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(((MSBA Time Series\Case studies\"/>
    </mc:Choice>
  </mc:AlternateContent>
  <bookViews>
    <workbookView xWindow="0" yWindow="36" windowWidth="19032" windowHeight="8952"/>
  </bookViews>
  <sheets>
    <sheet name="Price of sugar" sheetId="5" r:id="rId1"/>
    <sheet name="lagPrice" sheetId="4" r:id="rId2"/>
    <sheet name="lag2Price+forecast" sheetId="12" r:id="rId3"/>
    <sheet name="Price changes" sheetId="11" r:id="rId4"/>
    <sheet name="% Price changes+forecast" sheetId="6" r:id="rId5"/>
    <sheet name="Evaluate %change forecast" sheetId="9" r:id="rId6"/>
    <sheet name="Autocorr adjustment+forecast" sheetId="13" r:id="rId7"/>
    <sheet name="Evaluate autocorr adjustment" sheetId="14" r:id="rId8"/>
    <sheet name="_STDS_DG2C674664" sheetId="3" state="hidden" r:id="rId9"/>
  </sheets>
  <definedNames>
    <definedName name="ST_Change" localSheetId="4">'% Price changes+forecast'!$D$4:$D$124</definedName>
    <definedName name="ST_Change" localSheetId="6">'Autocorr adjustment+forecast'!$D$4:$D$124</definedName>
    <definedName name="ST_Change" localSheetId="5">'Evaluate %change forecast'!$D$4:$D$124</definedName>
    <definedName name="ST_Change" localSheetId="7">'Evaluate autocorr adjustment'!$D$4:$D$124</definedName>
    <definedName name="ST_Change" localSheetId="2">#REF!</definedName>
    <definedName name="ST_Change" localSheetId="1">#REF!</definedName>
    <definedName name="ST_Change" localSheetId="3">#REF!</definedName>
    <definedName name="ST_Change" localSheetId="0">'Price of sugar'!#REF!</definedName>
    <definedName name="ST_Change">#REF!</definedName>
    <definedName name="ST_Change_5" localSheetId="4">'% Price changes+forecast'!$E$4:$E$124</definedName>
    <definedName name="ST_Change_5" localSheetId="6">'Autocorr adjustment+forecast'!$E$4:$E$124</definedName>
    <definedName name="ST_Change_5" localSheetId="5">'Evaluate %change forecast'!$E$4:$E$124</definedName>
    <definedName name="ST_Change_5" localSheetId="7">'Evaluate autocorr adjustment'!$E$4:$E$124</definedName>
    <definedName name="ST_Change_5" localSheetId="2">#REF!</definedName>
    <definedName name="ST_Change_5" localSheetId="1">#REF!</definedName>
    <definedName name="ST_Change_5" localSheetId="3">#REF!</definedName>
    <definedName name="ST_Change_5" localSheetId="0">'Price of sugar'!#REF!</definedName>
    <definedName name="ST_Change_5">#REF!</definedName>
    <definedName name="ST_lagChange" localSheetId="4">'% Price changes+forecast'!#REF!</definedName>
    <definedName name="ST_lagChange" localSheetId="6">'Autocorr adjustment+forecast'!#REF!</definedName>
    <definedName name="ST_lagChange" localSheetId="5">'Evaluate %change forecast'!#REF!</definedName>
    <definedName name="ST_lagChange" localSheetId="7">'Evaluate autocorr adjustment'!#REF!</definedName>
    <definedName name="ST_lagChange" localSheetId="2">#REF!</definedName>
    <definedName name="ST_lagChange" localSheetId="1">#REF!</definedName>
    <definedName name="ST_lagChange" localSheetId="3">#REF!</definedName>
    <definedName name="ST_lagChange" localSheetId="0">'Price of sugar'!#REF!</definedName>
    <definedName name="ST_lagChange">#REF!</definedName>
    <definedName name="ST_lagPrice" localSheetId="4">'% Price changes+forecast'!$C$4:$C$124</definedName>
    <definedName name="ST_lagPrice" localSheetId="6">'Autocorr adjustment+forecast'!$C$4:$C$124</definedName>
    <definedName name="ST_lagPrice" localSheetId="5">'Evaluate %change forecast'!$C$4:$C$124</definedName>
    <definedName name="ST_lagPrice" localSheetId="7">'Evaluate autocorr adjustment'!$C$4:$C$124</definedName>
    <definedName name="ST_lagPrice" localSheetId="2">#REF!</definedName>
    <definedName name="ST_lagPrice" localSheetId="1">#REF!</definedName>
    <definedName name="ST_lagPrice" localSheetId="3">#REF!</definedName>
    <definedName name="ST_lagPrice" localSheetId="0">'Price of sugar'!#REF!</definedName>
    <definedName name="ST_lagPrice">#REF!</definedName>
    <definedName name="ST_Month" localSheetId="4">'% Price changes+forecast'!$A$4:$A$124</definedName>
    <definedName name="ST_Month" localSheetId="6">'Autocorr adjustment+forecast'!$A$4:$A$124</definedName>
    <definedName name="ST_Month" localSheetId="5">'Evaluate %change forecast'!$A$4:$A$124</definedName>
    <definedName name="ST_Month" localSheetId="7">'Evaluate autocorr adjustment'!$A$4:$A$124</definedName>
    <definedName name="ST_Month" localSheetId="2">#REF!</definedName>
    <definedName name="ST_Month" localSheetId="1">#REF!</definedName>
    <definedName name="ST_Month" localSheetId="3">#REF!</definedName>
    <definedName name="ST_Month" localSheetId="0">'Price of sugar'!$A$4:$A$124</definedName>
    <definedName name="ST_Month">#REF!</definedName>
    <definedName name="ST_Price" localSheetId="4">'% Price changes+forecast'!$B$4:$B$124</definedName>
    <definedName name="ST_Price" localSheetId="6">'Autocorr adjustment+forecast'!$B$4:$B$124</definedName>
    <definedName name="ST_Price" localSheetId="5">'Evaluate %change forecast'!$B$4:$B$124</definedName>
    <definedName name="ST_Price" localSheetId="7">'Evaluate autocorr adjustment'!$B$4:$B$124</definedName>
    <definedName name="ST_Price" localSheetId="2">#REF!</definedName>
    <definedName name="ST_Price" localSheetId="1">#REF!</definedName>
    <definedName name="ST_Price" localSheetId="3">#REF!</definedName>
    <definedName name="ST_Price" localSheetId="0">'Price of sugar'!$B$4:$B$124</definedName>
    <definedName name="ST_Price">#REF!</definedName>
    <definedName name="STWBD_StatToolsRegression_blockList" hidden="1">"-1"</definedName>
    <definedName name="STWBD_StatToolsRegression_CheckMulticollinearity" hidden="1">"FALSE"</definedName>
    <definedName name="STWBD_StatToolsRegression_ConfidenceLevel" hidden="1">" .95"</definedName>
    <definedName name="STWBD_StatToolsRegression_DisplayCorrelationMatrix" hidden="1">"FALSE"</definedName>
    <definedName name="STWBD_StatToolsRegression_DisplayRegressionEquation" hidden="1">"FALSE"</definedName>
    <definedName name="STWBD_StatToolsRegression_FixVariables" hidden="1">"FALSE"</definedName>
    <definedName name="STWBD_StatToolsRegression_fixVarList" hidden="1">"-1"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HistogramOfResiduals" hidden="1">"FALSE"</definedName>
    <definedName name="STWBD_StatToolsRegression_GraphResidualVsFittedValue" hidden="1">"TRUE"</definedName>
    <definedName name="STWBD_StatToolsRegression_GraphResidualVsOrderIndex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dentifyOutliersInDataSet" hidden="1">"FALSE"</definedName>
    <definedName name="STWBD_StatToolsRegression_IdentifyOutliersInGraphs" hidden="1">"FALSE"</definedName>
    <definedName name="STWBD_StatToolsRegression_IncludeDerivedVariables" hidden="1">"FALSE"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0"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StandardizeNumericVariables" hidden="1">"FALSE"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"U_x0001_VG249AB82E2A7B82A1_x0001_"</definedName>
    <definedName name="STWBD_StatToolsRegression_VariableListIndependent" hidden="1">1</definedName>
    <definedName name="STWBD_StatToolsRegression_VariableListIndependent_1" hidden="1">"U_x0001_VG48F26DE1A7589C7_x0001_"</definedName>
    <definedName name="STWBD_StatToolsRegression_VarSelectorDefaultDataSet" hidden="1">"DG2C674664"</definedName>
  </definedNames>
  <calcPr calcId="162913"/>
</workbook>
</file>

<file path=xl/calcChain.xml><?xml version="1.0" encoding="utf-8"?>
<calcChain xmlns="http://schemas.openxmlformats.org/spreadsheetml/2006/main">
  <c r="V118" i="12" l="1"/>
  <c r="P106" i="13" l="1"/>
  <c r="D124" i="14"/>
  <c r="E124" i="14" s="1"/>
  <c r="D123" i="14"/>
  <c r="E123" i="14" s="1"/>
  <c r="D122" i="14"/>
  <c r="E122" i="14" s="1"/>
  <c r="E121" i="14"/>
  <c r="D121" i="14"/>
  <c r="D120" i="14"/>
  <c r="E120" i="14" s="1"/>
  <c r="D119" i="14"/>
  <c r="E119" i="14" s="1"/>
  <c r="D118" i="14"/>
  <c r="E118" i="14" s="1"/>
  <c r="D117" i="14"/>
  <c r="E117" i="14" s="1"/>
  <c r="D116" i="14"/>
  <c r="E116" i="14" s="1"/>
  <c r="D115" i="14"/>
  <c r="E115" i="14" s="1"/>
  <c r="D114" i="14"/>
  <c r="E114" i="14" s="1"/>
  <c r="D113" i="14"/>
  <c r="E113" i="14" s="1"/>
  <c r="D112" i="14"/>
  <c r="E112" i="14" s="1"/>
  <c r="D111" i="14"/>
  <c r="E111" i="14" s="1"/>
  <c r="D110" i="14"/>
  <c r="E110" i="14" s="1"/>
  <c r="D109" i="14"/>
  <c r="E109" i="14" s="1"/>
  <c r="D108" i="14"/>
  <c r="E108" i="14" s="1"/>
  <c r="D107" i="14"/>
  <c r="E107" i="14" s="1"/>
  <c r="D106" i="14"/>
  <c r="E106" i="14" s="1"/>
  <c r="E105" i="14"/>
  <c r="D105" i="14"/>
  <c r="D104" i="14"/>
  <c r="E104" i="14" s="1"/>
  <c r="D103" i="14"/>
  <c r="E103" i="14" s="1"/>
  <c r="D102" i="14"/>
  <c r="E102" i="14" s="1"/>
  <c r="D101" i="14"/>
  <c r="E101" i="14" s="1"/>
  <c r="D100" i="14"/>
  <c r="E100" i="14" s="1"/>
  <c r="E99" i="14"/>
  <c r="D99" i="14"/>
  <c r="D98" i="14"/>
  <c r="E98" i="14" s="1"/>
  <c r="E97" i="14"/>
  <c r="D97" i="14"/>
  <c r="D96" i="14"/>
  <c r="E96" i="14" s="1"/>
  <c r="D95" i="14"/>
  <c r="E95" i="14" s="1"/>
  <c r="E94" i="14"/>
  <c r="D94" i="14"/>
  <c r="D93" i="14"/>
  <c r="E93" i="14" s="1"/>
  <c r="D92" i="14"/>
  <c r="E92" i="14" s="1"/>
  <c r="D91" i="14"/>
  <c r="E91" i="14" s="1"/>
  <c r="D90" i="14"/>
  <c r="E90" i="14" s="1"/>
  <c r="E89" i="14"/>
  <c r="D89" i="14"/>
  <c r="D88" i="14"/>
  <c r="E88" i="14" s="1"/>
  <c r="E87" i="14"/>
  <c r="D87" i="14"/>
  <c r="D86" i="14"/>
  <c r="E86" i="14" s="1"/>
  <c r="D85" i="14"/>
  <c r="E85" i="14" s="1"/>
  <c r="D84" i="14"/>
  <c r="E84" i="14" s="1"/>
  <c r="D83" i="14"/>
  <c r="E83" i="14" s="1"/>
  <c r="D82" i="14"/>
  <c r="E82" i="14" s="1"/>
  <c r="D81" i="14"/>
  <c r="E81" i="14" s="1"/>
  <c r="D80" i="14"/>
  <c r="E80" i="14" s="1"/>
  <c r="D79" i="14"/>
  <c r="E79" i="14" s="1"/>
  <c r="D78" i="14"/>
  <c r="E78" i="14" s="1"/>
  <c r="D77" i="14"/>
  <c r="E77" i="14" s="1"/>
  <c r="D76" i="14"/>
  <c r="E76" i="14" s="1"/>
  <c r="E75" i="14"/>
  <c r="D75" i="14"/>
  <c r="D74" i="14"/>
  <c r="E74" i="14" s="1"/>
  <c r="D73" i="14"/>
  <c r="E73" i="14" s="1"/>
  <c r="D72" i="14"/>
  <c r="E72" i="14" s="1"/>
  <c r="E71" i="14"/>
  <c r="D71" i="14"/>
  <c r="D70" i="14"/>
  <c r="E70" i="14" s="1"/>
  <c r="D69" i="14"/>
  <c r="E69" i="14" s="1"/>
  <c r="D68" i="14"/>
  <c r="E68" i="14" s="1"/>
  <c r="D67" i="14"/>
  <c r="E67" i="14" s="1"/>
  <c r="E66" i="14"/>
  <c r="D66" i="14"/>
  <c r="D65" i="14"/>
  <c r="E65" i="14" s="1"/>
  <c r="D64" i="14"/>
  <c r="E64" i="14" s="1"/>
  <c r="D63" i="14"/>
  <c r="E63" i="14" s="1"/>
  <c r="D62" i="14"/>
  <c r="E62" i="14" s="1"/>
  <c r="D61" i="14"/>
  <c r="E61" i="14" s="1"/>
  <c r="E60" i="14"/>
  <c r="D60" i="14"/>
  <c r="D59" i="14"/>
  <c r="E59" i="14" s="1"/>
  <c r="D58" i="14"/>
  <c r="E58" i="14" s="1"/>
  <c r="D57" i="14"/>
  <c r="E57" i="14" s="1"/>
  <c r="E56" i="14"/>
  <c r="D56" i="14"/>
  <c r="D55" i="14"/>
  <c r="E55" i="14" s="1"/>
  <c r="D54" i="14"/>
  <c r="E54" i="14" s="1"/>
  <c r="D53" i="14"/>
  <c r="E53" i="14" s="1"/>
  <c r="D52" i="14"/>
  <c r="E52" i="14" s="1"/>
  <c r="D51" i="14"/>
  <c r="E51" i="14" s="1"/>
  <c r="E50" i="14"/>
  <c r="D50" i="14"/>
  <c r="D49" i="14"/>
  <c r="E49" i="14" s="1"/>
  <c r="E48" i="14"/>
  <c r="D48" i="14"/>
  <c r="D47" i="14"/>
  <c r="E47" i="14" s="1"/>
  <c r="D46" i="14"/>
  <c r="E46" i="14" s="1"/>
  <c r="D45" i="14"/>
  <c r="E45" i="14" s="1"/>
  <c r="E44" i="14"/>
  <c r="D44" i="14"/>
  <c r="D43" i="14"/>
  <c r="E43" i="14" s="1"/>
  <c r="E42" i="14"/>
  <c r="D42" i="14"/>
  <c r="D41" i="14"/>
  <c r="E41" i="14" s="1"/>
  <c r="D40" i="14"/>
  <c r="E40" i="14" s="1"/>
  <c r="E39" i="14"/>
  <c r="D39" i="14"/>
  <c r="D38" i="14"/>
  <c r="E38" i="14" s="1"/>
  <c r="D37" i="14"/>
  <c r="E37" i="14" s="1"/>
  <c r="D36" i="14"/>
  <c r="E36" i="14" s="1"/>
  <c r="D35" i="14"/>
  <c r="E35" i="14" s="1"/>
  <c r="E34" i="14"/>
  <c r="D34" i="14"/>
  <c r="D33" i="14"/>
  <c r="E33" i="14" s="1"/>
  <c r="D32" i="14"/>
  <c r="E32" i="14" s="1"/>
  <c r="E31" i="14"/>
  <c r="D31" i="14"/>
  <c r="D30" i="14"/>
  <c r="E30" i="14" s="1"/>
  <c r="D29" i="14"/>
  <c r="E29" i="14" s="1"/>
  <c r="D28" i="14"/>
  <c r="E28" i="14" s="1"/>
  <c r="D27" i="14"/>
  <c r="E27" i="14" s="1"/>
  <c r="E26" i="14"/>
  <c r="D26" i="14"/>
  <c r="D25" i="14"/>
  <c r="E25" i="14" s="1"/>
  <c r="D24" i="14"/>
  <c r="E24" i="14" s="1"/>
  <c r="E23" i="14"/>
  <c r="D23" i="14"/>
  <c r="D22" i="14"/>
  <c r="E22" i="14" s="1"/>
  <c r="D21" i="14"/>
  <c r="E21" i="14" s="1"/>
  <c r="D20" i="14"/>
  <c r="E20" i="14" s="1"/>
  <c r="D19" i="14"/>
  <c r="E19" i="14" s="1"/>
  <c r="E18" i="14"/>
  <c r="D18" i="14"/>
  <c r="D17" i="14"/>
  <c r="E17" i="14" s="1"/>
  <c r="D16" i="14"/>
  <c r="E16" i="14" s="1"/>
  <c r="E15" i="14"/>
  <c r="D15" i="14"/>
  <c r="D14" i="14"/>
  <c r="E14" i="14" s="1"/>
  <c r="D13" i="14"/>
  <c r="E13" i="14" s="1"/>
  <c r="D12" i="14"/>
  <c r="E12" i="14" s="1"/>
  <c r="D11" i="14"/>
  <c r="E11" i="14" s="1"/>
  <c r="E10" i="14"/>
  <c r="D10" i="14"/>
  <c r="D9" i="14"/>
  <c r="E9" i="14" s="1"/>
  <c r="D8" i="14"/>
  <c r="E8" i="14" s="1"/>
  <c r="E7" i="14"/>
  <c r="D7" i="14"/>
  <c r="D6" i="14"/>
  <c r="E6" i="14" s="1"/>
  <c r="E5" i="14"/>
  <c r="D5" i="14"/>
  <c r="T2" i="14"/>
  <c r="E1" i="14" l="1"/>
  <c r="P42" i="14"/>
  <c r="R64" i="14"/>
  <c r="Q64" i="14"/>
  <c r="S64" i="14" s="1"/>
  <c r="T64" i="14" s="1"/>
  <c r="P64" i="14"/>
  <c r="E2" i="14"/>
  <c r="O64" i="14"/>
  <c r="Q42" i="14"/>
  <c r="R42" i="14"/>
  <c r="O42" i="14"/>
  <c r="S42" i="14" l="1"/>
  <c r="T42" i="14" s="1"/>
  <c r="F123" i="14"/>
  <c r="F119" i="14"/>
  <c r="F115" i="14"/>
  <c r="F111" i="14"/>
  <c r="F107" i="14"/>
  <c r="F103" i="14"/>
  <c r="F99" i="14"/>
  <c r="F95" i="14"/>
  <c r="F91" i="14"/>
  <c r="F87" i="14"/>
  <c r="F102" i="14"/>
  <c r="F98" i="14"/>
  <c r="F94" i="14"/>
  <c r="F90" i="14"/>
  <c r="F86" i="14"/>
  <c r="F81" i="14"/>
  <c r="F77" i="14"/>
  <c r="F73" i="14"/>
  <c r="F101" i="14"/>
  <c r="F100" i="14"/>
  <c r="F97" i="14"/>
  <c r="F96" i="14"/>
  <c r="F93" i="14"/>
  <c r="F92" i="14"/>
  <c r="F89" i="14"/>
  <c r="F88" i="14"/>
  <c r="F85" i="14"/>
  <c r="F84" i="14"/>
  <c r="F68" i="14"/>
  <c r="F62" i="14"/>
  <c r="F58" i="14"/>
  <c r="F54" i="14"/>
  <c r="F50" i="14"/>
  <c r="F46" i="14"/>
  <c r="F40" i="14"/>
  <c r="F36" i="14"/>
  <c r="F32" i="14"/>
  <c r="F28" i="14"/>
  <c r="F24" i="14"/>
  <c r="F20" i="14"/>
  <c r="F16" i="14"/>
  <c r="F122" i="14"/>
  <c r="F121" i="14"/>
  <c r="F118" i="14"/>
  <c r="F117" i="14"/>
  <c r="F114" i="14"/>
  <c r="F113" i="14"/>
  <c r="F110" i="14"/>
  <c r="F109" i="14"/>
  <c r="F106" i="14"/>
  <c r="F105" i="14"/>
  <c r="F67" i="14"/>
  <c r="F69" i="14"/>
  <c r="F65" i="14"/>
  <c r="F12" i="14"/>
  <c r="F8" i="14"/>
  <c r="F5" i="14"/>
  <c r="G5" i="14" s="1"/>
  <c r="H5" i="14" s="1"/>
  <c r="I5" i="14" s="1"/>
  <c r="F124" i="14"/>
  <c r="F120" i="14"/>
  <c r="F116" i="14"/>
  <c r="F112" i="14"/>
  <c r="F108" i="14"/>
  <c r="F104" i="14"/>
  <c r="F83" i="14"/>
  <c r="F80" i="14"/>
  <c r="F79" i="14"/>
  <c r="F76" i="14"/>
  <c r="F75" i="14"/>
  <c r="F72" i="14"/>
  <c r="F71" i="14"/>
  <c r="F64" i="14"/>
  <c r="F61" i="14"/>
  <c r="F60" i="14"/>
  <c r="F57" i="14"/>
  <c r="F55" i="14"/>
  <c r="F49" i="14"/>
  <c r="F47" i="14"/>
  <c r="F41" i="14"/>
  <c r="F38" i="14"/>
  <c r="F35" i="14"/>
  <c r="F33" i="14"/>
  <c r="F30" i="14"/>
  <c r="F27" i="14"/>
  <c r="F25" i="14"/>
  <c r="F22" i="14"/>
  <c r="F19" i="14"/>
  <c r="F17" i="14"/>
  <c r="F63" i="14"/>
  <c r="F59" i="14"/>
  <c r="F56" i="14"/>
  <c r="F48" i="14"/>
  <c r="F14" i="14"/>
  <c r="F13" i="14"/>
  <c r="F52" i="14"/>
  <c r="F44" i="14"/>
  <c r="F10" i="14"/>
  <c r="F9" i="14"/>
  <c r="F6" i="14"/>
  <c r="F82" i="14"/>
  <c r="F78" i="14"/>
  <c r="F74" i="14"/>
  <c r="F70" i="14"/>
  <c r="F66" i="14"/>
  <c r="F53" i="14"/>
  <c r="F51" i="14"/>
  <c r="F45" i="14"/>
  <c r="F43" i="14"/>
  <c r="F42" i="14"/>
  <c r="F39" i="14"/>
  <c r="F37" i="14"/>
  <c r="F34" i="14"/>
  <c r="F31" i="14"/>
  <c r="F29" i="14"/>
  <c r="F26" i="14"/>
  <c r="F23" i="14"/>
  <c r="F21" i="14"/>
  <c r="F18" i="14"/>
  <c r="F15" i="14"/>
  <c r="F11" i="14"/>
  <c r="F7" i="14"/>
  <c r="G49" i="14" l="1"/>
  <c r="H49" i="14" s="1"/>
  <c r="I49" i="14" s="1"/>
  <c r="G75" i="14"/>
  <c r="H75" i="14" s="1"/>
  <c r="I75" i="14" s="1"/>
  <c r="G116" i="14"/>
  <c r="H116" i="14" s="1"/>
  <c r="I116" i="14" s="1"/>
  <c r="G67" i="14"/>
  <c r="H67" i="14" s="1"/>
  <c r="I67" i="14" s="1"/>
  <c r="G118" i="14"/>
  <c r="H118" i="14" s="1"/>
  <c r="I118" i="14" s="1"/>
  <c r="G36" i="14"/>
  <c r="H36" i="14" s="1"/>
  <c r="I36" i="14" s="1"/>
  <c r="G84" i="14"/>
  <c r="H84" i="14" s="1"/>
  <c r="I84" i="14" s="1"/>
  <c r="G92" i="14"/>
  <c r="H92" i="14" s="1"/>
  <c r="I92" i="14" s="1"/>
  <c r="G81" i="14"/>
  <c r="H81" i="14" s="1"/>
  <c r="I81" i="14" s="1"/>
  <c r="G111" i="14"/>
  <c r="H111" i="14" s="1"/>
  <c r="I111" i="14" s="1"/>
  <c r="G23" i="14"/>
  <c r="H23" i="14" s="1"/>
  <c r="I23" i="14" s="1"/>
  <c r="G43" i="14"/>
  <c r="H43" i="14" s="1"/>
  <c r="I43" i="14" s="1"/>
  <c r="G82" i="14"/>
  <c r="H82" i="14" s="1"/>
  <c r="I82" i="14" s="1"/>
  <c r="G48" i="14"/>
  <c r="H48" i="14" s="1"/>
  <c r="I48" i="14" s="1"/>
  <c r="G27" i="14"/>
  <c r="H27" i="14" s="1"/>
  <c r="I27" i="14" s="1"/>
  <c r="G55" i="14"/>
  <c r="H55" i="14" s="1"/>
  <c r="I55" i="14" s="1"/>
  <c r="G76" i="14"/>
  <c r="H76" i="14" s="1"/>
  <c r="I76" i="14" s="1"/>
  <c r="G120" i="14"/>
  <c r="H120" i="14" s="1"/>
  <c r="I120" i="14" s="1"/>
  <c r="G105" i="14"/>
  <c r="H105" i="14" s="1"/>
  <c r="I105" i="14" s="1"/>
  <c r="G121" i="14"/>
  <c r="H121" i="14" s="1"/>
  <c r="I121" i="14" s="1"/>
  <c r="G40" i="14"/>
  <c r="H40" i="14" s="1"/>
  <c r="I40" i="14" s="1"/>
  <c r="G85" i="14"/>
  <c r="H85" i="14" s="1"/>
  <c r="I85" i="14" s="1"/>
  <c r="G101" i="14"/>
  <c r="H101" i="14" s="1"/>
  <c r="I101" i="14" s="1"/>
  <c r="G102" i="14"/>
  <c r="H102" i="14" s="1"/>
  <c r="I102" i="14" s="1"/>
  <c r="G115" i="14"/>
  <c r="H115" i="14" s="1"/>
  <c r="I115" i="14" s="1"/>
  <c r="G15" i="14"/>
  <c r="H15" i="14" s="1"/>
  <c r="I15" i="14" s="1"/>
  <c r="G26" i="14"/>
  <c r="H26" i="14" s="1"/>
  <c r="I26" i="14" s="1"/>
  <c r="G37" i="14"/>
  <c r="H37" i="14" s="1"/>
  <c r="I37" i="14" s="1"/>
  <c r="G45" i="14"/>
  <c r="H45" i="14" s="1"/>
  <c r="I45" i="14" s="1"/>
  <c r="G70" i="14"/>
  <c r="H70" i="14" s="1"/>
  <c r="I70" i="14" s="1"/>
  <c r="G6" i="14"/>
  <c r="H6" i="14" s="1"/>
  <c r="I6" i="14" s="1"/>
  <c r="G52" i="14"/>
  <c r="H52" i="14" s="1"/>
  <c r="I52" i="14" s="1"/>
  <c r="G56" i="14"/>
  <c r="H56" i="14" s="1"/>
  <c r="I56" i="14" s="1"/>
  <c r="G19" i="14"/>
  <c r="H19" i="14" s="1"/>
  <c r="I19" i="14" s="1"/>
  <c r="G30" i="14"/>
  <c r="H30" i="14" s="1"/>
  <c r="I30" i="14" s="1"/>
  <c r="G41" i="14"/>
  <c r="H41" i="14" s="1"/>
  <c r="I41" i="14" s="1"/>
  <c r="G57" i="14"/>
  <c r="H57" i="14" s="1"/>
  <c r="I57" i="14" s="1"/>
  <c r="G71" i="14"/>
  <c r="H71" i="14" s="1"/>
  <c r="I71" i="14" s="1"/>
  <c r="G79" i="14"/>
  <c r="H79" i="14" s="1"/>
  <c r="I79" i="14" s="1"/>
  <c r="G108" i="14"/>
  <c r="H108" i="14" s="1"/>
  <c r="I108" i="14" s="1"/>
  <c r="G124" i="14"/>
  <c r="H124" i="14" s="1"/>
  <c r="I124" i="14" s="1"/>
  <c r="G65" i="14"/>
  <c r="H65" i="14" s="1"/>
  <c r="I65" i="14" s="1"/>
  <c r="G106" i="14"/>
  <c r="H106" i="14" s="1"/>
  <c r="I106" i="14" s="1"/>
  <c r="G114" i="14"/>
  <c r="H114" i="14" s="1"/>
  <c r="I114" i="14" s="1"/>
  <c r="G122" i="14"/>
  <c r="H122" i="14" s="1"/>
  <c r="I122" i="14" s="1"/>
  <c r="G28" i="14"/>
  <c r="H28" i="14" s="1"/>
  <c r="I28" i="14" s="1"/>
  <c r="G46" i="14"/>
  <c r="H46" i="14" s="1"/>
  <c r="I46" i="14" s="1"/>
  <c r="G62" i="14"/>
  <c r="H62" i="14" s="1"/>
  <c r="I62" i="14" s="1"/>
  <c r="G88" i="14"/>
  <c r="H88" i="14" s="1"/>
  <c r="I88" i="14" s="1"/>
  <c r="G96" i="14"/>
  <c r="H96" i="14" s="1"/>
  <c r="I96" i="14" s="1"/>
  <c r="G73" i="14"/>
  <c r="H73" i="14" s="1"/>
  <c r="I73" i="14" s="1"/>
  <c r="G90" i="14"/>
  <c r="H90" i="14" s="1"/>
  <c r="I90" i="14" s="1"/>
  <c r="G87" i="14"/>
  <c r="H87" i="14" s="1"/>
  <c r="I87" i="14" s="1"/>
  <c r="G103" i="14"/>
  <c r="H103" i="14" s="1"/>
  <c r="I103" i="14" s="1"/>
  <c r="G119" i="14"/>
  <c r="H119" i="14" s="1"/>
  <c r="I119" i="14" s="1"/>
  <c r="G7" i="14"/>
  <c r="H7" i="14" s="1"/>
  <c r="I7" i="14" s="1"/>
  <c r="I1" i="14" s="1"/>
  <c r="G21" i="14"/>
  <c r="H21" i="14" s="1"/>
  <c r="I21" i="14" s="1"/>
  <c r="G31" i="14"/>
  <c r="H31" i="14" s="1"/>
  <c r="I31" i="14" s="1"/>
  <c r="G42" i="14"/>
  <c r="H42" i="14" s="1"/>
  <c r="I42" i="14" s="1"/>
  <c r="G53" i="14"/>
  <c r="H53" i="14" s="1"/>
  <c r="I53" i="14" s="1"/>
  <c r="G78" i="14"/>
  <c r="H78" i="14" s="1"/>
  <c r="I78" i="14" s="1"/>
  <c r="G10" i="14"/>
  <c r="H10" i="14" s="1"/>
  <c r="I10" i="14" s="1"/>
  <c r="G14" i="14"/>
  <c r="H14" i="14" s="1"/>
  <c r="I14" i="14" s="1"/>
  <c r="G63" i="14"/>
  <c r="H63" i="14" s="1"/>
  <c r="I63" i="14" s="1"/>
  <c r="G25" i="14"/>
  <c r="H25" i="14" s="1"/>
  <c r="I25" i="14" s="1"/>
  <c r="G35" i="14"/>
  <c r="H35" i="14" s="1"/>
  <c r="I35" i="14" s="1"/>
  <c r="G61" i="14"/>
  <c r="H61" i="14" s="1"/>
  <c r="I61" i="14" s="1"/>
  <c r="G83" i="14"/>
  <c r="H83" i="14" s="1"/>
  <c r="I83" i="14" s="1"/>
  <c r="G8" i="14"/>
  <c r="H8" i="14" s="1"/>
  <c r="I8" i="14" s="1"/>
  <c r="G110" i="14"/>
  <c r="H110" i="14" s="1"/>
  <c r="I110" i="14" s="1"/>
  <c r="G20" i="14"/>
  <c r="H20" i="14" s="1"/>
  <c r="I20" i="14" s="1"/>
  <c r="G54" i="14"/>
  <c r="H54" i="14" s="1"/>
  <c r="I54" i="14" s="1"/>
  <c r="G100" i="14"/>
  <c r="H100" i="14" s="1"/>
  <c r="I100" i="14" s="1"/>
  <c r="G98" i="14"/>
  <c r="H98" i="14" s="1"/>
  <c r="I98" i="14" s="1"/>
  <c r="G95" i="14"/>
  <c r="H95" i="14" s="1"/>
  <c r="I95" i="14" s="1"/>
  <c r="G11" i="14"/>
  <c r="H11" i="14" s="1"/>
  <c r="I11" i="14" s="1"/>
  <c r="G34" i="14"/>
  <c r="H34" i="14" s="1"/>
  <c r="I34" i="14" s="1"/>
  <c r="G66" i="14"/>
  <c r="H66" i="14" s="1"/>
  <c r="I66" i="14" s="1"/>
  <c r="G44" i="14"/>
  <c r="H44" i="14" s="1"/>
  <c r="I44" i="14" s="1"/>
  <c r="G17" i="14"/>
  <c r="H17" i="14" s="1"/>
  <c r="I17" i="14" s="1"/>
  <c r="G38" i="14"/>
  <c r="H38" i="14" s="1"/>
  <c r="I38" i="14" s="1"/>
  <c r="G64" i="14"/>
  <c r="H64" i="14" s="1"/>
  <c r="I64" i="14" s="1"/>
  <c r="G104" i="14"/>
  <c r="H104" i="14" s="1"/>
  <c r="I104" i="14" s="1"/>
  <c r="G12" i="14"/>
  <c r="H12" i="14" s="1"/>
  <c r="I12" i="14" s="1"/>
  <c r="G113" i="14"/>
  <c r="H113" i="14" s="1"/>
  <c r="I113" i="14" s="1"/>
  <c r="G24" i="14"/>
  <c r="H24" i="14" s="1"/>
  <c r="I24" i="14" s="1"/>
  <c r="G58" i="14"/>
  <c r="H58" i="14" s="1"/>
  <c r="I58" i="14" s="1"/>
  <c r="G93" i="14"/>
  <c r="H93" i="14" s="1"/>
  <c r="I93" i="14" s="1"/>
  <c r="G86" i="14"/>
  <c r="H86" i="14" s="1"/>
  <c r="I86" i="14" s="1"/>
  <c r="G99" i="14"/>
  <c r="H99" i="14" s="1"/>
  <c r="I99" i="14" s="1"/>
  <c r="G18" i="14"/>
  <c r="H18" i="14" s="1"/>
  <c r="I18" i="14" s="1"/>
  <c r="G29" i="14"/>
  <c r="H29" i="14" s="1"/>
  <c r="I29" i="14" s="1"/>
  <c r="G39" i="14"/>
  <c r="H39" i="14" s="1"/>
  <c r="I39" i="14" s="1"/>
  <c r="G51" i="14"/>
  <c r="H51" i="14" s="1"/>
  <c r="I51" i="14" s="1"/>
  <c r="G74" i="14"/>
  <c r="H74" i="14" s="1"/>
  <c r="I74" i="14" s="1"/>
  <c r="G9" i="14"/>
  <c r="H9" i="14" s="1"/>
  <c r="I9" i="14" s="1"/>
  <c r="G13" i="14"/>
  <c r="H13" i="14" s="1"/>
  <c r="I13" i="14" s="1"/>
  <c r="G59" i="14"/>
  <c r="H59" i="14" s="1"/>
  <c r="I59" i="14" s="1"/>
  <c r="G22" i="14"/>
  <c r="H22" i="14" s="1"/>
  <c r="I22" i="14" s="1"/>
  <c r="G33" i="14"/>
  <c r="H33" i="14" s="1"/>
  <c r="I33" i="14" s="1"/>
  <c r="G47" i="14"/>
  <c r="H47" i="14" s="1"/>
  <c r="I47" i="14" s="1"/>
  <c r="G60" i="14"/>
  <c r="H60" i="14" s="1"/>
  <c r="I60" i="14" s="1"/>
  <c r="G72" i="14"/>
  <c r="H72" i="14" s="1"/>
  <c r="I72" i="14" s="1"/>
  <c r="G80" i="14"/>
  <c r="H80" i="14" s="1"/>
  <c r="I80" i="14" s="1"/>
  <c r="G112" i="14"/>
  <c r="H112" i="14" s="1"/>
  <c r="I112" i="14" s="1"/>
  <c r="G69" i="14"/>
  <c r="H69" i="14" s="1"/>
  <c r="I69" i="14" s="1"/>
  <c r="G109" i="14"/>
  <c r="H109" i="14" s="1"/>
  <c r="I109" i="14" s="1"/>
  <c r="G117" i="14"/>
  <c r="H117" i="14" s="1"/>
  <c r="I117" i="14" s="1"/>
  <c r="G16" i="14"/>
  <c r="H16" i="14" s="1"/>
  <c r="I16" i="14" s="1"/>
  <c r="G32" i="14"/>
  <c r="H32" i="14" s="1"/>
  <c r="I32" i="14" s="1"/>
  <c r="G50" i="14"/>
  <c r="H50" i="14" s="1"/>
  <c r="I50" i="14" s="1"/>
  <c r="G68" i="14"/>
  <c r="H68" i="14" s="1"/>
  <c r="I68" i="14" s="1"/>
  <c r="G89" i="14"/>
  <c r="H89" i="14" s="1"/>
  <c r="I89" i="14" s="1"/>
  <c r="G97" i="14"/>
  <c r="H97" i="14" s="1"/>
  <c r="I97" i="14" s="1"/>
  <c r="G77" i="14"/>
  <c r="H77" i="14" s="1"/>
  <c r="I77" i="14" s="1"/>
  <c r="G94" i="14"/>
  <c r="H94" i="14" s="1"/>
  <c r="I94" i="14" s="1"/>
  <c r="G91" i="14"/>
  <c r="H91" i="14" s="1"/>
  <c r="I91" i="14" s="1"/>
  <c r="G107" i="14"/>
  <c r="H107" i="14" s="1"/>
  <c r="I107" i="14" s="1"/>
  <c r="G123" i="14"/>
  <c r="H123" i="14" s="1"/>
  <c r="I123" i="14" s="1"/>
  <c r="W103" i="14" l="1"/>
  <c r="O103" i="14"/>
  <c r="P103" i="14"/>
  <c r="J123" i="14"/>
  <c r="K123" i="14" s="1"/>
  <c r="L123" i="14" s="1"/>
  <c r="M123" i="14" s="1"/>
  <c r="N123" i="14" s="1"/>
  <c r="J119" i="14"/>
  <c r="K119" i="14" s="1"/>
  <c r="L119" i="14" s="1"/>
  <c r="M119" i="14" s="1"/>
  <c r="N119" i="14" s="1"/>
  <c r="J115" i="14"/>
  <c r="K115" i="14" s="1"/>
  <c r="L115" i="14" s="1"/>
  <c r="M115" i="14" s="1"/>
  <c r="N115" i="14" s="1"/>
  <c r="J111" i="14"/>
  <c r="K111" i="14" s="1"/>
  <c r="L111" i="14" s="1"/>
  <c r="M111" i="14" s="1"/>
  <c r="N111" i="14" s="1"/>
  <c r="J107" i="14"/>
  <c r="K107" i="14" s="1"/>
  <c r="L107" i="14" s="1"/>
  <c r="M107" i="14" s="1"/>
  <c r="N107" i="14" s="1"/>
  <c r="J103" i="14"/>
  <c r="K103" i="14" s="1"/>
  <c r="L103" i="14" s="1"/>
  <c r="M103" i="14" s="1"/>
  <c r="N103" i="14" s="1"/>
  <c r="J99" i="14"/>
  <c r="K99" i="14" s="1"/>
  <c r="L99" i="14" s="1"/>
  <c r="M99" i="14" s="1"/>
  <c r="N99" i="14" s="1"/>
  <c r="J95" i="14"/>
  <c r="K95" i="14" s="1"/>
  <c r="L95" i="14" s="1"/>
  <c r="M95" i="14" s="1"/>
  <c r="N95" i="14" s="1"/>
  <c r="J91" i="14"/>
  <c r="K91" i="14" s="1"/>
  <c r="L91" i="14" s="1"/>
  <c r="M91" i="14" s="1"/>
  <c r="N91" i="14" s="1"/>
  <c r="J87" i="14"/>
  <c r="K87" i="14" s="1"/>
  <c r="L87" i="14" s="1"/>
  <c r="M87" i="14" s="1"/>
  <c r="N87" i="14" s="1"/>
  <c r="J83" i="14"/>
  <c r="K83" i="14" s="1"/>
  <c r="L83" i="14" s="1"/>
  <c r="M83" i="14" s="1"/>
  <c r="N83" i="14" s="1"/>
  <c r="J101" i="14"/>
  <c r="K101" i="14" s="1"/>
  <c r="L101" i="14" s="1"/>
  <c r="M101" i="14" s="1"/>
  <c r="N101" i="14" s="1"/>
  <c r="J100" i="14"/>
  <c r="K100" i="14" s="1"/>
  <c r="L100" i="14" s="1"/>
  <c r="M100" i="14" s="1"/>
  <c r="N100" i="14" s="1"/>
  <c r="J97" i="14"/>
  <c r="K97" i="14" s="1"/>
  <c r="L97" i="14" s="1"/>
  <c r="M97" i="14" s="1"/>
  <c r="N97" i="14" s="1"/>
  <c r="J96" i="14"/>
  <c r="K96" i="14" s="1"/>
  <c r="L96" i="14" s="1"/>
  <c r="M96" i="14" s="1"/>
  <c r="N96" i="14" s="1"/>
  <c r="J93" i="14"/>
  <c r="K93" i="14" s="1"/>
  <c r="L93" i="14" s="1"/>
  <c r="M93" i="14" s="1"/>
  <c r="N93" i="14" s="1"/>
  <c r="J92" i="14"/>
  <c r="K92" i="14" s="1"/>
  <c r="L92" i="14" s="1"/>
  <c r="M92" i="14" s="1"/>
  <c r="N92" i="14" s="1"/>
  <c r="J89" i="14"/>
  <c r="K89" i="14" s="1"/>
  <c r="L89" i="14" s="1"/>
  <c r="M89" i="14" s="1"/>
  <c r="N89" i="14" s="1"/>
  <c r="J88" i="14"/>
  <c r="K88" i="14" s="1"/>
  <c r="L88" i="14" s="1"/>
  <c r="M88" i="14" s="1"/>
  <c r="N88" i="14" s="1"/>
  <c r="J85" i="14"/>
  <c r="K85" i="14" s="1"/>
  <c r="L85" i="14" s="1"/>
  <c r="M85" i="14" s="1"/>
  <c r="N85" i="14" s="1"/>
  <c r="J84" i="14"/>
  <c r="K84" i="14" s="1"/>
  <c r="L84" i="14" s="1"/>
  <c r="M84" i="14" s="1"/>
  <c r="N84" i="14" s="1"/>
  <c r="J81" i="14"/>
  <c r="K81" i="14" s="1"/>
  <c r="L81" i="14" s="1"/>
  <c r="M81" i="14" s="1"/>
  <c r="N81" i="14" s="1"/>
  <c r="J77" i="14"/>
  <c r="K77" i="14" s="1"/>
  <c r="L77" i="14" s="1"/>
  <c r="M77" i="14" s="1"/>
  <c r="N77" i="14" s="1"/>
  <c r="J73" i="14"/>
  <c r="K73" i="14" s="1"/>
  <c r="L73" i="14" s="1"/>
  <c r="M73" i="14" s="1"/>
  <c r="N73" i="14" s="1"/>
  <c r="J122" i="14"/>
  <c r="K122" i="14" s="1"/>
  <c r="L122" i="14" s="1"/>
  <c r="M122" i="14" s="1"/>
  <c r="N122" i="14" s="1"/>
  <c r="J118" i="14"/>
  <c r="K118" i="14" s="1"/>
  <c r="L118" i="14" s="1"/>
  <c r="M118" i="14" s="1"/>
  <c r="N118" i="14" s="1"/>
  <c r="J114" i="14"/>
  <c r="K114" i="14" s="1"/>
  <c r="L114" i="14" s="1"/>
  <c r="M114" i="14" s="1"/>
  <c r="N114" i="14" s="1"/>
  <c r="J110" i="14"/>
  <c r="K110" i="14" s="1"/>
  <c r="L110" i="14" s="1"/>
  <c r="M110" i="14" s="1"/>
  <c r="N110" i="14" s="1"/>
  <c r="J106" i="14"/>
  <c r="K106" i="14" s="1"/>
  <c r="L106" i="14" s="1"/>
  <c r="M106" i="14" s="1"/>
  <c r="N106" i="14" s="1"/>
  <c r="J121" i="14"/>
  <c r="K121" i="14" s="1"/>
  <c r="L121" i="14" s="1"/>
  <c r="M121" i="14" s="1"/>
  <c r="N121" i="14" s="1"/>
  <c r="J117" i="14"/>
  <c r="K117" i="14" s="1"/>
  <c r="L117" i="14" s="1"/>
  <c r="M117" i="14" s="1"/>
  <c r="N117" i="14" s="1"/>
  <c r="J113" i="14"/>
  <c r="K113" i="14" s="1"/>
  <c r="L113" i="14" s="1"/>
  <c r="M113" i="14" s="1"/>
  <c r="N113" i="14" s="1"/>
  <c r="J109" i="14"/>
  <c r="K109" i="14" s="1"/>
  <c r="L109" i="14" s="1"/>
  <c r="M109" i="14" s="1"/>
  <c r="N109" i="14" s="1"/>
  <c r="J105" i="14"/>
  <c r="K105" i="14" s="1"/>
  <c r="L105" i="14" s="1"/>
  <c r="M105" i="14" s="1"/>
  <c r="N105" i="14" s="1"/>
  <c r="J98" i="14"/>
  <c r="K98" i="14" s="1"/>
  <c r="L98" i="14" s="1"/>
  <c r="M98" i="14" s="1"/>
  <c r="N98" i="14" s="1"/>
  <c r="J80" i="14"/>
  <c r="K80" i="14" s="1"/>
  <c r="L80" i="14" s="1"/>
  <c r="M80" i="14" s="1"/>
  <c r="N80" i="14" s="1"/>
  <c r="J76" i="14"/>
  <c r="K76" i="14" s="1"/>
  <c r="L76" i="14" s="1"/>
  <c r="M76" i="14" s="1"/>
  <c r="N76" i="14" s="1"/>
  <c r="J72" i="14"/>
  <c r="K72" i="14" s="1"/>
  <c r="L72" i="14" s="1"/>
  <c r="M72" i="14" s="1"/>
  <c r="N72" i="14" s="1"/>
  <c r="J68" i="14"/>
  <c r="K68" i="14" s="1"/>
  <c r="L68" i="14" s="1"/>
  <c r="M68" i="14" s="1"/>
  <c r="N68" i="14" s="1"/>
  <c r="J62" i="14"/>
  <c r="K62" i="14" s="1"/>
  <c r="L62" i="14" s="1"/>
  <c r="M62" i="14" s="1"/>
  <c r="N62" i="14" s="1"/>
  <c r="J58" i="14"/>
  <c r="K58" i="14" s="1"/>
  <c r="L58" i="14" s="1"/>
  <c r="M58" i="14" s="1"/>
  <c r="N58" i="14" s="1"/>
  <c r="J54" i="14"/>
  <c r="K54" i="14" s="1"/>
  <c r="L54" i="14" s="1"/>
  <c r="M54" i="14" s="1"/>
  <c r="N54" i="14" s="1"/>
  <c r="J50" i="14"/>
  <c r="K50" i="14" s="1"/>
  <c r="L50" i="14" s="1"/>
  <c r="M50" i="14" s="1"/>
  <c r="N50" i="14" s="1"/>
  <c r="J46" i="14"/>
  <c r="K46" i="14" s="1"/>
  <c r="L46" i="14" s="1"/>
  <c r="M46" i="14" s="1"/>
  <c r="N46" i="14" s="1"/>
  <c r="J40" i="14"/>
  <c r="K40" i="14" s="1"/>
  <c r="L40" i="14" s="1"/>
  <c r="M40" i="14" s="1"/>
  <c r="N40" i="14" s="1"/>
  <c r="J36" i="14"/>
  <c r="K36" i="14" s="1"/>
  <c r="L36" i="14" s="1"/>
  <c r="M36" i="14" s="1"/>
  <c r="N36" i="14" s="1"/>
  <c r="J32" i="14"/>
  <c r="K32" i="14" s="1"/>
  <c r="L32" i="14" s="1"/>
  <c r="M32" i="14" s="1"/>
  <c r="N32" i="14" s="1"/>
  <c r="J28" i="14"/>
  <c r="K28" i="14" s="1"/>
  <c r="L28" i="14" s="1"/>
  <c r="M28" i="14" s="1"/>
  <c r="N28" i="14" s="1"/>
  <c r="J24" i="14"/>
  <c r="K24" i="14" s="1"/>
  <c r="L24" i="14" s="1"/>
  <c r="M24" i="14" s="1"/>
  <c r="N24" i="14" s="1"/>
  <c r="J20" i="14"/>
  <c r="K20" i="14" s="1"/>
  <c r="L20" i="14" s="1"/>
  <c r="M20" i="14" s="1"/>
  <c r="N20" i="14" s="1"/>
  <c r="J16" i="14"/>
  <c r="K16" i="14" s="1"/>
  <c r="L16" i="14" s="1"/>
  <c r="M16" i="14" s="1"/>
  <c r="N16" i="14" s="1"/>
  <c r="J124" i="14"/>
  <c r="K124" i="14" s="1"/>
  <c r="L124" i="14" s="1"/>
  <c r="M124" i="14" s="1"/>
  <c r="N124" i="14" s="1"/>
  <c r="J120" i="14"/>
  <c r="K120" i="14" s="1"/>
  <c r="L120" i="14" s="1"/>
  <c r="M120" i="14" s="1"/>
  <c r="N120" i="14" s="1"/>
  <c r="J116" i="14"/>
  <c r="K116" i="14" s="1"/>
  <c r="L116" i="14" s="1"/>
  <c r="M116" i="14" s="1"/>
  <c r="N116" i="14" s="1"/>
  <c r="J112" i="14"/>
  <c r="K112" i="14" s="1"/>
  <c r="L112" i="14" s="1"/>
  <c r="M112" i="14" s="1"/>
  <c r="N112" i="14" s="1"/>
  <c r="J108" i="14"/>
  <c r="K108" i="14" s="1"/>
  <c r="L108" i="14" s="1"/>
  <c r="M108" i="14" s="1"/>
  <c r="N108" i="14" s="1"/>
  <c r="J104" i="14"/>
  <c r="K104" i="14" s="1"/>
  <c r="L104" i="14" s="1"/>
  <c r="M104" i="14" s="1"/>
  <c r="N104" i="14" s="1"/>
  <c r="J94" i="14"/>
  <c r="K94" i="14" s="1"/>
  <c r="L94" i="14" s="1"/>
  <c r="M94" i="14" s="1"/>
  <c r="N94" i="14" s="1"/>
  <c r="J67" i="14"/>
  <c r="K67" i="14" s="1"/>
  <c r="L67" i="14" s="1"/>
  <c r="M67" i="14" s="1"/>
  <c r="N67" i="14" s="1"/>
  <c r="J79" i="14"/>
  <c r="K79" i="14" s="1"/>
  <c r="L79" i="14" s="1"/>
  <c r="M79" i="14" s="1"/>
  <c r="N79" i="14" s="1"/>
  <c r="J75" i="14"/>
  <c r="K75" i="14" s="1"/>
  <c r="L75" i="14" s="1"/>
  <c r="M75" i="14" s="1"/>
  <c r="N75" i="14" s="1"/>
  <c r="J71" i="14"/>
  <c r="K71" i="14" s="1"/>
  <c r="L71" i="14" s="1"/>
  <c r="M71" i="14" s="1"/>
  <c r="N71" i="14" s="1"/>
  <c r="J66" i="14"/>
  <c r="K66" i="14" s="1"/>
  <c r="L66" i="14" s="1"/>
  <c r="M66" i="14" s="1"/>
  <c r="N66" i="14" s="1"/>
  <c r="J61" i="14"/>
  <c r="K61" i="14" s="1"/>
  <c r="L61" i="14" s="1"/>
  <c r="M61" i="14" s="1"/>
  <c r="N61" i="14" s="1"/>
  <c r="J57" i="14"/>
  <c r="K57" i="14" s="1"/>
  <c r="L57" i="14" s="1"/>
  <c r="M57" i="14" s="1"/>
  <c r="N57" i="14" s="1"/>
  <c r="J53" i="14"/>
  <c r="K53" i="14" s="1"/>
  <c r="L53" i="14" s="1"/>
  <c r="M53" i="14" s="1"/>
  <c r="N53" i="14" s="1"/>
  <c r="J49" i="14"/>
  <c r="K49" i="14" s="1"/>
  <c r="L49" i="14" s="1"/>
  <c r="M49" i="14" s="1"/>
  <c r="N49" i="14" s="1"/>
  <c r="J45" i="14"/>
  <c r="K45" i="14" s="1"/>
  <c r="L45" i="14" s="1"/>
  <c r="M45" i="14" s="1"/>
  <c r="N45" i="14" s="1"/>
  <c r="J12" i="14"/>
  <c r="K12" i="14" s="1"/>
  <c r="L12" i="14" s="1"/>
  <c r="M12" i="14" s="1"/>
  <c r="N12" i="14" s="1"/>
  <c r="J8" i="14"/>
  <c r="K8" i="14" s="1"/>
  <c r="L8" i="14" s="1"/>
  <c r="M8" i="14" s="1"/>
  <c r="N8" i="14" s="1"/>
  <c r="J86" i="14"/>
  <c r="K86" i="14" s="1"/>
  <c r="L86" i="14" s="1"/>
  <c r="M86" i="14" s="1"/>
  <c r="N86" i="14" s="1"/>
  <c r="J82" i="14"/>
  <c r="K82" i="14" s="1"/>
  <c r="L82" i="14" s="1"/>
  <c r="M82" i="14" s="1"/>
  <c r="N82" i="14" s="1"/>
  <c r="J78" i="14"/>
  <c r="K78" i="14" s="1"/>
  <c r="L78" i="14" s="1"/>
  <c r="M78" i="14" s="1"/>
  <c r="N78" i="14" s="1"/>
  <c r="J74" i="14"/>
  <c r="K74" i="14" s="1"/>
  <c r="L74" i="14" s="1"/>
  <c r="M74" i="14" s="1"/>
  <c r="N74" i="14" s="1"/>
  <c r="J70" i="14"/>
  <c r="K70" i="14" s="1"/>
  <c r="L70" i="14" s="1"/>
  <c r="M70" i="14" s="1"/>
  <c r="N70" i="14" s="1"/>
  <c r="J63" i="14"/>
  <c r="K63" i="14" s="1"/>
  <c r="L63" i="14" s="1"/>
  <c r="M63" i="14" s="1"/>
  <c r="N63" i="14" s="1"/>
  <c r="J59" i="14"/>
  <c r="K59" i="14" s="1"/>
  <c r="L59" i="14" s="1"/>
  <c r="M59" i="14" s="1"/>
  <c r="N59" i="14" s="1"/>
  <c r="J51" i="14"/>
  <c r="K51" i="14" s="1"/>
  <c r="L51" i="14" s="1"/>
  <c r="M51" i="14" s="1"/>
  <c r="N51" i="14" s="1"/>
  <c r="J43" i="14"/>
  <c r="K43" i="14" s="1"/>
  <c r="L43" i="14" s="1"/>
  <c r="M43" i="14" s="1"/>
  <c r="N43" i="14" s="1"/>
  <c r="J42" i="14"/>
  <c r="K42" i="14" s="1"/>
  <c r="L42" i="14" s="1"/>
  <c r="M42" i="14" s="1"/>
  <c r="N42" i="14" s="1"/>
  <c r="J39" i="14"/>
  <c r="K39" i="14" s="1"/>
  <c r="L39" i="14" s="1"/>
  <c r="M39" i="14" s="1"/>
  <c r="N39" i="14" s="1"/>
  <c r="J37" i="14"/>
  <c r="K37" i="14" s="1"/>
  <c r="L37" i="14" s="1"/>
  <c r="M37" i="14" s="1"/>
  <c r="N37" i="14" s="1"/>
  <c r="J34" i="14"/>
  <c r="K34" i="14" s="1"/>
  <c r="L34" i="14" s="1"/>
  <c r="M34" i="14" s="1"/>
  <c r="N34" i="14" s="1"/>
  <c r="J31" i="14"/>
  <c r="K31" i="14" s="1"/>
  <c r="L31" i="14" s="1"/>
  <c r="M31" i="14" s="1"/>
  <c r="N31" i="14" s="1"/>
  <c r="J29" i="14"/>
  <c r="K29" i="14" s="1"/>
  <c r="L29" i="14" s="1"/>
  <c r="M29" i="14" s="1"/>
  <c r="N29" i="14" s="1"/>
  <c r="J26" i="14"/>
  <c r="K26" i="14" s="1"/>
  <c r="L26" i="14" s="1"/>
  <c r="M26" i="14" s="1"/>
  <c r="N26" i="14" s="1"/>
  <c r="J23" i="14"/>
  <c r="K23" i="14" s="1"/>
  <c r="L23" i="14" s="1"/>
  <c r="M23" i="14" s="1"/>
  <c r="N23" i="14" s="1"/>
  <c r="J21" i="14"/>
  <c r="K21" i="14" s="1"/>
  <c r="L21" i="14" s="1"/>
  <c r="M21" i="14" s="1"/>
  <c r="N21" i="14" s="1"/>
  <c r="J18" i="14"/>
  <c r="K18" i="14" s="1"/>
  <c r="L18" i="14" s="1"/>
  <c r="M18" i="14" s="1"/>
  <c r="N18" i="14" s="1"/>
  <c r="J15" i="14"/>
  <c r="K15" i="14" s="1"/>
  <c r="L15" i="14" s="1"/>
  <c r="M15" i="14" s="1"/>
  <c r="N15" i="14" s="1"/>
  <c r="J69" i="14"/>
  <c r="K69" i="14" s="1"/>
  <c r="L69" i="14" s="1"/>
  <c r="M69" i="14" s="1"/>
  <c r="N69" i="14" s="1"/>
  <c r="J65" i="14"/>
  <c r="K65" i="14" s="1"/>
  <c r="L65" i="14" s="1"/>
  <c r="M65" i="14" s="1"/>
  <c r="N65" i="14" s="1"/>
  <c r="J52" i="14"/>
  <c r="K52" i="14" s="1"/>
  <c r="L52" i="14" s="1"/>
  <c r="M52" i="14" s="1"/>
  <c r="N52" i="14" s="1"/>
  <c r="J44" i="14"/>
  <c r="K44" i="14" s="1"/>
  <c r="L44" i="14" s="1"/>
  <c r="M44" i="14" s="1"/>
  <c r="N44" i="14" s="1"/>
  <c r="J25" i="14"/>
  <c r="K25" i="14" s="1"/>
  <c r="L25" i="14" s="1"/>
  <c r="M25" i="14" s="1"/>
  <c r="N25" i="14" s="1"/>
  <c r="J64" i="14"/>
  <c r="K64" i="14" s="1"/>
  <c r="L64" i="14" s="1"/>
  <c r="M64" i="14" s="1"/>
  <c r="N64" i="14" s="1"/>
  <c r="J60" i="14"/>
  <c r="K60" i="14" s="1"/>
  <c r="L60" i="14" s="1"/>
  <c r="M60" i="14" s="1"/>
  <c r="N60" i="14" s="1"/>
  <c r="J56" i="14"/>
  <c r="K56" i="14" s="1"/>
  <c r="L56" i="14" s="1"/>
  <c r="M56" i="14" s="1"/>
  <c r="N56" i="14" s="1"/>
  <c r="J48" i="14"/>
  <c r="K48" i="14" s="1"/>
  <c r="L48" i="14" s="1"/>
  <c r="M48" i="14" s="1"/>
  <c r="N48" i="14" s="1"/>
  <c r="J11" i="14"/>
  <c r="K11" i="14" s="1"/>
  <c r="L11" i="14" s="1"/>
  <c r="M11" i="14" s="1"/>
  <c r="N11" i="14" s="1"/>
  <c r="J7" i="14"/>
  <c r="K7" i="14" s="1"/>
  <c r="L7" i="14" s="1"/>
  <c r="M7" i="14" s="1"/>
  <c r="N7" i="14" s="1"/>
  <c r="Q141" i="14" s="1"/>
  <c r="J102" i="14"/>
  <c r="K102" i="14" s="1"/>
  <c r="L102" i="14" s="1"/>
  <c r="M102" i="14" s="1"/>
  <c r="N102" i="14" s="1"/>
  <c r="J90" i="14"/>
  <c r="K90" i="14" s="1"/>
  <c r="L90" i="14" s="1"/>
  <c r="M90" i="14" s="1"/>
  <c r="N90" i="14" s="1"/>
  <c r="J55" i="14"/>
  <c r="K55" i="14" s="1"/>
  <c r="L55" i="14" s="1"/>
  <c r="M55" i="14" s="1"/>
  <c r="N55" i="14" s="1"/>
  <c r="J47" i="14"/>
  <c r="K47" i="14" s="1"/>
  <c r="L47" i="14" s="1"/>
  <c r="M47" i="14" s="1"/>
  <c r="N47" i="14" s="1"/>
  <c r="J41" i="14"/>
  <c r="K41" i="14" s="1"/>
  <c r="L41" i="14" s="1"/>
  <c r="M41" i="14" s="1"/>
  <c r="N41" i="14" s="1"/>
  <c r="J38" i="14"/>
  <c r="K38" i="14" s="1"/>
  <c r="L38" i="14" s="1"/>
  <c r="M38" i="14" s="1"/>
  <c r="N38" i="14" s="1"/>
  <c r="J35" i="14"/>
  <c r="K35" i="14" s="1"/>
  <c r="L35" i="14" s="1"/>
  <c r="M35" i="14" s="1"/>
  <c r="N35" i="14" s="1"/>
  <c r="J33" i="14"/>
  <c r="K33" i="14" s="1"/>
  <c r="L33" i="14" s="1"/>
  <c r="M33" i="14" s="1"/>
  <c r="N33" i="14" s="1"/>
  <c r="J30" i="14"/>
  <c r="K30" i="14" s="1"/>
  <c r="L30" i="14" s="1"/>
  <c r="M30" i="14" s="1"/>
  <c r="N30" i="14" s="1"/>
  <c r="J27" i="14"/>
  <c r="K27" i="14" s="1"/>
  <c r="L27" i="14" s="1"/>
  <c r="M27" i="14" s="1"/>
  <c r="N27" i="14" s="1"/>
  <c r="J22" i="14"/>
  <c r="K22" i="14" s="1"/>
  <c r="L22" i="14" s="1"/>
  <c r="M22" i="14" s="1"/>
  <c r="N22" i="14" s="1"/>
  <c r="J19" i="14"/>
  <c r="K19" i="14" s="1"/>
  <c r="L19" i="14" s="1"/>
  <c r="M19" i="14" s="1"/>
  <c r="N19" i="14" s="1"/>
  <c r="J17" i="14"/>
  <c r="K17" i="14" s="1"/>
  <c r="L17" i="14" s="1"/>
  <c r="M17" i="14" s="1"/>
  <c r="N17" i="14" s="1"/>
  <c r="J14" i="14"/>
  <c r="K14" i="14" s="1"/>
  <c r="L14" i="14" s="1"/>
  <c r="M14" i="14" s="1"/>
  <c r="N14" i="14" s="1"/>
  <c r="J13" i="14"/>
  <c r="K13" i="14" s="1"/>
  <c r="L13" i="14" s="1"/>
  <c r="M13" i="14" s="1"/>
  <c r="N13" i="14" s="1"/>
  <c r="J10" i="14"/>
  <c r="K10" i="14" s="1"/>
  <c r="L10" i="14" s="1"/>
  <c r="M10" i="14" s="1"/>
  <c r="N10" i="14" s="1"/>
  <c r="J9" i="14"/>
  <c r="K9" i="14" s="1"/>
  <c r="L9" i="14" s="1"/>
  <c r="M9" i="14" s="1"/>
  <c r="N9" i="14" s="1"/>
  <c r="J6" i="14"/>
  <c r="K6" i="14" s="1"/>
  <c r="L6" i="14" s="1"/>
  <c r="M6" i="14" s="1"/>
  <c r="N6" i="14" s="1"/>
  <c r="R103" i="14"/>
  <c r="V103" i="14"/>
  <c r="Q103" i="14"/>
  <c r="W141" i="14" l="1"/>
  <c r="R141" i="14"/>
  <c r="P141" i="14"/>
  <c r="O141" i="14"/>
  <c r="T141" i="14" s="1"/>
  <c r="V141" i="14"/>
  <c r="S141" i="14"/>
  <c r="S103" i="14"/>
  <c r="T103" i="14" s="1"/>
  <c r="D124" i="13" l="1"/>
  <c r="E124" i="13" s="1"/>
  <c r="D123" i="13"/>
  <c r="E123" i="13" s="1"/>
  <c r="D122" i="13"/>
  <c r="E122" i="13" s="1"/>
  <c r="D121" i="13"/>
  <c r="E121" i="13" s="1"/>
  <c r="D120" i="13"/>
  <c r="E120" i="13" s="1"/>
  <c r="D119" i="13"/>
  <c r="E119" i="13" s="1"/>
  <c r="D118" i="13"/>
  <c r="E118" i="13" s="1"/>
  <c r="D117" i="13"/>
  <c r="E117" i="13" s="1"/>
  <c r="D116" i="13"/>
  <c r="E116" i="13" s="1"/>
  <c r="D115" i="13"/>
  <c r="E115" i="13" s="1"/>
  <c r="D114" i="13"/>
  <c r="E114" i="13" s="1"/>
  <c r="D113" i="13"/>
  <c r="E113" i="13" s="1"/>
  <c r="D112" i="13"/>
  <c r="E112" i="13" s="1"/>
  <c r="D111" i="13"/>
  <c r="E111" i="13" s="1"/>
  <c r="D110" i="13"/>
  <c r="E110" i="13" s="1"/>
  <c r="D109" i="13"/>
  <c r="E109" i="13" s="1"/>
  <c r="D108" i="13"/>
  <c r="E108" i="13" s="1"/>
  <c r="D107" i="13"/>
  <c r="E107" i="13" s="1"/>
  <c r="D106" i="13"/>
  <c r="E106" i="13" s="1"/>
  <c r="D105" i="13"/>
  <c r="E105" i="13" s="1"/>
  <c r="D104" i="13"/>
  <c r="E104" i="13" s="1"/>
  <c r="D103" i="13"/>
  <c r="E103" i="13" s="1"/>
  <c r="D102" i="13"/>
  <c r="E102" i="13" s="1"/>
  <c r="D101" i="13"/>
  <c r="E101" i="13" s="1"/>
  <c r="D100" i="13"/>
  <c r="E100" i="13" s="1"/>
  <c r="D99" i="13"/>
  <c r="E99" i="13" s="1"/>
  <c r="D98" i="13"/>
  <c r="E98" i="13" s="1"/>
  <c r="D97" i="13"/>
  <c r="E97" i="13" s="1"/>
  <c r="D96" i="13"/>
  <c r="E96" i="13" s="1"/>
  <c r="D95" i="13"/>
  <c r="E95" i="13" s="1"/>
  <c r="D94" i="13"/>
  <c r="E94" i="13" s="1"/>
  <c r="D93" i="13"/>
  <c r="E93" i="13" s="1"/>
  <c r="D92" i="13"/>
  <c r="E92" i="13" s="1"/>
  <c r="D91" i="13"/>
  <c r="E91" i="13" s="1"/>
  <c r="D90" i="13"/>
  <c r="E90" i="13" s="1"/>
  <c r="D89" i="13"/>
  <c r="E89" i="13" s="1"/>
  <c r="D88" i="13"/>
  <c r="E88" i="13" s="1"/>
  <c r="D87" i="13"/>
  <c r="E87" i="13" s="1"/>
  <c r="D86" i="13"/>
  <c r="E86" i="13" s="1"/>
  <c r="D85" i="13"/>
  <c r="E85" i="13" s="1"/>
  <c r="D84" i="13"/>
  <c r="E84" i="13" s="1"/>
  <c r="D83" i="13"/>
  <c r="E83" i="13" s="1"/>
  <c r="D82" i="13"/>
  <c r="E82" i="13" s="1"/>
  <c r="D81" i="13"/>
  <c r="E81" i="13" s="1"/>
  <c r="D80" i="13"/>
  <c r="E80" i="13" s="1"/>
  <c r="D79" i="13"/>
  <c r="E79" i="13" s="1"/>
  <c r="D78" i="13"/>
  <c r="E78" i="13" s="1"/>
  <c r="D77" i="13"/>
  <c r="E77" i="13" s="1"/>
  <c r="D76" i="13"/>
  <c r="E76" i="13" s="1"/>
  <c r="D75" i="13"/>
  <c r="E75" i="13" s="1"/>
  <c r="D74" i="13"/>
  <c r="E74" i="13" s="1"/>
  <c r="D73" i="13"/>
  <c r="E73" i="13" s="1"/>
  <c r="D72" i="13"/>
  <c r="E72" i="13" s="1"/>
  <c r="D71" i="13"/>
  <c r="E71" i="13" s="1"/>
  <c r="D70" i="13"/>
  <c r="E70" i="13" s="1"/>
  <c r="D69" i="13"/>
  <c r="E69" i="13" s="1"/>
  <c r="D68" i="13"/>
  <c r="E68" i="13" s="1"/>
  <c r="D67" i="13"/>
  <c r="E67" i="13" s="1"/>
  <c r="D66" i="13"/>
  <c r="E66" i="13" s="1"/>
  <c r="D65" i="13"/>
  <c r="E65" i="13" s="1"/>
  <c r="D64" i="13"/>
  <c r="E64" i="13" s="1"/>
  <c r="D63" i="13"/>
  <c r="E63" i="13" s="1"/>
  <c r="D62" i="13"/>
  <c r="E62" i="13" s="1"/>
  <c r="D61" i="13"/>
  <c r="E61" i="13" s="1"/>
  <c r="D60" i="13"/>
  <c r="E60" i="13" s="1"/>
  <c r="D59" i="13"/>
  <c r="E59" i="13" s="1"/>
  <c r="D58" i="13"/>
  <c r="E58" i="13" s="1"/>
  <c r="D57" i="13"/>
  <c r="E57" i="13" s="1"/>
  <c r="D56" i="13"/>
  <c r="E56" i="13" s="1"/>
  <c r="D55" i="13"/>
  <c r="E55" i="13" s="1"/>
  <c r="D54" i="13"/>
  <c r="E54" i="13" s="1"/>
  <c r="D53" i="13"/>
  <c r="E53" i="13" s="1"/>
  <c r="D52" i="13"/>
  <c r="E52" i="13" s="1"/>
  <c r="D51" i="13"/>
  <c r="E51" i="13" s="1"/>
  <c r="D50" i="13"/>
  <c r="E50" i="13" s="1"/>
  <c r="D49" i="13"/>
  <c r="E49" i="13" s="1"/>
  <c r="D48" i="13"/>
  <c r="E48" i="13" s="1"/>
  <c r="D47" i="13"/>
  <c r="E47" i="13" s="1"/>
  <c r="D46" i="13"/>
  <c r="E46" i="13" s="1"/>
  <c r="D45" i="13"/>
  <c r="E45" i="13" s="1"/>
  <c r="D44" i="13"/>
  <c r="E44" i="13" s="1"/>
  <c r="D43" i="13"/>
  <c r="E43" i="13" s="1"/>
  <c r="D42" i="13"/>
  <c r="E42" i="13" s="1"/>
  <c r="D41" i="13"/>
  <c r="E41" i="13" s="1"/>
  <c r="D40" i="13"/>
  <c r="E40" i="13" s="1"/>
  <c r="D39" i="13"/>
  <c r="E39" i="13" s="1"/>
  <c r="D38" i="13"/>
  <c r="E38" i="13" s="1"/>
  <c r="D37" i="13"/>
  <c r="E37" i="13" s="1"/>
  <c r="D36" i="13"/>
  <c r="E36" i="13" s="1"/>
  <c r="D35" i="13"/>
  <c r="E35" i="13" s="1"/>
  <c r="D34" i="13"/>
  <c r="E34" i="13" s="1"/>
  <c r="D33" i="13"/>
  <c r="E33" i="13" s="1"/>
  <c r="D32" i="13"/>
  <c r="E32" i="13" s="1"/>
  <c r="D31" i="13"/>
  <c r="E31" i="13" s="1"/>
  <c r="D30" i="13"/>
  <c r="E30" i="13" s="1"/>
  <c r="D29" i="13"/>
  <c r="E29" i="13" s="1"/>
  <c r="D28" i="13"/>
  <c r="E28" i="13" s="1"/>
  <c r="D27" i="13"/>
  <c r="E27" i="13" s="1"/>
  <c r="D26" i="13"/>
  <c r="E26" i="13" s="1"/>
  <c r="D25" i="13"/>
  <c r="E25" i="13" s="1"/>
  <c r="D24" i="13"/>
  <c r="E24" i="13" s="1"/>
  <c r="D23" i="13"/>
  <c r="E23" i="13" s="1"/>
  <c r="D22" i="13"/>
  <c r="E22" i="13" s="1"/>
  <c r="D21" i="13"/>
  <c r="E21" i="13" s="1"/>
  <c r="D20" i="13"/>
  <c r="E20" i="13" s="1"/>
  <c r="D19" i="13"/>
  <c r="E19" i="13" s="1"/>
  <c r="D18" i="13"/>
  <c r="E18" i="13" s="1"/>
  <c r="D17" i="13"/>
  <c r="E17" i="13" s="1"/>
  <c r="D16" i="13"/>
  <c r="E16" i="13" s="1"/>
  <c r="D15" i="13"/>
  <c r="E15" i="13" s="1"/>
  <c r="D14" i="13"/>
  <c r="E14" i="13" s="1"/>
  <c r="D13" i="13"/>
  <c r="E13" i="13" s="1"/>
  <c r="D12" i="13"/>
  <c r="E12" i="13" s="1"/>
  <c r="D11" i="13"/>
  <c r="E11" i="13" s="1"/>
  <c r="D10" i="13"/>
  <c r="E10" i="13" s="1"/>
  <c r="D9" i="13"/>
  <c r="E9" i="13" s="1"/>
  <c r="D8" i="13"/>
  <c r="E8" i="13" s="1"/>
  <c r="D7" i="13"/>
  <c r="E7" i="13" s="1"/>
  <c r="D6" i="13"/>
  <c r="E6" i="13" s="1"/>
  <c r="D5" i="13"/>
  <c r="E5" i="13" s="1"/>
  <c r="R2" i="13"/>
  <c r="S116" i="12"/>
  <c r="S111" i="12"/>
  <c r="S110" i="12"/>
  <c r="H67" i="6"/>
  <c r="T55" i="12"/>
  <c r="AB159" i="12"/>
  <c r="AB158" i="12"/>
  <c r="AB157" i="12"/>
  <c r="AB156" i="12"/>
  <c r="AB155" i="12"/>
  <c r="AB154" i="12"/>
  <c r="AB153" i="12"/>
  <c r="AB152" i="12"/>
  <c r="AB151" i="12"/>
  <c r="AB150" i="12"/>
  <c r="AB149" i="12"/>
  <c r="AB148" i="12"/>
  <c r="AB147" i="12"/>
  <c r="AB146" i="12"/>
  <c r="AB145" i="12"/>
  <c r="AB144" i="12"/>
  <c r="AB143" i="12"/>
  <c r="AB142" i="12"/>
  <c r="AB141" i="12"/>
  <c r="AB140" i="12"/>
  <c r="AB139" i="12"/>
  <c r="AB138" i="12"/>
  <c r="AB137" i="12"/>
  <c r="AB136" i="12"/>
  <c r="AB135" i="12"/>
  <c r="AB134" i="12"/>
  <c r="AB133" i="12"/>
  <c r="AB132" i="12"/>
  <c r="AB131" i="12"/>
  <c r="AB130" i="12"/>
  <c r="AB129" i="12"/>
  <c r="AB128" i="12"/>
  <c r="AB127" i="12"/>
  <c r="AB126" i="12"/>
  <c r="AB125" i="12"/>
  <c r="AB124" i="12"/>
  <c r="AB123" i="12"/>
  <c r="AB122" i="12"/>
  <c r="AB121" i="12"/>
  <c r="AB120" i="12"/>
  <c r="AB119" i="12"/>
  <c r="AB118" i="12"/>
  <c r="AB117" i="12"/>
  <c r="AB116" i="12"/>
  <c r="AB115" i="12"/>
  <c r="AB114" i="12"/>
  <c r="AB113" i="12"/>
  <c r="AB112" i="12"/>
  <c r="AB111" i="12"/>
  <c r="AB110" i="12"/>
  <c r="AB109" i="12"/>
  <c r="AB108" i="12"/>
  <c r="AB107" i="12"/>
  <c r="AB106" i="12"/>
  <c r="AB105" i="12"/>
  <c r="AB104" i="12"/>
  <c r="AB103" i="12"/>
  <c r="AB102" i="12"/>
  <c r="AB101" i="12"/>
  <c r="AB100" i="12"/>
  <c r="AB99" i="12"/>
  <c r="AB98" i="12"/>
  <c r="AB97" i="12"/>
  <c r="AB96" i="12"/>
  <c r="AB95" i="12"/>
  <c r="AB94" i="12"/>
  <c r="AB93" i="12"/>
  <c r="AB92" i="12"/>
  <c r="AB91" i="12"/>
  <c r="AB90" i="12"/>
  <c r="AB89" i="12"/>
  <c r="AB88" i="12"/>
  <c r="AB87" i="12"/>
  <c r="AB86" i="12"/>
  <c r="AB85" i="12"/>
  <c r="AB84" i="12"/>
  <c r="AB83" i="12"/>
  <c r="AB82" i="12"/>
  <c r="AB81" i="12"/>
  <c r="AB80" i="12"/>
  <c r="AB79" i="12"/>
  <c r="AB78" i="12"/>
  <c r="AB77" i="12"/>
  <c r="AB76" i="12"/>
  <c r="AB75" i="12"/>
  <c r="AB74" i="12"/>
  <c r="AB73" i="12"/>
  <c r="AB72" i="12"/>
  <c r="AB71" i="12"/>
  <c r="AB70" i="12"/>
  <c r="AB69" i="12"/>
  <c r="AB68" i="12"/>
  <c r="AB67" i="12"/>
  <c r="AB66" i="12"/>
  <c r="AB65" i="12"/>
  <c r="AB64" i="12"/>
  <c r="AB63" i="12"/>
  <c r="AB62" i="12"/>
  <c r="AB61" i="12"/>
  <c r="AB60" i="12"/>
  <c r="AB59" i="12"/>
  <c r="AB58" i="12"/>
  <c r="AB57" i="12"/>
  <c r="AB56" i="12"/>
  <c r="AB55" i="12"/>
  <c r="AB54" i="12"/>
  <c r="AB53" i="12"/>
  <c r="AB52" i="12"/>
  <c r="AB51" i="12"/>
  <c r="AB50" i="12"/>
  <c r="AB49" i="12"/>
  <c r="AB48" i="12"/>
  <c r="AB47" i="12"/>
  <c r="AB46" i="12"/>
  <c r="AB45" i="12"/>
  <c r="AB44" i="12"/>
  <c r="AB43" i="12"/>
  <c r="AB42" i="12"/>
  <c r="AB41" i="12"/>
  <c r="H55" i="12"/>
  <c r="J2" i="12"/>
  <c r="H54" i="4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J2" i="11"/>
  <c r="B9" i="3"/>
  <c r="B28" i="3"/>
  <c r="B25" i="3"/>
  <c r="B22" i="3"/>
  <c r="B19" i="3"/>
  <c r="B16" i="3"/>
  <c r="B13" i="3"/>
  <c r="B7" i="3"/>
  <c r="B3" i="3"/>
  <c r="O2" i="9"/>
  <c r="D5" i="9"/>
  <c r="D6" i="9"/>
  <c r="D7" i="9"/>
  <c r="E7" i="9" s="1"/>
  <c r="D8" i="9"/>
  <c r="E8" i="9" s="1"/>
  <c r="D9" i="9"/>
  <c r="E9" i="9" s="1"/>
  <c r="D10" i="9"/>
  <c r="E10" i="9" s="1"/>
  <c r="D11" i="9"/>
  <c r="E11" i="9" s="1"/>
  <c r="D12" i="9"/>
  <c r="E12" i="9" s="1"/>
  <c r="D13" i="9"/>
  <c r="D14" i="9"/>
  <c r="E14" i="9" s="1"/>
  <c r="D15" i="9"/>
  <c r="E15" i="9" s="1"/>
  <c r="D16" i="9"/>
  <c r="E16" i="9" s="1"/>
  <c r="D17" i="9"/>
  <c r="E17" i="9" s="1"/>
  <c r="D18" i="9"/>
  <c r="E18" i="9" s="1"/>
  <c r="D19" i="9"/>
  <c r="E19" i="9" s="1"/>
  <c r="D20" i="9"/>
  <c r="E20" i="9" s="1"/>
  <c r="D21" i="9"/>
  <c r="E21" i="9" s="1"/>
  <c r="D22" i="9"/>
  <c r="E22" i="9" s="1"/>
  <c r="D23" i="9"/>
  <c r="E23" i="9" s="1"/>
  <c r="D24" i="9"/>
  <c r="E24" i="9" s="1"/>
  <c r="D25" i="9"/>
  <c r="E25" i="9" s="1"/>
  <c r="D26" i="9"/>
  <c r="E26" i="9" s="1"/>
  <c r="D27" i="9"/>
  <c r="E27" i="9" s="1"/>
  <c r="D28" i="9"/>
  <c r="E28" i="9" s="1"/>
  <c r="D29" i="9"/>
  <c r="E29" i="9" s="1"/>
  <c r="D30" i="9"/>
  <c r="E30" i="9" s="1"/>
  <c r="D31" i="9"/>
  <c r="E31" i="9" s="1"/>
  <c r="D32" i="9"/>
  <c r="E32" i="9" s="1"/>
  <c r="D33" i="9"/>
  <c r="E33" i="9" s="1"/>
  <c r="D34" i="9"/>
  <c r="E34" i="9" s="1"/>
  <c r="D35" i="9"/>
  <c r="E35" i="9" s="1"/>
  <c r="D36" i="9"/>
  <c r="E36" i="9" s="1"/>
  <c r="D37" i="9"/>
  <c r="E37" i="9" s="1"/>
  <c r="D38" i="9"/>
  <c r="E38" i="9" s="1"/>
  <c r="D39" i="9"/>
  <c r="E39" i="9" s="1"/>
  <c r="D40" i="9"/>
  <c r="E40" i="9" s="1"/>
  <c r="D41" i="9"/>
  <c r="E41" i="9" s="1"/>
  <c r="D42" i="9"/>
  <c r="E42" i="9" s="1"/>
  <c r="D43" i="9"/>
  <c r="E43" i="9" s="1"/>
  <c r="D44" i="9"/>
  <c r="E44" i="9" s="1"/>
  <c r="D45" i="9"/>
  <c r="E45" i="9" s="1"/>
  <c r="D46" i="9"/>
  <c r="E46" i="9" s="1"/>
  <c r="D47" i="9"/>
  <c r="E47" i="9" s="1"/>
  <c r="D48" i="9"/>
  <c r="E48" i="9" s="1"/>
  <c r="D49" i="9"/>
  <c r="E49" i="9" s="1"/>
  <c r="D50" i="9"/>
  <c r="E50" i="9" s="1"/>
  <c r="D51" i="9"/>
  <c r="E51" i="9" s="1"/>
  <c r="D52" i="9"/>
  <c r="E52" i="9" s="1"/>
  <c r="D53" i="9"/>
  <c r="E53" i="9" s="1"/>
  <c r="D54" i="9"/>
  <c r="E54" i="9" s="1"/>
  <c r="D55" i="9"/>
  <c r="E55" i="9" s="1"/>
  <c r="D56" i="9"/>
  <c r="E56" i="9" s="1"/>
  <c r="D57" i="9"/>
  <c r="E57" i="9" s="1"/>
  <c r="D58" i="9"/>
  <c r="E58" i="9" s="1"/>
  <c r="D59" i="9"/>
  <c r="E59" i="9" s="1"/>
  <c r="D60" i="9"/>
  <c r="E60" i="9" s="1"/>
  <c r="D61" i="9"/>
  <c r="E61" i="9" s="1"/>
  <c r="D62" i="9"/>
  <c r="E62" i="9" s="1"/>
  <c r="D63" i="9"/>
  <c r="E63" i="9" s="1"/>
  <c r="D64" i="9"/>
  <c r="E64" i="9" s="1"/>
  <c r="D65" i="9"/>
  <c r="E65" i="9" s="1"/>
  <c r="D66" i="9"/>
  <c r="E66" i="9" s="1"/>
  <c r="D67" i="9"/>
  <c r="E67" i="9" s="1"/>
  <c r="D68" i="9"/>
  <c r="E68" i="9" s="1"/>
  <c r="D69" i="9"/>
  <c r="E69" i="9" s="1"/>
  <c r="D70" i="9"/>
  <c r="E70" i="9"/>
  <c r="D71" i="9"/>
  <c r="E71" i="9" s="1"/>
  <c r="D72" i="9"/>
  <c r="E72" i="9" s="1"/>
  <c r="D73" i="9"/>
  <c r="E73" i="9" s="1"/>
  <c r="D74" i="9"/>
  <c r="E74" i="9" s="1"/>
  <c r="D75" i="9"/>
  <c r="E75" i="9" s="1"/>
  <c r="D76" i="9"/>
  <c r="E76" i="9" s="1"/>
  <c r="D77" i="9"/>
  <c r="E77" i="9" s="1"/>
  <c r="D78" i="9"/>
  <c r="E78" i="9" s="1"/>
  <c r="D79" i="9"/>
  <c r="E79" i="9" s="1"/>
  <c r="D80" i="9"/>
  <c r="E80" i="9" s="1"/>
  <c r="D81" i="9"/>
  <c r="E81" i="9" s="1"/>
  <c r="D82" i="9"/>
  <c r="E82" i="9" s="1"/>
  <c r="D83" i="9"/>
  <c r="E83" i="9" s="1"/>
  <c r="D84" i="9"/>
  <c r="E84" i="9" s="1"/>
  <c r="D85" i="9"/>
  <c r="E85" i="9" s="1"/>
  <c r="D86" i="9"/>
  <c r="E86" i="9" s="1"/>
  <c r="D87" i="9"/>
  <c r="E87" i="9" s="1"/>
  <c r="D88" i="9"/>
  <c r="E88" i="9" s="1"/>
  <c r="D89" i="9"/>
  <c r="E89" i="9" s="1"/>
  <c r="D90" i="9"/>
  <c r="E90" i="9" s="1"/>
  <c r="D91" i="9"/>
  <c r="E91" i="9" s="1"/>
  <c r="D92" i="9"/>
  <c r="E92" i="9" s="1"/>
  <c r="D93" i="9"/>
  <c r="E93" i="9" s="1"/>
  <c r="D94" i="9"/>
  <c r="E94" i="9" s="1"/>
  <c r="D95" i="9"/>
  <c r="E95" i="9" s="1"/>
  <c r="D96" i="9"/>
  <c r="E96" i="9" s="1"/>
  <c r="D97" i="9"/>
  <c r="E97" i="9" s="1"/>
  <c r="D98" i="9"/>
  <c r="E98" i="9" s="1"/>
  <c r="D99" i="9"/>
  <c r="E99" i="9" s="1"/>
  <c r="D100" i="9"/>
  <c r="E100" i="9" s="1"/>
  <c r="D101" i="9"/>
  <c r="E101" i="9" s="1"/>
  <c r="D102" i="9"/>
  <c r="E102" i="9" s="1"/>
  <c r="D103" i="9"/>
  <c r="E103" i="9" s="1"/>
  <c r="D104" i="9"/>
  <c r="E104" i="9" s="1"/>
  <c r="D105" i="9"/>
  <c r="E105" i="9" s="1"/>
  <c r="D106" i="9"/>
  <c r="E106" i="9" s="1"/>
  <c r="D107" i="9"/>
  <c r="E107" i="9" s="1"/>
  <c r="D108" i="9"/>
  <c r="E108" i="9" s="1"/>
  <c r="D109" i="9"/>
  <c r="E109" i="9" s="1"/>
  <c r="D110" i="9"/>
  <c r="E110" i="9" s="1"/>
  <c r="D111" i="9"/>
  <c r="E111" i="9" s="1"/>
  <c r="D112" i="9"/>
  <c r="E112" i="9" s="1"/>
  <c r="D113" i="9"/>
  <c r="E113" i="9" s="1"/>
  <c r="D114" i="9"/>
  <c r="E114" i="9" s="1"/>
  <c r="D115" i="9"/>
  <c r="E115" i="9" s="1"/>
  <c r="D116" i="9"/>
  <c r="E116" i="9" s="1"/>
  <c r="D117" i="9"/>
  <c r="E117" i="9" s="1"/>
  <c r="D118" i="9"/>
  <c r="E118" i="9" s="1"/>
  <c r="D119" i="9"/>
  <c r="E119" i="9" s="1"/>
  <c r="D120" i="9"/>
  <c r="E120" i="9" s="1"/>
  <c r="D121" i="9"/>
  <c r="E121" i="9" s="1"/>
  <c r="D122" i="9"/>
  <c r="E122" i="9" s="1"/>
  <c r="D123" i="9"/>
  <c r="E123" i="9" s="1"/>
  <c r="D124" i="9"/>
  <c r="E124" i="9" s="1"/>
  <c r="D5" i="6"/>
  <c r="E5" i="6" s="1"/>
  <c r="D6" i="6"/>
  <c r="E6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/>
  <c r="D16" i="6"/>
  <c r="E16" i="6" s="1"/>
  <c r="D17" i="6"/>
  <c r="E17" i="6"/>
  <c r="D18" i="6"/>
  <c r="E18" i="6" s="1"/>
  <c r="D19" i="6"/>
  <c r="E19" i="6" s="1"/>
  <c r="D20" i="6"/>
  <c r="E20" i="6" s="1"/>
  <c r="D21" i="6"/>
  <c r="E21" i="6"/>
  <c r="D22" i="6"/>
  <c r="E22" i="6" s="1"/>
  <c r="D23" i="6"/>
  <c r="E23" i="6"/>
  <c r="D24" i="6"/>
  <c r="E24" i="6" s="1"/>
  <c r="D25" i="6"/>
  <c r="E25" i="6" s="1"/>
  <c r="D26" i="6"/>
  <c r="E26" i="6" s="1"/>
  <c r="D27" i="6"/>
  <c r="E27" i="6" s="1"/>
  <c r="D28" i="6"/>
  <c r="E28" i="6" s="1"/>
  <c r="D29" i="6"/>
  <c r="E29" i="6" s="1"/>
  <c r="D30" i="6"/>
  <c r="E30" i="6" s="1"/>
  <c r="D31" i="6"/>
  <c r="E31" i="6" s="1"/>
  <c r="D32" i="6"/>
  <c r="E32" i="6" s="1"/>
  <c r="D33" i="6"/>
  <c r="E33" i="6" s="1"/>
  <c r="D34" i="6"/>
  <c r="E34" i="6" s="1"/>
  <c r="D35" i="6"/>
  <c r="E35" i="6" s="1"/>
  <c r="D36" i="6"/>
  <c r="E36" i="6" s="1"/>
  <c r="D37" i="6"/>
  <c r="E37" i="6"/>
  <c r="D38" i="6"/>
  <c r="E38" i="6" s="1"/>
  <c r="D39" i="6"/>
  <c r="E39" i="6" s="1"/>
  <c r="D40" i="6"/>
  <c r="E40" i="6" s="1"/>
  <c r="D41" i="6"/>
  <c r="E41" i="6" s="1"/>
  <c r="D42" i="6"/>
  <c r="E42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0" i="6"/>
  <c r="E50" i="6" s="1"/>
  <c r="D51" i="6"/>
  <c r="E51" i="6" s="1"/>
  <c r="D52" i="6"/>
  <c r="E52" i="6" s="1"/>
  <c r="D53" i="6"/>
  <c r="E53" i="6" s="1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E69" i="6" s="1"/>
  <c r="D70" i="6"/>
  <c r="E70" i="6" s="1"/>
  <c r="D71" i="6"/>
  <c r="E71" i="6" s="1"/>
  <c r="D72" i="6"/>
  <c r="E72" i="6" s="1"/>
  <c r="D73" i="6"/>
  <c r="E73" i="6"/>
  <c r="D74" i="6"/>
  <c r="E74" i="6" s="1"/>
  <c r="D75" i="6"/>
  <c r="E75" i="6" s="1"/>
  <c r="D76" i="6"/>
  <c r="E76" i="6" s="1"/>
  <c r="D77" i="6"/>
  <c r="E77" i="6" s="1"/>
  <c r="D78" i="6"/>
  <c r="E78" i="6" s="1"/>
  <c r="D79" i="6"/>
  <c r="E79" i="6" s="1"/>
  <c r="D80" i="6"/>
  <c r="E80" i="6" s="1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 s="1"/>
  <c r="D87" i="6"/>
  <c r="E87" i="6"/>
  <c r="D88" i="6"/>
  <c r="E88" i="6" s="1"/>
  <c r="D89" i="6"/>
  <c r="E89" i="6"/>
  <c r="D90" i="6"/>
  <c r="E90" i="6" s="1"/>
  <c r="D91" i="6"/>
  <c r="E91" i="6" s="1"/>
  <c r="D92" i="6"/>
  <c r="E92" i="6" s="1"/>
  <c r="D93" i="6"/>
  <c r="E93" i="6"/>
  <c r="D94" i="6"/>
  <c r="E94" i="6" s="1"/>
  <c r="D95" i="6"/>
  <c r="E95" i="6"/>
  <c r="D96" i="6"/>
  <c r="E96" i="6" s="1"/>
  <c r="D97" i="6"/>
  <c r="E97" i="6" s="1"/>
  <c r="D98" i="6"/>
  <c r="E98" i="6" s="1"/>
  <c r="D99" i="6"/>
  <c r="E99" i="6" s="1"/>
  <c r="D100" i="6"/>
  <c r="E100" i="6" s="1"/>
  <c r="D101" i="6"/>
  <c r="E101" i="6" s="1"/>
  <c r="D102" i="6"/>
  <c r="E102" i="6" s="1"/>
  <c r="D103" i="6"/>
  <c r="E103" i="6" s="1"/>
  <c r="D104" i="6"/>
  <c r="E104" i="6" s="1"/>
  <c r="D105" i="6"/>
  <c r="E105" i="6" s="1"/>
  <c r="D106" i="6"/>
  <c r="E106" i="6" s="1"/>
  <c r="D107" i="6"/>
  <c r="E107" i="6" s="1"/>
  <c r="D108" i="6"/>
  <c r="E108" i="6" s="1"/>
  <c r="D109" i="6"/>
  <c r="E109" i="6" s="1"/>
  <c r="D110" i="6"/>
  <c r="E110" i="6" s="1"/>
  <c r="D111" i="6"/>
  <c r="E111" i="6" s="1"/>
  <c r="D112" i="6"/>
  <c r="E112" i="6" s="1"/>
  <c r="D113" i="6"/>
  <c r="E113" i="6" s="1"/>
  <c r="D114" i="6"/>
  <c r="E114" i="6" s="1"/>
  <c r="D115" i="6"/>
  <c r="E115" i="6" s="1"/>
  <c r="D116" i="6"/>
  <c r="E116" i="6" s="1"/>
  <c r="D117" i="6"/>
  <c r="E117" i="6"/>
  <c r="D118" i="6"/>
  <c r="E118" i="6" s="1"/>
  <c r="D119" i="6"/>
  <c r="E119" i="6" s="1"/>
  <c r="D120" i="6"/>
  <c r="E120" i="6" s="1"/>
  <c r="D121" i="6"/>
  <c r="E121" i="6" s="1"/>
  <c r="D122" i="6"/>
  <c r="E122" i="6" s="1"/>
  <c r="D123" i="6"/>
  <c r="E123" i="6" s="1"/>
  <c r="D124" i="6"/>
  <c r="E124" i="6" s="1"/>
  <c r="K2" i="6"/>
  <c r="J2" i="4"/>
  <c r="G2" i="5"/>
  <c r="S112" i="12" l="1"/>
  <c r="O64" i="13"/>
  <c r="N64" i="13"/>
  <c r="M64" i="13"/>
  <c r="N42" i="13"/>
  <c r="E2" i="13"/>
  <c r="P107" i="13" s="1"/>
  <c r="E1" i="13"/>
  <c r="P42" i="13"/>
  <c r="O42" i="13"/>
  <c r="M42" i="13"/>
  <c r="P64" i="13"/>
  <c r="L42" i="9"/>
  <c r="E6" i="9"/>
  <c r="F42" i="6"/>
  <c r="I42" i="6"/>
  <c r="H64" i="6"/>
  <c r="I64" i="6"/>
  <c r="F64" i="6"/>
  <c r="H68" i="6" s="1"/>
  <c r="H69" i="6" s="1"/>
  <c r="H70" i="6" s="1"/>
  <c r="H42" i="6"/>
  <c r="J42" i="6" s="1"/>
  <c r="K42" i="6" s="1"/>
  <c r="G64" i="6"/>
  <c r="L70" i="6" s="1"/>
  <c r="L71" i="6" s="1"/>
  <c r="L72" i="6" s="1"/>
  <c r="G42" i="6"/>
  <c r="D2" i="6"/>
  <c r="F42" i="11"/>
  <c r="E42" i="11"/>
  <c r="G42" i="11"/>
  <c r="D2" i="11"/>
  <c r="H42" i="11"/>
  <c r="E2" i="6"/>
  <c r="E13" i="9"/>
  <c r="K42" i="9"/>
  <c r="E5" i="9"/>
  <c r="M42" i="9"/>
  <c r="J42" i="9"/>
  <c r="I42" i="11" l="1"/>
  <c r="J42" i="11" s="1"/>
  <c r="V112" i="12"/>
  <c r="V113" i="12" s="1"/>
  <c r="S117" i="12"/>
  <c r="S118" i="12" s="1"/>
  <c r="V119" i="12" s="1"/>
  <c r="Q42" i="13"/>
  <c r="R42" i="13" s="1"/>
  <c r="F123" i="13"/>
  <c r="F121" i="13"/>
  <c r="F119" i="13"/>
  <c r="F117" i="13"/>
  <c r="F115" i="13"/>
  <c r="F113" i="13"/>
  <c r="F111" i="13"/>
  <c r="F109" i="13"/>
  <c r="F107" i="13"/>
  <c r="F105" i="13"/>
  <c r="F103" i="13"/>
  <c r="F101" i="13"/>
  <c r="F99" i="13"/>
  <c r="F97" i="13"/>
  <c r="F95" i="13"/>
  <c r="F93" i="13"/>
  <c r="F91" i="13"/>
  <c r="F89" i="13"/>
  <c r="F87" i="13"/>
  <c r="F85" i="13"/>
  <c r="F83" i="13"/>
  <c r="F81" i="13"/>
  <c r="F79" i="13"/>
  <c r="F77" i="13"/>
  <c r="F75" i="13"/>
  <c r="F73" i="13"/>
  <c r="F124" i="13"/>
  <c r="F122" i="13"/>
  <c r="F120" i="13"/>
  <c r="F118" i="13"/>
  <c r="F116" i="13"/>
  <c r="F114" i="13"/>
  <c r="F112" i="13"/>
  <c r="F110" i="13"/>
  <c r="F108" i="13"/>
  <c r="F106" i="13"/>
  <c r="F104" i="13"/>
  <c r="F96" i="13"/>
  <c r="F88" i="13"/>
  <c r="F80" i="13"/>
  <c r="F72" i="13"/>
  <c r="F68" i="13"/>
  <c r="F66" i="13"/>
  <c r="F98" i="13"/>
  <c r="F90" i="13"/>
  <c r="F82" i="13"/>
  <c r="F74" i="13"/>
  <c r="F71" i="13"/>
  <c r="F70" i="13"/>
  <c r="F100" i="13"/>
  <c r="F92" i="13"/>
  <c r="F84" i="13"/>
  <c r="F76" i="13"/>
  <c r="F69" i="13"/>
  <c r="F67" i="13"/>
  <c r="F65" i="13"/>
  <c r="F64" i="13"/>
  <c r="F62" i="13"/>
  <c r="F60" i="13"/>
  <c r="F58" i="13"/>
  <c r="F56" i="13"/>
  <c r="F54" i="13"/>
  <c r="F52" i="13"/>
  <c r="F50" i="13"/>
  <c r="F48" i="13"/>
  <c r="F46" i="13"/>
  <c r="F44" i="13"/>
  <c r="F40" i="13"/>
  <c r="F39" i="13"/>
  <c r="F32" i="13"/>
  <c r="F31" i="13"/>
  <c r="F24" i="13"/>
  <c r="F22" i="13"/>
  <c r="F20" i="13"/>
  <c r="F18" i="13"/>
  <c r="F16" i="13"/>
  <c r="F14" i="13"/>
  <c r="F12" i="13"/>
  <c r="F10" i="13"/>
  <c r="F8" i="13"/>
  <c r="F6" i="13"/>
  <c r="F42" i="13"/>
  <c r="F33" i="13"/>
  <c r="F38" i="13"/>
  <c r="F37" i="13"/>
  <c r="F30" i="13"/>
  <c r="F29" i="13"/>
  <c r="F41" i="13"/>
  <c r="F25" i="13"/>
  <c r="F63" i="13"/>
  <c r="F61" i="13"/>
  <c r="F59" i="13"/>
  <c r="F57" i="13"/>
  <c r="F55" i="13"/>
  <c r="F53" i="13"/>
  <c r="F51" i="13"/>
  <c r="F49" i="13"/>
  <c r="F47" i="13"/>
  <c r="F45" i="13"/>
  <c r="F43" i="13"/>
  <c r="F36" i="13"/>
  <c r="F35" i="13"/>
  <c r="F28" i="13"/>
  <c r="F27" i="13"/>
  <c r="F23" i="13"/>
  <c r="F21" i="13"/>
  <c r="F19" i="13"/>
  <c r="F17" i="13"/>
  <c r="F15" i="13"/>
  <c r="F13" i="13"/>
  <c r="F11" i="13"/>
  <c r="F9" i="13"/>
  <c r="F7" i="13"/>
  <c r="F5" i="13"/>
  <c r="G5" i="13" s="1"/>
  <c r="H5" i="13" s="1"/>
  <c r="I5" i="13" s="1"/>
  <c r="F102" i="13"/>
  <c r="F94" i="13"/>
  <c r="F86" i="13"/>
  <c r="F78" i="13"/>
  <c r="F34" i="13"/>
  <c r="F26" i="13"/>
  <c r="Q64" i="13"/>
  <c r="R64" i="13" s="1"/>
  <c r="N42" i="9"/>
  <c r="O42" i="9" s="1"/>
  <c r="J64" i="6"/>
  <c r="K64" i="6" s="1"/>
  <c r="M64" i="9"/>
  <c r="E2" i="9"/>
  <c r="K64" i="9"/>
  <c r="L64" i="9"/>
  <c r="E1" i="9"/>
  <c r="J64" i="9"/>
  <c r="G78" i="13" l="1"/>
  <c r="H78" i="13" s="1"/>
  <c r="I78" i="13" s="1"/>
  <c r="G21" i="13"/>
  <c r="H21" i="13" s="1"/>
  <c r="I21" i="13" s="1"/>
  <c r="G47" i="13"/>
  <c r="H47" i="13" s="1"/>
  <c r="I47" i="13" s="1"/>
  <c r="G63" i="13"/>
  <c r="H63" i="13" s="1"/>
  <c r="I63" i="13" s="1"/>
  <c r="G42" i="13"/>
  <c r="H42" i="13" s="1"/>
  <c r="I42" i="13" s="1"/>
  <c r="G20" i="13"/>
  <c r="H20" i="13" s="1"/>
  <c r="I20" i="13" s="1"/>
  <c r="G46" i="13"/>
  <c r="H46" i="13" s="1"/>
  <c r="I46" i="13" s="1"/>
  <c r="G62" i="13"/>
  <c r="H62" i="13" s="1"/>
  <c r="I62" i="13" s="1"/>
  <c r="G69" i="13"/>
  <c r="H69" i="13" s="1"/>
  <c r="I69" i="13" s="1"/>
  <c r="G100" i="13"/>
  <c r="H100" i="13" s="1"/>
  <c r="I100" i="13" s="1"/>
  <c r="G82" i="13"/>
  <c r="H82" i="13" s="1"/>
  <c r="I82" i="13" s="1"/>
  <c r="G96" i="13"/>
  <c r="H96" i="13" s="1"/>
  <c r="I96" i="13" s="1"/>
  <c r="G110" i="13"/>
  <c r="H110" i="13" s="1"/>
  <c r="I110" i="13" s="1"/>
  <c r="G118" i="13"/>
  <c r="H118" i="13" s="1"/>
  <c r="I118" i="13" s="1"/>
  <c r="G73" i="13"/>
  <c r="H73" i="13" s="1"/>
  <c r="I73" i="13" s="1"/>
  <c r="G81" i="13"/>
  <c r="H81" i="13" s="1"/>
  <c r="I81" i="13" s="1"/>
  <c r="G89" i="13"/>
  <c r="H89" i="13" s="1"/>
  <c r="I89" i="13" s="1"/>
  <c r="G97" i="13"/>
  <c r="H97" i="13" s="1"/>
  <c r="I97" i="13" s="1"/>
  <c r="G105" i="13"/>
  <c r="H105" i="13" s="1"/>
  <c r="I105" i="13" s="1"/>
  <c r="G113" i="13"/>
  <c r="H113" i="13" s="1"/>
  <c r="I113" i="13" s="1"/>
  <c r="G121" i="13"/>
  <c r="H121" i="13" s="1"/>
  <c r="I121" i="13" s="1"/>
  <c r="G86" i="13"/>
  <c r="H86" i="13" s="1"/>
  <c r="I86" i="13" s="1"/>
  <c r="G15" i="13"/>
  <c r="H15" i="13" s="1"/>
  <c r="I15" i="13" s="1"/>
  <c r="G36" i="13"/>
  <c r="H36" i="13" s="1"/>
  <c r="I36" i="13" s="1"/>
  <c r="G57" i="13"/>
  <c r="H57" i="13" s="1"/>
  <c r="I57" i="13" s="1"/>
  <c r="G37" i="13"/>
  <c r="H37" i="13" s="1"/>
  <c r="I37" i="13" s="1"/>
  <c r="G14" i="13"/>
  <c r="H14" i="13" s="1"/>
  <c r="I14" i="13" s="1"/>
  <c r="G39" i="13"/>
  <c r="H39" i="13" s="1"/>
  <c r="I39" i="13" s="1"/>
  <c r="G56" i="13"/>
  <c r="H56" i="13" s="1"/>
  <c r="I56" i="13" s="1"/>
  <c r="G76" i="13"/>
  <c r="H76" i="13" s="1"/>
  <c r="I76" i="13" s="1"/>
  <c r="G70" i="13"/>
  <c r="H70" i="13" s="1"/>
  <c r="I70" i="13" s="1"/>
  <c r="G72" i="13"/>
  <c r="H72" i="13" s="1"/>
  <c r="I72" i="13" s="1"/>
  <c r="G112" i="13"/>
  <c r="H112" i="13" s="1"/>
  <c r="I112" i="13" s="1"/>
  <c r="G75" i="13"/>
  <c r="H75" i="13" s="1"/>
  <c r="I75" i="13" s="1"/>
  <c r="G83" i="13"/>
  <c r="H83" i="13" s="1"/>
  <c r="I83" i="13" s="1"/>
  <c r="G99" i="13"/>
  <c r="H99" i="13" s="1"/>
  <c r="I99" i="13" s="1"/>
  <c r="G123" i="13"/>
  <c r="H123" i="13" s="1"/>
  <c r="I123" i="13" s="1"/>
  <c r="G26" i="13"/>
  <c r="H26" i="13" s="1"/>
  <c r="I26" i="13" s="1"/>
  <c r="G9" i="13"/>
  <c r="H9" i="13" s="1"/>
  <c r="I9" i="13" s="1"/>
  <c r="G27" i="13"/>
  <c r="H27" i="13" s="1"/>
  <c r="I27" i="13" s="1"/>
  <c r="G51" i="13"/>
  <c r="H51" i="13" s="1"/>
  <c r="I51" i="13" s="1"/>
  <c r="G41" i="13"/>
  <c r="H41" i="13" s="1"/>
  <c r="I41" i="13" s="1"/>
  <c r="G8" i="13"/>
  <c r="H8" i="13" s="1"/>
  <c r="I8" i="13" s="1"/>
  <c r="G24" i="13"/>
  <c r="H24" i="13" s="1"/>
  <c r="I24" i="13" s="1"/>
  <c r="G65" i="13"/>
  <c r="H65" i="13" s="1"/>
  <c r="I65" i="13" s="1"/>
  <c r="G34" i="13"/>
  <c r="H34" i="13" s="1"/>
  <c r="I34" i="13" s="1"/>
  <c r="G102" i="13"/>
  <c r="H102" i="13" s="1"/>
  <c r="I102" i="13" s="1"/>
  <c r="G11" i="13"/>
  <c r="H11" i="13" s="1"/>
  <c r="I11" i="13" s="1"/>
  <c r="G19" i="13"/>
  <c r="H19" i="13" s="1"/>
  <c r="I19" i="13" s="1"/>
  <c r="G28" i="13"/>
  <c r="H28" i="13" s="1"/>
  <c r="I28" i="13" s="1"/>
  <c r="G45" i="13"/>
  <c r="H45" i="13" s="1"/>
  <c r="I45" i="13" s="1"/>
  <c r="G53" i="13"/>
  <c r="H53" i="13" s="1"/>
  <c r="I53" i="13" s="1"/>
  <c r="G61" i="13"/>
  <c r="H61" i="13" s="1"/>
  <c r="I61" i="13" s="1"/>
  <c r="G29" i="13"/>
  <c r="H29" i="13" s="1"/>
  <c r="I29" i="13" s="1"/>
  <c r="G33" i="13"/>
  <c r="H33" i="13" s="1"/>
  <c r="I33" i="13" s="1"/>
  <c r="G10" i="13"/>
  <c r="H10" i="13" s="1"/>
  <c r="I10" i="13" s="1"/>
  <c r="G18" i="13"/>
  <c r="H18" i="13" s="1"/>
  <c r="I18" i="13" s="1"/>
  <c r="G31" i="13"/>
  <c r="H31" i="13" s="1"/>
  <c r="I31" i="13" s="1"/>
  <c r="G44" i="13"/>
  <c r="H44" i="13" s="1"/>
  <c r="I44" i="13" s="1"/>
  <c r="G52" i="13"/>
  <c r="H52" i="13" s="1"/>
  <c r="I52" i="13" s="1"/>
  <c r="G60" i="13"/>
  <c r="H60" i="13" s="1"/>
  <c r="I60" i="13" s="1"/>
  <c r="G67" i="13"/>
  <c r="H67" i="13" s="1"/>
  <c r="I67" i="13" s="1"/>
  <c r="G92" i="13"/>
  <c r="H92" i="13" s="1"/>
  <c r="I92" i="13" s="1"/>
  <c r="G74" i="13"/>
  <c r="H74" i="13" s="1"/>
  <c r="I74" i="13" s="1"/>
  <c r="G66" i="13"/>
  <c r="H66" i="13" s="1"/>
  <c r="I66" i="13" s="1"/>
  <c r="G88" i="13"/>
  <c r="H88" i="13" s="1"/>
  <c r="I88" i="13" s="1"/>
  <c r="G108" i="13"/>
  <c r="H108" i="13" s="1"/>
  <c r="I108" i="13" s="1"/>
  <c r="G116" i="13"/>
  <c r="H116" i="13" s="1"/>
  <c r="I116" i="13" s="1"/>
  <c r="G124" i="13"/>
  <c r="G79" i="13"/>
  <c r="H79" i="13" s="1"/>
  <c r="I79" i="13" s="1"/>
  <c r="G87" i="13"/>
  <c r="H87" i="13" s="1"/>
  <c r="I87" i="13" s="1"/>
  <c r="G95" i="13"/>
  <c r="H95" i="13" s="1"/>
  <c r="I95" i="13" s="1"/>
  <c r="G103" i="13"/>
  <c r="H103" i="13" s="1"/>
  <c r="I103" i="13" s="1"/>
  <c r="G111" i="13"/>
  <c r="H111" i="13" s="1"/>
  <c r="I111" i="13" s="1"/>
  <c r="G119" i="13"/>
  <c r="H119" i="13" s="1"/>
  <c r="I119" i="13" s="1"/>
  <c r="G13" i="13"/>
  <c r="H13" i="13" s="1"/>
  <c r="I13" i="13" s="1"/>
  <c r="G35" i="13"/>
  <c r="H35" i="13" s="1"/>
  <c r="I35" i="13" s="1"/>
  <c r="G55" i="13"/>
  <c r="H55" i="13" s="1"/>
  <c r="I55" i="13" s="1"/>
  <c r="G30" i="13"/>
  <c r="H30" i="13" s="1"/>
  <c r="I30" i="13" s="1"/>
  <c r="G12" i="13"/>
  <c r="H12" i="13" s="1"/>
  <c r="I12" i="13" s="1"/>
  <c r="G32" i="13"/>
  <c r="H32" i="13" s="1"/>
  <c r="I32" i="13" s="1"/>
  <c r="G54" i="13"/>
  <c r="H54" i="13" s="1"/>
  <c r="I54" i="13" s="1"/>
  <c r="G68" i="13"/>
  <c r="H68" i="13" s="1"/>
  <c r="I68" i="13" s="1"/>
  <c r="G7" i="13"/>
  <c r="H7" i="13" s="1"/>
  <c r="I7" i="13" s="1"/>
  <c r="G23" i="13"/>
  <c r="H23" i="13" s="1"/>
  <c r="I23" i="13" s="1"/>
  <c r="G49" i="13"/>
  <c r="H49" i="13" s="1"/>
  <c r="I49" i="13" s="1"/>
  <c r="G25" i="13"/>
  <c r="H25" i="13" s="1"/>
  <c r="I25" i="13" s="1"/>
  <c r="G6" i="13"/>
  <c r="H6" i="13" s="1"/>
  <c r="I6" i="13" s="1"/>
  <c r="G22" i="13"/>
  <c r="H22" i="13" s="1"/>
  <c r="I22" i="13" s="1"/>
  <c r="G48" i="13"/>
  <c r="H48" i="13" s="1"/>
  <c r="I48" i="13" s="1"/>
  <c r="G64" i="13"/>
  <c r="H64" i="13" s="1"/>
  <c r="I64" i="13" s="1"/>
  <c r="G90" i="13"/>
  <c r="H90" i="13" s="1"/>
  <c r="I90" i="13" s="1"/>
  <c r="G104" i="13"/>
  <c r="H104" i="13" s="1"/>
  <c r="I104" i="13" s="1"/>
  <c r="G120" i="13"/>
  <c r="H120" i="13" s="1"/>
  <c r="I120" i="13" s="1"/>
  <c r="G91" i="13"/>
  <c r="H91" i="13" s="1"/>
  <c r="I91" i="13" s="1"/>
  <c r="G107" i="13"/>
  <c r="H107" i="13" s="1"/>
  <c r="I107" i="13" s="1"/>
  <c r="G115" i="13"/>
  <c r="H115" i="13" s="1"/>
  <c r="I115" i="13" s="1"/>
  <c r="G94" i="13"/>
  <c r="H94" i="13" s="1"/>
  <c r="I94" i="13" s="1"/>
  <c r="G17" i="13"/>
  <c r="H17" i="13" s="1"/>
  <c r="I17" i="13" s="1"/>
  <c r="G43" i="13"/>
  <c r="H43" i="13" s="1"/>
  <c r="I43" i="13" s="1"/>
  <c r="G59" i="13"/>
  <c r="H59" i="13" s="1"/>
  <c r="I59" i="13" s="1"/>
  <c r="G38" i="13"/>
  <c r="H38" i="13" s="1"/>
  <c r="I38" i="13" s="1"/>
  <c r="G16" i="13"/>
  <c r="H16" i="13" s="1"/>
  <c r="I16" i="13" s="1"/>
  <c r="G40" i="13"/>
  <c r="H40" i="13" s="1"/>
  <c r="I40" i="13" s="1"/>
  <c r="G50" i="13"/>
  <c r="H50" i="13" s="1"/>
  <c r="I50" i="13" s="1"/>
  <c r="G58" i="13"/>
  <c r="H58" i="13" s="1"/>
  <c r="I58" i="13" s="1"/>
  <c r="G84" i="13"/>
  <c r="H84" i="13" s="1"/>
  <c r="I84" i="13" s="1"/>
  <c r="G71" i="13"/>
  <c r="H71" i="13" s="1"/>
  <c r="I71" i="13" s="1"/>
  <c r="G98" i="13"/>
  <c r="H98" i="13" s="1"/>
  <c r="I98" i="13" s="1"/>
  <c r="G80" i="13"/>
  <c r="H80" i="13" s="1"/>
  <c r="I80" i="13" s="1"/>
  <c r="G106" i="13"/>
  <c r="H106" i="13" s="1"/>
  <c r="I106" i="13" s="1"/>
  <c r="G114" i="13"/>
  <c r="H114" i="13" s="1"/>
  <c r="I114" i="13" s="1"/>
  <c r="G122" i="13"/>
  <c r="H122" i="13" s="1"/>
  <c r="I122" i="13" s="1"/>
  <c r="G77" i="13"/>
  <c r="H77" i="13" s="1"/>
  <c r="I77" i="13" s="1"/>
  <c r="G85" i="13"/>
  <c r="H85" i="13" s="1"/>
  <c r="I85" i="13" s="1"/>
  <c r="G93" i="13"/>
  <c r="H93" i="13" s="1"/>
  <c r="I93" i="13" s="1"/>
  <c r="G101" i="13"/>
  <c r="H101" i="13" s="1"/>
  <c r="I101" i="13" s="1"/>
  <c r="G109" i="13"/>
  <c r="H109" i="13" s="1"/>
  <c r="I109" i="13" s="1"/>
  <c r="G117" i="13"/>
  <c r="H117" i="13" s="1"/>
  <c r="I117" i="13" s="1"/>
  <c r="F124" i="9"/>
  <c r="F120" i="9"/>
  <c r="G120" i="9" s="1"/>
  <c r="H120" i="9" s="1"/>
  <c r="I120" i="9" s="1"/>
  <c r="F116" i="9"/>
  <c r="F112" i="9"/>
  <c r="G112" i="9" s="1"/>
  <c r="H112" i="9" s="1"/>
  <c r="I112" i="9" s="1"/>
  <c r="F108" i="9"/>
  <c r="G108" i="9" s="1"/>
  <c r="H108" i="9" s="1"/>
  <c r="I108" i="9" s="1"/>
  <c r="F104" i="9"/>
  <c r="G104" i="9" s="1"/>
  <c r="H104" i="9" s="1"/>
  <c r="I104" i="9" s="1"/>
  <c r="F100" i="9"/>
  <c r="F96" i="9"/>
  <c r="G96" i="9" s="1"/>
  <c r="H96" i="9" s="1"/>
  <c r="I96" i="9" s="1"/>
  <c r="F92" i="9"/>
  <c r="F88" i="9"/>
  <c r="F84" i="9"/>
  <c r="G84" i="9" s="1"/>
  <c r="H84" i="9" s="1"/>
  <c r="I84" i="9" s="1"/>
  <c r="F80" i="9"/>
  <c r="G80" i="9" s="1"/>
  <c r="H80" i="9" s="1"/>
  <c r="I80" i="9" s="1"/>
  <c r="F76" i="9"/>
  <c r="F72" i="9"/>
  <c r="F68" i="9"/>
  <c r="G68" i="9" s="1"/>
  <c r="H68" i="9" s="1"/>
  <c r="I68" i="9" s="1"/>
  <c r="F64" i="9"/>
  <c r="G64" i="9" s="1"/>
  <c r="H64" i="9" s="1"/>
  <c r="I64" i="9" s="1"/>
  <c r="F60" i="9"/>
  <c r="G60" i="9" s="1"/>
  <c r="H60" i="9" s="1"/>
  <c r="I60" i="9" s="1"/>
  <c r="F56" i="9"/>
  <c r="F52" i="9"/>
  <c r="G52" i="9" s="1"/>
  <c r="H52" i="9" s="1"/>
  <c r="I52" i="9" s="1"/>
  <c r="F48" i="9"/>
  <c r="G48" i="9" s="1"/>
  <c r="H48" i="9" s="1"/>
  <c r="I48" i="9" s="1"/>
  <c r="F44" i="9"/>
  <c r="G44" i="9" s="1"/>
  <c r="H44" i="9" s="1"/>
  <c r="I44" i="9" s="1"/>
  <c r="F40" i="9"/>
  <c r="F36" i="9"/>
  <c r="F32" i="9"/>
  <c r="G32" i="9" s="1"/>
  <c r="H32" i="9" s="1"/>
  <c r="I32" i="9" s="1"/>
  <c r="F28" i="9"/>
  <c r="F24" i="9"/>
  <c r="F20" i="9"/>
  <c r="G20" i="9" s="1"/>
  <c r="H20" i="9" s="1"/>
  <c r="I20" i="9" s="1"/>
  <c r="F16" i="9"/>
  <c r="G16" i="9" s="1"/>
  <c r="H16" i="9" s="1"/>
  <c r="I16" i="9" s="1"/>
  <c r="F12" i="9"/>
  <c r="G12" i="9" s="1"/>
  <c r="H12" i="9" s="1"/>
  <c r="I12" i="9" s="1"/>
  <c r="F8" i="9"/>
  <c r="F123" i="9"/>
  <c r="F119" i="9"/>
  <c r="F115" i="9"/>
  <c r="G115" i="9" s="1"/>
  <c r="H115" i="9" s="1"/>
  <c r="I115" i="9" s="1"/>
  <c r="F111" i="9"/>
  <c r="F107" i="9"/>
  <c r="G107" i="9" s="1"/>
  <c r="H107" i="9" s="1"/>
  <c r="I107" i="9" s="1"/>
  <c r="F103" i="9"/>
  <c r="G103" i="9" s="1"/>
  <c r="H103" i="9" s="1"/>
  <c r="I103" i="9" s="1"/>
  <c r="F99" i="9"/>
  <c r="F95" i="9"/>
  <c r="G95" i="9" s="1"/>
  <c r="H95" i="9" s="1"/>
  <c r="I95" i="9" s="1"/>
  <c r="F91" i="9"/>
  <c r="F87" i="9"/>
  <c r="G87" i="9" s="1"/>
  <c r="H87" i="9" s="1"/>
  <c r="I87" i="9" s="1"/>
  <c r="F83" i="9"/>
  <c r="G83" i="9" s="1"/>
  <c r="H83" i="9" s="1"/>
  <c r="I83" i="9" s="1"/>
  <c r="F79" i="9"/>
  <c r="F75" i="9"/>
  <c r="G75" i="9" s="1"/>
  <c r="H75" i="9" s="1"/>
  <c r="I75" i="9" s="1"/>
  <c r="F71" i="9"/>
  <c r="G71" i="9" s="1"/>
  <c r="H71" i="9" s="1"/>
  <c r="I71" i="9" s="1"/>
  <c r="F67" i="9"/>
  <c r="G67" i="9" s="1"/>
  <c r="H67" i="9" s="1"/>
  <c r="I67" i="9" s="1"/>
  <c r="F63" i="9"/>
  <c r="G63" i="9" s="1"/>
  <c r="H63" i="9" s="1"/>
  <c r="I63" i="9" s="1"/>
  <c r="F59" i="9"/>
  <c r="G59" i="9" s="1"/>
  <c r="H59" i="9" s="1"/>
  <c r="I59" i="9" s="1"/>
  <c r="F55" i="9"/>
  <c r="G55" i="9" s="1"/>
  <c r="H55" i="9" s="1"/>
  <c r="I55" i="9" s="1"/>
  <c r="F51" i="9"/>
  <c r="G51" i="9" s="1"/>
  <c r="H51" i="9" s="1"/>
  <c r="I51" i="9" s="1"/>
  <c r="F47" i="9"/>
  <c r="F43" i="9"/>
  <c r="G43" i="9" s="1"/>
  <c r="H43" i="9" s="1"/>
  <c r="I43" i="9" s="1"/>
  <c r="F39" i="9"/>
  <c r="G39" i="9" s="1"/>
  <c r="H39" i="9" s="1"/>
  <c r="I39" i="9" s="1"/>
  <c r="F35" i="9"/>
  <c r="G35" i="9" s="1"/>
  <c r="H35" i="9" s="1"/>
  <c r="I35" i="9" s="1"/>
  <c r="F31" i="9"/>
  <c r="F27" i="9"/>
  <c r="G27" i="9" s="1"/>
  <c r="H27" i="9" s="1"/>
  <c r="I27" i="9" s="1"/>
  <c r="F23" i="9"/>
  <c r="G23" i="9" s="1"/>
  <c r="H23" i="9" s="1"/>
  <c r="I23" i="9" s="1"/>
  <c r="F19" i="9"/>
  <c r="G19" i="9" s="1"/>
  <c r="H19" i="9" s="1"/>
  <c r="I19" i="9" s="1"/>
  <c r="F15" i="9"/>
  <c r="F11" i="9"/>
  <c r="G11" i="9" s="1"/>
  <c r="H11" i="9" s="1"/>
  <c r="I11" i="9" s="1"/>
  <c r="F7" i="9"/>
  <c r="G7" i="9" s="1"/>
  <c r="H7" i="9" s="1"/>
  <c r="I7" i="9" s="1"/>
  <c r="F122" i="9"/>
  <c r="G122" i="9" s="1"/>
  <c r="H122" i="9" s="1"/>
  <c r="I122" i="9" s="1"/>
  <c r="F118" i="9"/>
  <c r="F114" i="9"/>
  <c r="G114" i="9" s="1"/>
  <c r="H114" i="9" s="1"/>
  <c r="I114" i="9" s="1"/>
  <c r="F110" i="9"/>
  <c r="G110" i="9" s="1"/>
  <c r="H110" i="9" s="1"/>
  <c r="I110" i="9" s="1"/>
  <c r="F106" i="9"/>
  <c r="F102" i="9"/>
  <c r="F98" i="9"/>
  <c r="G98" i="9" s="1"/>
  <c r="H98" i="9" s="1"/>
  <c r="I98" i="9" s="1"/>
  <c r="F94" i="9"/>
  <c r="G94" i="9" s="1"/>
  <c r="H94" i="9" s="1"/>
  <c r="I94" i="9" s="1"/>
  <c r="F90" i="9"/>
  <c r="G90" i="9" s="1"/>
  <c r="H90" i="9" s="1"/>
  <c r="I90" i="9" s="1"/>
  <c r="F86" i="9"/>
  <c r="F82" i="9"/>
  <c r="F78" i="9"/>
  <c r="G78" i="9" s="1"/>
  <c r="H78" i="9" s="1"/>
  <c r="I78" i="9" s="1"/>
  <c r="F74" i="9"/>
  <c r="F70" i="9"/>
  <c r="F66" i="9"/>
  <c r="G66" i="9" s="1"/>
  <c r="H66" i="9" s="1"/>
  <c r="I66" i="9" s="1"/>
  <c r="F62" i="9"/>
  <c r="G62" i="9" s="1"/>
  <c r="H62" i="9" s="1"/>
  <c r="I62" i="9" s="1"/>
  <c r="F58" i="9"/>
  <c r="G58" i="9" s="1"/>
  <c r="H58" i="9" s="1"/>
  <c r="I58" i="9" s="1"/>
  <c r="F54" i="9"/>
  <c r="G54" i="9" s="1"/>
  <c r="H54" i="9" s="1"/>
  <c r="I54" i="9" s="1"/>
  <c r="F50" i="9"/>
  <c r="G50" i="9" s="1"/>
  <c r="H50" i="9" s="1"/>
  <c r="I50" i="9" s="1"/>
  <c r="F46" i="9"/>
  <c r="G46" i="9" s="1"/>
  <c r="H46" i="9" s="1"/>
  <c r="I46" i="9" s="1"/>
  <c r="F42" i="9"/>
  <c r="G42" i="9" s="1"/>
  <c r="H42" i="9" s="1"/>
  <c r="I42" i="9" s="1"/>
  <c r="F38" i="9"/>
  <c r="F34" i="9"/>
  <c r="G34" i="9" s="1"/>
  <c r="H34" i="9" s="1"/>
  <c r="I34" i="9" s="1"/>
  <c r="F30" i="9"/>
  <c r="G30" i="9" s="1"/>
  <c r="H30" i="9" s="1"/>
  <c r="I30" i="9" s="1"/>
  <c r="F121" i="9"/>
  <c r="G121" i="9" s="1"/>
  <c r="H121" i="9" s="1"/>
  <c r="I121" i="9" s="1"/>
  <c r="F105" i="9"/>
  <c r="F89" i="9"/>
  <c r="G89" i="9" s="1"/>
  <c r="H89" i="9" s="1"/>
  <c r="I89" i="9" s="1"/>
  <c r="F73" i="9"/>
  <c r="G73" i="9" s="1"/>
  <c r="H73" i="9" s="1"/>
  <c r="I73" i="9" s="1"/>
  <c r="F57" i="9"/>
  <c r="G57" i="9" s="1"/>
  <c r="H57" i="9" s="1"/>
  <c r="I57" i="9" s="1"/>
  <c r="F41" i="9"/>
  <c r="F26" i="9"/>
  <c r="G26" i="9" s="1"/>
  <c r="H26" i="9" s="1"/>
  <c r="I26" i="9" s="1"/>
  <c r="F18" i="9"/>
  <c r="G18" i="9" s="1"/>
  <c r="H18" i="9" s="1"/>
  <c r="I18" i="9" s="1"/>
  <c r="F10" i="9"/>
  <c r="G10" i="9" s="1"/>
  <c r="H10" i="9" s="1"/>
  <c r="I10" i="9" s="1"/>
  <c r="F117" i="9"/>
  <c r="F101" i="9"/>
  <c r="F85" i="9"/>
  <c r="G85" i="9" s="1"/>
  <c r="H85" i="9" s="1"/>
  <c r="I85" i="9" s="1"/>
  <c r="F69" i="9"/>
  <c r="F53" i="9"/>
  <c r="F37" i="9"/>
  <c r="G37" i="9" s="1"/>
  <c r="H37" i="9" s="1"/>
  <c r="I37" i="9" s="1"/>
  <c r="F25" i="9"/>
  <c r="G25" i="9" s="1"/>
  <c r="H25" i="9" s="1"/>
  <c r="I25" i="9" s="1"/>
  <c r="F17" i="9"/>
  <c r="G17" i="9" s="1"/>
  <c r="H17" i="9" s="1"/>
  <c r="I17" i="9" s="1"/>
  <c r="F9" i="9"/>
  <c r="G9" i="9" s="1"/>
  <c r="H9" i="9" s="1"/>
  <c r="I9" i="9" s="1"/>
  <c r="F113" i="9"/>
  <c r="G113" i="9" s="1"/>
  <c r="H113" i="9" s="1"/>
  <c r="I113" i="9" s="1"/>
  <c r="F97" i="9"/>
  <c r="G97" i="9" s="1"/>
  <c r="H97" i="9" s="1"/>
  <c r="I97" i="9" s="1"/>
  <c r="F81" i="9"/>
  <c r="G81" i="9" s="1"/>
  <c r="H81" i="9" s="1"/>
  <c r="I81" i="9" s="1"/>
  <c r="F65" i="9"/>
  <c r="F49" i="9"/>
  <c r="G49" i="9" s="1"/>
  <c r="H49" i="9" s="1"/>
  <c r="I49" i="9" s="1"/>
  <c r="F33" i="9"/>
  <c r="G33" i="9" s="1"/>
  <c r="H33" i="9" s="1"/>
  <c r="I33" i="9" s="1"/>
  <c r="F22" i="9"/>
  <c r="G22" i="9" s="1"/>
  <c r="H22" i="9" s="1"/>
  <c r="I22" i="9" s="1"/>
  <c r="F14" i="9"/>
  <c r="F6" i="9"/>
  <c r="F109" i="9"/>
  <c r="G109" i="9" s="1"/>
  <c r="H109" i="9" s="1"/>
  <c r="I109" i="9" s="1"/>
  <c r="F93" i="9"/>
  <c r="G93" i="9" s="1"/>
  <c r="H93" i="9" s="1"/>
  <c r="I93" i="9" s="1"/>
  <c r="F77" i="9"/>
  <c r="F61" i="9"/>
  <c r="F45" i="9"/>
  <c r="G45" i="9" s="1"/>
  <c r="H45" i="9" s="1"/>
  <c r="I45" i="9" s="1"/>
  <c r="F29" i="9"/>
  <c r="G29" i="9" s="1"/>
  <c r="H29" i="9" s="1"/>
  <c r="I29" i="9" s="1"/>
  <c r="F21" i="9"/>
  <c r="F13" i="9"/>
  <c r="G13" i="9" s="1"/>
  <c r="H13" i="9" s="1"/>
  <c r="I13" i="9" s="1"/>
  <c r="F5" i="9"/>
  <c r="G5" i="9" s="1"/>
  <c r="H5" i="9" s="1"/>
  <c r="I5" i="9" s="1"/>
  <c r="G41" i="9"/>
  <c r="H41" i="9" s="1"/>
  <c r="I41" i="9" s="1"/>
  <c r="G91" i="9"/>
  <c r="H91" i="9" s="1"/>
  <c r="I91" i="9" s="1"/>
  <c r="G99" i="9"/>
  <c r="H99" i="9" s="1"/>
  <c r="I99" i="9" s="1"/>
  <c r="G123" i="9"/>
  <c r="H123" i="9" s="1"/>
  <c r="I123" i="9" s="1"/>
  <c r="G28" i="9"/>
  <c r="H28" i="9" s="1"/>
  <c r="I28" i="9" s="1"/>
  <c r="G36" i="9"/>
  <c r="H36" i="9" s="1"/>
  <c r="I36" i="9" s="1"/>
  <c r="G76" i="9"/>
  <c r="H76" i="9" s="1"/>
  <c r="I76" i="9" s="1"/>
  <c r="G82" i="9"/>
  <c r="H82" i="9" s="1"/>
  <c r="I82" i="9" s="1"/>
  <c r="N64" i="9"/>
  <c r="O64" i="9" s="1"/>
  <c r="G15" i="9"/>
  <c r="H15" i="9" s="1"/>
  <c r="I15" i="9" s="1"/>
  <c r="G31" i="9"/>
  <c r="H31" i="9" s="1"/>
  <c r="I31" i="9" s="1"/>
  <c r="G47" i="9"/>
  <c r="H47" i="9" s="1"/>
  <c r="I47" i="9" s="1"/>
  <c r="G61" i="9"/>
  <c r="H61" i="9" s="1"/>
  <c r="I61" i="9" s="1"/>
  <c r="G65" i="9"/>
  <c r="H65" i="9" s="1"/>
  <c r="I65" i="9" s="1"/>
  <c r="G69" i="9"/>
  <c r="H69" i="9" s="1"/>
  <c r="I69" i="9" s="1"/>
  <c r="G77" i="9"/>
  <c r="H77" i="9" s="1"/>
  <c r="I77" i="9" s="1"/>
  <c r="G8" i="9"/>
  <c r="H8" i="9" s="1"/>
  <c r="I8" i="9" s="1"/>
  <c r="G24" i="9"/>
  <c r="H24" i="9" s="1"/>
  <c r="I24" i="9" s="1"/>
  <c r="G40" i="9"/>
  <c r="H40" i="9" s="1"/>
  <c r="I40" i="9" s="1"/>
  <c r="G56" i="9"/>
  <c r="H56" i="9" s="1"/>
  <c r="I56" i="9" s="1"/>
  <c r="G70" i="9"/>
  <c r="H70" i="9" s="1"/>
  <c r="I70" i="9" s="1"/>
  <c r="G74" i="9"/>
  <c r="H74" i="9" s="1"/>
  <c r="I74" i="9" s="1"/>
  <c r="G21" i="9"/>
  <c r="H21" i="9" s="1"/>
  <c r="I21" i="9" s="1"/>
  <c r="G53" i="9"/>
  <c r="H53" i="9" s="1"/>
  <c r="I53" i="9" s="1"/>
  <c r="G79" i="9"/>
  <c r="H79" i="9" s="1"/>
  <c r="I79" i="9" s="1"/>
  <c r="G111" i="9"/>
  <c r="H111" i="9" s="1"/>
  <c r="I111" i="9" s="1"/>
  <c r="G119" i="9"/>
  <c r="H119" i="9" s="1"/>
  <c r="I119" i="9" s="1"/>
  <c r="G92" i="9"/>
  <c r="H92" i="9" s="1"/>
  <c r="I92" i="9" s="1"/>
  <c r="G100" i="9"/>
  <c r="H100" i="9" s="1"/>
  <c r="I100" i="9" s="1"/>
  <c r="G116" i="9"/>
  <c r="H116" i="9" s="1"/>
  <c r="I116" i="9" s="1"/>
  <c r="G124" i="9"/>
  <c r="H124" i="9" s="1"/>
  <c r="I124" i="9" s="1"/>
  <c r="G88" i="9"/>
  <c r="H88" i="9" s="1"/>
  <c r="I88" i="9" s="1"/>
  <c r="G101" i="9"/>
  <c r="H101" i="9" s="1"/>
  <c r="I101" i="9" s="1"/>
  <c r="G105" i="9"/>
  <c r="H105" i="9" s="1"/>
  <c r="I105" i="9" s="1"/>
  <c r="G117" i="9"/>
  <c r="H117" i="9" s="1"/>
  <c r="I117" i="9" s="1"/>
  <c r="G6" i="9"/>
  <c r="H6" i="9" s="1"/>
  <c r="I6" i="9" s="1"/>
  <c r="G38" i="9"/>
  <c r="H38" i="9" s="1"/>
  <c r="I38" i="9" s="1"/>
  <c r="G102" i="9"/>
  <c r="H102" i="9" s="1"/>
  <c r="I102" i="9" s="1"/>
  <c r="G118" i="9"/>
  <c r="H118" i="9" s="1"/>
  <c r="I118" i="9" s="1"/>
  <c r="G14" i="9"/>
  <c r="H14" i="9" s="1"/>
  <c r="I14" i="9" s="1"/>
  <c r="G106" i="9"/>
  <c r="H106" i="9" s="1"/>
  <c r="I106" i="9" s="1"/>
  <c r="G86" i="9"/>
  <c r="H86" i="9" s="1"/>
  <c r="I86" i="9" s="1"/>
  <c r="G72" i="9"/>
  <c r="H72" i="9" s="1"/>
  <c r="I72" i="9" s="1"/>
  <c r="T103" i="13" l="1"/>
  <c r="H124" i="13"/>
  <c r="I124" i="13" s="1"/>
  <c r="P111" i="13"/>
  <c r="P112" i="13" s="1"/>
  <c r="P113" i="13" s="1"/>
  <c r="I1" i="13"/>
  <c r="U103" i="13"/>
  <c r="O103" i="13"/>
  <c r="M103" i="13"/>
  <c r="P108" i="13" s="1"/>
  <c r="P109" i="13" s="1"/>
  <c r="P103" i="13"/>
  <c r="N103" i="13"/>
  <c r="L103" i="9"/>
  <c r="Q103" i="9"/>
  <c r="M103" i="9"/>
  <c r="R103" i="9"/>
  <c r="J103" i="9"/>
  <c r="K103" i="9"/>
  <c r="I1" i="9"/>
  <c r="J16" i="13" l="1"/>
  <c r="K16" i="13" s="1"/>
  <c r="L16" i="13" s="1"/>
  <c r="P114" i="13"/>
  <c r="P115" i="13"/>
  <c r="P116" i="13" s="1"/>
  <c r="P117" i="13" s="1"/>
  <c r="P118" i="13" s="1"/>
  <c r="J71" i="13"/>
  <c r="K71" i="13" s="1"/>
  <c r="L71" i="13" s="1"/>
  <c r="J23" i="13"/>
  <c r="K23" i="13" s="1"/>
  <c r="L23" i="13" s="1"/>
  <c r="J120" i="13"/>
  <c r="K120" i="13" s="1"/>
  <c r="L120" i="13" s="1"/>
  <c r="J116" i="13"/>
  <c r="K116" i="13" s="1"/>
  <c r="L116" i="13" s="1"/>
  <c r="J119" i="13"/>
  <c r="K119" i="13" s="1"/>
  <c r="L119" i="13" s="1"/>
  <c r="J69" i="13"/>
  <c r="K69" i="13" s="1"/>
  <c r="L69" i="13" s="1"/>
  <c r="J122" i="13"/>
  <c r="K122" i="13" s="1"/>
  <c r="L122" i="13" s="1"/>
  <c r="J91" i="13"/>
  <c r="K91" i="13" s="1"/>
  <c r="L91" i="13" s="1"/>
  <c r="J51" i="13"/>
  <c r="K51" i="13" s="1"/>
  <c r="L51" i="13" s="1"/>
  <c r="J11" i="13"/>
  <c r="K11" i="13" s="1"/>
  <c r="L11" i="13" s="1"/>
  <c r="J61" i="13"/>
  <c r="K61" i="13" s="1"/>
  <c r="L61" i="13" s="1"/>
  <c r="J117" i="13"/>
  <c r="K117" i="13" s="1"/>
  <c r="L117" i="13" s="1"/>
  <c r="J89" i="13"/>
  <c r="K89" i="13" s="1"/>
  <c r="L89" i="13" s="1"/>
  <c r="J41" i="13"/>
  <c r="K41" i="13" s="1"/>
  <c r="L41" i="13" s="1"/>
  <c r="J102" i="13"/>
  <c r="K102" i="13" s="1"/>
  <c r="L102" i="13" s="1"/>
  <c r="J82" i="13"/>
  <c r="K82" i="13" s="1"/>
  <c r="L82" i="13" s="1"/>
  <c r="J58" i="13"/>
  <c r="K58" i="13" s="1"/>
  <c r="L58" i="13" s="1"/>
  <c r="J38" i="13"/>
  <c r="K38" i="13" s="1"/>
  <c r="L38" i="13" s="1"/>
  <c r="J18" i="13"/>
  <c r="K18" i="13" s="1"/>
  <c r="L18" i="13" s="1"/>
  <c r="J92" i="13"/>
  <c r="K92" i="13" s="1"/>
  <c r="L92" i="13" s="1"/>
  <c r="J72" i="13"/>
  <c r="K72" i="13" s="1"/>
  <c r="L72" i="13" s="1"/>
  <c r="J52" i="13"/>
  <c r="K52" i="13" s="1"/>
  <c r="L52" i="13" s="1"/>
  <c r="J28" i="13"/>
  <c r="K28" i="13" s="1"/>
  <c r="L28" i="13" s="1"/>
  <c r="J8" i="13"/>
  <c r="K8" i="13" s="1"/>
  <c r="L8" i="13" s="1"/>
  <c r="J124" i="13"/>
  <c r="K124" i="13" s="1"/>
  <c r="L124" i="13" s="1"/>
  <c r="J103" i="13"/>
  <c r="K103" i="13" s="1"/>
  <c r="L103" i="13" s="1"/>
  <c r="J95" i="13"/>
  <c r="K95" i="13" s="1"/>
  <c r="L95" i="13" s="1"/>
  <c r="J115" i="13"/>
  <c r="K115" i="13" s="1"/>
  <c r="L115" i="13" s="1"/>
  <c r="J53" i="13"/>
  <c r="K53" i="13" s="1"/>
  <c r="L53" i="13" s="1"/>
  <c r="J114" i="13"/>
  <c r="K114" i="13" s="1"/>
  <c r="L114" i="13" s="1"/>
  <c r="J83" i="13"/>
  <c r="K83" i="13" s="1"/>
  <c r="L83" i="13" s="1"/>
  <c r="J43" i="13"/>
  <c r="K43" i="13" s="1"/>
  <c r="L43" i="13" s="1"/>
  <c r="J111" i="13"/>
  <c r="K111" i="13" s="1"/>
  <c r="L111" i="13" s="1"/>
  <c r="J45" i="13"/>
  <c r="K45" i="13" s="1"/>
  <c r="L45" i="13" s="1"/>
  <c r="J113" i="13"/>
  <c r="K113" i="13" s="1"/>
  <c r="L113" i="13" s="1"/>
  <c r="J73" i="13"/>
  <c r="K73" i="13" s="1"/>
  <c r="L73" i="13" s="1"/>
  <c r="J33" i="13"/>
  <c r="K33" i="13" s="1"/>
  <c r="L33" i="13" s="1"/>
  <c r="J98" i="13"/>
  <c r="K98" i="13" s="1"/>
  <c r="L98" i="13" s="1"/>
  <c r="J74" i="13"/>
  <c r="K74" i="13" s="1"/>
  <c r="L74" i="13" s="1"/>
  <c r="J54" i="13"/>
  <c r="K54" i="13" s="1"/>
  <c r="L54" i="13" s="1"/>
  <c r="J34" i="13"/>
  <c r="K34" i="13" s="1"/>
  <c r="L34" i="13" s="1"/>
  <c r="J10" i="13"/>
  <c r="K10" i="13" s="1"/>
  <c r="L10" i="13" s="1"/>
  <c r="J88" i="13"/>
  <c r="K88" i="13" s="1"/>
  <c r="L88" i="13" s="1"/>
  <c r="J68" i="13"/>
  <c r="K68" i="13" s="1"/>
  <c r="L68" i="13" s="1"/>
  <c r="J44" i="13"/>
  <c r="K44" i="13" s="1"/>
  <c r="L44" i="13" s="1"/>
  <c r="J24" i="13"/>
  <c r="K24" i="13" s="1"/>
  <c r="L24" i="13" s="1"/>
  <c r="J108" i="13"/>
  <c r="K108" i="13" s="1"/>
  <c r="L108" i="13" s="1"/>
  <c r="J87" i="13"/>
  <c r="K87" i="13" s="1"/>
  <c r="L87" i="13" s="1"/>
  <c r="J79" i="13"/>
  <c r="K79" i="13" s="1"/>
  <c r="L79" i="13" s="1"/>
  <c r="J39" i="13"/>
  <c r="K39" i="13" s="1"/>
  <c r="L39" i="13" s="1"/>
  <c r="J63" i="13"/>
  <c r="K63" i="13" s="1"/>
  <c r="L63" i="13" s="1"/>
  <c r="J107" i="13"/>
  <c r="K107" i="13" s="1"/>
  <c r="L107" i="13" s="1"/>
  <c r="J21" i="13"/>
  <c r="K21" i="13" s="1"/>
  <c r="L21" i="13" s="1"/>
  <c r="J110" i="13"/>
  <c r="K110" i="13" s="1"/>
  <c r="L110" i="13" s="1"/>
  <c r="J75" i="13"/>
  <c r="K75" i="13" s="1"/>
  <c r="L75" i="13" s="1"/>
  <c r="J27" i="13"/>
  <c r="K27" i="13" s="1"/>
  <c r="L27" i="13" s="1"/>
  <c r="J101" i="13"/>
  <c r="K101" i="13" s="1"/>
  <c r="L101" i="13" s="1"/>
  <c r="J29" i="13"/>
  <c r="K29" i="13" s="1"/>
  <c r="L29" i="13" s="1"/>
  <c r="J105" i="13"/>
  <c r="K105" i="13" s="1"/>
  <c r="L105" i="13" s="1"/>
  <c r="J65" i="13"/>
  <c r="K65" i="13" s="1"/>
  <c r="L65" i="13" s="1"/>
  <c r="J25" i="13"/>
  <c r="K25" i="13" s="1"/>
  <c r="L25" i="13" s="1"/>
  <c r="J90" i="13"/>
  <c r="K90" i="13" s="1"/>
  <c r="L90" i="13" s="1"/>
  <c r="J70" i="13"/>
  <c r="K70" i="13" s="1"/>
  <c r="L70" i="13" s="1"/>
  <c r="J50" i="13"/>
  <c r="K50" i="13" s="1"/>
  <c r="L50" i="13" s="1"/>
  <c r="J26" i="13"/>
  <c r="K26" i="13" s="1"/>
  <c r="L26" i="13" s="1"/>
  <c r="J104" i="13"/>
  <c r="K104" i="13" s="1"/>
  <c r="L104" i="13" s="1"/>
  <c r="J84" i="13"/>
  <c r="K84" i="13" s="1"/>
  <c r="L84" i="13" s="1"/>
  <c r="J60" i="13"/>
  <c r="K60" i="13" s="1"/>
  <c r="L60" i="13" s="1"/>
  <c r="J40" i="13"/>
  <c r="K40" i="13" s="1"/>
  <c r="L40" i="13" s="1"/>
  <c r="J20" i="13"/>
  <c r="K20" i="13" s="1"/>
  <c r="L20" i="13" s="1"/>
  <c r="J112" i="13"/>
  <c r="K112" i="13" s="1"/>
  <c r="L112" i="13" s="1"/>
  <c r="J15" i="13"/>
  <c r="K15" i="13" s="1"/>
  <c r="L15" i="13" s="1"/>
  <c r="J55" i="13"/>
  <c r="K55" i="13" s="1"/>
  <c r="L55" i="13" s="1"/>
  <c r="J47" i="13"/>
  <c r="K47" i="13" s="1"/>
  <c r="L47" i="13" s="1"/>
  <c r="J7" i="13"/>
  <c r="K7" i="13" s="1"/>
  <c r="L7" i="13" s="1"/>
  <c r="J31" i="13"/>
  <c r="K31" i="13" s="1"/>
  <c r="L31" i="13" s="1"/>
  <c r="J93" i="13"/>
  <c r="K93" i="13" s="1"/>
  <c r="L93" i="13" s="1"/>
  <c r="J6" i="13"/>
  <c r="K6" i="13" s="1"/>
  <c r="L6" i="13" s="1"/>
  <c r="J106" i="13"/>
  <c r="K106" i="13" s="1"/>
  <c r="L106" i="13" s="1"/>
  <c r="J59" i="13"/>
  <c r="K59" i="13" s="1"/>
  <c r="L59" i="13" s="1"/>
  <c r="J19" i="13"/>
  <c r="K19" i="13" s="1"/>
  <c r="L19" i="13" s="1"/>
  <c r="J85" i="13"/>
  <c r="K85" i="13" s="1"/>
  <c r="L85" i="13" s="1"/>
  <c r="J121" i="13"/>
  <c r="K121" i="13" s="1"/>
  <c r="L121" i="13" s="1"/>
  <c r="J97" i="13"/>
  <c r="K97" i="13" s="1"/>
  <c r="L97" i="13" s="1"/>
  <c r="J57" i="13"/>
  <c r="K57" i="13" s="1"/>
  <c r="L57" i="13" s="1"/>
  <c r="J9" i="13"/>
  <c r="K9" i="13" s="1"/>
  <c r="L9" i="13" s="1"/>
  <c r="J86" i="13"/>
  <c r="K86" i="13" s="1"/>
  <c r="L86" i="13" s="1"/>
  <c r="J66" i="13"/>
  <c r="K66" i="13" s="1"/>
  <c r="L66" i="13" s="1"/>
  <c r="J42" i="13"/>
  <c r="K42" i="13" s="1"/>
  <c r="L42" i="13" s="1"/>
  <c r="J22" i="13"/>
  <c r="K22" i="13" s="1"/>
  <c r="L22" i="13" s="1"/>
  <c r="J100" i="13"/>
  <c r="K100" i="13" s="1"/>
  <c r="L100" i="13" s="1"/>
  <c r="J76" i="13"/>
  <c r="K76" i="13" s="1"/>
  <c r="L76" i="13" s="1"/>
  <c r="J56" i="13"/>
  <c r="K56" i="13" s="1"/>
  <c r="L56" i="13" s="1"/>
  <c r="J36" i="13"/>
  <c r="K36" i="13" s="1"/>
  <c r="L36" i="13" s="1"/>
  <c r="J12" i="13"/>
  <c r="K12" i="13" s="1"/>
  <c r="L12" i="13" s="1"/>
  <c r="J37" i="13"/>
  <c r="K37" i="13" s="1"/>
  <c r="L37" i="13" s="1"/>
  <c r="J118" i="13"/>
  <c r="K118" i="13" s="1"/>
  <c r="L118" i="13" s="1"/>
  <c r="J99" i="13"/>
  <c r="K99" i="13" s="1"/>
  <c r="L99" i="13" s="1"/>
  <c r="J67" i="13"/>
  <c r="K67" i="13" s="1"/>
  <c r="L67" i="13" s="1"/>
  <c r="J35" i="13"/>
  <c r="K35" i="13" s="1"/>
  <c r="L35" i="13" s="1"/>
  <c r="J123" i="13"/>
  <c r="K123" i="13" s="1"/>
  <c r="L123" i="13" s="1"/>
  <c r="J77" i="13"/>
  <c r="K77" i="13" s="1"/>
  <c r="L77" i="13" s="1"/>
  <c r="J13" i="13"/>
  <c r="K13" i="13" s="1"/>
  <c r="L13" i="13" s="1"/>
  <c r="J109" i="13"/>
  <c r="K109" i="13" s="1"/>
  <c r="L109" i="13" s="1"/>
  <c r="J81" i="13"/>
  <c r="K81" i="13" s="1"/>
  <c r="L81" i="13" s="1"/>
  <c r="J49" i="13"/>
  <c r="K49" i="13" s="1"/>
  <c r="L49" i="13" s="1"/>
  <c r="J17" i="13"/>
  <c r="K17" i="13" s="1"/>
  <c r="L17" i="13" s="1"/>
  <c r="J94" i="13"/>
  <c r="K94" i="13" s="1"/>
  <c r="L94" i="13" s="1"/>
  <c r="J78" i="13"/>
  <c r="K78" i="13" s="1"/>
  <c r="L78" i="13" s="1"/>
  <c r="J62" i="13"/>
  <c r="K62" i="13" s="1"/>
  <c r="L62" i="13" s="1"/>
  <c r="J46" i="13"/>
  <c r="K46" i="13" s="1"/>
  <c r="L46" i="13" s="1"/>
  <c r="J30" i="13"/>
  <c r="K30" i="13" s="1"/>
  <c r="L30" i="13" s="1"/>
  <c r="J14" i="13"/>
  <c r="K14" i="13" s="1"/>
  <c r="L14" i="13" s="1"/>
  <c r="J96" i="13"/>
  <c r="K96" i="13" s="1"/>
  <c r="L96" i="13" s="1"/>
  <c r="J80" i="13"/>
  <c r="K80" i="13" s="1"/>
  <c r="L80" i="13" s="1"/>
  <c r="J64" i="13"/>
  <c r="K64" i="13" s="1"/>
  <c r="L64" i="13" s="1"/>
  <c r="J48" i="13"/>
  <c r="K48" i="13" s="1"/>
  <c r="L48" i="13" s="1"/>
  <c r="J32" i="13"/>
  <c r="K32" i="13" s="1"/>
  <c r="L32" i="13" s="1"/>
  <c r="Q103" i="13"/>
  <c r="R103" i="13" s="1"/>
  <c r="N103" i="9"/>
  <c r="O103" i="9" s="1"/>
</calcChain>
</file>

<file path=xl/comments1.xml><?xml version="1.0" encoding="utf-8"?>
<comments xmlns="http://schemas.openxmlformats.org/spreadsheetml/2006/main">
  <authors>
    <author>Tom Sager</author>
  </authors>
  <commentList>
    <comment ref="F40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J40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K40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M40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Predicted Y values found by substituting into the regression equation.</t>
        </r>
      </text>
    </comment>
    <comment ref="N40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Actual Y value minus fitted Y value.</t>
        </r>
      </text>
    </comment>
  </commentList>
</comments>
</file>

<file path=xl/comments2.xml><?xml version="1.0" encoding="utf-8"?>
<comments xmlns="http://schemas.openxmlformats.org/spreadsheetml/2006/main">
  <authors>
    <author>Tom Sager</author>
  </authors>
  <commentList>
    <comment ref="F40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J40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K40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N40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Predicted Y values found by substituting into the regression equation.</t>
        </r>
      </text>
    </comment>
    <comment ref="O40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Actual Y value minus fitted Y value.</t>
        </r>
      </text>
    </comment>
    <comment ref="R40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V40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W40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Z40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Predicted Y values found by substituting into the regression equation.</t>
        </r>
      </text>
    </comment>
    <comment ref="AA40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Actual Y value minus fitted Y value.</t>
        </r>
      </text>
    </comment>
  </commentList>
</comments>
</file>

<file path=xl/sharedStrings.xml><?xml version="1.0" encoding="utf-8"?>
<sst xmlns="http://schemas.openxmlformats.org/spreadsheetml/2006/main" count="389" uniqueCount="145">
  <si>
    <t>Month</t>
  </si>
  <si>
    <t>Price</t>
  </si>
  <si>
    <t>Price of sugar, cents per pound</t>
  </si>
  <si>
    <t>lagPrice</t>
  </si>
  <si>
    <t>Change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</si>
  <si>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</si>
  <si>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</si>
  <si>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</si>
  <si>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</si>
  <si>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</si>
  <si>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</si>
  <si>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</si>
  <si>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</si>
  <si>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</si>
  <si>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</si>
  <si>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sugar</t>
  </si>
  <si>
    <t>GUID</t>
  </si>
  <si>
    <t>DG2C674664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</si>
  <si>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</si>
  <si>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</si>
  <si>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</si>
  <si>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</si>
  <si>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</si>
  <si>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</si>
  <si>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</si>
  <si>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</si>
  <si>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</si>
  <si>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</si>
  <si>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var1</t>
  </si>
  <si>
    <t>ST_Month</t>
  </si>
  <si>
    <t>1 : Ranges</t>
  </si>
  <si>
    <t>1 : MultiRefs</t>
  </si>
  <si>
    <t>2 : Info</t>
  </si>
  <si>
    <t>var2</t>
  </si>
  <si>
    <t>ST_Price</t>
  </si>
  <si>
    <t>2 : Ranges</t>
  </si>
  <si>
    <t>2 : MultiRefs</t>
  </si>
  <si>
    <t>3 : Info</t>
  </si>
  <si>
    <t>var3</t>
  </si>
  <si>
    <t>ST_lagPrice</t>
  </si>
  <si>
    <t>3 : Ranges</t>
  </si>
  <si>
    <t>3 : MultiRefs</t>
  </si>
  <si>
    <t>4 : Info</t>
  </si>
  <si>
    <t>var4</t>
  </si>
  <si>
    <t>ST_Change</t>
  </si>
  <si>
    <t>4 : Ranges</t>
  </si>
  <si>
    <t>4 : MultiRefs</t>
  </si>
  <si>
    <t>% Change</t>
  </si>
  <si>
    <t>VG40BA47D36EF9413</t>
  </si>
  <si>
    <t>VG249AB82E2A7B82A1</t>
  </si>
  <si>
    <t>VG48F26DE1A7589C7</t>
  </si>
  <si>
    <t>VG26EDB50E1B4B291</t>
  </si>
  <si>
    <t>5 : Info</t>
  </si>
  <si>
    <t>VG4C8ADDF315FA6D5</t>
  </si>
  <si>
    <t>var5</t>
  </si>
  <si>
    <t>ST_Change_5</t>
  </si>
  <si>
    <t>5 : Ranges</t>
  </si>
  <si>
    <t>5 : MultiRefs</t>
  </si>
  <si>
    <t>6 : Info</t>
  </si>
  <si>
    <t>VG21878E301595A6C4</t>
  </si>
  <si>
    <t>var6</t>
  </si>
  <si>
    <t>ST_lagChange</t>
  </si>
  <si>
    <t>6 : Ranges</t>
  </si>
  <si>
    <t>6 : MultiRefs</t>
  </si>
  <si>
    <t>Forecast</t>
  </si>
  <si>
    <t>% change</t>
  </si>
  <si>
    <t xml:space="preserve">Forecast </t>
  </si>
  <si>
    <t>Mean</t>
  </si>
  <si>
    <t>StDev</t>
  </si>
  <si>
    <t>Autocorr</t>
  </si>
  <si>
    <t>Std(autocorr)</t>
  </si>
  <si>
    <t>Z (autocorr)</t>
  </si>
  <si>
    <t>p-value</t>
  </si>
  <si>
    <t>Statistics on the Changes</t>
  </si>
  <si>
    <t>Statistics on the Percent Changes</t>
  </si>
  <si>
    <t>autocorr =</t>
  </si>
  <si>
    <t>mean =</t>
  </si>
  <si>
    <t>Statistics on the Percent Monthly Forecast Errors</t>
  </si>
  <si>
    <t>RMSE</t>
  </si>
  <si>
    <t>MAPE</t>
  </si>
  <si>
    <t>autocorrelation =</t>
  </si>
  <si>
    <t>Final</t>
  </si>
  <si>
    <t>Statistics on the Final Forecast % Monthly Errors</t>
  </si>
  <si>
    <t>Multiple_x000D_
R</t>
  </si>
  <si>
    <t>R-Square</t>
  </si>
  <si>
    <t>Adjusted_x000D_
R-square</t>
  </si>
  <si>
    <t>Std. Err. of_x000D_
Estimate</t>
  </si>
  <si>
    <t>Rows_x000D_
Ignored</t>
  </si>
  <si>
    <t>Outliers</t>
  </si>
  <si>
    <t>Summary</t>
  </si>
  <si>
    <t>Degrees of_x000D_
Freedom</t>
  </si>
  <si>
    <t>Sum of_x000D_
Squares</t>
  </si>
  <si>
    <t>Mean of_x000D_
Squares</t>
  </si>
  <si>
    <t>F</t>
  </si>
  <si>
    <t>p-Value</t>
  </si>
  <si>
    <t>ANOVA Table</t>
  </si>
  <si>
    <t>Explained</t>
  </si>
  <si>
    <t>Unexplained</t>
  </si>
  <si>
    <t>Coefficient</t>
  </si>
  <si>
    <t>Standard_x000D_
Error</t>
  </si>
  <si>
    <t>t-Value</t>
  </si>
  <si>
    <t>Confidence Interval 95%</t>
  </si>
  <si>
    <t>Regression Table</t>
  </si>
  <si>
    <t>Lower</t>
  </si>
  <si>
    <t>Upper</t>
  </si>
  <si>
    <t>Constant</t>
  </si>
  <si>
    <t>Y=Price</t>
  </si>
  <si>
    <t>Fit</t>
  </si>
  <si>
    <t>Residuals</t>
  </si>
  <si>
    <t>Autocorrelation of residuals =</t>
  </si>
  <si>
    <t>lag2Price</t>
  </si>
  <si>
    <t>residual^2</t>
  </si>
  <si>
    <t>Forecast Aug 2011 =</t>
  </si>
  <si>
    <t>July 2011 =</t>
  </si>
  <si>
    <t>June 2011 =</t>
  </si>
  <si>
    <t>Variance est =</t>
  </si>
  <si>
    <t>Standard error est =</t>
  </si>
  <si>
    <t>Forecast next month's price (Aug 2011)</t>
  </si>
  <si>
    <t>Forecast 2 months out (Sep 2011)</t>
  </si>
  <si>
    <t>Forecast of Aug 2011 =</t>
  </si>
  <si>
    <t xml:space="preserve">Forecast Sep 2011 = </t>
  </si>
  <si>
    <t>&lt;= underestimate</t>
  </si>
  <si>
    <t>Forecast % change =</t>
  </si>
  <si>
    <t>Forecast change =</t>
  </si>
  <si>
    <t>Standard error % change =</t>
  </si>
  <si>
    <t>Standard error forecast =</t>
  </si>
  <si>
    <t>Standard error change =</t>
  </si>
  <si>
    <t>Forecast of</t>
  </si>
  <si>
    <t>of price</t>
  </si>
  <si>
    <t>Error of</t>
  </si>
  <si>
    <t>forecast</t>
  </si>
  <si>
    <t>% Error of</t>
  </si>
  <si>
    <t>adjustment</t>
  </si>
  <si>
    <t>autocorr</t>
  </si>
  <si>
    <t>adjust</t>
  </si>
  <si>
    <t>Autocorrelation adjustment:</t>
  </si>
  <si>
    <t>Forecast July 2011 =</t>
  </si>
  <si>
    <t>% Error for July 2011 =</t>
  </si>
  <si>
    <t>Autocorr adjust =</t>
  </si>
  <si>
    <t>Total</t>
  </si>
  <si>
    <t>Actual error for July 2011 =</t>
  </si>
  <si>
    <t>Autocorr of errors =</t>
  </si>
  <si>
    <t>Total forecast % change =</t>
  </si>
  <si>
    <t>Forecast of change =</t>
  </si>
  <si>
    <t>Forecast of price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</si>
</sst>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09]mmm\-yy;@"/>
    <numFmt numFmtId="165" formatCode="0.0000"/>
    <numFmt numFmtId="166" formatCode="[&lt;0.0001]&quot;&lt; 0.0001&quot;;0.0000"/>
  </numFmts>
  <fonts count="1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4"/>
      <name val="Arial"/>
      <family val="2"/>
    </font>
    <font>
      <b/>
      <sz val="10"/>
      <color indexed="16"/>
      <name val="Arial"/>
      <family val="2"/>
    </font>
    <font>
      <b/>
      <sz val="8"/>
      <color theme="1"/>
      <name val="Calibri"/>
      <family val="2"/>
      <scheme val="minor"/>
    </font>
    <font>
      <b/>
      <u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5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5" xfId="0" applyFont="1" applyBorder="1" applyAlignment="1">
      <alignment horizontal="right"/>
    </xf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3" fillId="0" borderId="0" xfId="0" applyFont="1" applyAlignment="1">
      <alignment horizontal="right"/>
    </xf>
    <xf numFmtId="0" fontId="5" fillId="0" borderId="0" xfId="0" applyFont="1"/>
    <xf numFmtId="165" fontId="6" fillId="0" borderId="0" xfId="0" applyNumberFormat="1" applyFont="1"/>
    <xf numFmtId="0" fontId="4" fillId="0" borderId="0" xfId="0" applyFont="1" applyFill="1" applyBorder="1" applyAlignment="1">
      <alignment horizontal="right"/>
    </xf>
    <xf numFmtId="0" fontId="3" fillId="0" borderId="0" xfId="0" applyFont="1"/>
    <xf numFmtId="165" fontId="3" fillId="0" borderId="0" xfId="0" applyNumberFormat="1" applyFont="1"/>
    <xf numFmtId="0" fontId="6" fillId="0" borderId="0" xfId="0" applyFont="1"/>
    <xf numFmtId="0" fontId="3" fillId="0" borderId="0" xfId="0" applyFont="1" applyAlignment="1">
      <alignment horizontal="center"/>
    </xf>
    <xf numFmtId="165" fontId="8" fillId="0" borderId="0" xfId="0" applyNumberFormat="1" applyFont="1"/>
    <xf numFmtId="2" fontId="5" fillId="0" borderId="0" xfId="0" applyNumberFormat="1" applyFont="1"/>
    <xf numFmtId="165" fontId="5" fillId="0" borderId="0" xfId="0" applyNumberFormat="1" applyFont="1"/>
    <xf numFmtId="2" fontId="9" fillId="0" borderId="0" xfId="0" applyNumberFormat="1" applyFont="1"/>
    <xf numFmtId="165" fontId="10" fillId="0" borderId="0" xfId="0" applyNumberFormat="1" applyFont="1"/>
    <xf numFmtId="165" fontId="9" fillId="0" borderId="0" xfId="0" applyNumberFormat="1" applyFont="1"/>
    <xf numFmtId="0" fontId="7" fillId="0" borderId="0" xfId="0" applyFont="1"/>
    <xf numFmtId="0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49" fontId="11" fillId="0" borderId="9" xfId="0" applyNumberFormat="1" applyFont="1" applyFill="1" applyBorder="1" applyAlignment="1">
      <alignment horizontal="center"/>
    </xf>
    <xf numFmtId="49" fontId="14" fillId="0" borderId="0" xfId="0" applyNumberFormat="1" applyFont="1" applyAlignment="1">
      <alignment horizontal="left"/>
    </xf>
    <xf numFmtId="49" fontId="14" fillId="0" borderId="9" xfId="0" applyNumberFormat="1" applyFont="1" applyFill="1" applyBorder="1" applyAlignment="1">
      <alignment horizontal="left"/>
    </xf>
    <xf numFmtId="49" fontId="15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9" fontId="15" fillId="0" borderId="9" xfId="0" applyNumberFormat="1" applyFont="1" applyFill="1" applyBorder="1" applyAlignment="1">
      <alignment horizontal="center"/>
    </xf>
    <xf numFmtId="49" fontId="15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15" fillId="0" borderId="0" xfId="0" applyNumberFormat="1" applyFont="1" applyAlignment="1">
      <alignment horizontal="center"/>
    </xf>
    <xf numFmtId="49" fontId="15" fillId="0" borderId="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165" fontId="16" fillId="0" borderId="0" xfId="0" applyNumberFormat="1" applyFont="1"/>
    <xf numFmtId="0" fontId="3" fillId="2" borderId="0" xfId="0" applyFont="1" applyFill="1"/>
    <xf numFmtId="2" fontId="3" fillId="2" borderId="0" xfId="0" applyNumberFormat="1" applyFont="1" applyFill="1"/>
    <xf numFmtId="0" fontId="3" fillId="2" borderId="0" xfId="0" applyFont="1" applyFill="1" applyBorder="1"/>
    <xf numFmtId="10" fontId="3" fillId="2" borderId="0" xfId="2" applyNumberFormat="1" applyFont="1" applyFill="1"/>
    <xf numFmtId="43" fontId="3" fillId="2" borderId="0" xfId="1" applyFont="1" applyFill="1"/>
    <xf numFmtId="4" fontId="3" fillId="2" borderId="0" xfId="1" applyNumberFormat="1" applyFont="1" applyFill="1"/>
    <xf numFmtId="0" fontId="16" fillId="2" borderId="0" xfId="0" applyFont="1" applyFill="1"/>
    <xf numFmtId="165" fontId="3" fillId="2" borderId="0" xfId="0" applyNumberFormat="1" applyFont="1" applyFill="1"/>
    <xf numFmtId="10" fontId="3" fillId="2" borderId="0" xfId="0" applyNumberFormat="1" applyFont="1" applyFill="1"/>
    <xf numFmtId="43" fontId="3" fillId="2" borderId="0" xfId="0" applyNumberFormat="1" applyFont="1" applyFill="1"/>
    <xf numFmtId="49" fontId="15" fillId="0" borderId="0" xfId="0" applyNumberFormat="1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 wrapText="1"/>
    </xf>
    <xf numFmtId="49" fontId="15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of Sugar (cents per pound)</a:t>
            </a:r>
          </a:p>
        </c:rich>
      </c:tx>
      <c:layout>
        <c:manualLayout>
          <c:xMode val="edge"/>
          <c:yMode val="edge"/>
          <c:x val="0.29533683426406687"/>
          <c:y val="3.81471516529556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57523604085437E-2"/>
          <c:y val="0.22615811337109418"/>
          <c:w val="0.87176179587595193"/>
          <c:h val="0.53406012314137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'Price of sugar'!$B$3</c:f>
              <c:strCache>
                <c:ptCount val="1"/>
                <c:pt idx="0">
                  <c:v>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'Price of sugar'!$A$4:$A$124</c:f>
              <c:numCache>
                <c:formatCode>[$-409]mmm\-yy;@</c:formatCode>
                <c:ptCount val="121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</c:numCache>
            </c:numRef>
          </c:xVal>
          <c:yVal>
            <c:numRef>
              <c:f>'Price of sugar'!$B$4:$B$124</c:f>
              <c:numCache>
                <c:formatCode>0.00</c:formatCode>
                <c:ptCount val="121"/>
                <c:pt idx="0">
                  <c:v>8.5399999999999991</c:v>
                </c:pt>
                <c:pt idx="1">
                  <c:v>7.9</c:v>
                </c:pt>
                <c:pt idx="2">
                  <c:v>7.16</c:v>
                </c:pt>
                <c:pt idx="3">
                  <c:v>6.6</c:v>
                </c:pt>
                <c:pt idx="4">
                  <c:v>7.28</c:v>
                </c:pt>
                <c:pt idx="5">
                  <c:v>7.41</c:v>
                </c:pt>
                <c:pt idx="6">
                  <c:v>7.31</c:v>
                </c:pt>
                <c:pt idx="7">
                  <c:v>5.68</c:v>
                </c:pt>
                <c:pt idx="8">
                  <c:v>5.92</c:v>
                </c:pt>
                <c:pt idx="9">
                  <c:v>5.18</c:v>
                </c:pt>
                <c:pt idx="10">
                  <c:v>5.61</c:v>
                </c:pt>
                <c:pt idx="11">
                  <c:v>5.25</c:v>
                </c:pt>
                <c:pt idx="12">
                  <c:v>5.79</c:v>
                </c:pt>
                <c:pt idx="13">
                  <c:v>5.86</c:v>
                </c:pt>
                <c:pt idx="14">
                  <c:v>6.41</c:v>
                </c:pt>
                <c:pt idx="15">
                  <c:v>7.02</c:v>
                </c:pt>
                <c:pt idx="16">
                  <c:v>7.3</c:v>
                </c:pt>
                <c:pt idx="17">
                  <c:v>7.51</c:v>
                </c:pt>
                <c:pt idx="18">
                  <c:v>7.89</c:v>
                </c:pt>
                <c:pt idx="19">
                  <c:v>8.35</c:v>
                </c:pt>
                <c:pt idx="20">
                  <c:v>7.84</c:v>
                </c:pt>
                <c:pt idx="21">
                  <c:v>7.26</c:v>
                </c:pt>
                <c:pt idx="22">
                  <c:v>7.01</c:v>
                </c:pt>
                <c:pt idx="23">
                  <c:v>6.4</c:v>
                </c:pt>
                <c:pt idx="24">
                  <c:v>6.73</c:v>
                </c:pt>
                <c:pt idx="25">
                  <c:v>6.71</c:v>
                </c:pt>
                <c:pt idx="26">
                  <c:v>6.27</c:v>
                </c:pt>
                <c:pt idx="27">
                  <c:v>6.1</c:v>
                </c:pt>
                <c:pt idx="28">
                  <c:v>6.19</c:v>
                </c:pt>
                <c:pt idx="29">
                  <c:v>6.34</c:v>
                </c:pt>
                <c:pt idx="30">
                  <c:v>6.03</c:v>
                </c:pt>
                <c:pt idx="31">
                  <c:v>5.87</c:v>
                </c:pt>
                <c:pt idx="32">
                  <c:v>6.5</c:v>
                </c:pt>
                <c:pt idx="33">
                  <c:v>6.86</c:v>
                </c:pt>
                <c:pt idx="34">
                  <c:v>6.62</c:v>
                </c:pt>
                <c:pt idx="35">
                  <c:v>7.51</c:v>
                </c:pt>
                <c:pt idx="36">
                  <c:v>8.17</c:v>
                </c:pt>
                <c:pt idx="37">
                  <c:v>7.88</c:v>
                </c:pt>
                <c:pt idx="38">
                  <c:v>8.67</c:v>
                </c:pt>
                <c:pt idx="39">
                  <c:v>8.9600000000000009</c:v>
                </c:pt>
                <c:pt idx="40">
                  <c:v>8.67</c:v>
                </c:pt>
                <c:pt idx="41">
                  <c:v>8.8000000000000007</c:v>
                </c:pt>
                <c:pt idx="42">
                  <c:v>8.92</c:v>
                </c:pt>
                <c:pt idx="43">
                  <c:v>9.32</c:v>
                </c:pt>
                <c:pt idx="44">
                  <c:v>8.9</c:v>
                </c:pt>
                <c:pt idx="45">
                  <c:v>8.5299999999999994</c:v>
                </c:pt>
                <c:pt idx="46">
                  <c:v>8.51</c:v>
                </c:pt>
                <c:pt idx="47">
                  <c:v>9.0299999999999994</c:v>
                </c:pt>
                <c:pt idx="48">
                  <c:v>9.6</c:v>
                </c:pt>
                <c:pt idx="49">
                  <c:v>9.8800000000000008</c:v>
                </c:pt>
                <c:pt idx="50">
                  <c:v>10.81</c:v>
                </c:pt>
                <c:pt idx="51">
                  <c:v>11.61</c:v>
                </c:pt>
                <c:pt idx="52">
                  <c:v>11.81</c:v>
                </c:pt>
                <c:pt idx="53">
                  <c:v>13.93</c:v>
                </c:pt>
                <c:pt idx="54">
                  <c:v>16.190000000000001</c:v>
                </c:pt>
                <c:pt idx="55">
                  <c:v>18.05</c:v>
                </c:pt>
                <c:pt idx="56">
                  <c:v>17.079999999999998</c:v>
                </c:pt>
                <c:pt idx="57">
                  <c:v>17.46</c:v>
                </c:pt>
                <c:pt idx="58">
                  <c:v>16.899999999999999</c:v>
                </c:pt>
                <c:pt idx="59">
                  <c:v>15.69</c:v>
                </c:pt>
                <c:pt idx="60">
                  <c:v>15.86</c:v>
                </c:pt>
                <c:pt idx="61">
                  <c:v>12.98</c:v>
                </c:pt>
                <c:pt idx="62">
                  <c:v>12.31</c:v>
                </c:pt>
                <c:pt idx="63">
                  <c:v>11.51</c:v>
                </c:pt>
                <c:pt idx="64">
                  <c:v>11.73</c:v>
                </c:pt>
                <c:pt idx="65">
                  <c:v>11.7</c:v>
                </c:pt>
                <c:pt idx="66">
                  <c:v>10.9</c:v>
                </c:pt>
                <c:pt idx="67">
                  <c:v>10.57</c:v>
                </c:pt>
                <c:pt idx="68">
                  <c:v>10.37</c:v>
                </c:pt>
                <c:pt idx="69">
                  <c:v>9.59</c:v>
                </c:pt>
                <c:pt idx="70">
                  <c:v>9.09</c:v>
                </c:pt>
                <c:pt idx="71">
                  <c:v>9.26</c:v>
                </c:pt>
                <c:pt idx="72">
                  <c:v>9.9</c:v>
                </c:pt>
                <c:pt idx="73">
                  <c:v>9.61</c:v>
                </c:pt>
                <c:pt idx="74">
                  <c:v>9.85</c:v>
                </c:pt>
                <c:pt idx="75">
                  <c:v>9.99</c:v>
                </c:pt>
                <c:pt idx="76">
                  <c:v>9.9</c:v>
                </c:pt>
                <c:pt idx="77">
                  <c:v>10.45</c:v>
                </c:pt>
                <c:pt idx="78">
                  <c:v>11.66</c:v>
                </c:pt>
                <c:pt idx="79">
                  <c:v>13.61</c:v>
                </c:pt>
                <c:pt idx="80">
                  <c:v>12.88</c:v>
                </c:pt>
                <c:pt idx="81">
                  <c:v>12.52</c:v>
                </c:pt>
                <c:pt idx="82">
                  <c:v>10.93</c:v>
                </c:pt>
                <c:pt idx="83">
                  <c:v>12.07</c:v>
                </c:pt>
                <c:pt idx="84">
                  <c:v>13.21</c:v>
                </c:pt>
                <c:pt idx="85">
                  <c:v>13.68</c:v>
                </c:pt>
                <c:pt idx="86">
                  <c:v>14.02</c:v>
                </c:pt>
                <c:pt idx="87">
                  <c:v>11.7</c:v>
                </c:pt>
                <c:pt idx="88">
                  <c:v>11.83</c:v>
                </c:pt>
                <c:pt idx="89">
                  <c:v>11.32</c:v>
                </c:pt>
                <c:pt idx="90">
                  <c:v>12.24</c:v>
                </c:pt>
                <c:pt idx="91">
                  <c:v>13.31</c:v>
                </c:pt>
                <c:pt idx="92">
                  <c:v>12.93</c:v>
                </c:pt>
                <c:pt idx="93">
                  <c:v>13.47</c:v>
                </c:pt>
                <c:pt idx="94">
                  <c:v>15.47</c:v>
                </c:pt>
                <c:pt idx="95">
                  <c:v>16.579999999999998</c:v>
                </c:pt>
                <c:pt idx="96">
                  <c:v>17.8</c:v>
                </c:pt>
                <c:pt idx="97">
                  <c:v>21.72</c:v>
                </c:pt>
                <c:pt idx="98">
                  <c:v>23.45</c:v>
                </c:pt>
                <c:pt idx="99">
                  <c:v>23.16</c:v>
                </c:pt>
                <c:pt idx="100">
                  <c:v>22.77</c:v>
                </c:pt>
                <c:pt idx="101">
                  <c:v>24.9</c:v>
                </c:pt>
                <c:pt idx="102">
                  <c:v>21.91</c:v>
                </c:pt>
                <c:pt idx="103">
                  <c:v>21.98</c:v>
                </c:pt>
                <c:pt idx="104">
                  <c:v>18.149999999999999</c:v>
                </c:pt>
                <c:pt idx="105">
                  <c:v>16.89</c:v>
                </c:pt>
                <c:pt idx="106">
                  <c:v>15.11</c:v>
                </c:pt>
                <c:pt idx="107">
                  <c:v>16.3</c:v>
                </c:pt>
                <c:pt idx="108">
                  <c:v>17.690000000000001</c:v>
                </c:pt>
                <c:pt idx="109">
                  <c:v>18.600000000000001</c:v>
                </c:pt>
                <c:pt idx="110">
                  <c:v>22.67</c:v>
                </c:pt>
                <c:pt idx="111">
                  <c:v>26.94</c:v>
                </c:pt>
                <c:pt idx="112">
                  <c:v>26.42</c:v>
                </c:pt>
                <c:pt idx="113">
                  <c:v>28.04</c:v>
                </c:pt>
                <c:pt idx="114">
                  <c:v>29.74</c:v>
                </c:pt>
                <c:pt idx="115">
                  <c:v>29.31</c:v>
                </c:pt>
                <c:pt idx="116">
                  <c:v>25.9</c:v>
                </c:pt>
                <c:pt idx="117">
                  <c:v>23.9</c:v>
                </c:pt>
                <c:pt idx="118">
                  <c:v>21.84</c:v>
                </c:pt>
                <c:pt idx="119">
                  <c:v>24.92</c:v>
                </c:pt>
                <c:pt idx="120">
                  <c:v>29.47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C-4466-91A8-7AFDEF00F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454016"/>
        <c:axId val="951453624"/>
      </c:scatterChart>
      <c:valAx>
        <c:axId val="95145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6761665425143928"/>
              <c:y val="0.86921009837806085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mmm\-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1453624"/>
        <c:crosses val="autoZero"/>
        <c:crossBetween val="midCat"/>
      </c:valAx>
      <c:valAx>
        <c:axId val="951453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14540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Timeplots of Price</a:t>
            </a:r>
            <a:r>
              <a:rPr lang="en-US" baseline="0"/>
              <a:t> and Forecast Price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'lag2Price+forecast'!$M$40</c:f>
              <c:strCache>
                <c:ptCount val="1"/>
                <c:pt idx="0">
                  <c:v>Price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'lag2Price+forecast'!$M$41:$M$160</c:f>
              <c:numCache>
                <c:formatCode>0.00</c:formatCode>
                <c:ptCount val="120"/>
                <c:pt idx="0">
                  <c:v>7.9</c:v>
                </c:pt>
                <c:pt idx="1">
                  <c:v>7.16</c:v>
                </c:pt>
                <c:pt idx="2">
                  <c:v>6.6</c:v>
                </c:pt>
                <c:pt idx="3">
                  <c:v>7.28</c:v>
                </c:pt>
                <c:pt idx="4">
                  <c:v>7.41</c:v>
                </c:pt>
                <c:pt idx="5">
                  <c:v>7.31</c:v>
                </c:pt>
                <c:pt idx="6">
                  <c:v>5.68</c:v>
                </c:pt>
                <c:pt idx="7">
                  <c:v>5.92</c:v>
                </c:pt>
                <c:pt idx="8">
                  <c:v>5.18</c:v>
                </c:pt>
                <c:pt idx="9">
                  <c:v>5.61</c:v>
                </c:pt>
                <c:pt idx="10">
                  <c:v>5.25</c:v>
                </c:pt>
                <c:pt idx="11">
                  <c:v>5.79</c:v>
                </c:pt>
                <c:pt idx="12">
                  <c:v>5.86</c:v>
                </c:pt>
                <c:pt idx="13">
                  <c:v>6.41</c:v>
                </c:pt>
                <c:pt idx="14">
                  <c:v>7.02</c:v>
                </c:pt>
                <c:pt idx="15">
                  <c:v>7.3</c:v>
                </c:pt>
                <c:pt idx="16">
                  <c:v>7.51</c:v>
                </c:pt>
                <c:pt idx="17">
                  <c:v>7.89</c:v>
                </c:pt>
                <c:pt idx="18">
                  <c:v>8.35</c:v>
                </c:pt>
                <c:pt idx="19">
                  <c:v>7.84</c:v>
                </c:pt>
                <c:pt idx="20">
                  <c:v>7.26</c:v>
                </c:pt>
                <c:pt idx="21">
                  <c:v>7.01</c:v>
                </c:pt>
                <c:pt idx="22">
                  <c:v>6.4</c:v>
                </c:pt>
                <c:pt idx="23">
                  <c:v>6.73</c:v>
                </c:pt>
                <c:pt idx="24">
                  <c:v>6.71</c:v>
                </c:pt>
                <c:pt idx="25">
                  <c:v>6.27</c:v>
                </c:pt>
                <c:pt idx="26">
                  <c:v>6.1</c:v>
                </c:pt>
                <c:pt idx="27">
                  <c:v>6.19</c:v>
                </c:pt>
                <c:pt idx="28">
                  <c:v>6.34</c:v>
                </c:pt>
                <c:pt idx="29">
                  <c:v>6.03</c:v>
                </c:pt>
                <c:pt idx="30">
                  <c:v>5.87</c:v>
                </c:pt>
                <c:pt idx="31">
                  <c:v>6.5</c:v>
                </c:pt>
                <c:pt idx="32">
                  <c:v>6.86</c:v>
                </c:pt>
                <c:pt idx="33">
                  <c:v>6.62</c:v>
                </c:pt>
                <c:pt idx="34">
                  <c:v>7.51</c:v>
                </c:pt>
                <c:pt idx="35">
                  <c:v>8.17</c:v>
                </c:pt>
                <c:pt idx="36">
                  <c:v>7.88</c:v>
                </c:pt>
                <c:pt idx="37">
                  <c:v>8.67</c:v>
                </c:pt>
                <c:pt idx="38">
                  <c:v>8.9600000000000009</c:v>
                </c:pt>
                <c:pt idx="39">
                  <c:v>8.67</c:v>
                </c:pt>
                <c:pt idx="40">
                  <c:v>8.8000000000000007</c:v>
                </c:pt>
                <c:pt idx="41">
                  <c:v>8.92</c:v>
                </c:pt>
                <c:pt idx="42">
                  <c:v>9.32</c:v>
                </c:pt>
                <c:pt idx="43">
                  <c:v>8.9</c:v>
                </c:pt>
                <c:pt idx="44">
                  <c:v>8.5299999999999994</c:v>
                </c:pt>
                <c:pt idx="45">
                  <c:v>8.51</c:v>
                </c:pt>
                <c:pt idx="46">
                  <c:v>9.0299999999999994</c:v>
                </c:pt>
                <c:pt idx="47">
                  <c:v>9.6</c:v>
                </c:pt>
                <c:pt idx="48">
                  <c:v>9.8800000000000008</c:v>
                </c:pt>
                <c:pt idx="49">
                  <c:v>10.81</c:v>
                </c:pt>
                <c:pt idx="50">
                  <c:v>11.61</c:v>
                </c:pt>
                <c:pt idx="51">
                  <c:v>11.81</c:v>
                </c:pt>
                <c:pt idx="52">
                  <c:v>13.93</c:v>
                </c:pt>
                <c:pt idx="53">
                  <c:v>16.190000000000001</c:v>
                </c:pt>
                <c:pt idx="54">
                  <c:v>18.05</c:v>
                </c:pt>
                <c:pt idx="55">
                  <c:v>17.079999999999998</c:v>
                </c:pt>
                <c:pt idx="56">
                  <c:v>17.46</c:v>
                </c:pt>
                <c:pt idx="57">
                  <c:v>16.899999999999999</c:v>
                </c:pt>
                <c:pt idx="58">
                  <c:v>15.69</c:v>
                </c:pt>
                <c:pt idx="59">
                  <c:v>15.86</c:v>
                </c:pt>
                <c:pt idx="60">
                  <c:v>12.98</c:v>
                </c:pt>
                <c:pt idx="61">
                  <c:v>12.31</c:v>
                </c:pt>
                <c:pt idx="62">
                  <c:v>11.51</c:v>
                </c:pt>
                <c:pt idx="63">
                  <c:v>11.73</c:v>
                </c:pt>
                <c:pt idx="64">
                  <c:v>11.7</c:v>
                </c:pt>
                <c:pt idx="65">
                  <c:v>10.9</c:v>
                </c:pt>
                <c:pt idx="66">
                  <c:v>10.57</c:v>
                </c:pt>
                <c:pt idx="67">
                  <c:v>10.37</c:v>
                </c:pt>
                <c:pt idx="68">
                  <c:v>9.59</c:v>
                </c:pt>
                <c:pt idx="69">
                  <c:v>9.09</c:v>
                </c:pt>
                <c:pt idx="70">
                  <c:v>9.26</c:v>
                </c:pt>
                <c:pt idx="71">
                  <c:v>9.9</c:v>
                </c:pt>
                <c:pt idx="72">
                  <c:v>9.61</c:v>
                </c:pt>
                <c:pt idx="73">
                  <c:v>9.85</c:v>
                </c:pt>
                <c:pt idx="74">
                  <c:v>9.99</c:v>
                </c:pt>
                <c:pt idx="75">
                  <c:v>9.9</c:v>
                </c:pt>
                <c:pt idx="76">
                  <c:v>10.45</c:v>
                </c:pt>
                <c:pt idx="77">
                  <c:v>11.66</c:v>
                </c:pt>
                <c:pt idx="78">
                  <c:v>13.61</c:v>
                </c:pt>
                <c:pt idx="79">
                  <c:v>12.88</c:v>
                </c:pt>
                <c:pt idx="80">
                  <c:v>12.52</c:v>
                </c:pt>
                <c:pt idx="81">
                  <c:v>10.93</c:v>
                </c:pt>
                <c:pt idx="82">
                  <c:v>12.07</c:v>
                </c:pt>
                <c:pt idx="83">
                  <c:v>13.21</c:v>
                </c:pt>
                <c:pt idx="84">
                  <c:v>13.68</c:v>
                </c:pt>
                <c:pt idx="85">
                  <c:v>14.02</c:v>
                </c:pt>
                <c:pt idx="86">
                  <c:v>11.7</c:v>
                </c:pt>
                <c:pt idx="87">
                  <c:v>11.83</c:v>
                </c:pt>
                <c:pt idx="88">
                  <c:v>11.32</c:v>
                </c:pt>
                <c:pt idx="89">
                  <c:v>12.24</c:v>
                </c:pt>
                <c:pt idx="90">
                  <c:v>13.31</c:v>
                </c:pt>
                <c:pt idx="91">
                  <c:v>12.93</c:v>
                </c:pt>
                <c:pt idx="92">
                  <c:v>13.47</c:v>
                </c:pt>
                <c:pt idx="93">
                  <c:v>15.47</c:v>
                </c:pt>
                <c:pt idx="94">
                  <c:v>16.579999999999998</c:v>
                </c:pt>
                <c:pt idx="95">
                  <c:v>17.8</c:v>
                </c:pt>
                <c:pt idx="96">
                  <c:v>21.72</c:v>
                </c:pt>
                <c:pt idx="97">
                  <c:v>23.45</c:v>
                </c:pt>
                <c:pt idx="98">
                  <c:v>23.16</c:v>
                </c:pt>
                <c:pt idx="99">
                  <c:v>22.77</c:v>
                </c:pt>
                <c:pt idx="100">
                  <c:v>24.9</c:v>
                </c:pt>
                <c:pt idx="101">
                  <c:v>21.91</c:v>
                </c:pt>
                <c:pt idx="102">
                  <c:v>21.98</c:v>
                </c:pt>
                <c:pt idx="103">
                  <c:v>18.149999999999999</c:v>
                </c:pt>
                <c:pt idx="104">
                  <c:v>16.89</c:v>
                </c:pt>
                <c:pt idx="105">
                  <c:v>15.11</c:v>
                </c:pt>
                <c:pt idx="106">
                  <c:v>16.3</c:v>
                </c:pt>
                <c:pt idx="107">
                  <c:v>17.690000000000001</c:v>
                </c:pt>
                <c:pt idx="108">
                  <c:v>18.600000000000001</c:v>
                </c:pt>
                <c:pt idx="109">
                  <c:v>22.67</c:v>
                </c:pt>
                <c:pt idx="110">
                  <c:v>26.94</c:v>
                </c:pt>
                <c:pt idx="111">
                  <c:v>26.42</c:v>
                </c:pt>
                <c:pt idx="112">
                  <c:v>28.04</c:v>
                </c:pt>
                <c:pt idx="113">
                  <c:v>29.74</c:v>
                </c:pt>
                <c:pt idx="114">
                  <c:v>29.31</c:v>
                </c:pt>
                <c:pt idx="115">
                  <c:v>25.9</c:v>
                </c:pt>
                <c:pt idx="116">
                  <c:v>23.9</c:v>
                </c:pt>
                <c:pt idx="117">
                  <c:v>21.84</c:v>
                </c:pt>
                <c:pt idx="118">
                  <c:v>24.92</c:v>
                </c:pt>
                <c:pt idx="119">
                  <c:v>29.47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B-4EE3-BE07-BE1E87738D5F}"/>
            </c:ext>
          </c:extLst>
        </c:ser>
        <c:ser>
          <c:idx val="1"/>
          <c:order val="1"/>
          <c:tx>
            <c:strRef>
              <c:f>'lag2Price+forecast'!$N$40</c:f>
              <c:strCache>
                <c:ptCount val="1"/>
                <c:pt idx="0">
                  <c:v>Fit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'lag2Price+forecast'!$N$41:$N$160</c:f>
              <c:numCache>
                <c:formatCode>0.0000</c:formatCode>
                <c:ptCount val="120"/>
                <c:pt idx="0">
                  <c:v>8.6872962356117025</c:v>
                </c:pt>
                <c:pt idx="1">
                  <c:v>8.0427672197491695</c:v>
                </c:pt>
                <c:pt idx="2">
                  <c:v>7.2975305451581134</c:v>
                </c:pt>
                <c:pt idx="3">
                  <c:v>6.733567656278395</c:v>
                </c:pt>
                <c:pt idx="4">
                  <c:v>7.4183797356323389</c:v>
                </c:pt>
                <c:pt idx="5">
                  <c:v>7.5492996919794164</c:v>
                </c:pt>
                <c:pt idx="6">
                  <c:v>7.4485920332508941</c:v>
                </c:pt>
                <c:pt idx="7">
                  <c:v>5.807057195976002</c:v>
                </c:pt>
                <c:pt idx="8">
                  <c:v>6.0487555769244521</c:v>
                </c:pt>
                <c:pt idx="9">
                  <c:v>5.3035189023333968</c:v>
                </c:pt>
                <c:pt idx="10">
                  <c:v>5.7365618348660377</c:v>
                </c:pt>
                <c:pt idx="11">
                  <c:v>5.3740142634433621</c:v>
                </c:pt>
                <c:pt idx="12">
                  <c:v>5.9178356205773754</c:v>
                </c:pt>
                <c:pt idx="13">
                  <c:v>5.9883309816873407</c:v>
                </c:pt>
                <c:pt idx="14">
                  <c:v>6.5422231046942061</c:v>
                </c:pt>
                <c:pt idx="15">
                  <c:v>7.1565398229381838</c:v>
                </c:pt>
                <c:pt idx="16">
                  <c:v>7.438521267378043</c:v>
                </c:pt>
                <c:pt idx="17">
                  <c:v>7.6500073507079369</c:v>
                </c:pt>
                <c:pt idx="18">
                  <c:v>8.0326964538763157</c:v>
                </c:pt>
                <c:pt idx="19">
                  <c:v>8.4959516840275136</c:v>
                </c:pt>
                <c:pt idx="20">
                  <c:v>7.9823426245120563</c:v>
                </c:pt>
                <c:pt idx="21">
                  <c:v>7.3982382038866339</c:v>
                </c:pt>
                <c:pt idx="22">
                  <c:v>7.1464690570653318</c:v>
                </c:pt>
                <c:pt idx="23">
                  <c:v>6.532152338821354</c:v>
                </c:pt>
                <c:pt idx="24">
                  <c:v>6.8644876126254735</c:v>
                </c:pt>
                <c:pt idx="25">
                  <c:v>6.8443460808797685</c:v>
                </c:pt>
                <c:pt idx="26">
                  <c:v>6.4012323824742756</c:v>
                </c:pt>
                <c:pt idx="27">
                  <c:v>6.2300293626357899</c:v>
                </c:pt>
                <c:pt idx="28">
                  <c:v>6.3206662554914601</c:v>
                </c:pt>
                <c:pt idx="29">
                  <c:v>6.4717277435842409</c:v>
                </c:pt>
                <c:pt idx="30">
                  <c:v>6.1595340015258255</c:v>
                </c:pt>
                <c:pt idx="31">
                  <c:v>5.9984017475601918</c:v>
                </c:pt>
                <c:pt idx="32">
                  <c:v>6.6328599975498745</c:v>
                </c:pt>
                <c:pt idx="33">
                  <c:v>6.995407568972551</c:v>
                </c:pt>
                <c:pt idx="34">
                  <c:v>6.7537091880241</c:v>
                </c:pt>
                <c:pt idx="35">
                  <c:v>7.6500073507079369</c:v>
                </c:pt>
                <c:pt idx="36">
                  <c:v>8.3146778983161749</c:v>
                </c:pt>
                <c:pt idx="37">
                  <c:v>8.0226256880034654</c:v>
                </c:pt>
                <c:pt idx="38">
                  <c:v>8.8182161919587809</c:v>
                </c:pt>
                <c:pt idx="39">
                  <c:v>9.1102684022714921</c:v>
                </c:pt>
                <c:pt idx="40">
                  <c:v>8.8182161919587809</c:v>
                </c:pt>
                <c:pt idx="41">
                  <c:v>8.9491361483058594</c:v>
                </c:pt>
                <c:pt idx="42">
                  <c:v>9.0699853387800839</c:v>
                </c:pt>
                <c:pt idx="43">
                  <c:v>9.4728159736941677</c:v>
                </c:pt>
                <c:pt idx="44">
                  <c:v>9.0498438070343799</c:v>
                </c:pt>
                <c:pt idx="45">
                  <c:v>8.6772254697388504</c:v>
                </c:pt>
                <c:pt idx="46">
                  <c:v>8.6570839379931463</c:v>
                </c:pt>
                <c:pt idx="47">
                  <c:v>9.1807637633814565</c:v>
                </c:pt>
                <c:pt idx="48">
                  <c:v>9.7547974181340269</c:v>
                </c:pt>
                <c:pt idx="49">
                  <c:v>10.036778862573886</c:v>
                </c:pt>
                <c:pt idx="50">
                  <c:v>10.973360088749132</c:v>
                </c:pt>
                <c:pt idx="51">
                  <c:v>11.7790213585773</c:v>
                </c:pt>
                <c:pt idx="52">
                  <c:v>11.980436676034342</c:v>
                </c:pt>
                <c:pt idx="53">
                  <c:v>14.115439041078988</c:v>
                </c:pt>
                <c:pt idx="54">
                  <c:v>16.391432128343563</c:v>
                </c:pt>
                <c:pt idx="55">
                  <c:v>18.264594580694055</c:v>
                </c:pt>
                <c:pt idx="56">
                  <c:v>17.287730291027398</c:v>
                </c:pt>
                <c:pt idx="57">
                  <c:v>17.670419394195779</c:v>
                </c:pt>
                <c:pt idx="58">
                  <c:v>17.106456505316061</c:v>
                </c:pt>
                <c:pt idx="59">
                  <c:v>15.887893834700957</c:v>
                </c:pt>
                <c:pt idx="60">
                  <c:v>16.05909685453944</c:v>
                </c:pt>
                <c:pt idx="61">
                  <c:v>13.158716283158038</c:v>
                </c:pt>
                <c:pt idx="62">
                  <c:v>12.483974969676947</c:v>
                </c:pt>
                <c:pt idx="63">
                  <c:v>11.678313699848777</c:v>
                </c:pt>
                <c:pt idx="64">
                  <c:v>11.899870549051524</c:v>
                </c:pt>
                <c:pt idx="65">
                  <c:v>11.869658251432968</c:v>
                </c:pt>
                <c:pt idx="66">
                  <c:v>11.0639969816048</c:v>
                </c:pt>
                <c:pt idx="67">
                  <c:v>10.731661707800681</c:v>
                </c:pt>
                <c:pt idx="68">
                  <c:v>10.530246390343638</c:v>
                </c:pt>
                <c:pt idx="69">
                  <c:v>9.7447266522611748</c:v>
                </c:pt>
                <c:pt idx="70">
                  <c:v>9.2411883586185688</c:v>
                </c:pt>
                <c:pt idx="71">
                  <c:v>9.4123913784570554</c:v>
                </c:pt>
                <c:pt idx="72">
                  <c:v>10.05692039431959</c:v>
                </c:pt>
                <c:pt idx="73">
                  <c:v>9.7648681840068789</c:v>
                </c:pt>
                <c:pt idx="74">
                  <c:v>10.006566564955328</c:v>
                </c:pt>
                <c:pt idx="75">
                  <c:v>10.147557287175259</c:v>
                </c:pt>
                <c:pt idx="76">
                  <c:v>10.05692039431959</c:v>
                </c:pt>
                <c:pt idx="77">
                  <c:v>10.610812517326455</c:v>
                </c:pt>
                <c:pt idx="78">
                  <c:v>11.82937518794156</c:v>
                </c:pt>
                <c:pt idx="79">
                  <c:v>13.79317453314772</c:v>
                </c:pt>
                <c:pt idx="80">
                  <c:v>13.058008624429517</c:v>
                </c:pt>
                <c:pt idx="81">
                  <c:v>12.69546105300684</c:v>
                </c:pt>
                <c:pt idx="82">
                  <c:v>11.094209279223357</c:v>
                </c:pt>
                <c:pt idx="83">
                  <c:v>12.242276588728496</c:v>
                </c:pt>
                <c:pt idx="84">
                  <c:v>13.390343898233636</c:v>
                </c:pt>
                <c:pt idx="85">
                  <c:v>13.863669894257685</c:v>
                </c:pt>
                <c:pt idx="86">
                  <c:v>14.206075933934656</c:v>
                </c:pt>
                <c:pt idx="87">
                  <c:v>11.869658251432968</c:v>
                </c:pt>
                <c:pt idx="88">
                  <c:v>12.000578207780046</c:v>
                </c:pt>
                <c:pt idx="89">
                  <c:v>11.486969148264588</c:v>
                </c:pt>
                <c:pt idx="90">
                  <c:v>12.413479608566982</c:v>
                </c:pt>
                <c:pt idx="91">
                  <c:v>13.491051556962157</c:v>
                </c:pt>
                <c:pt idx="92">
                  <c:v>13.108362453793777</c:v>
                </c:pt>
                <c:pt idx="93">
                  <c:v>13.652183810927792</c:v>
                </c:pt>
                <c:pt idx="94">
                  <c:v>15.666336985498212</c:v>
                </c:pt>
                <c:pt idx="95">
                  <c:v>16.784191997384792</c:v>
                </c:pt>
                <c:pt idx="96">
                  <c:v>18.012825433872752</c:v>
                </c:pt>
                <c:pt idx="97">
                  <c:v>21.960565656030774</c:v>
                </c:pt>
                <c:pt idx="98">
                  <c:v>23.702808152034187</c:v>
                </c:pt>
                <c:pt idx="99">
                  <c:v>23.410755941721479</c:v>
                </c:pt>
                <c:pt idx="100">
                  <c:v>23.017996072680248</c:v>
                </c:pt>
                <c:pt idx="101">
                  <c:v>25.163069203597743</c:v>
                </c:pt>
                <c:pt idx="102">
                  <c:v>22.151910207614964</c:v>
                </c:pt>
                <c:pt idx="103">
                  <c:v>22.22240556872493</c:v>
                </c:pt>
                <c:pt idx="104">
                  <c:v>18.365302239422572</c:v>
                </c:pt>
                <c:pt idx="105">
                  <c:v>17.09638573944321</c:v>
                </c:pt>
                <c:pt idx="106">
                  <c:v>15.303789414075535</c:v>
                </c:pt>
                <c:pt idx="107">
                  <c:v>16.502210552944938</c:v>
                </c:pt>
                <c:pt idx="108">
                  <c:v>17.902047009271378</c:v>
                </c:pt>
                <c:pt idx="109">
                  <c:v>18.81848670370092</c:v>
                </c:pt>
                <c:pt idx="110">
                  <c:v>22.917288413951727</c:v>
                </c:pt>
                <c:pt idx="111">
                  <c:v>27.217505441659576</c:v>
                </c:pt>
                <c:pt idx="112">
                  <c:v>26.693825616271265</c:v>
                </c:pt>
                <c:pt idx="113">
                  <c:v>28.325289687673305</c:v>
                </c:pt>
                <c:pt idx="114">
                  <c:v>30.03731988605816</c:v>
                </c:pt>
                <c:pt idx="115">
                  <c:v>29.60427695352552</c:v>
                </c:pt>
                <c:pt idx="116">
                  <c:v>26.170145790882952</c:v>
                </c:pt>
                <c:pt idx="117">
                  <c:v>24.155992616312531</c:v>
                </c:pt>
                <c:pt idx="118">
                  <c:v>22.081414846505002</c:v>
                </c:pt>
                <c:pt idx="119">
                  <c:v>25.183210735343451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B-4EE3-BE07-BE1E87738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149624"/>
        <c:axId val="489149232"/>
      </c:lineChart>
      <c:catAx>
        <c:axId val="489149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49232"/>
        <c:crosses val="autoZero"/>
        <c:auto val="1"/>
        <c:lblAlgn val="ctr"/>
        <c:lblOffset val="100"/>
        <c:noMultiLvlLbl val="0"/>
      </c:catAx>
      <c:valAx>
        <c:axId val="4891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4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of Sugar (cents per pound)</a:t>
            </a:r>
          </a:p>
        </c:rich>
      </c:tx>
      <c:layout>
        <c:manualLayout>
          <c:xMode val="edge"/>
          <c:yMode val="edge"/>
          <c:x val="0.29533683426406687"/>
          <c:y val="3.81471516529556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57523604085437E-2"/>
          <c:y val="0.22615811337109418"/>
          <c:w val="0.87176179587595193"/>
          <c:h val="0.53406012314137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'Price changes'!$B$3</c:f>
              <c:strCache>
                <c:ptCount val="1"/>
                <c:pt idx="0">
                  <c:v>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'Price changes'!$A$4:$A$124</c:f>
              <c:numCache>
                <c:formatCode>[$-409]mmm\-yy;@</c:formatCode>
                <c:ptCount val="121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</c:numCache>
            </c:numRef>
          </c:xVal>
          <c:yVal>
            <c:numRef>
              <c:f>'Price changes'!$B$4:$B$124</c:f>
              <c:numCache>
                <c:formatCode>0.00</c:formatCode>
                <c:ptCount val="121"/>
                <c:pt idx="0">
                  <c:v>8.5399999999999991</c:v>
                </c:pt>
                <c:pt idx="1">
                  <c:v>7.9</c:v>
                </c:pt>
                <c:pt idx="2">
                  <c:v>7.16</c:v>
                </c:pt>
                <c:pt idx="3">
                  <c:v>6.6</c:v>
                </c:pt>
                <c:pt idx="4">
                  <c:v>7.28</c:v>
                </c:pt>
                <c:pt idx="5">
                  <c:v>7.41</c:v>
                </c:pt>
                <c:pt idx="6">
                  <c:v>7.31</c:v>
                </c:pt>
                <c:pt idx="7">
                  <c:v>5.68</c:v>
                </c:pt>
                <c:pt idx="8">
                  <c:v>5.92</c:v>
                </c:pt>
                <c:pt idx="9">
                  <c:v>5.18</c:v>
                </c:pt>
                <c:pt idx="10">
                  <c:v>5.61</c:v>
                </c:pt>
                <c:pt idx="11">
                  <c:v>5.25</c:v>
                </c:pt>
                <c:pt idx="12">
                  <c:v>5.79</c:v>
                </c:pt>
                <c:pt idx="13">
                  <c:v>5.86</c:v>
                </c:pt>
                <c:pt idx="14">
                  <c:v>6.41</c:v>
                </c:pt>
                <c:pt idx="15">
                  <c:v>7.02</c:v>
                </c:pt>
                <c:pt idx="16">
                  <c:v>7.3</c:v>
                </c:pt>
                <c:pt idx="17">
                  <c:v>7.51</c:v>
                </c:pt>
                <c:pt idx="18">
                  <c:v>7.89</c:v>
                </c:pt>
                <c:pt idx="19">
                  <c:v>8.35</c:v>
                </c:pt>
                <c:pt idx="20">
                  <c:v>7.84</c:v>
                </c:pt>
                <c:pt idx="21">
                  <c:v>7.26</c:v>
                </c:pt>
                <c:pt idx="22">
                  <c:v>7.01</c:v>
                </c:pt>
                <c:pt idx="23">
                  <c:v>6.4</c:v>
                </c:pt>
                <c:pt idx="24">
                  <c:v>6.73</c:v>
                </c:pt>
                <c:pt idx="25">
                  <c:v>6.71</c:v>
                </c:pt>
                <c:pt idx="26">
                  <c:v>6.27</c:v>
                </c:pt>
                <c:pt idx="27">
                  <c:v>6.1</c:v>
                </c:pt>
                <c:pt idx="28">
                  <c:v>6.19</c:v>
                </c:pt>
                <c:pt idx="29">
                  <c:v>6.34</c:v>
                </c:pt>
                <c:pt idx="30">
                  <c:v>6.03</c:v>
                </c:pt>
                <c:pt idx="31">
                  <c:v>5.87</c:v>
                </c:pt>
                <c:pt idx="32">
                  <c:v>6.5</c:v>
                </c:pt>
                <c:pt idx="33">
                  <c:v>6.86</c:v>
                </c:pt>
                <c:pt idx="34">
                  <c:v>6.62</c:v>
                </c:pt>
                <c:pt idx="35">
                  <c:v>7.51</c:v>
                </c:pt>
                <c:pt idx="36">
                  <c:v>8.17</c:v>
                </c:pt>
                <c:pt idx="37">
                  <c:v>7.88</c:v>
                </c:pt>
                <c:pt idx="38">
                  <c:v>8.67</c:v>
                </c:pt>
                <c:pt idx="39">
                  <c:v>8.9600000000000009</c:v>
                </c:pt>
                <c:pt idx="40">
                  <c:v>8.67</c:v>
                </c:pt>
                <c:pt idx="41">
                  <c:v>8.8000000000000007</c:v>
                </c:pt>
                <c:pt idx="42">
                  <c:v>8.92</c:v>
                </c:pt>
                <c:pt idx="43">
                  <c:v>9.32</c:v>
                </c:pt>
                <c:pt idx="44">
                  <c:v>8.9</c:v>
                </c:pt>
                <c:pt idx="45">
                  <c:v>8.5299999999999994</c:v>
                </c:pt>
                <c:pt idx="46">
                  <c:v>8.51</c:v>
                </c:pt>
                <c:pt idx="47">
                  <c:v>9.0299999999999994</c:v>
                </c:pt>
                <c:pt idx="48">
                  <c:v>9.6</c:v>
                </c:pt>
                <c:pt idx="49">
                  <c:v>9.8800000000000008</c:v>
                </c:pt>
                <c:pt idx="50">
                  <c:v>10.81</c:v>
                </c:pt>
                <c:pt idx="51">
                  <c:v>11.61</c:v>
                </c:pt>
                <c:pt idx="52">
                  <c:v>11.81</c:v>
                </c:pt>
                <c:pt idx="53">
                  <c:v>13.93</c:v>
                </c:pt>
                <c:pt idx="54">
                  <c:v>16.190000000000001</c:v>
                </c:pt>
                <c:pt idx="55">
                  <c:v>18.05</c:v>
                </c:pt>
                <c:pt idx="56">
                  <c:v>17.079999999999998</c:v>
                </c:pt>
                <c:pt idx="57">
                  <c:v>17.46</c:v>
                </c:pt>
                <c:pt idx="58">
                  <c:v>16.899999999999999</c:v>
                </c:pt>
                <c:pt idx="59">
                  <c:v>15.69</c:v>
                </c:pt>
                <c:pt idx="60">
                  <c:v>15.86</c:v>
                </c:pt>
                <c:pt idx="61">
                  <c:v>12.98</c:v>
                </c:pt>
                <c:pt idx="62">
                  <c:v>12.31</c:v>
                </c:pt>
                <c:pt idx="63">
                  <c:v>11.51</c:v>
                </c:pt>
                <c:pt idx="64">
                  <c:v>11.73</c:v>
                </c:pt>
                <c:pt idx="65">
                  <c:v>11.7</c:v>
                </c:pt>
                <c:pt idx="66">
                  <c:v>10.9</c:v>
                </c:pt>
                <c:pt idx="67">
                  <c:v>10.57</c:v>
                </c:pt>
                <c:pt idx="68">
                  <c:v>10.37</c:v>
                </c:pt>
                <c:pt idx="69">
                  <c:v>9.59</c:v>
                </c:pt>
                <c:pt idx="70">
                  <c:v>9.09</c:v>
                </c:pt>
                <c:pt idx="71">
                  <c:v>9.26</c:v>
                </c:pt>
                <c:pt idx="72">
                  <c:v>9.9</c:v>
                </c:pt>
                <c:pt idx="73">
                  <c:v>9.61</c:v>
                </c:pt>
                <c:pt idx="74">
                  <c:v>9.85</c:v>
                </c:pt>
                <c:pt idx="75">
                  <c:v>9.99</c:v>
                </c:pt>
                <c:pt idx="76">
                  <c:v>9.9</c:v>
                </c:pt>
                <c:pt idx="77">
                  <c:v>10.45</c:v>
                </c:pt>
                <c:pt idx="78">
                  <c:v>11.66</c:v>
                </c:pt>
                <c:pt idx="79">
                  <c:v>13.61</c:v>
                </c:pt>
                <c:pt idx="80">
                  <c:v>12.88</c:v>
                </c:pt>
                <c:pt idx="81">
                  <c:v>12.52</c:v>
                </c:pt>
                <c:pt idx="82">
                  <c:v>10.93</c:v>
                </c:pt>
                <c:pt idx="83">
                  <c:v>12.07</c:v>
                </c:pt>
                <c:pt idx="84">
                  <c:v>13.21</c:v>
                </c:pt>
                <c:pt idx="85">
                  <c:v>13.68</c:v>
                </c:pt>
                <c:pt idx="86">
                  <c:v>14.02</c:v>
                </c:pt>
                <c:pt idx="87">
                  <c:v>11.7</c:v>
                </c:pt>
                <c:pt idx="88">
                  <c:v>11.83</c:v>
                </c:pt>
                <c:pt idx="89">
                  <c:v>11.32</c:v>
                </c:pt>
                <c:pt idx="90">
                  <c:v>12.24</c:v>
                </c:pt>
                <c:pt idx="91">
                  <c:v>13.31</c:v>
                </c:pt>
                <c:pt idx="92">
                  <c:v>12.93</c:v>
                </c:pt>
                <c:pt idx="93">
                  <c:v>13.47</c:v>
                </c:pt>
                <c:pt idx="94">
                  <c:v>15.47</c:v>
                </c:pt>
                <c:pt idx="95">
                  <c:v>16.579999999999998</c:v>
                </c:pt>
                <c:pt idx="96">
                  <c:v>17.8</c:v>
                </c:pt>
                <c:pt idx="97">
                  <c:v>21.72</c:v>
                </c:pt>
                <c:pt idx="98">
                  <c:v>23.45</c:v>
                </c:pt>
                <c:pt idx="99">
                  <c:v>23.16</c:v>
                </c:pt>
                <c:pt idx="100">
                  <c:v>22.77</c:v>
                </c:pt>
                <c:pt idx="101">
                  <c:v>24.9</c:v>
                </c:pt>
                <c:pt idx="102">
                  <c:v>21.91</c:v>
                </c:pt>
                <c:pt idx="103">
                  <c:v>21.98</c:v>
                </c:pt>
                <c:pt idx="104">
                  <c:v>18.149999999999999</c:v>
                </c:pt>
                <c:pt idx="105">
                  <c:v>16.89</c:v>
                </c:pt>
                <c:pt idx="106">
                  <c:v>15.11</c:v>
                </c:pt>
                <c:pt idx="107">
                  <c:v>16.3</c:v>
                </c:pt>
                <c:pt idx="108">
                  <c:v>17.690000000000001</c:v>
                </c:pt>
                <c:pt idx="109">
                  <c:v>18.600000000000001</c:v>
                </c:pt>
                <c:pt idx="110">
                  <c:v>22.67</c:v>
                </c:pt>
                <c:pt idx="111">
                  <c:v>26.94</c:v>
                </c:pt>
                <c:pt idx="112">
                  <c:v>26.42</c:v>
                </c:pt>
                <c:pt idx="113">
                  <c:v>28.04</c:v>
                </c:pt>
                <c:pt idx="114">
                  <c:v>29.74</c:v>
                </c:pt>
                <c:pt idx="115">
                  <c:v>29.31</c:v>
                </c:pt>
                <c:pt idx="116">
                  <c:v>25.9</c:v>
                </c:pt>
                <c:pt idx="117">
                  <c:v>23.9</c:v>
                </c:pt>
                <c:pt idx="118">
                  <c:v>21.84</c:v>
                </c:pt>
                <c:pt idx="119">
                  <c:v>24.92</c:v>
                </c:pt>
                <c:pt idx="120">
                  <c:v>29.47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1-4F0D-81F5-7C2CCCF82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51832"/>
        <c:axId val="484552616"/>
      </c:scatterChart>
      <c:valAx>
        <c:axId val="484551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6761665425143928"/>
              <c:y val="0.86921009837806085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mmm\-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4552616"/>
        <c:crosses val="autoZero"/>
        <c:crossBetween val="midCat"/>
      </c:valAx>
      <c:valAx>
        <c:axId val="484552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4551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Change in Price of Sugar</a:t>
            </a:r>
          </a:p>
        </c:rich>
      </c:tx>
      <c:layout>
        <c:manualLayout>
          <c:xMode val="edge"/>
          <c:yMode val="edge"/>
          <c:x val="0.29015548629452181"/>
          <c:y val="3.8043516119433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471512626926657E-2"/>
          <c:y val="0.22554370270807286"/>
          <c:w val="0.87564780685311072"/>
          <c:h val="0.53532661968060657"/>
        </c:manualLayout>
      </c:layout>
      <c:scatterChart>
        <c:scatterStyle val="lineMarker"/>
        <c:varyColors val="0"/>
        <c:ser>
          <c:idx val="2"/>
          <c:order val="0"/>
          <c:tx>
            <c:strRef>
              <c:f>'Price changes'!$D$3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'Price changes'!$A$4:$A$124</c:f>
              <c:numCache>
                <c:formatCode>[$-409]mmm\-yy;@</c:formatCode>
                <c:ptCount val="121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</c:numCache>
            </c:numRef>
          </c:xVal>
          <c:yVal>
            <c:numRef>
              <c:f>'Price changes'!$D$4:$D$124</c:f>
              <c:numCache>
                <c:formatCode>0.00</c:formatCode>
                <c:ptCount val="121"/>
                <c:pt idx="1">
                  <c:v>-0.63999999999999879</c:v>
                </c:pt>
                <c:pt idx="2">
                  <c:v>-0.74000000000000021</c:v>
                </c:pt>
                <c:pt idx="3">
                  <c:v>-0.5600000000000005</c:v>
                </c:pt>
                <c:pt idx="4">
                  <c:v>0.6800000000000006</c:v>
                </c:pt>
                <c:pt idx="5">
                  <c:v>0.12999999999999989</c:v>
                </c:pt>
                <c:pt idx="6">
                  <c:v>-0.10000000000000053</c:v>
                </c:pt>
                <c:pt idx="7">
                  <c:v>-1.63</c:v>
                </c:pt>
                <c:pt idx="8">
                  <c:v>0.24000000000000021</c:v>
                </c:pt>
                <c:pt idx="9">
                  <c:v>-0.74000000000000021</c:v>
                </c:pt>
                <c:pt idx="10">
                  <c:v>0.4300000000000006</c:v>
                </c:pt>
                <c:pt idx="11">
                  <c:v>-0.36000000000000032</c:v>
                </c:pt>
                <c:pt idx="12">
                  <c:v>0.54</c:v>
                </c:pt>
                <c:pt idx="13">
                  <c:v>7.0000000000000284E-2</c:v>
                </c:pt>
                <c:pt idx="14">
                  <c:v>0.54999999999999982</c:v>
                </c:pt>
                <c:pt idx="15">
                  <c:v>0.60999999999999943</c:v>
                </c:pt>
                <c:pt idx="16">
                  <c:v>0.28000000000000025</c:v>
                </c:pt>
                <c:pt idx="17">
                  <c:v>0.20999999999999996</c:v>
                </c:pt>
                <c:pt idx="18">
                  <c:v>0.37999999999999989</c:v>
                </c:pt>
                <c:pt idx="19">
                  <c:v>0.45999999999999996</c:v>
                </c:pt>
                <c:pt idx="20">
                  <c:v>-0.50999999999999979</c:v>
                </c:pt>
                <c:pt idx="21">
                  <c:v>-0.58000000000000007</c:v>
                </c:pt>
                <c:pt idx="22">
                  <c:v>-0.25</c:v>
                </c:pt>
                <c:pt idx="23">
                  <c:v>-0.60999999999999943</c:v>
                </c:pt>
                <c:pt idx="24">
                  <c:v>0.33000000000000007</c:v>
                </c:pt>
                <c:pt idx="25">
                  <c:v>-2.0000000000000462E-2</c:v>
                </c:pt>
                <c:pt idx="26">
                  <c:v>-0.44000000000000039</c:v>
                </c:pt>
                <c:pt idx="27">
                  <c:v>-0.16999999999999993</c:v>
                </c:pt>
                <c:pt idx="28">
                  <c:v>9.0000000000000746E-2</c:v>
                </c:pt>
                <c:pt idx="29">
                  <c:v>0.14999999999999947</c:v>
                </c:pt>
                <c:pt idx="30">
                  <c:v>-0.30999999999999961</c:v>
                </c:pt>
                <c:pt idx="31">
                  <c:v>-0.16000000000000014</c:v>
                </c:pt>
                <c:pt idx="32">
                  <c:v>0.62999999999999989</c:v>
                </c:pt>
                <c:pt idx="33">
                  <c:v>0.36000000000000032</c:v>
                </c:pt>
                <c:pt idx="34">
                  <c:v>-0.24000000000000021</c:v>
                </c:pt>
                <c:pt idx="35">
                  <c:v>0.88999999999999968</c:v>
                </c:pt>
                <c:pt idx="36">
                  <c:v>0.66000000000000014</c:v>
                </c:pt>
                <c:pt idx="37">
                  <c:v>-0.29000000000000004</c:v>
                </c:pt>
                <c:pt idx="38">
                  <c:v>0.79</c:v>
                </c:pt>
                <c:pt idx="39">
                  <c:v>0.29000000000000092</c:v>
                </c:pt>
                <c:pt idx="40">
                  <c:v>-0.29000000000000092</c:v>
                </c:pt>
                <c:pt idx="41">
                  <c:v>0.13000000000000078</c:v>
                </c:pt>
                <c:pt idx="42">
                  <c:v>0.11999999999999922</c:v>
                </c:pt>
                <c:pt idx="43">
                  <c:v>0.40000000000000036</c:v>
                </c:pt>
                <c:pt idx="44">
                  <c:v>-0.41999999999999993</c:v>
                </c:pt>
                <c:pt idx="45">
                  <c:v>-0.37000000000000099</c:v>
                </c:pt>
                <c:pt idx="46">
                  <c:v>-1.9999999999999574E-2</c:v>
                </c:pt>
                <c:pt idx="47">
                  <c:v>0.51999999999999957</c:v>
                </c:pt>
                <c:pt idx="48">
                  <c:v>0.57000000000000028</c:v>
                </c:pt>
                <c:pt idx="49">
                  <c:v>0.28000000000000114</c:v>
                </c:pt>
                <c:pt idx="50">
                  <c:v>0.92999999999999972</c:v>
                </c:pt>
                <c:pt idx="51">
                  <c:v>0.79999999999999893</c:v>
                </c:pt>
                <c:pt idx="52">
                  <c:v>0.20000000000000107</c:v>
                </c:pt>
                <c:pt idx="53">
                  <c:v>2.1199999999999992</c:v>
                </c:pt>
                <c:pt idx="54">
                  <c:v>2.2600000000000016</c:v>
                </c:pt>
                <c:pt idx="55">
                  <c:v>1.8599999999999994</c:v>
                </c:pt>
                <c:pt idx="56">
                  <c:v>-0.97000000000000242</c:v>
                </c:pt>
                <c:pt idx="57">
                  <c:v>0.38000000000000256</c:v>
                </c:pt>
                <c:pt idx="58">
                  <c:v>-0.56000000000000227</c:v>
                </c:pt>
                <c:pt idx="59">
                  <c:v>-1.2099999999999991</c:v>
                </c:pt>
                <c:pt idx="60">
                  <c:v>0.16999999999999993</c:v>
                </c:pt>
                <c:pt idx="61">
                  <c:v>-2.879999999999999</c:v>
                </c:pt>
                <c:pt idx="62">
                  <c:v>-0.66999999999999993</c:v>
                </c:pt>
                <c:pt idx="63">
                  <c:v>-0.80000000000000071</c:v>
                </c:pt>
                <c:pt idx="64">
                  <c:v>0.22000000000000064</c:v>
                </c:pt>
                <c:pt idx="65">
                  <c:v>-3.0000000000001137E-2</c:v>
                </c:pt>
                <c:pt idx="66">
                  <c:v>-0.79999999999999893</c:v>
                </c:pt>
                <c:pt idx="67">
                  <c:v>-0.33000000000000007</c:v>
                </c:pt>
                <c:pt idx="68">
                  <c:v>-0.20000000000000107</c:v>
                </c:pt>
                <c:pt idx="69">
                  <c:v>-0.77999999999999936</c:v>
                </c:pt>
                <c:pt idx="70">
                  <c:v>-0.5</c:v>
                </c:pt>
                <c:pt idx="71">
                  <c:v>0.16999999999999993</c:v>
                </c:pt>
                <c:pt idx="72">
                  <c:v>0.64000000000000057</c:v>
                </c:pt>
                <c:pt idx="73">
                  <c:v>-0.29000000000000092</c:v>
                </c:pt>
                <c:pt idx="74">
                  <c:v>0.24000000000000021</c:v>
                </c:pt>
                <c:pt idx="75">
                  <c:v>0.14000000000000057</c:v>
                </c:pt>
                <c:pt idx="76">
                  <c:v>-8.9999999999999858E-2</c:v>
                </c:pt>
                <c:pt idx="77">
                  <c:v>0.54999999999999893</c:v>
                </c:pt>
                <c:pt idx="78">
                  <c:v>1.2100000000000009</c:v>
                </c:pt>
                <c:pt idx="79">
                  <c:v>1.9499999999999993</c:v>
                </c:pt>
                <c:pt idx="80">
                  <c:v>-0.72999999999999865</c:v>
                </c:pt>
                <c:pt idx="81">
                  <c:v>-0.36000000000000121</c:v>
                </c:pt>
                <c:pt idx="82">
                  <c:v>-1.5899999999999999</c:v>
                </c:pt>
                <c:pt idx="83">
                  <c:v>1.1400000000000006</c:v>
                </c:pt>
                <c:pt idx="84">
                  <c:v>1.1400000000000006</c:v>
                </c:pt>
                <c:pt idx="85">
                  <c:v>0.46999999999999886</c:v>
                </c:pt>
                <c:pt idx="86">
                  <c:v>0.33999999999999986</c:v>
                </c:pt>
                <c:pt idx="87">
                  <c:v>-2.3200000000000003</c:v>
                </c:pt>
                <c:pt idx="88">
                  <c:v>0.13000000000000078</c:v>
                </c:pt>
                <c:pt idx="89">
                  <c:v>-0.50999999999999979</c:v>
                </c:pt>
                <c:pt idx="90">
                  <c:v>0.91999999999999993</c:v>
                </c:pt>
                <c:pt idx="91">
                  <c:v>1.0700000000000003</c:v>
                </c:pt>
                <c:pt idx="92">
                  <c:v>-0.38000000000000078</c:v>
                </c:pt>
                <c:pt idx="93">
                  <c:v>0.54000000000000092</c:v>
                </c:pt>
                <c:pt idx="94">
                  <c:v>2</c:v>
                </c:pt>
                <c:pt idx="95">
                  <c:v>1.1099999999999977</c:v>
                </c:pt>
                <c:pt idx="96">
                  <c:v>1.2200000000000024</c:v>
                </c:pt>
                <c:pt idx="97">
                  <c:v>3.9199999999999982</c:v>
                </c:pt>
                <c:pt idx="98">
                  <c:v>1.7300000000000004</c:v>
                </c:pt>
                <c:pt idx="99">
                  <c:v>-0.28999999999999915</c:v>
                </c:pt>
                <c:pt idx="100">
                  <c:v>-0.39000000000000057</c:v>
                </c:pt>
                <c:pt idx="101">
                  <c:v>2.129999999999999</c:v>
                </c:pt>
                <c:pt idx="102">
                  <c:v>-2.9899999999999984</c:v>
                </c:pt>
                <c:pt idx="103">
                  <c:v>7.0000000000000284E-2</c:v>
                </c:pt>
                <c:pt idx="104">
                  <c:v>-3.8300000000000018</c:v>
                </c:pt>
                <c:pt idx="105">
                  <c:v>-1.259999999999998</c:v>
                </c:pt>
                <c:pt idx="106">
                  <c:v>-1.7800000000000011</c:v>
                </c:pt>
                <c:pt idx="107">
                  <c:v>1.1900000000000013</c:v>
                </c:pt>
                <c:pt idx="108">
                  <c:v>1.3900000000000006</c:v>
                </c:pt>
                <c:pt idx="109">
                  <c:v>0.91000000000000014</c:v>
                </c:pt>
                <c:pt idx="110">
                  <c:v>4.07</c:v>
                </c:pt>
                <c:pt idx="111">
                  <c:v>4.2699999999999996</c:v>
                </c:pt>
                <c:pt idx="112">
                  <c:v>-0.51999999999999957</c:v>
                </c:pt>
                <c:pt idx="113">
                  <c:v>1.6199999999999974</c:v>
                </c:pt>
                <c:pt idx="114">
                  <c:v>1.6999999999999993</c:v>
                </c:pt>
                <c:pt idx="115">
                  <c:v>-0.42999999999999972</c:v>
                </c:pt>
                <c:pt idx="116">
                  <c:v>-3.41</c:v>
                </c:pt>
                <c:pt idx="117">
                  <c:v>-2</c:v>
                </c:pt>
                <c:pt idx="118">
                  <c:v>-2.0599999999999987</c:v>
                </c:pt>
                <c:pt idx="119">
                  <c:v>3.0800000000000018</c:v>
                </c:pt>
                <c:pt idx="120">
                  <c:v>4.5499999999999972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2-4F2F-A3A3-E63D0C146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796472"/>
        <c:axId val="543794904"/>
      </c:scatterChart>
      <c:valAx>
        <c:axId val="54379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6632131725905301"/>
              <c:y val="0.86956608272991942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mmm\-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794904"/>
        <c:crossesAt val="-6"/>
        <c:crossBetween val="midCat"/>
      </c:valAx>
      <c:valAx>
        <c:axId val="543794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7964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of Sugar (cents per pound)</a:t>
            </a:r>
          </a:p>
        </c:rich>
      </c:tx>
      <c:layout>
        <c:manualLayout>
          <c:xMode val="edge"/>
          <c:yMode val="edge"/>
          <c:x val="0.29533683426406687"/>
          <c:y val="3.81471516529556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57523604085437E-2"/>
          <c:y val="0.22615811337109418"/>
          <c:w val="0.87176179587595193"/>
          <c:h val="0.53406012314137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'% Price changes+forecast'!$B$3</c:f>
              <c:strCache>
                <c:ptCount val="1"/>
                <c:pt idx="0">
                  <c:v>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'% Price changes+forecast'!$A$4:$A$124</c:f>
              <c:numCache>
                <c:formatCode>[$-409]mmm\-yy;@</c:formatCode>
                <c:ptCount val="121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</c:numCache>
            </c:numRef>
          </c:xVal>
          <c:yVal>
            <c:numRef>
              <c:f>'% Price changes+forecast'!$B$4:$B$124</c:f>
              <c:numCache>
                <c:formatCode>0.00</c:formatCode>
                <c:ptCount val="121"/>
                <c:pt idx="0">
                  <c:v>8.5399999999999991</c:v>
                </c:pt>
                <c:pt idx="1">
                  <c:v>7.9</c:v>
                </c:pt>
                <c:pt idx="2">
                  <c:v>7.16</c:v>
                </c:pt>
                <c:pt idx="3">
                  <c:v>6.6</c:v>
                </c:pt>
                <c:pt idx="4">
                  <c:v>7.28</c:v>
                </c:pt>
                <c:pt idx="5">
                  <c:v>7.41</c:v>
                </c:pt>
                <c:pt idx="6">
                  <c:v>7.31</c:v>
                </c:pt>
                <c:pt idx="7">
                  <c:v>5.68</c:v>
                </c:pt>
                <c:pt idx="8">
                  <c:v>5.92</c:v>
                </c:pt>
                <c:pt idx="9">
                  <c:v>5.18</c:v>
                </c:pt>
                <c:pt idx="10">
                  <c:v>5.61</c:v>
                </c:pt>
                <c:pt idx="11">
                  <c:v>5.25</c:v>
                </c:pt>
                <c:pt idx="12">
                  <c:v>5.79</c:v>
                </c:pt>
                <c:pt idx="13">
                  <c:v>5.86</c:v>
                </c:pt>
                <c:pt idx="14">
                  <c:v>6.41</c:v>
                </c:pt>
                <c:pt idx="15">
                  <c:v>7.02</c:v>
                </c:pt>
                <c:pt idx="16">
                  <c:v>7.3</c:v>
                </c:pt>
                <c:pt idx="17">
                  <c:v>7.51</c:v>
                </c:pt>
                <c:pt idx="18">
                  <c:v>7.89</c:v>
                </c:pt>
                <c:pt idx="19">
                  <c:v>8.35</c:v>
                </c:pt>
                <c:pt idx="20">
                  <c:v>7.84</c:v>
                </c:pt>
                <c:pt idx="21">
                  <c:v>7.26</c:v>
                </c:pt>
                <c:pt idx="22">
                  <c:v>7.01</c:v>
                </c:pt>
                <c:pt idx="23">
                  <c:v>6.4</c:v>
                </c:pt>
                <c:pt idx="24">
                  <c:v>6.73</c:v>
                </c:pt>
                <c:pt idx="25">
                  <c:v>6.71</c:v>
                </c:pt>
                <c:pt idx="26">
                  <c:v>6.27</c:v>
                </c:pt>
                <c:pt idx="27">
                  <c:v>6.1</c:v>
                </c:pt>
                <c:pt idx="28">
                  <c:v>6.19</c:v>
                </c:pt>
                <c:pt idx="29">
                  <c:v>6.34</c:v>
                </c:pt>
                <c:pt idx="30">
                  <c:v>6.03</c:v>
                </c:pt>
                <c:pt idx="31">
                  <c:v>5.87</c:v>
                </c:pt>
                <c:pt idx="32">
                  <c:v>6.5</c:v>
                </c:pt>
                <c:pt idx="33">
                  <c:v>6.86</c:v>
                </c:pt>
                <c:pt idx="34">
                  <c:v>6.62</c:v>
                </c:pt>
                <c:pt idx="35">
                  <c:v>7.51</c:v>
                </c:pt>
                <c:pt idx="36">
                  <c:v>8.17</c:v>
                </c:pt>
                <c:pt idx="37">
                  <c:v>7.88</c:v>
                </c:pt>
                <c:pt idx="38">
                  <c:v>8.67</c:v>
                </c:pt>
                <c:pt idx="39">
                  <c:v>8.9600000000000009</c:v>
                </c:pt>
                <c:pt idx="40">
                  <c:v>8.67</c:v>
                </c:pt>
                <c:pt idx="41">
                  <c:v>8.8000000000000007</c:v>
                </c:pt>
                <c:pt idx="42">
                  <c:v>8.92</c:v>
                </c:pt>
                <c:pt idx="43">
                  <c:v>9.32</c:v>
                </c:pt>
                <c:pt idx="44">
                  <c:v>8.9</c:v>
                </c:pt>
                <c:pt idx="45">
                  <c:v>8.5299999999999994</c:v>
                </c:pt>
                <c:pt idx="46">
                  <c:v>8.51</c:v>
                </c:pt>
                <c:pt idx="47">
                  <c:v>9.0299999999999994</c:v>
                </c:pt>
                <c:pt idx="48">
                  <c:v>9.6</c:v>
                </c:pt>
                <c:pt idx="49">
                  <c:v>9.8800000000000008</c:v>
                </c:pt>
                <c:pt idx="50">
                  <c:v>10.81</c:v>
                </c:pt>
                <c:pt idx="51">
                  <c:v>11.61</c:v>
                </c:pt>
                <c:pt idx="52">
                  <c:v>11.81</c:v>
                </c:pt>
                <c:pt idx="53">
                  <c:v>13.93</c:v>
                </c:pt>
                <c:pt idx="54">
                  <c:v>16.190000000000001</c:v>
                </c:pt>
                <c:pt idx="55">
                  <c:v>18.05</c:v>
                </c:pt>
                <c:pt idx="56">
                  <c:v>17.079999999999998</c:v>
                </c:pt>
                <c:pt idx="57">
                  <c:v>17.46</c:v>
                </c:pt>
                <c:pt idx="58">
                  <c:v>16.899999999999999</c:v>
                </c:pt>
                <c:pt idx="59">
                  <c:v>15.69</c:v>
                </c:pt>
                <c:pt idx="60">
                  <c:v>15.86</c:v>
                </c:pt>
                <c:pt idx="61">
                  <c:v>12.98</c:v>
                </c:pt>
                <c:pt idx="62">
                  <c:v>12.31</c:v>
                </c:pt>
                <c:pt idx="63">
                  <c:v>11.51</c:v>
                </c:pt>
                <c:pt idx="64">
                  <c:v>11.73</c:v>
                </c:pt>
                <c:pt idx="65">
                  <c:v>11.7</c:v>
                </c:pt>
                <c:pt idx="66">
                  <c:v>10.9</c:v>
                </c:pt>
                <c:pt idx="67">
                  <c:v>10.57</c:v>
                </c:pt>
                <c:pt idx="68">
                  <c:v>10.37</c:v>
                </c:pt>
                <c:pt idx="69">
                  <c:v>9.59</c:v>
                </c:pt>
                <c:pt idx="70">
                  <c:v>9.09</c:v>
                </c:pt>
                <c:pt idx="71">
                  <c:v>9.26</c:v>
                </c:pt>
                <c:pt idx="72">
                  <c:v>9.9</c:v>
                </c:pt>
                <c:pt idx="73">
                  <c:v>9.61</c:v>
                </c:pt>
                <c:pt idx="74">
                  <c:v>9.85</c:v>
                </c:pt>
                <c:pt idx="75">
                  <c:v>9.99</c:v>
                </c:pt>
                <c:pt idx="76">
                  <c:v>9.9</c:v>
                </c:pt>
                <c:pt idx="77">
                  <c:v>10.45</c:v>
                </c:pt>
                <c:pt idx="78">
                  <c:v>11.66</c:v>
                </c:pt>
                <c:pt idx="79">
                  <c:v>13.61</c:v>
                </c:pt>
                <c:pt idx="80">
                  <c:v>12.88</c:v>
                </c:pt>
                <c:pt idx="81">
                  <c:v>12.52</c:v>
                </c:pt>
                <c:pt idx="82">
                  <c:v>10.93</c:v>
                </c:pt>
                <c:pt idx="83">
                  <c:v>12.07</c:v>
                </c:pt>
                <c:pt idx="84">
                  <c:v>13.21</c:v>
                </c:pt>
                <c:pt idx="85">
                  <c:v>13.68</c:v>
                </c:pt>
                <c:pt idx="86">
                  <c:v>14.02</c:v>
                </c:pt>
                <c:pt idx="87">
                  <c:v>11.7</c:v>
                </c:pt>
                <c:pt idx="88">
                  <c:v>11.83</c:v>
                </c:pt>
                <c:pt idx="89">
                  <c:v>11.32</c:v>
                </c:pt>
                <c:pt idx="90">
                  <c:v>12.24</c:v>
                </c:pt>
                <c:pt idx="91">
                  <c:v>13.31</c:v>
                </c:pt>
                <c:pt idx="92">
                  <c:v>12.93</c:v>
                </c:pt>
                <c:pt idx="93">
                  <c:v>13.47</c:v>
                </c:pt>
                <c:pt idx="94">
                  <c:v>15.47</c:v>
                </c:pt>
                <c:pt idx="95">
                  <c:v>16.579999999999998</c:v>
                </c:pt>
                <c:pt idx="96">
                  <c:v>17.8</c:v>
                </c:pt>
                <c:pt idx="97">
                  <c:v>21.72</c:v>
                </c:pt>
                <c:pt idx="98">
                  <c:v>23.45</c:v>
                </c:pt>
                <c:pt idx="99">
                  <c:v>23.16</c:v>
                </c:pt>
                <c:pt idx="100">
                  <c:v>22.77</c:v>
                </c:pt>
                <c:pt idx="101">
                  <c:v>24.9</c:v>
                </c:pt>
                <c:pt idx="102">
                  <c:v>21.91</c:v>
                </c:pt>
                <c:pt idx="103">
                  <c:v>21.98</c:v>
                </c:pt>
                <c:pt idx="104">
                  <c:v>18.149999999999999</c:v>
                </c:pt>
                <c:pt idx="105">
                  <c:v>16.89</c:v>
                </c:pt>
                <c:pt idx="106">
                  <c:v>15.11</c:v>
                </c:pt>
                <c:pt idx="107">
                  <c:v>16.3</c:v>
                </c:pt>
                <c:pt idx="108">
                  <c:v>17.690000000000001</c:v>
                </c:pt>
                <c:pt idx="109">
                  <c:v>18.600000000000001</c:v>
                </c:pt>
                <c:pt idx="110">
                  <c:v>22.67</c:v>
                </c:pt>
                <c:pt idx="111">
                  <c:v>26.94</c:v>
                </c:pt>
                <c:pt idx="112">
                  <c:v>26.42</c:v>
                </c:pt>
                <c:pt idx="113">
                  <c:v>28.04</c:v>
                </c:pt>
                <c:pt idx="114">
                  <c:v>29.74</c:v>
                </c:pt>
                <c:pt idx="115">
                  <c:v>29.31</c:v>
                </c:pt>
                <c:pt idx="116">
                  <c:v>25.9</c:v>
                </c:pt>
                <c:pt idx="117">
                  <c:v>23.9</c:v>
                </c:pt>
                <c:pt idx="118">
                  <c:v>21.84</c:v>
                </c:pt>
                <c:pt idx="119">
                  <c:v>24.92</c:v>
                </c:pt>
                <c:pt idx="120">
                  <c:v>29.47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2-4744-B07B-79651423D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422264"/>
        <c:axId val="951462248"/>
      </c:scatterChart>
      <c:valAx>
        <c:axId val="951422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6761665425143928"/>
              <c:y val="0.86921009837806085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mmm\-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1462248"/>
        <c:crosses val="autoZero"/>
        <c:crossBetween val="midCat"/>
      </c:valAx>
      <c:valAx>
        <c:axId val="951462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1422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Change in Price of Sugar</a:t>
            </a:r>
          </a:p>
        </c:rich>
      </c:tx>
      <c:layout>
        <c:manualLayout>
          <c:xMode val="edge"/>
          <c:yMode val="edge"/>
          <c:x val="0.29015548629452181"/>
          <c:y val="3.8043516119433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471512626926657E-2"/>
          <c:y val="0.22554370270807286"/>
          <c:w val="0.87564780685311072"/>
          <c:h val="0.53532661968060657"/>
        </c:manualLayout>
      </c:layout>
      <c:scatterChart>
        <c:scatterStyle val="lineMarker"/>
        <c:varyColors val="0"/>
        <c:ser>
          <c:idx val="2"/>
          <c:order val="0"/>
          <c:tx>
            <c:strRef>
              <c:f>'% Price changes+forecast'!$D$3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'% Price changes+forecast'!$A$4:$A$124</c:f>
              <c:numCache>
                <c:formatCode>[$-409]mmm\-yy;@</c:formatCode>
                <c:ptCount val="121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</c:numCache>
            </c:numRef>
          </c:xVal>
          <c:yVal>
            <c:numRef>
              <c:f>'% Price changes+forecast'!$D$4:$D$124</c:f>
              <c:numCache>
                <c:formatCode>0.00</c:formatCode>
                <c:ptCount val="121"/>
                <c:pt idx="1">
                  <c:v>-0.63999999999999879</c:v>
                </c:pt>
                <c:pt idx="2">
                  <c:v>-0.74000000000000021</c:v>
                </c:pt>
                <c:pt idx="3">
                  <c:v>-0.5600000000000005</c:v>
                </c:pt>
                <c:pt idx="4">
                  <c:v>0.6800000000000006</c:v>
                </c:pt>
                <c:pt idx="5">
                  <c:v>0.12999999999999989</c:v>
                </c:pt>
                <c:pt idx="6">
                  <c:v>-0.10000000000000053</c:v>
                </c:pt>
                <c:pt idx="7">
                  <c:v>-1.63</c:v>
                </c:pt>
                <c:pt idx="8">
                  <c:v>0.24000000000000021</c:v>
                </c:pt>
                <c:pt idx="9">
                  <c:v>-0.74000000000000021</c:v>
                </c:pt>
                <c:pt idx="10">
                  <c:v>0.4300000000000006</c:v>
                </c:pt>
                <c:pt idx="11">
                  <c:v>-0.36000000000000032</c:v>
                </c:pt>
                <c:pt idx="12">
                  <c:v>0.54</c:v>
                </c:pt>
                <c:pt idx="13">
                  <c:v>7.0000000000000284E-2</c:v>
                </c:pt>
                <c:pt idx="14">
                  <c:v>0.54999999999999982</c:v>
                </c:pt>
                <c:pt idx="15">
                  <c:v>0.60999999999999943</c:v>
                </c:pt>
                <c:pt idx="16">
                  <c:v>0.28000000000000025</c:v>
                </c:pt>
                <c:pt idx="17">
                  <c:v>0.20999999999999996</c:v>
                </c:pt>
                <c:pt idx="18">
                  <c:v>0.37999999999999989</c:v>
                </c:pt>
                <c:pt idx="19">
                  <c:v>0.45999999999999996</c:v>
                </c:pt>
                <c:pt idx="20">
                  <c:v>-0.50999999999999979</c:v>
                </c:pt>
                <c:pt idx="21">
                  <c:v>-0.58000000000000007</c:v>
                </c:pt>
                <c:pt idx="22">
                  <c:v>-0.25</c:v>
                </c:pt>
                <c:pt idx="23">
                  <c:v>-0.60999999999999943</c:v>
                </c:pt>
                <c:pt idx="24">
                  <c:v>0.33000000000000007</c:v>
                </c:pt>
                <c:pt idx="25">
                  <c:v>-2.0000000000000462E-2</c:v>
                </c:pt>
                <c:pt idx="26">
                  <c:v>-0.44000000000000039</c:v>
                </c:pt>
                <c:pt idx="27">
                  <c:v>-0.16999999999999993</c:v>
                </c:pt>
                <c:pt idx="28">
                  <c:v>9.0000000000000746E-2</c:v>
                </c:pt>
                <c:pt idx="29">
                  <c:v>0.14999999999999947</c:v>
                </c:pt>
                <c:pt idx="30">
                  <c:v>-0.30999999999999961</c:v>
                </c:pt>
                <c:pt idx="31">
                  <c:v>-0.16000000000000014</c:v>
                </c:pt>
                <c:pt idx="32">
                  <c:v>0.62999999999999989</c:v>
                </c:pt>
                <c:pt idx="33">
                  <c:v>0.36000000000000032</c:v>
                </c:pt>
                <c:pt idx="34">
                  <c:v>-0.24000000000000021</c:v>
                </c:pt>
                <c:pt idx="35">
                  <c:v>0.88999999999999968</c:v>
                </c:pt>
                <c:pt idx="36">
                  <c:v>0.66000000000000014</c:v>
                </c:pt>
                <c:pt idx="37">
                  <c:v>-0.29000000000000004</c:v>
                </c:pt>
                <c:pt idx="38">
                  <c:v>0.79</c:v>
                </c:pt>
                <c:pt idx="39">
                  <c:v>0.29000000000000092</c:v>
                </c:pt>
                <c:pt idx="40">
                  <c:v>-0.29000000000000092</c:v>
                </c:pt>
                <c:pt idx="41">
                  <c:v>0.13000000000000078</c:v>
                </c:pt>
                <c:pt idx="42">
                  <c:v>0.11999999999999922</c:v>
                </c:pt>
                <c:pt idx="43">
                  <c:v>0.40000000000000036</c:v>
                </c:pt>
                <c:pt idx="44">
                  <c:v>-0.41999999999999993</c:v>
                </c:pt>
                <c:pt idx="45">
                  <c:v>-0.37000000000000099</c:v>
                </c:pt>
                <c:pt idx="46">
                  <c:v>-1.9999999999999574E-2</c:v>
                </c:pt>
                <c:pt idx="47">
                  <c:v>0.51999999999999957</c:v>
                </c:pt>
                <c:pt idx="48">
                  <c:v>0.57000000000000028</c:v>
                </c:pt>
                <c:pt idx="49">
                  <c:v>0.28000000000000114</c:v>
                </c:pt>
                <c:pt idx="50">
                  <c:v>0.92999999999999972</c:v>
                </c:pt>
                <c:pt idx="51">
                  <c:v>0.79999999999999893</c:v>
                </c:pt>
                <c:pt idx="52">
                  <c:v>0.20000000000000107</c:v>
                </c:pt>
                <c:pt idx="53">
                  <c:v>2.1199999999999992</c:v>
                </c:pt>
                <c:pt idx="54">
                  <c:v>2.2600000000000016</c:v>
                </c:pt>
                <c:pt idx="55">
                  <c:v>1.8599999999999994</c:v>
                </c:pt>
                <c:pt idx="56">
                  <c:v>-0.97000000000000242</c:v>
                </c:pt>
                <c:pt idx="57">
                  <c:v>0.38000000000000256</c:v>
                </c:pt>
                <c:pt idx="58">
                  <c:v>-0.56000000000000227</c:v>
                </c:pt>
                <c:pt idx="59">
                  <c:v>-1.2099999999999991</c:v>
                </c:pt>
                <c:pt idx="60">
                  <c:v>0.16999999999999993</c:v>
                </c:pt>
                <c:pt idx="61">
                  <c:v>-2.879999999999999</c:v>
                </c:pt>
                <c:pt idx="62">
                  <c:v>-0.66999999999999993</c:v>
                </c:pt>
                <c:pt idx="63">
                  <c:v>-0.80000000000000071</c:v>
                </c:pt>
                <c:pt idx="64">
                  <c:v>0.22000000000000064</c:v>
                </c:pt>
                <c:pt idx="65">
                  <c:v>-3.0000000000001137E-2</c:v>
                </c:pt>
                <c:pt idx="66">
                  <c:v>-0.79999999999999893</c:v>
                </c:pt>
                <c:pt idx="67">
                  <c:v>-0.33000000000000007</c:v>
                </c:pt>
                <c:pt idx="68">
                  <c:v>-0.20000000000000107</c:v>
                </c:pt>
                <c:pt idx="69">
                  <c:v>-0.77999999999999936</c:v>
                </c:pt>
                <c:pt idx="70">
                  <c:v>-0.5</c:v>
                </c:pt>
                <c:pt idx="71">
                  <c:v>0.16999999999999993</c:v>
                </c:pt>
                <c:pt idx="72">
                  <c:v>0.64000000000000057</c:v>
                </c:pt>
                <c:pt idx="73">
                  <c:v>-0.29000000000000092</c:v>
                </c:pt>
                <c:pt idx="74">
                  <c:v>0.24000000000000021</c:v>
                </c:pt>
                <c:pt idx="75">
                  <c:v>0.14000000000000057</c:v>
                </c:pt>
                <c:pt idx="76">
                  <c:v>-8.9999999999999858E-2</c:v>
                </c:pt>
                <c:pt idx="77">
                  <c:v>0.54999999999999893</c:v>
                </c:pt>
                <c:pt idx="78">
                  <c:v>1.2100000000000009</c:v>
                </c:pt>
                <c:pt idx="79">
                  <c:v>1.9499999999999993</c:v>
                </c:pt>
                <c:pt idx="80">
                  <c:v>-0.72999999999999865</c:v>
                </c:pt>
                <c:pt idx="81">
                  <c:v>-0.36000000000000121</c:v>
                </c:pt>
                <c:pt idx="82">
                  <c:v>-1.5899999999999999</c:v>
                </c:pt>
                <c:pt idx="83">
                  <c:v>1.1400000000000006</c:v>
                </c:pt>
                <c:pt idx="84">
                  <c:v>1.1400000000000006</c:v>
                </c:pt>
                <c:pt idx="85">
                  <c:v>0.46999999999999886</c:v>
                </c:pt>
                <c:pt idx="86">
                  <c:v>0.33999999999999986</c:v>
                </c:pt>
                <c:pt idx="87">
                  <c:v>-2.3200000000000003</c:v>
                </c:pt>
                <c:pt idx="88">
                  <c:v>0.13000000000000078</c:v>
                </c:pt>
                <c:pt idx="89">
                  <c:v>-0.50999999999999979</c:v>
                </c:pt>
                <c:pt idx="90">
                  <c:v>0.91999999999999993</c:v>
                </c:pt>
                <c:pt idx="91">
                  <c:v>1.0700000000000003</c:v>
                </c:pt>
                <c:pt idx="92">
                  <c:v>-0.38000000000000078</c:v>
                </c:pt>
                <c:pt idx="93">
                  <c:v>0.54000000000000092</c:v>
                </c:pt>
                <c:pt idx="94">
                  <c:v>2</c:v>
                </c:pt>
                <c:pt idx="95">
                  <c:v>1.1099999999999977</c:v>
                </c:pt>
                <c:pt idx="96">
                  <c:v>1.2200000000000024</c:v>
                </c:pt>
                <c:pt idx="97">
                  <c:v>3.9199999999999982</c:v>
                </c:pt>
                <c:pt idx="98">
                  <c:v>1.7300000000000004</c:v>
                </c:pt>
                <c:pt idx="99">
                  <c:v>-0.28999999999999915</c:v>
                </c:pt>
                <c:pt idx="100">
                  <c:v>-0.39000000000000057</c:v>
                </c:pt>
                <c:pt idx="101">
                  <c:v>2.129999999999999</c:v>
                </c:pt>
                <c:pt idx="102">
                  <c:v>-2.9899999999999984</c:v>
                </c:pt>
                <c:pt idx="103">
                  <c:v>7.0000000000000284E-2</c:v>
                </c:pt>
                <c:pt idx="104">
                  <c:v>-3.8300000000000018</c:v>
                </c:pt>
                <c:pt idx="105">
                  <c:v>-1.259999999999998</c:v>
                </c:pt>
                <c:pt idx="106">
                  <c:v>-1.7800000000000011</c:v>
                </c:pt>
                <c:pt idx="107">
                  <c:v>1.1900000000000013</c:v>
                </c:pt>
                <c:pt idx="108">
                  <c:v>1.3900000000000006</c:v>
                </c:pt>
                <c:pt idx="109">
                  <c:v>0.91000000000000014</c:v>
                </c:pt>
                <c:pt idx="110">
                  <c:v>4.07</c:v>
                </c:pt>
                <c:pt idx="111">
                  <c:v>4.2699999999999996</c:v>
                </c:pt>
                <c:pt idx="112">
                  <c:v>-0.51999999999999957</c:v>
                </c:pt>
                <c:pt idx="113">
                  <c:v>1.6199999999999974</c:v>
                </c:pt>
                <c:pt idx="114">
                  <c:v>1.6999999999999993</c:v>
                </c:pt>
                <c:pt idx="115">
                  <c:v>-0.42999999999999972</c:v>
                </c:pt>
                <c:pt idx="116">
                  <c:v>-3.41</c:v>
                </c:pt>
                <c:pt idx="117">
                  <c:v>-2</c:v>
                </c:pt>
                <c:pt idx="118">
                  <c:v>-2.0599999999999987</c:v>
                </c:pt>
                <c:pt idx="119">
                  <c:v>3.0800000000000018</c:v>
                </c:pt>
                <c:pt idx="120">
                  <c:v>4.5499999999999972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5-44B3-AB4B-7391E47F0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426968"/>
        <c:axId val="951418344"/>
      </c:scatterChart>
      <c:valAx>
        <c:axId val="95142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6632131725905301"/>
              <c:y val="0.86956608272991942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mmm\-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1418344"/>
        <c:crossesAt val="-6"/>
        <c:crossBetween val="midCat"/>
      </c:valAx>
      <c:valAx>
        <c:axId val="951418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14269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% Change in Price of Sugar</a:t>
            </a:r>
          </a:p>
        </c:rich>
      </c:tx>
      <c:layout>
        <c:manualLayout>
          <c:xMode val="edge"/>
          <c:yMode val="edge"/>
          <c:x val="0.27684359816708104"/>
          <c:y val="3.8043516119433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437302178490265E-2"/>
          <c:y val="0.22554370270807286"/>
          <c:w val="0.84476107291170044"/>
          <c:h val="0.53532661968060657"/>
        </c:manualLayout>
      </c:layout>
      <c:scatterChart>
        <c:scatterStyle val="lineMarker"/>
        <c:varyColors val="0"/>
        <c:ser>
          <c:idx val="3"/>
          <c:order val="0"/>
          <c:tx>
            <c:strRef>
              <c:f>'% Price changes+forecast'!$E$3</c:f>
              <c:strCache>
                <c:ptCount val="1"/>
                <c:pt idx="0">
                  <c:v>% Change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'% Price changes+forecast'!$A$4:$A$124</c:f>
              <c:numCache>
                <c:formatCode>[$-409]mmm\-yy;@</c:formatCode>
                <c:ptCount val="121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</c:numCache>
            </c:numRef>
          </c:xVal>
          <c:yVal>
            <c:numRef>
              <c:f>'% Price changes+forecast'!$E$4:$E$124</c:f>
              <c:numCache>
                <c:formatCode>0.0000</c:formatCode>
                <c:ptCount val="121"/>
                <c:pt idx="1">
                  <c:v>-7.494145199063218E-2</c:v>
                </c:pt>
                <c:pt idx="2">
                  <c:v>-9.3670886075949394E-2</c:v>
                </c:pt>
                <c:pt idx="3">
                  <c:v>-7.8212290502793366E-2</c:v>
                </c:pt>
                <c:pt idx="4">
                  <c:v>0.10303030303030312</c:v>
                </c:pt>
                <c:pt idx="5">
                  <c:v>1.7857142857142842E-2</c:v>
                </c:pt>
                <c:pt idx="6">
                  <c:v>-1.3495276653171462E-2</c:v>
                </c:pt>
                <c:pt idx="7">
                  <c:v>-0.22298221614227087</c:v>
                </c:pt>
                <c:pt idx="8">
                  <c:v>4.2253521126760604E-2</c:v>
                </c:pt>
                <c:pt idx="9">
                  <c:v>-0.12500000000000003</c:v>
                </c:pt>
                <c:pt idx="10">
                  <c:v>8.3011583011583137E-2</c:v>
                </c:pt>
                <c:pt idx="11">
                  <c:v>-6.4171122994652455E-2</c:v>
                </c:pt>
                <c:pt idx="12">
                  <c:v>0.10285714285714287</c:v>
                </c:pt>
                <c:pt idx="13">
                  <c:v>1.2089810017271206E-2</c:v>
                </c:pt>
                <c:pt idx="14">
                  <c:v>9.3856655290102356E-2</c:v>
                </c:pt>
                <c:pt idx="15">
                  <c:v>9.5163806552262004E-2</c:v>
                </c:pt>
                <c:pt idx="16">
                  <c:v>3.9886039886039927E-2</c:v>
                </c:pt>
                <c:pt idx="17">
                  <c:v>2.8767123287671229E-2</c:v>
                </c:pt>
                <c:pt idx="18">
                  <c:v>5.0599201065246326E-2</c:v>
                </c:pt>
                <c:pt idx="19">
                  <c:v>5.8301647655259824E-2</c:v>
                </c:pt>
                <c:pt idx="20">
                  <c:v>-6.1077844311377222E-2</c:v>
                </c:pt>
                <c:pt idx="21">
                  <c:v>-7.3979591836734707E-2</c:v>
                </c:pt>
                <c:pt idx="22">
                  <c:v>-3.4435261707988982E-2</c:v>
                </c:pt>
                <c:pt idx="23">
                  <c:v>-8.7018544935805908E-2</c:v>
                </c:pt>
                <c:pt idx="24">
                  <c:v>5.1562500000000011E-2</c:v>
                </c:pt>
                <c:pt idx="25">
                  <c:v>-2.9717682020803061E-3</c:v>
                </c:pt>
                <c:pt idx="26">
                  <c:v>-6.5573770491803338E-2</c:v>
                </c:pt>
                <c:pt idx="27">
                  <c:v>-2.7113237639553419E-2</c:v>
                </c:pt>
                <c:pt idx="28">
                  <c:v>1.4754098360655861E-2</c:v>
                </c:pt>
                <c:pt idx="29">
                  <c:v>2.4232633279482951E-2</c:v>
                </c:pt>
                <c:pt idx="30">
                  <c:v>-4.8895899053627699E-2</c:v>
                </c:pt>
                <c:pt idx="31">
                  <c:v>-2.6533996683250436E-2</c:v>
                </c:pt>
                <c:pt idx="32">
                  <c:v>0.10732538330494036</c:v>
                </c:pt>
                <c:pt idx="33">
                  <c:v>5.5384615384615435E-2</c:v>
                </c:pt>
                <c:pt idx="34">
                  <c:v>-3.498542274052481E-2</c:v>
                </c:pt>
                <c:pt idx="35">
                  <c:v>0.13444108761329301</c:v>
                </c:pt>
                <c:pt idx="36">
                  <c:v>8.7882822902796295E-2</c:v>
                </c:pt>
                <c:pt idx="37">
                  <c:v>-3.5495716034271728E-2</c:v>
                </c:pt>
                <c:pt idx="38">
                  <c:v>0.10025380710659899</c:v>
                </c:pt>
                <c:pt idx="39">
                  <c:v>3.3448673587081999E-2</c:v>
                </c:pt>
                <c:pt idx="40">
                  <c:v>-3.2366071428571529E-2</c:v>
                </c:pt>
                <c:pt idx="41">
                  <c:v>1.4994232987312662E-2</c:v>
                </c:pt>
                <c:pt idx="42">
                  <c:v>1.3636363636363547E-2</c:v>
                </c:pt>
                <c:pt idx="43">
                  <c:v>4.4843049327354299E-2</c:v>
                </c:pt>
                <c:pt idx="44">
                  <c:v>-4.5064377682403421E-2</c:v>
                </c:pt>
                <c:pt idx="45">
                  <c:v>-4.1573033707865276E-2</c:v>
                </c:pt>
                <c:pt idx="46">
                  <c:v>-2.344665885111322E-3</c:v>
                </c:pt>
                <c:pt idx="47">
                  <c:v>6.1104582843713229E-2</c:v>
                </c:pt>
                <c:pt idx="48">
                  <c:v>6.3122923588039906E-2</c:v>
                </c:pt>
                <c:pt idx="49">
                  <c:v>2.9166666666666785E-2</c:v>
                </c:pt>
                <c:pt idx="50">
                  <c:v>9.4129554655870404E-2</c:v>
                </c:pt>
                <c:pt idx="51">
                  <c:v>7.4005550416281124E-2</c:v>
                </c:pt>
                <c:pt idx="52">
                  <c:v>1.7226528854435923E-2</c:v>
                </c:pt>
                <c:pt idx="53">
                  <c:v>0.17950889077053336</c:v>
                </c:pt>
                <c:pt idx="54">
                  <c:v>0.16223977027997141</c:v>
                </c:pt>
                <c:pt idx="55">
                  <c:v>0.11488573193329212</c:v>
                </c:pt>
                <c:pt idx="56">
                  <c:v>-5.373961218836578E-2</c:v>
                </c:pt>
                <c:pt idx="57">
                  <c:v>2.2248243559719123E-2</c:v>
                </c:pt>
                <c:pt idx="58">
                  <c:v>-3.2073310423826017E-2</c:v>
                </c:pt>
                <c:pt idx="59">
                  <c:v>-7.1597633136094629E-2</c:v>
                </c:pt>
                <c:pt idx="60">
                  <c:v>1.083492670490758E-2</c:v>
                </c:pt>
                <c:pt idx="61">
                  <c:v>-0.18158890290037824</c:v>
                </c:pt>
                <c:pt idx="62">
                  <c:v>-5.1617873651771951E-2</c:v>
                </c:pt>
                <c:pt idx="63">
                  <c:v>-6.4987814784727913E-2</c:v>
                </c:pt>
                <c:pt idx="64">
                  <c:v>1.9113814074717694E-2</c:v>
                </c:pt>
                <c:pt idx="65">
                  <c:v>-2.557544757033345E-3</c:v>
                </c:pt>
                <c:pt idx="66">
                  <c:v>-6.8376068376068286E-2</c:v>
                </c:pt>
                <c:pt idx="67">
                  <c:v>-3.027522935779817E-2</c:v>
                </c:pt>
                <c:pt idx="68">
                  <c:v>-1.892147587511836E-2</c:v>
                </c:pt>
                <c:pt idx="69">
                  <c:v>-7.5216972034715474E-2</c:v>
                </c:pt>
                <c:pt idx="70">
                  <c:v>-5.213764337851929E-2</c:v>
                </c:pt>
                <c:pt idx="71">
                  <c:v>1.8701870187018695E-2</c:v>
                </c:pt>
                <c:pt idx="72">
                  <c:v>6.9114470842332673E-2</c:v>
                </c:pt>
                <c:pt idx="73">
                  <c:v>-2.9292929292929384E-2</c:v>
                </c:pt>
                <c:pt idx="74">
                  <c:v>2.4973985431841855E-2</c:v>
                </c:pt>
                <c:pt idx="75">
                  <c:v>1.4213197969543205E-2</c:v>
                </c:pt>
                <c:pt idx="76">
                  <c:v>-9.0090090090089951E-3</c:v>
                </c:pt>
                <c:pt idx="77">
                  <c:v>5.5555555555555448E-2</c:v>
                </c:pt>
                <c:pt idx="78">
                  <c:v>0.11578947368421062</c:v>
                </c:pt>
                <c:pt idx="79">
                  <c:v>0.16723842195540303</c:v>
                </c:pt>
                <c:pt idx="80">
                  <c:v>-5.3637031594415775E-2</c:v>
                </c:pt>
                <c:pt idx="81">
                  <c:v>-2.7950310559006302E-2</c:v>
                </c:pt>
                <c:pt idx="82">
                  <c:v>-0.12699680511182107</c:v>
                </c:pt>
                <c:pt idx="83">
                  <c:v>0.10430009149130838</c:v>
                </c:pt>
                <c:pt idx="84">
                  <c:v>9.4449047224523658E-2</c:v>
                </c:pt>
                <c:pt idx="85">
                  <c:v>3.5579106737320121E-2</c:v>
                </c:pt>
                <c:pt idx="86">
                  <c:v>2.4853801169590635E-2</c:v>
                </c:pt>
                <c:pt idx="87">
                  <c:v>-0.16547788873038519</c:v>
                </c:pt>
                <c:pt idx="88">
                  <c:v>1.1111111111111179E-2</c:v>
                </c:pt>
                <c:pt idx="89">
                  <c:v>-4.3110735418427706E-2</c:v>
                </c:pt>
                <c:pt idx="90">
                  <c:v>8.1272084805653705E-2</c:v>
                </c:pt>
                <c:pt idx="91">
                  <c:v>8.7418300653594794E-2</c:v>
                </c:pt>
                <c:pt idx="92">
                  <c:v>-2.8549962434260012E-2</c:v>
                </c:pt>
                <c:pt idx="93">
                  <c:v>4.1763341067285457E-2</c:v>
                </c:pt>
                <c:pt idx="94">
                  <c:v>0.14847809948032664</c:v>
                </c:pt>
                <c:pt idx="95">
                  <c:v>7.1751777634130418E-2</c:v>
                </c:pt>
                <c:pt idx="96">
                  <c:v>7.3582629674306552E-2</c:v>
                </c:pt>
                <c:pt idx="97">
                  <c:v>0.22022471910112348</c:v>
                </c:pt>
                <c:pt idx="98">
                  <c:v>7.9650092081031326E-2</c:v>
                </c:pt>
                <c:pt idx="99">
                  <c:v>-1.2366737739872033E-2</c:v>
                </c:pt>
                <c:pt idx="100">
                  <c:v>-1.6839378238341994E-2</c:v>
                </c:pt>
                <c:pt idx="101">
                  <c:v>9.3544137022397847E-2</c:v>
                </c:pt>
                <c:pt idx="102">
                  <c:v>-0.12008032128514051</c:v>
                </c:pt>
                <c:pt idx="103">
                  <c:v>3.1948881789137509E-3</c:v>
                </c:pt>
                <c:pt idx="104">
                  <c:v>-0.17424931756141956</c:v>
                </c:pt>
                <c:pt idx="105">
                  <c:v>-6.9421487603305687E-2</c:v>
                </c:pt>
                <c:pt idx="106">
                  <c:v>-0.10538780343398467</c:v>
                </c:pt>
                <c:pt idx="107">
                  <c:v>7.8755790866975595E-2</c:v>
                </c:pt>
                <c:pt idx="108">
                  <c:v>8.5276073619631937E-2</c:v>
                </c:pt>
                <c:pt idx="109">
                  <c:v>5.1441492368569819E-2</c:v>
                </c:pt>
                <c:pt idx="110">
                  <c:v>0.21881720430107526</c:v>
                </c:pt>
                <c:pt idx="111">
                  <c:v>0.18835465372739299</c:v>
                </c:pt>
                <c:pt idx="112">
                  <c:v>-1.9302152932442449E-2</c:v>
                </c:pt>
                <c:pt idx="113">
                  <c:v>6.1317183951551751E-2</c:v>
                </c:pt>
                <c:pt idx="114">
                  <c:v>6.062767475035661E-2</c:v>
                </c:pt>
                <c:pt idx="115">
                  <c:v>-1.4458641560188289E-2</c:v>
                </c:pt>
                <c:pt idx="116">
                  <c:v>-0.1163425452064142</c:v>
                </c:pt>
                <c:pt idx="117">
                  <c:v>-7.7220077220077218E-2</c:v>
                </c:pt>
                <c:pt idx="118">
                  <c:v>-8.6192468619246815E-2</c:v>
                </c:pt>
                <c:pt idx="119">
                  <c:v>0.14102564102564111</c:v>
                </c:pt>
                <c:pt idx="120">
                  <c:v>0.18258426966292121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5-4DA8-AFAE-56891D76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463032"/>
        <c:axId val="951428144"/>
      </c:scatterChart>
      <c:valAx>
        <c:axId val="95146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124214260819692"/>
              <c:y val="0.86956608272991942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mmm\-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1428144"/>
        <c:crossesAt val="-0.3"/>
        <c:crossBetween val="midCat"/>
      </c:valAx>
      <c:valAx>
        <c:axId val="951428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14630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of Sugar (cents per pound)</a:t>
            </a:r>
          </a:p>
        </c:rich>
      </c:tx>
      <c:layout>
        <c:manualLayout>
          <c:xMode val="edge"/>
          <c:yMode val="edge"/>
          <c:x val="0.29533683426406687"/>
          <c:y val="3.81471516529556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57523604085437E-2"/>
          <c:y val="0.22615811337109418"/>
          <c:w val="0.87176179587595193"/>
          <c:h val="0.53406012314137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'Evaluate %change forecast'!$B$3</c:f>
              <c:strCache>
                <c:ptCount val="1"/>
                <c:pt idx="0">
                  <c:v>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'Evaluate %change forecast'!$A$4:$A$124</c:f>
              <c:numCache>
                <c:formatCode>[$-409]mmm\-yy;@</c:formatCode>
                <c:ptCount val="121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</c:numCache>
            </c:numRef>
          </c:xVal>
          <c:yVal>
            <c:numRef>
              <c:f>'Evaluate %change forecast'!$B$4:$B$124</c:f>
              <c:numCache>
                <c:formatCode>0.00</c:formatCode>
                <c:ptCount val="121"/>
                <c:pt idx="0">
                  <c:v>8.5399999999999991</c:v>
                </c:pt>
                <c:pt idx="1">
                  <c:v>7.9</c:v>
                </c:pt>
                <c:pt idx="2">
                  <c:v>7.16</c:v>
                </c:pt>
                <c:pt idx="3">
                  <c:v>6.6</c:v>
                </c:pt>
                <c:pt idx="4">
                  <c:v>7.28</c:v>
                </c:pt>
                <c:pt idx="5">
                  <c:v>7.41</c:v>
                </c:pt>
                <c:pt idx="6">
                  <c:v>7.31</c:v>
                </c:pt>
                <c:pt idx="7">
                  <c:v>5.68</c:v>
                </c:pt>
                <c:pt idx="8">
                  <c:v>5.92</c:v>
                </c:pt>
                <c:pt idx="9">
                  <c:v>5.18</c:v>
                </c:pt>
                <c:pt idx="10">
                  <c:v>5.61</c:v>
                </c:pt>
                <c:pt idx="11">
                  <c:v>5.25</c:v>
                </c:pt>
                <c:pt idx="12">
                  <c:v>5.79</c:v>
                </c:pt>
                <c:pt idx="13">
                  <c:v>5.86</c:v>
                </c:pt>
                <c:pt idx="14">
                  <c:v>6.41</c:v>
                </c:pt>
                <c:pt idx="15">
                  <c:v>7.02</c:v>
                </c:pt>
                <c:pt idx="16">
                  <c:v>7.3</c:v>
                </c:pt>
                <c:pt idx="17">
                  <c:v>7.51</c:v>
                </c:pt>
                <c:pt idx="18">
                  <c:v>7.89</c:v>
                </c:pt>
                <c:pt idx="19">
                  <c:v>8.35</c:v>
                </c:pt>
                <c:pt idx="20">
                  <c:v>7.84</c:v>
                </c:pt>
                <c:pt idx="21">
                  <c:v>7.26</c:v>
                </c:pt>
                <c:pt idx="22">
                  <c:v>7.01</c:v>
                </c:pt>
                <c:pt idx="23">
                  <c:v>6.4</c:v>
                </c:pt>
                <c:pt idx="24">
                  <c:v>6.73</c:v>
                </c:pt>
                <c:pt idx="25">
                  <c:v>6.71</c:v>
                </c:pt>
                <c:pt idx="26">
                  <c:v>6.27</c:v>
                </c:pt>
                <c:pt idx="27">
                  <c:v>6.1</c:v>
                </c:pt>
                <c:pt idx="28">
                  <c:v>6.19</c:v>
                </c:pt>
                <c:pt idx="29">
                  <c:v>6.34</c:v>
                </c:pt>
                <c:pt idx="30">
                  <c:v>6.03</c:v>
                </c:pt>
                <c:pt idx="31">
                  <c:v>5.87</c:v>
                </c:pt>
                <c:pt idx="32">
                  <c:v>6.5</c:v>
                </c:pt>
                <c:pt idx="33">
                  <c:v>6.86</c:v>
                </c:pt>
                <c:pt idx="34">
                  <c:v>6.62</c:v>
                </c:pt>
                <c:pt idx="35">
                  <c:v>7.51</c:v>
                </c:pt>
                <c:pt idx="36">
                  <c:v>8.17</c:v>
                </c:pt>
                <c:pt idx="37">
                  <c:v>7.88</c:v>
                </c:pt>
                <c:pt idx="38">
                  <c:v>8.67</c:v>
                </c:pt>
                <c:pt idx="39">
                  <c:v>8.9600000000000009</c:v>
                </c:pt>
                <c:pt idx="40">
                  <c:v>8.67</c:v>
                </c:pt>
                <c:pt idx="41">
                  <c:v>8.8000000000000007</c:v>
                </c:pt>
                <c:pt idx="42">
                  <c:v>8.92</c:v>
                </c:pt>
                <c:pt idx="43">
                  <c:v>9.32</c:v>
                </c:pt>
                <c:pt idx="44">
                  <c:v>8.9</c:v>
                </c:pt>
                <c:pt idx="45">
                  <c:v>8.5299999999999994</c:v>
                </c:pt>
                <c:pt idx="46">
                  <c:v>8.51</c:v>
                </c:pt>
                <c:pt idx="47">
                  <c:v>9.0299999999999994</c:v>
                </c:pt>
                <c:pt idx="48">
                  <c:v>9.6</c:v>
                </c:pt>
                <c:pt idx="49">
                  <c:v>9.8800000000000008</c:v>
                </c:pt>
                <c:pt idx="50">
                  <c:v>10.81</c:v>
                </c:pt>
                <c:pt idx="51">
                  <c:v>11.61</c:v>
                </c:pt>
                <c:pt idx="52">
                  <c:v>11.81</c:v>
                </c:pt>
                <c:pt idx="53">
                  <c:v>13.93</c:v>
                </c:pt>
                <c:pt idx="54">
                  <c:v>16.190000000000001</c:v>
                </c:pt>
                <c:pt idx="55">
                  <c:v>18.05</c:v>
                </c:pt>
                <c:pt idx="56">
                  <c:v>17.079999999999998</c:v>
                </c:pt>
                <c:pt idx="57">
                  <c:v>17.46</c:v>
                </c:pt>
                <c:pt idx="58">
                  <c:v>16.899999999999999</c:v>
                </c:pt>
                <c:pt idx="59">
                  <c:v>15.69</c:v>
                </c:pt>
                <c:pt idx="60">
                  <c:v>15.86</c:v>
                </c:pt>
                <c:pt idx="61">
                  <c:v>12.98</c:v>
                </c:pt>
                <c:pt idx="62">
                  <c:v>12.31</c:v>
                </c:pt>
                <c:pt idx="63">
                  <c:v>11.51</c:v>
                </c:pt>
                <c:pt idx="64">
                  <c:v>11.73</c:v>
                </c:pt>
                <c:pt idx="65">
                  <c:v>11.7</c:v>
                </c:pt>
                <c:pt idx="66">
                  <c:v>10.9</c:v>
                </c:pt>
                <c:pt idx="67">
                  <c:v>10.57</c:v>
                </c:pt>
                <c:pt idx="68">
                  <c:v>10.37</c:v>
                </c:pt>
                <c:pt idx="69">
                  <c:v>9.59</c:v>
                </c:pt>
                <c:pt idx="70">
                  <c:v>9.09</c:v>
                </c:pt>
                <c:pt idx="71">
                  <c:v>9.26</c:v>
                </c:pt>
                <c:pt idx="72">
                  <c:v>9.9</c:v>
                </c:pt>
                <c:pt idx="73">
                  <c:v>9.61</c:v>
                </c:pt>
                <c:pt idx="74">
                  <c:v>9.85</c:v>
                </c:pt>
                <c:pt idx="75">
                  <c:v>9.99</c:v>
                </c:pt>
                <c:pt idx="76">
                  <c:v>9.9</c:v>
                </c:pt>
                <c:pt idx="77">
                  <c:v>10.45</c:v>
                </c:pt>
                <c:pt idx="78">
                  <c:v>11.66</c:v>
                </c:pt>
                <c:pt idx="79">
                  <c:v>13.61</c:v>
                </c:pt>
                <c:pt idx="80">
                  <c:v>12.88</c:v>
                </c:pt>
                <c:pt idx="81">
                  <c:v>12.52</c:v>
                </c:pt>
                <c:pt idx="82">
                  <c:v>10.93</c:v>
                </c:pt>
                <c:pt idx="83">
                  <c:v>12.07</c:v>
                </c:pt>
                <c:pt idx="84">
                  <c:v>13.21</c:v>
                </c:pt>
                <c:pt idx="85">
                  <c:v>13.68</c:v>
                </c:pt>
                <c:pt idx="86">
                  <c:v>14.02</c:v>
                </c:pt>
                <c:pt idx="87">
                  <c:v>11.7</c:v>
                </c:pt>
                <c:pt idx="88">
                  <c:v>11.83</c:v>
                </c:pt>
                <c:pt idx="89">
                  <c:v>11.32</c:v>
                </c:pt>
                <c:pt idx="90">
                  <c:v>12.24</c:v>
                </c:pt>
                <c:pt idx="91">
                  <c:v>13.31</c:v>
                </c:pt>
                <c:pt idx="92">
                  <c:v>12.93</c:v>
                </c:pt>
                <c:pt idx="93">
                  <c:v>13.47</c:v>
                </c:pt>
                <c:pt idx="94">
                  <c:v>15.47</c:v>
                </c:pt>
                <c:pt idx="95">
                  <c:v>16.579999999999998</c:v>
                </c:pt>
                <c:pt idx="96">
                  <c:v>17.8</c:v>
                </c:pt>
                <c:pt idx="97">
                  <c:v>21.72</c:v>
                </c:pt>
                <c:pt idx="98">
                  <c:v>23.45</c:v>
                </c:pt>
                <c:pt idx="99">
                  <c:v>23.16</c:v>
                </c:pt>
                <c:pt idx="100">
                  <c:v>22.77</c:v>
                </c:pt>
                <c:pt idx="101">
                  <c:v>24.9</c:v>
                </c:pt>
                <c:pt idx="102">
                  <c:v>21.91</c:v>
                </c:pt>
                <c:pt idx="103">
                  <c:v>21.98</c:v>
                </c:pt>
                <c:pt idx="104">
                  <c:v>18.149999999999999</c:v>
                </c:pt>
                <c:pt idx="105">
                  <c:v>16.89</c:v>
                </c:pt>
                <c:pt idx="106">
                  <c:v>15.11</c:v>
                </c:pt>
                <c:pt idx="107">
                  <c:v>16.3</c:v>
                </c:pt>
                <c:pt idx="108">
                  <c:v>17.690000000000001</c:v>
                </c:pt>
                <c:pt idx="109">
                  <c:v>18.600000000000001</c:v>
                </c:pt>
                <c:pt idx="110">
                  <c:v>22.67</c:v>
                </c:pt>
                <c:pt idx="111">
                  <c:v>26.94</c:v>
                </c:pt>
                <c:pt idx="112">
                  <c:v>26.42</c:v>
                </c:pt>
                <c:pt idx="113">
                  <c:v>28.04</c:v>
                </c:pt>
                <c:pt idx="114">
                  <c:v>29.74</c:v>
                </c:pt>
                <c:pt idx="115">
                  <c:v>29.31</c:v>
                </c:pt>
                <c:pt idx="116">
                  <c:v>25.9</c:v>
                </c:pt>
                <c:pt idx="117">
                  <c:v>23.9</c:v>
                </c:pt>
                <c:pt idx="118">
                  <c:v>21.84</c:v>
                </c:pt>
                <c:pt idx="119">
                  <c:v>24.92</c:v>
                </c:pt>
                <c:pt idx="120">
                  <c:v>29.47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2-4D37-BE74-900729EA8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419520"/>
        <c:axId val="951470480"/>
      </c:scatterChart>
      <c:valAx>
        <c:axId val="95141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6761665425143928"/>
              <c:y val="0.86921009837806085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mmm\-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1470480"/>
        <c:crosses val="autoZero"/>
        <c:crossBetween val="midCat"/>
      </c:valAx>
      <c:valAx>
        <c:axId val="951470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14195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Change in Price of Sugar</a:t>
            </a:r>
          </a:p>
        </c:rich>
      </c:tx>
      <c:layout>
        <c:manualLayout>
          <c:xMode val="edge"/>
          <c:yMode val="edge"/>
          <c:x val="0.29015548629452181"/>
          <c:y val="3.8043516119433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471512626926657E-2"/>
          <c:y val="0.22554370270807286"/>
          <c:w val="0.87564780685311072"/>
          <c:h val="0.53532661968060657"/>
        </c:manualLayout>
      </c:layout>
      <c:scatterChart>
        <c:scatterStyle val="lineMarker"/>
        <c:varyColors val="0"/>
        <c:ser>
          <c:idx val="2"/>
          <c:order val="0"/>
          <c:tx>
            <c:strRef>
              <c:f>'Evaluate %change forecast'!$D$3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'Evaluate %change forecast'!$A$4:$A$124</c:f>
              <c:numCache>
                <c:formatCode>[$-409]mmm\-yy;@</c:formatCode>
                <c:ptCount val="121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</c:numCache>
            </c:numRef>
          </c:xVal>
          <c:yVal>
            <c:numRef>
              <c:f>'Evaluate %change forecast'!$D$4:$D$124</c:f>
              <c:numCache>
                <c:formatCode>0.00</c:formatCode>
                <c:ptCount val="121"/>
                <c:pt idx="1">
                  <c:v>-0.63999999999999879</c:v>
                </c:pt>
                <c:pt idx="2">
                  <c:v>-0.74000000000000021</c:v>
                </c:pt>
                <c:pt idx="3">
                  <c:v>-0.5600000000000005</c:v>
                </c:pt>
                <c:pt idx="4">
                  <c:v>0.6800000000000006</c:v>
                </c:pt>
                <c:pt idx="5">
                  <c:v>0.12999999999999989</c:v>
                </c:pt>
                <c:pt idx="6">
                  <c:v>-0.10000000000000053</c:v>
                </c:pt>
                <c:pt idx="7">
                  <c:v>-1.63</c:v>
                </c:pt>
                <c:pt idx="8">
                  <c:v>0.24000000000000021</c:v>
                </c:pt>
                <c:pt idx="9">
                  <c:v>-0.74000000000000021</c:v>
                </c:pt>
                <c:pt idx="10">
                  <c:v>0.4300000000000006</c:v>
                </c:pt>
                <c:pt idx="11">
                  <c:v>-0.36000000000000032</c:v>
                </c:pt>
                <c:pt idx="12">
                  <c:v>0.54</c:v>
                </c:pt>
                <c:pt idx="13">
                  <c:v>7.0000000000000284E-2</c:v>
                </c:pt>
                <c:pt idx="14">
                  <c:v>0.54999999999999982</c:v>
                </c:pt>
                <c:pt idx="15">
                  <c:v>0.60999999999999943</c:v>
                </c:pt>
                <c:pt idx="16">
                  <c:v>0.28000000000000025</c:v>
                </c:pt>
                <c:pt idx="17">
                  <c:v>0.20999999999999996</c:v>
                </c:pt>
                <c:pt idx="18">
                  <c:v>0.37999999999999989</c:v>
                </c:pt>
                <c:pt idx="19">
                  <c:v>0.45999999999999996</c:v>
                </c:pt>
                <c:pt idx="20">
                  <c:v>-0.50999999999999979</c:v>
                </c:pt>
                <c:pt idx="21">
                  <c:v>-0.58000000000000007</c:v>
                </c:pt>
                <c:pt idx="22">
                  <c:v>-0.25</c:v>
                </c:pt>
                <c:pt idx="23">
                  <c:v>-0.60999999999999943</c:v>
                </c:pt>
                <c:pt idx="24">
                  <c:v>0.33000000000000007</c:v>
                </c:pt>
                <c:pt idx="25">
                  <c:v>-2.0000000000000462E-2</c:v>
                </c:pt>
                <c:pt idx="26">
                  <c:v>-0.44000000000000039</c:v>
                </c:pt>
                <c:pt idx="27">
                  <c:v>-0.16999999999999993</c:v>
                </c:pt>
                <c:pt idx="28">
                  <c:v>9.0000000000000746E-2</c:v>
                </c:pt>
                <c:pt idx="29">
                  <c:v>0.14999999999999947</c:v>
                </c:pt>
                <c:pt idx="30">
                  <c:v>-0.30999999999999961</c:v>
                </c:pt>
                <c:pt idx="31">
                  <c:v>-0.16000000000000014</c:v>
                </c:pt>
                <c:pt idx="32">
                  <c:v>0.62999999999999989</c:v>
                </c:pt>
                <c:pt idx="33">
                  <c:v>0.36000000000000032</c:v>
                </c:pt>
                <c:pt idx="34">
                  <c:v>-0.24000000000000021</c:v>
                </c:pt>
                <c:pt idx="35">
                  <c:v>0.88999999999999968</c:v>
                </c:pt>
                <c:pt idx="36">
                  <c:v>0.66000000000000014</c:v>
                </c:pt>
                <c:pt idx="37">
                  <c:v>-0.29000000000000004</c:v>
                </c:pt>
                <c:pt idx="38">
                  <c:v>0.79</c:v>
                </c:pt>
                <c:pt idx="39">
                  <c:v>0.29000000000000092</c:v>
                </c:pt>
                <c:pt idx="40">
                  <c:v>-0.29000000000000092</c:v>
                </c:pt>
                <c:pt idx="41">
                  <c:v>0.13000000000000078</c:v>
                </c:pt>
                <c:pt idx="42">
                  <c:v>0.11999999999999922</c:v>
                </c:pt>
                <c:pt idx="43">
                  <c:v>0.40000000000000036</c:v>
                </c:pt>
                <c:pt idx="44">
                  <c:v>-0.41999999999999993</c:v>
                </c:pt>
                <c:pt idx="45">
                  <c:v>-0.37000000000000099</c:v>
                </c:pt>
                <c:pt idx="46">
                  <c:v>-1.9999999999999574E-2</c:v>
                </c:pt>
                <c:pt idx="47">
                  <c:v>0.51999999999999957</c:v>
                </c:pt>
                <c:pt idx="48">
                  <c:v>0.57000000000000028</c:v>
                </c:pt>
                <c:pt idx="49">
                  <c:v>0.28000000000000114</c:v>
                </c:pt>
                <c:pt idx="50">
                  <c:v>0.92999999999999972</c:v>
                </c:pt>
                <c:pt idx="51">
                  <c:v>0.79999999999999893</c:v>
                </c:pt>
                <c:pt idx="52">
                  <c:v>0.20000000000000107</c:v>
                </c:pt>
                <c:pt idx="53">
                  <c:v>2.1199999999999992</c:v>
                </c:pt>
                <c:pt idx="54">
                  <c:v>2.2600000000000016</c:v>
                </c:pt>
                <c:pt idx="55">
                  <c:v>1.8599999999999994</c:v>
                </c:pt>
                <c:pt idx="56">
                  <c:v>-0.97000000000000242</c:v>
                </c:pt>
                <c:pt idx="57">
                  <c:v>0.38000000000000256</c:v>
                </c:pt>
                <c:pt idx="58">
                  <c:v>-0.56000000000000227</c:v>
                </c:pt>
                <c:pt idx="59">
                  <c:v>-1.2099999999999991</c:v>
                </c:pt>
                <c:pt idx="60">
                  <c:v>0.16999999999999993</c:v>
                </c:pt>
                <c:pt idx="61">
                  <c:v>-2.879999999999999</c:v>
                </c:pt>
                <c:pt idx="62">
                  <c:v>-0.66999999999999993</c:v>
                </c:pt>
                <c:pt idx="63">
                  <c:v>-0.80000000000000071</c:v>
                </c:pt>
                <c:pt idx="64">
                  <c:v>0.22000000000000064</c:v>
                </c:pt>
                <c:pt idx="65">
                  <c:v>-3.0000000000001137E-2</c:v>
                </c:pt>
                <c:pt idx="66">
                  <c:v>-0.79999999999999893</c:v>
                </c:pt>
                <c:pt idx="67">
                  <c:v>-0.33000000000000007</c:v>
                </c:pt>
                <c:pt idx="68">
                  <c:v>-0.20000000000000107</c:v>
                </c:pt>
                <c:pt idx="69">
                  <c:v>-0.77999999999999936</c:v>
                </c:pt>
                <c:pt idx="70">
                  <c:v>-0.5</c:v>
                </c:pt>
                <c:pt idx="71">
                  <c:v>0.16999999999999993</c:v>
                </c:pt>
                <c:pt idx="72">
                  <c:v>0.64000000000000057</c:v>
                </c:pt>
                <c:pt idx="73">
                  <c:v>-0.29000000000000092</c:v>
                </c:pt>
                <c:pt idx="74">
                  <c:v>0.24000000000000021</c:v>
                </c:pt>
                <c:pt idx="75">
                  <c:v>0.14000000000000057</c:v>
                </c:pt>
                <c:pt idx="76">
                  <c:v>-8.9999999999999858E-2</c:v>
                </c:pt>
                <c:pt idx="77">
                  <c:v>0.54999999999999893</c:v>
                </c:pt>
                <c:pt idx="78">
                  <c:v>1.2100000000000009</c:v>
                </c:pt>
                <c:pt idx="79">
                  <c:v>1.9499999999999993</c:v>
                </c:pt>
                <c:pt idx="80">
                  <c:v>-0.72999999999999865</c:v>
                </c:pt>
                <c:pt idx="81">
                  <c:v>-0.36000000000000121</c:v>
                </c:pt>
                <c:pt idx="82">
                  <c:v>-1.5899999999999999</c:v>
                </c:pt>
                <c:pt idx="83">
                  <c:v>1.1400000000000006</c:v>
                </c:pt>
                <c:pt idx="84">
                  <c:v>1.1400000000000006</c:v>
                </c:pt>
                <c:pt idx="85">
                  <c:v>0.46999999999999886</c:v>
                </c:pt>
                <c:pt idx="86">
                  <c:v>0.33999999999999986</c:v>
                </c:pt>
                <c:pt idx="87">
                  <c:v>-2.3200000000000003</c:v>
                </c:pt>
                <c:pt idx="88">
                  <c:v>0.13000000000000078</c:v>
                </c:pt>
                <c:pt idx="89">
                  <c:v>-0.50999999999999979</c:v>
                </c:pt>
                <c:pt idx="90">
                  <c:v>0.91999999999999993</c:v>
                </c:pt>
                <c:pt idx="91">
                  <c:v>1.0700000000000003</c:v>
                </c:pt>
                <c:pt idx="92">
                  <c:v>-0.38000000000000078</c:v>
                </c:pt>
                <c:pt idx="93">
                  <c:v>0.54000000000000092</c:v>
                </c:pt>
                <c:pt idx="94">
                  <c:v>2</c:v>
                </c:pt>
                <c:pt idx="95">
                  <c:v>1.1099999999999977</c:v>
                </c:pt>
                <c:pt idx="96">
                  <c:v>1.2200000000000024</c:v>
                </c:pt>
                <c:pt idx="97">
                  <c:v>3.9199999999999982</c:v>
                </c:pt>
                <c:pt idx="98">
                  <c:v>1.7300000000000004</c:v>
                </c:pt>
                <c:pt idx="99">
                  <c:v>-0.28999999999999915</c:v>
                </c:pt>
                <c:pt idx="100">
                  <c:v>-0.39000000000000057</c:v>
                </c:pt>
                <c:pt idx="101">
                  <c:v>2.129999999999999</c:v>
                </c:pt>
                <c:pt idx="102">
                  <c:v>-2.9899999999999984</c:v>
                </c:pt>
                <c:pt idx="103">
                  <c:v>7.0000000000000284E-2</c:v>
                </c:pt>
                <c:pt idx="104">
                  <c:v>-3.8300000000000018</c:v>
                </c:pt>
                <c:pt idx="105">
                  <c:v>-1.259999999999998</c:v>
                </c:pt>
                <c:pt idx="106">
                  <c:v>-1.7800000000000011</c:v>
                </c:pt>
                <c:pt idx="107">
                  <c:v>1.1900000000000013</c:v>
                </c:pt>
                <c:pt idx="108">
                  <c:v>1.3900000000000006</c:v>
                </c:pt>
                <c:pt idx="109">
                  <c:v>0.91000000000000014</c:v>
                </c:pt>
                <c:pt idx="110">
                  <c:v>4.07</c:v>
                </c:pt>
                <c:pt idx="111">
                  <c:v>4.2699999999999996</c:v>
                </c:pt>
                <c:pt idx="112">
                  <c:v>-0.51999999999999957</c:v>
                </c:pt>
                <c:pt idx="113">
                  <c:v>1.6199999999999974</c:v>
                </c:pt>
                <c:pt idx="114">
                  <c:v>1.6999999999999993</c:v>
                </c:pt>
                <c:pt idx="115">
                  <c:v>-0.42999999999999972</c:v>
                </c:pt>
                <c:pt idx="116">
                  <c:v>-3.41</c:v>
                </c:pt>
                <c:pt idx="117">
                  <c:v>-2</c:v>
                </c:pt>
                <c:pt idx="118">
                  <c:v>-2.0599999999999987</c:v>
                </c:pt>
                <c:pt idx="119">
                  <c:v>3.0800000000000018</c:v>
                </c:pt>
                <c:pt idx="120">
                  <c:v>4.5499999999999972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E-4BC0-AEB8-2736505A1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456760"/>
        <c:axId val="951421872"/>
      </c:scatterChart>
      <c:valAx>
        <c:axId val="95145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6632131725905301"/>
              <c:y val="0.86956608272991942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mmm\-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1421872"/>
        <c:crossesAt val="-6"/>
        <c:crossBetween val="midCat"/>
      </c:valAx>
      <c:valAx>
        <c:axId val="951421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14567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% Change in Price of Sugar</a:t>
            </a:r>
          </a:p>
        </c:rich>
      </c:tx>
      <c:layout>
        <c:manualLayout>
          <c:xMode val="edge"/>
          <c:yMode val="edge"/>
          <c:x val="0.27684359816708104"/>
          <c:y val="3.8043516119433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437302178490265E-2"/>
          <c:y val="0.22554370270807286"/>
          <c:w val="0.84476107291170044"/>
          <c:h val="0.53532661968060657"/>
        </c:manualLayout>
      </c:layout>
      <c:scatterChart>
        <c:scatterStyle val="lineMarker"/>
        <c:varyColors val="0"/>
        <c:ser>
          <c:idx val="3"/>
          <c:order val="0"/>
          <c:tx>
            <c:strRef>
              <c:f>'Evaluate %change forecast'!$E$3</c:f>
              <c:strCache>
                <c:ptCount val="1"/>
                <c:pt idx="0">
                  <c:v>% Change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'Evaluate %change forecast'!$A$4:$A$124</c:f>
              <c:numCache>
                <c:formatCode>[$-409]mmm\-yy;@</c:formatCode>
                <c:ptCount val="121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</c:numCache>
            </c:numRef>
          </c:xVal>
          <c:yVal>
            <c:numRef>
              <c:f>'Evaluate %change forecast'!$E$4:$E$124</c:f>
              <c:numCache>
                <c:formatCode>0.0000</c:formatCode>
                <c:ptCount val="121"/>
                <c:pt idx="1">
                  <c:v>-7.494145199063218E-2</c:v>
                </c:pt>
                <c:pt idx="2">
                  <c:v>-9.3670886075949394E-2</c:v>
                </c:pt>
                <c:pt idx="3">
                  <c:v>-7.8212290502793366E-2</c:v>
                </c:pt>
                <c:pt idx="4">
                  <c:v>0.10303030303030312</c:v>
                </c:pt>
                <c:pt idx="5">
                  <c:v>1.7857142857142842E-2</c:v>
                </c:pt>
                <c:pt idx="6">
                  <c:v>-1.3495276653171462E-2</c:v>
                </c:pt>
                <c:pt idx="7">
                  <c:v>-0.22298221614227087</c:v>
                </c:pt>
                <c:pt idx="8">
                  <c:v>4.2253521126760604E-2</c:v>
                </c:pt>
                <c:pt idx="9">
                  <c:v>-0.12500000000000003</c:v>
                </c:pt>
                <c:pt idx="10">
                  <c:v>8.3011583011583137E-2</c:v>
                </c:pt>
                <c:pt idx="11">
                  <c:v>-6.4171122994652455E-2</c:v>
                </c:pt>
                <c:pt idx="12">
                  <c:v>0.10285714285714287</c:v>
                </c:pt>
                <c:pt idx="13">
                  <c:v>1.2089810017271206E-2</c:v>
                </c:pt>
                <c:pt idx="14">
                  <c:v>9.3856655290102356E-2</c:v>
                </c:pt>
                <c:pt idx="15">
                  <c:v>9.5163806552262004E-2</c:v>
                </c:pt>
                <c:pt idx="16">
                  <c:v>3.9886039886039927E-2</c:v>
                </c:pt>
                <c:pt idx="17">
                  <c:v>2.8767123287671229E-2</c:v>
                </c:pt>
                <c:pt idx="18">
                  <c:v>5.0599201065246326E-2</c:v>
                </c:pt>
                <c:pt idx="19">
                  <c:v>5.8301647655259824E-2</c:v>
                </c:pt>
                <c:pt idx="20">
                  <c:v>-6.1077844311377222E-2</c:v>
                </c:pt>
                <c:pt idx="21">
                  <c:v>-7.3979591836734707E-2</c:v>
                </c:pt>
                <c:pt idx="22">
                  <c:v>-3.4435261707988982E-2</c:v>
                </c:pt>
                <c:pt idx="23">
                  <c:v>-8.7018544935805908E-2</c:v>
                </c:pt>
                <c:pt idx="24">
                  <c:v>5.1562500000000011E-2</c:v>
                </c:pt>
                <c:pt idx="25">
                  <c:v>-2.9717682020803061E-3</c:v>
                </c:pt>
                <c:pt idx="26">
                  <c:v>-6.5573770491803338E-2</c:v>
                </c:pt>
                <c:pt idx="27">
                  <c:v>-2.7113237639553419E-2</c:v>
                </c:pt>
                <c:pt idx="28">
                  <c:v>1.4754098360655861E-2</c:v>
                </c:pt>
                <c:pt idx="29">
                  <c:v>2.4232633279482951E-2</c:v>
                </c:pt>
                <c:pt idx="30">
                  <c:v>-4.8895899053627699E-2</c:v>
                </c:pt>
                <c:pt idx="31">
                  <c:v>-2.6533996683250436E-2</c:v>
                </c:pt>
                <c:pt idx="32">
                  <c:v>0.10732538330494036</c:v>
                </c:pt>
                <c:pt idx="33">
                  <c:v>5.5384615384615435E-2</c:v>
                </c:pt>
                <c:pt idx="34">
                  <c:v>-3.498542274052481E-2</c:v>
                </c:pt>
                <c:pt idx="35">
                  <c:v>0.13444108761329301</c:v>
                </c:pt>
                <c:pt idx="36">
                  <c:v>8.7882822902796295E-2</c:v>
                </c:pt>
                <c:pt idx="37">
                  <c:v>-3.5495716034271728E-2</c:v>
                </c:pt>
                <c:pt idx="38">
                  <c:v>0.10025380710659899</c:v>
                </c:pt>
                <c:pt idx="39">
                  <c:v>3.3448673587081999E-2</c:v>
                </c:pt>
                <c:pt idx="40">
                  <c:v>-3.2366071428571529E-2</c:v>
                </c:pt>
                <c:pt idx="41">
                  <c:v>1.4994232987312662E-2</c:v>
                </c:pt>
                <c:pt idx="42">
                  <c:v>1.3636363636363547E-2</c:v>
                </c:pt>
                <c:pt idx="43">
                  <c:v>4.4843049327354299E-2</c:v>
                </c:pt>
                <c:pt idx="44">
                  <c:v>-4.5064377682403421E-2</c:v>
                </c:pt>
                <c:pt idx="45">
                  <c:v>-4.1573033707865276E-2</c:v>
                </c:pt>
                <c:pt idx="46">
                  <c:v>-2.344665885111322E-3</c:v>
                </c:pt>
                <c:pt idx="47">
                  <c:v>6.1104582843713229E-2</c:v>
                </c:pt>
                <c:pt idx="48">
                  <c:v>6.3122923588039906E-2</c:v>
                </c:pt>
                <c:pt idx="49">
                  <c:v>2.9166666666666785E-2</c:v>
                </c:pt>
                <c:pt idx="50">
                  <c:v>9.4129554655870404E-2</c:v>
                </c:pt>
                <c:pt idx="51">
                  <c:v>7.4005550416281124E-2</c:v>
                </c:pt>
                <c:pt idx="52">
                  <c:v>1.7226528854435923E-2</c:v>
                </c:pt>
                <c:pt idx="53">
                  <c:v>0.17950889077053336</c:v>
                </c:pt>
                <c:pt idx="54">
                  <c:v>0.16223977027997141</c:v>
                </c:pt>
                <c:pt idx="55">
                  <c:v>0.11488573193329212</c:v>
                </c:pt>
                <c:pt idx="56">
                  <c:v>-5.373961218836578E-2</c:v>
                </c:pt>
                <c:pt idx="57">
                  <c:v>2.2248243559719123E-2</c:v>
                </c:pt>
                <c:pt idx="58">
                  <c:v>-3.2073310423826017E-2</c:v>
                </c:pt>
                <c:pt idx="59">
                  <c:v>-7.1597633136094629E-2</c:v>
                </c:pt>
                <c:pt idx="60">
                  <c:v>1.083492670490758E-2</c:v>
                </c:pt>
                <c:pt idx="61">
                  <c:v>-0.18158890290037824</c:v>
                </c:pt>
                <c:pt idx="62">
                  <c:v>-5.1617873651771951E-2</c:v>
                </c:pt>
                <c:pt idx="63">
                  <c:v>-6.4987814784727913E-2</c:v>
                </c:pt>
                <c:pt idx="64">
                  <c:v>1.9113814074717694E-2</c:v>
                </c:pt>
                <c:pt idx="65">
                  <c:v>-2.557544757033345E-3</c:v>
                </c:pt>
                <c:pt idx="66">
                  <c:v>-6.8376068376068286E-2</c:v>
                </c:pt>
                <c:pt idx="67">
                  <c:v>-3.027522935779817E-2</c:v>
                </c:pt>
                <c:pt idx="68">
                  <c:v>-1.892147587511836E-2</c:v>
                </c:pt>
                <c:pt idx="69">
                  <c:v>-7.5216972034715474E-2</c:v>
                </c:pt>
                <c:pt idx="70">
                  <c:v>-5.213764337851929E-2</c:v>
                </c:pt>
                <c:pt idx="71">
                  <c:v>1.8701870187018695E-2</c:v>
                </c:pt>
                <c:pt idx="72">
                  <c:v>6.9114470842332673E-2</c:v>
                </c:pt>
                <c:pt idx="73">
                  <c:v>-2.9292929292929384E-2</c:v>
                </c:pt>
                <c:pt idx="74">
                  <c:v>2.4973985431841855E-2</c:v>
                </c:pt>
                <c:pt idx="75">
                  <c:v>1.4213197969543205E-2</c:v>
                </c:pt>
                <c:pt idx="76">
                  <c:v>-9.0090090090089951E-3</c:v>
                </c:pt>
                <c:pt idx="77">
                  <c:v>5.5555555555555448E-2</c:v>
                </c:pt>
                <c:pt idx="78">
                  <c:v>0.11578947368421062</c:v>
                </c:pt>
                <c:pt idx="79">
                  <c:v>0.16723842195540303</c:v>
                </c:pt>
                <c:pt idx="80">
                  <c:v>-5.3637031594415775E-2</c:v>
                </c:pt>
                <c:pt idx="81">
                  <c:v>-2.7950310559006302E-2</c:v>
                </c:pt>
                <c:pt idx="82">
                  <c:v>-0.12699680511182107</c:v>
                </c:pt>
                <c:pt idx="83">
                  <c:v>0.10430009149130838</c:v>
                </c:pt>
                <c:pt idx="84">
                  <c:v>9.4449047224523658E-2</c:v>
                </c:pt>
                <c:pt idx="85">
                  <c:v>3.5579106737320121E-2</c:v>
                </c:pt>
                <c:pt idx="86">
                  <c:v>2.4853801169590635E-2</c:v>
                </c:pt>
                <c:pt idx="87">
                  <c:v>-0.16547788873038519</c:v>
                </c:pt>
                <c:pt idx="88">
                  <c:v>1.1111111111111179E-2</c:v>
                </c:pt>
                <c:pt idx="89">
                  <c:v>-4.3110735418427706E-2</c:v>
                </c:pt>
                <c:pt idx="90">
                  <c:v>8.1272084805653705E-2</c:v>
                </c:pt>
                <c:pt idx="91">
                  <c:v>8.7418300653594794E-2</c:v>
                </c:pt>
                <c:pt idx="92">
                  <c:v>-2.8549962434260012E-2</c:v>
                </c:pt>
                <c:pt idx="93">
                  <c:v>4.1763341067285457E-2</c:v>
                </c:pt>
                <c:pt idx="94">
                  <c:v>0.14847809948032664</c:v>
                </c:pt>
                <c:pt idx="95">
                  <c:v>7.1751777634130418E-2</c:v>
                </c:pt>
                <c:pt idx="96">
                  <c:v>7.3582629674306552E-2</c:v>
                </c:pt>
                <c:pt idx="97">
                  <c:v>0.22022471910112348</c:v>
                </c:pt>
                <c:pt idx="98">
                  <c:v>7.9650092081031326E-2</c:v>
                </c:pt>
                <c:pt idx="99">
                  <c:v>-1.2366737739872033E-2</c:v>
                </c:pt>
                <c:pt idx="100">
                  <c:v>-1.6839378238341994E-2</c:v>
                </c:pt>
                <c:pt idx="101">
                  <c:v>9.3544137022397847E-2</c:v>
                </c:pt>
                <c:pt idx="102">
                  <c:v>-0.12008032128514051</c:v>
                </c:pt>
                <c:pt idx="103">
                  <c:v>3.1948881789137509E-3</c:v>
                </c:pt>
                <c:pt idx="104">
                  <c:v>-0.17424931756141956</c:v>
                </c:pt>
                <c:pt idx="105">
                  <c:v>-6.9421487603305687E-2</c:v>
                </c:pt>
                <c:pt idx="106">
                  <c:v>-0.10538780343398467</c:v>
                </c:pt>
                <c:pt idx="107">
                  <c:v>7.8755790866975595E-2</c:v>
                </c:pt>
                <c:pt idx="108">
                  <c:v>8.5276073619631937E-2</c:v>
                </c:pt>
                <c:pt idx="109">
                  <c:v>5.1441492368569819E-2</c:v>
                </c:pt>
                <c:pt idx="110">
                  <c:v>0.21881720430107526</c:v>
                </c:pt>
                <c:pt idx="111">
                  <c:v>0.18835465372739299</c:v>
                </c:pt>
                <c:pt idx="112">
                  <c:v>-1.9302152932442449E-2</c:v>
                </c:pt>
                <c:pt idx="113">
                  <c:v>6.1317183951551751E-2</c:v>
                </c:pt>
                <c:pt idx="114">
                  <c:v>6.062767475035661E-2</c:v>
                </c:pt>
                <c:pt idx="115">
                  <c:v>-1.4458641560188289E-2</c:v>
                </c:pt>
                <c:pt idx="116">
                  <c:v>-0.1163425452064142</c:v>
                </c:pt>
                <c:pt idx="117">
                  <c:v>-7.7220077220077218E-2</c:v>
                </c:pt>
                <c:pt idx="118">
                  <c:v>-8.6192468619246815E-2</c:v>
                </c:pt>
                <c:pt idx="119">
                  <c:v>0.14102564102564111</c:v>
                </c:pt>
                <c:pt idx="120">
                  <c:v>0.18258426966292121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9-40DB-BB10-821287BA0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465384"/>
        <c:axId val="951434024"/>
      </c:scatterChart>
      <c:valAx>
        <c:axId val="95146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124214260819692"/>
              <c:y val="0.86956608272991942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mmm\-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1434024"/>
        <c:crossesAt val="-0.3"/>
        <c:crossBetween val="midCat"/>
      </c:valAx>
      <c:valAx>
        <c:axId val="951434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1465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and Forecast of Price of Sugar</a:t>
            </a:r>
          </a:p>
        </c:rich>
      </c:tx>
      <c:layout>
        <c:manualLayout>
          <c:xMode val="edge"/>
          <c:yMode val="edge"/>
          <c:x val="0.25129537652293416"/>
          <c:y val="3.8043516119433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740948413741898E-2"/>
          <c:y val="0.1521740644777359"/>
          <c:w val="0.83678769708152301"/>
          <c:h val="0.63858759200478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'Evaluate %change forecast'!$B$3</c:f>
              <c:strCache>
                <c:ptCount val="1"/>
                <c:pt idx="0">
                  <c:v>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'Evaluate %change forecast'!$A$4:$A$124</c:f>
              <c:numCache>
                <c:formatCode>[$-409]mmm\-yy;@</c:formatCode>
                <c:ptCount val="121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</c:numCache>
            </c:numRef>
          </c:xVal>
          <c:yVal>
            <c:numRef>
              <c:f>'Evaluate %change forecast'!$B$4:$B$124</c:f>
              <c:numCache>
                <c:formatCode>0.00</c:formatCode>
                <c:ptCount val="121"/>
                <c:pt idx="0">
                  <c:v>8.5399999999999991</c:v>
                </c:pt>
                <c:pt idx="1">
                  <c:v>7.9</c:v>
                </c:pt>
                <c:pt idx="2">
                  <c:v>7.16</c:v>
                </c:pt>
                <c:pt idx="3">
                  <c:v>6.6</c:v>
                </c:pt>
                <c:pt idx="4">
                  <c:v>7.28</c:v>
                </c:pt>
                <c:pt idx="5">
                  <c:v>7.41</c:v>
                </c:pt>
                <c:pt idx="6">
                  <c:v>7.31</c:v>
                </c:pt>
                <c:pt idx="7">
                  <c:v>5.68</c:v>
                </c:pt>
                <c:pt idx="8">
                  <c:v>5.92</c:v>
                </c:pt>
                <c:pt idx="9">
                  <c:v>5.18</c:v>
                </c:pt>
                <c:pt idx="10">
                  <c:v>5.61</c:v>
                </c:pt>
                <c:pt idx="11">
                  <c:v>5.25</c:v>
                </c:pt>
                <c:pt idx="12">
                  <c:v>5.79</c:v>
                </c:pt>
                <c:pt idx="13">
                  <c:v>5.86</c:v>
                </c:pt>
                <c:pt idx="14">
                  <c:v>6.41</c:v>
                </c:pt>
                <c:pt idx="15">
                  <c:v>7.02</c:v>
                </c:pt>
                <c:pt idx="16">
                  <c:v>7.3</c:v>
                </c:pt>
                <c:pt idx="17">
                  <c:v>7.51</c:v>
                </c:pt>
                <c:pt idx="18">
                  <c:v>7.89</c:v>
                </c:pt>
                <c:pt idx="19">
                  <c:v>8.35</c:v>
                </c:pt>
                <c:pt idx="20">
                  <c:v>7.84</c:v>
                </c:pt>
                <c:pt idx="21">
                  <c:v>7.26</c:v>
                </c:pt>
                <c:pt idx="22">
                  <c:v>7.01</c:v>
                </c:pt>
                <c:pt idx="23">
                  <c:v>6.4</c:v>
                </c:pt>
                <c:pt idx="24">
                  <c:v>6.73</c:v>
                </c:pt>
                <c:pt idx="25">
                  <c:v>6.71</c:v>
                </c:pt>
                <c:pt idx="26">
                  <c:v>6.27</c:v>
                </c:pt>
                <c:pt idx="27">
                  <c:v>6.1</c:v>
                </c:pt>
                <c:pt idx="28">
                  <c:v>6.19</c:v>
                </c:pt>
                <c:pt idx="29">
                  <c:v>6.34</c:v>
                </c:pt>
                <c:pt idx="30">
                  <c:v>6.03</c:v>
                </c:pt>
                <c:pt idx="31">
                  <c:v>5.87</c:v>
                </c:pt>
                <c:pt idx="32">
                  <c:v>6.5</c:v>
                </c:pt>
                <c:pt idx="33">
                  <c:v>6.86</c:v>
                </c:pt>
                <c:pt idx="34">
                  <c:v>6.62</c:v>
                </c:pt>
                <c:pt idx="35">
                  <c:v>7.51</c:v>
                </c:pt>
                <c:pt idx="36">
                  <c:v>8.17</c:v>
                </c:pt>
                <c:pt idx="37">
                  <c:v>7.88</c:v>
                </c:pt>
                <c:pt idx="38">
                  <c:v>8.67</c:v>
                </c:pt>
                <c:pt idx="39">
                  <c:v>8.9600000000000009</c:v>
                </c:pt>
                <c:pt idx="40">
                  <c:v>8.67</c:v>
                </c:pt>
                <c:pt idx="41">
                  <c:v>8.8000000000000007</c:v>
                </c:pt>
                <c:pt idx="42">
                  <c:v>8.92</c:v>
                </c:pt>
                <c:pt idx="43">
                  <c:v>9.32</c:v>
                </c:pt>
                <c:pt idx="44">
                  <c:v>8.9</c:v>
                </c:pt>
                <c:pt idx="45">
                  <c:v>8.5299999999999994</c:v>
                </c:pt>
                <c:pt idx="46">
                  <c:v>8.51</c:v>
                </c:pt>
                <c:pt idx="47">
                  <c:v>9.0299999999999994</c:v>
                </c:pt>
                <c:pt idx="48">
                  <c:v>9.6</c:v>
                </c:pt>
                <c:pt idx="49">
                  <c:v>9.8800000000000008</c:v>
                </c:pt>
                <c:pt idx="50">
                  <c:v>10.81</c:v>
                </c:pt>
                <c:pt idx="51">
                  <c:v>11.61</c:v>
                </c:pt>
                <c:pt idx="52">
                  <c:v>11.81</c:v>
                </c:pt>
                <c:pt idx="53">
                  <c:v>13.93</c:v>
                </c:pt>
                <c:pt idx="54">
                  <c:v>16.190000000000001</c:v>
                </c:pt>
                <c:pt idx="55">
                  <c:v>18.05</c:v>
                </c:pt>
                <c:pt idx="56">
                  <c:v>17.079999999999998</c:v>
                </c:pt>
                <c:pt idx="57">
                  <c:v>17.46</c:v>
                </c:pt>
                <c:pt idx="58">
                  <c:v>16.899999999999999</c:v>
                </c:pt>
                <c:pt idx="59">
                  <c:v>15.69</c:v>
                </c:pt>
                <c:pt idx="60">
                  <c:v>15.86</c:v>
                </c:pt>
                <c:pt idx="61">
                  <c:v>12.98</c:v>
                </c:pt>
                <c:pt idx="62">
                  <c:v>12.31</c:v>
                </c:pt>
                <c:pt idx="63">
                  <c:v>11.51</c:v>
                </c:pt>
                <c:pt idx="64">
                  <c:v>11.73</c:v>
                </c:pt>
                <c:pt idx="65">
                  <c:v>11.7</c:v>
                </c:pt>
                <c:pt idx="66">
                  <c:v>10.9</c:v>
                </c:pt>
                <c:pt idx="67">
                  <c:v>10.57</c:v>
                </c:pt>
                <c:pt idx="68">
                  <c:v>10.37</c:v>
                </c:pt>
                <c:pt idx="69">
                  <c:v>9.59</c:v>
                </c:pt>
                <c:pt idx="70">
                  <c:v>9.09</c:v>
                </c:pt>
                <c:pt idx="71">
                  <c:v>9.26</c:v>
                </c:pt>
                <c:pt idx="72">
                  <c:v>9.9</c:v>
                </c:pt>
                <c:pt idx="73">
                  <c:v>9.61</c:v>
                </c:pt>
                <c:pt idx="74">
                  <c:v>9.85</c:v>
                </c:pt>
                <c:pt idx="75">
                  <c:v>9.99</c:v>
                </c:pt>
                <c:pt idx="76">
                  <c:v>9.9</c:v>
                </c:pt>
                <c:pt idx="77">
                  <c:v>10.45</c:v>
                </c:pt>
                <c:pt idx="78">
                  <c:v>11.66</c:v>
                </c:pt>
                <c:pt idx="79">
                  <c:v>13.61</c:v>
                </c:pt>
                <c:pt idx="80">
                  <c:v>12.88</c:v>
                </c:pt>
                <c:pt idx="81">
                  <c:v>12.52</c:v>
                </c:pt>
                <c:pt idx="82">
                  <c:v>10.93</c:v>
                </c:pt>
                <c:pt idx="83">
                  <c:v>12.07</c:v>
                </c:pt>
                <c:pt idx="84">
                  <c:v>13.21</c:v>
                </c:pt>
                <c:pt idx="85">
                  <c:v>13.68</c:v>
                </c:pt>
                <c:pt idx="86">
                  <c:v>14.02</c:v>
                </c:pt>
                <c:pt idx="87">
                  <c:v>11.7</c:v>
                </c:pt>
                <c:pt idx="88">
                  <c:v>11.83</c:v>
                </c:pt>
                <c:pt idx="89">
                  <c:v>11.32</c:v>
                </c:pt>
                <c:pt idx="90">
                  <c:v>12.24</c:v>
                </c:pt>
                <c:pt idx="91">
                  <c:v>13.31</c:v>
                </c:pt>
                <c:pt idx="92">
                  <c:v>12.93</c:v>
                </c:pt>
                <c:pt idx="93">
                  <c:v>13.47</c:v>
                </c:pt>
                <c:pt idx="94">
                  <c:v>15.47</c:v>
                </c:pt>
                <c:pt idx="95">
                  <c:v>16.579999999999998</c:v>
                </c:pt>
                <c:pt idx="96">
                  <c:v>17.8</c:v>
                </c:pt>
                <c:pt idx="97">
                  <c:v>21.72</c:v>
                </c:pt>
                <c:pt idx="98">
                  <c:v>23.45</c:v>
                </c:pt>
                <c:pt idx="99">
                  <c:v>23.16</c:v>
                </c:pt>
                <c:pt idx="100">
                  <c:v>22.77</c:v>
                </c:pt>
                <c:pt idx="101">
                  <c:v>24.9</c:v>
                </c:pt>
                <c:pt idx="102">
                  <c:v>21.91</c:v>
                </c:pt>
                <c:pt idx="103">
                  <c:v>21.98</c:v>
                </c:pt>
                <c:pt idx="104">
                  <c:v>18.149999999999999</c:v>
                </c:pt>
                <c:pt idx="105">
                  <c:v>16.89</c:v>
                </c:pt>
                <c:pt idx="106">
                  <c:v>15.11</c:v>
                </c:pt>
                <c:pt idx="107">
                  <c:v>16.3</c:v>
                </c:pt>
                <c:pt idx="108">
                  <c:v>17.690000000000001</c:v>
                </c:pt>
                <c:pt idx="109">
                  <c:v>18.600000000000001</c:v>
                </c:pt>
                <c:pt idx="110">
                  <c:v>22.67</c:v>
                </c:pt>
                <c:pt idx="111">
                  <c:v>26.94</c:v>
                </c:pt>
                <c:pt idx="112">
                  <c:v>26.42</c:v>
                </c:pt>
                <c:pt idx="113">
                  <c:v>28.04</c:v>
                </c:pt>
                <c:pt idx="114">
                  <c:v>29.74</c:v>
                </c:pt>
                <c:pt idx="115">
                  <c:v>29.31</c:v>
                </c:pt>
                <c:pt idx="116">
                  <c:v>25.9</c:v>
                </c:pt>
                <c:pt idx="117">
                  <c:v>23.9</c:v>
                </c:pt>
                <c:pt idx="118">
                  <c:v>21.84</c:v>
                </c:pt>
                <c:pt idx="119">
                  <c:v>24.92</c:v>
                </c:pt>
                <c:pt idx="120">
                  <c:v>29.47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9-440F-8A81-512D415263C8}"/>
            </c:ext>
          </c:extLst>
        </c:ser>
        <c:ser>
          <c:idx val="7"/>
          <c:order val="1"/>
          <c:tx>
            <c:strRef>
              <c:f>'Evaluate %change forecast'!$G$2</c:f>
              <c:strCache>
                <c:ptCount val="1"/>
                <c:pt idx="0">
                  <c:v>Forecast 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'Evaluate %change forecast'!$A$4:$A$124</c:f>
              <c:numCache>
                <c:formatCode>[$-409]mmm\-yy;@</c:formatCode>
                <c:ptCount val="121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</c:numCache>
            </c:numRef>
          </c:xVal>
          <c:yVal>
            <c:numRef>
              <c:f>'Evaluate %change forecast'!$G$4:$G$124</c:f>
              <c:numCache>
                <c:formatCode>0.0000</c:formatCode>
                <c:ptCount val="121"/>
                <c:pt idx="1">
                  <c:v>8.6589979601606171</c:v>
                </c:pt>
                <c:pt idx="2">
                  <c:v>8.0100800802422576</c:v>
                </c:pt>
                <c:pt idx="3">
                  <c:v>7.2597687815866543</c:v>
                </c:pt>
                <c:pt idx="4">
                  <c:v>6.6919656366580886</c:v>
                </c:pt>
                <c:pt idx="5">
                  <c:v>7.3814408840713464</c:v>
                </c:pt>
                <c:pt idx="6">
                  <c:v>7.513252328429763</c:v>
                </c:pt>
                <c:pt idx="7">
                  <c:v>7.4118589096925191</c:v>
                </c:pt>
                <c:pt idx="8">
                  <c:v>5.7591461842754459</c:v>
                </c:pt>
                <c:pt idx="9">
                  <c:v>6.0024903892448309</c:v>
                </c:pt>
                <c:pt idx="10">
                  <c:v>5.2521790905892267</c:v>
                </c:pt>
                <c:pt idx="11">
                  <c:v>5.6881707911593757</c:v>
                </c:pt>
                <c:pt idx="12">
                  <c:v>5.3231544837052978</c:v>
                </c:pt>
                <c:pt idx="13">
                  <c:v>5.8706789448864143</c:v>
                </c:pt>
                <c:pt idx="14">
                  <c:v>5.9416543380024853</c:v>
                </c:pt>
                <c:pt idx="15">
                  <c:v>6.4993181410573255</c:v>
                </c:pt>
                <c:pt idx="16">
                  <c:v>7.1178179953545122</c:v>
                </c:pt>
                <c:pt idx="17">
                  <c:v>7.4017195678187946</c:v>
                </c:pt>
                <c:pt idx="18">
                  <c:v>7.6146457471670068</c:v>
                </c:pt>
                <c:pt idx="19">
                  <c:v>7.999940738368533</c:v>
                </c:pt>
                <c:pt idx="20">
                  <c:v>8.466350464559854</c:v>
                </c:pt>
                <c:pt idx="21">
                  <c:v>7.9492440289999111</c:v>
                </c:pt>
                <c:pt idx="22">
                  <c:v>7.3611622003238972</c:v>
                </c:pt>
                <c:pt idx="23">
                  <c:v>7.1076786534807876</c:v>
                </c:pt>
                <c:pt idx="24">
                  <c:v>6.4891787991836019</c:v>
                </c:pt>
                <c:pt idx="25">
                  <c:v>6.8237770810165062</c:v>
                </c:pt>
                <c:pt idx="26">
                  <c:v>6.803498397269057</c:v>
                </c:pt>
                <c:pt idx="27">
                  <c:v>6.3573673548251834</c:v>
                </c:pt>
                <c:pt idx="28">
                  <c:v>6.1849985429718695</c:v>
                </c:pt>
                <c:pt idx="29">
                  <c:v>6.2762526198353896</c:v>
                </c:pt>
                <c:pt idx="30">
                  <c:v>6.4283427479412545</c:v>
                </c:pt>
                <c:pt idx="31">
                  <c:v>6.1140231498557993</c:v>
                </c:pt>
                <c:pt idx="32">
                  <c:v>5.951793679876209</c:v>
                </c:pt>
                <c:pt idx="33">
                  <c:v>6.5905722179208448</c:v>
                </c:pt>
                <c:pt idx="34">
                  <c:v>6.9555885253749228</c:v>
                </c:pt>
                <c:pt idx="35">
                  <c:v>6.7122443204055378</c:v>
                </c:pt>
                <c:pt idx="36">
                  <c:v>7.6146457471670068</c:v>
                </c:pt>
                <c:pt idx="37">
                  <c:v>8.2838423108328154</c:v>
                </c:pt>
                <c:pt idx="38">
                  <c:v>7.9898013964948085</c:v>
                </c:pt>
                <c:pt idx="39">
                  <c:v>8.7908094045190346</c:v>
                </c:pt>
                <c:pt idx="40">
                  <c:v>9.0848503188570433</c:v>
                </c:pt>
                <c:pt idx="41">
                  <c:v>8.7908094045190346</c:v>
                </c:pt>
                <c:pt idx="42">
                  <c:v>8.9226208488774521</c:v>
                </c:pt>
                <c:pt idx="43">
                  <c:v>9.0442929513621433</c:v>
                </c:pt>
                <c:pt idx="44">
                  <c:v>9.4498666263111186</c:v>
                </c:pt>
                <c:pt idx="45">
                  <c:v>9.0240142676146959</c:v>
                </c:pt>
                <c:pt idx="46">
                  <c:v>8.6488586182868925</c:v>
                </c:pt>
                <c:pt idx="47">
                  <c:v>8.6285799345394452</c:v>
                </c:pt>
                <c:pt idx="48">
                  <c:v>9.1558257119731117</c:v>
                </c:pt>
                <c:pt idx="49">
                  <c:v>9.733768198775401</c:v>
                </c:pt>
                <c:pt idx="50">
                  <c:v>10.017669771239685</c:v>
                </c:pt>
                <c:pt idx="51">
                  <c:v>10.960628565496052</c:v>
                </c:pt>
                <c:pt idx="52">
                  <c:v>11.771775915394</c:v>
                </c:pt>
                <c:pt idx="53">
                  <c:v>11.97456275286849</c:v>
                </c:pt>
                <c:pt idx="54">
                  <c:v>14.124103230098056</c:v>
                </c:pt>
                <c:pt idx="55">
                  <c:v>16.415594493559766</c:v>
                </c:pt>
                <c:pt idx="56">
                  <c:v>18.301512082072502</c:v>
                </c:pt>
                <c:pt idx="57">
                  <c:v>17.317995920321234</c:v>
                </c:pt>
                <c:pt idx="58">
                  <c:v>17.703290911522764</c:v>
                </c:pt>
                <c:pt idx="59">
                  <c:v>17.135487766594196</c:v>
                </c:pt>
                <c:pt idx="60">
                  <c:v>15.908627399873547</c:v>
                </c:pt>
                <c:pt idx="61">
                  <c:v>16.080996211726863</c:v>
                </c:pt>
                <c:pt idx="62">
                  <c:v>13.160865752094242</c:v>
                </c:pt>
                <c:pt idx="63">
                  <c:v>12.481529846554709</c:v>
                </c:pt>
                <c:pt idx="64">
                  <c:v>11.670382496656757</c:v>
                </c:pt>
                <c:pt idx="65">
                  <c:v>11.893448017878695</c:v>
                </c:pt>
                <c:pt idx="66">
                  <c:v>11.86302999225752</c:v>
                </c:pt>
                <c:pt idx="67">
                  <c:v>11.051882642359571</c:v>
                </c:pt>
                <c:pt idx="68">
                  <c:v>10.717284360526666</c:v>
                </c:pt>
                <c:pt idx="69">
                  <c:v>10.514497523052178</c:v>
                </c:pt>
                <c:pt idx="70">
                  <c:v>9.7236288569016764</c:v>
                </c:pt>
                <c:pt idx="71">
                  <c:v>9.216661763215459</c:v>
                </c:pt>
                <c:pt idx="72">
                  <c:v>9.389030575068773</c:v>
                </c:pt>
                <c:pt idx="73">
                  <c:v>10.037948454987133</c:v>
                </c:pt>
                <c:pt idx="74">
                  <c:v>9.7439075406491256</c:v>
                </c:pt>
                <c:pt idx="75">
                  <c:v>9.9872517456185115</c:v>
                </c:pt>
                <c:pt idx="76">
                  <c:v>10.129202531850652</c:v>
                </c:pt>
                <c:pt idx="77">
                  <c:v>10.037948454987133</c:v>
                </c:pt>
                <c:pt idx="78">
                  <c:v>10.595612258041973</c:v>
                </c:pt>
                <c:pt idx="79">
                  <c:v>11.822472624762623</c:v>
                </c:pt>
                <c:pt idx="80">
                  <c:v>13.799644290138875</c:v>
                </c:pt>
                <c:pt idx="81">
                  <c:v>13.059472333356998</c:v>
                </c:pt>
                <c:pt idx="82">
                  <c:v>12.69445602590292</c:v>
                </c:pt>
                <c:pt idx="83">
                  <c:v>11.082300667980743</c:v>
                </c:pt>
                <c:pt idx="84">
                  <c:v>12.238185641585323</c:v>
                </c:pt>
                <c:pt idx="85">
                  <c:v>13.394070615189902</c:v>
                </c:pt>
                <c:pt idx="86">
                  <c:v>13.870619683254947</c:v>
                </c:pt>
                <c:pt idx="87">
                  <c:v>14.215357306961575</c:v>
                </c:pt>
                <c:pt idx="88">
                  <c:v>11.86302999225752</c:v>
                </c:pt>
                <c:pt idx="89">
                  <c:v>11.994841436615937</c:v>
                </c:pt>
                <c:pt idx="90">
                  <c:v>11.477735001055995</c:v>
                </c:pt>
                <c:pt idx="91">
                  <c:v>12.410554453438637</c:v>
                </c:pt>
                <c:pt idx="92">
                  <c:v>13.495464033927146</c:v>
                </c:pt>
                <c:pt idx="93">
                  <c:v>13.110169042725619</c:v>
                </c:pt>
                <c:pt idx="94">
                  <c:v>13.657693503906737</c:v>
                </c:pt>
                <c:pt idx="95">
                  <c:v>15.685561878651612</c:v>
                </c:pt>
                <c:pt idx="96">
                  <c:v>16.811028826635017</c:v>
                </c:pt>
                <c:pt idx="97">
                  <c:v>18.048028535229392</c:v>
                </c:pt>
                <c:pt idx="98">
                  <c:v>22.022650549729345</c:v>
                </c:pt>
                <c:pt idx="99">
                  <c:v>23.776756693883662</c:v>
                </c:pt>
                <c:pt idx="100">
                  <c:v>23.482715779545657</c:v>
                </c:pt>
                <c:pt idx="101">
                  <c:v>23.087281446470406</c:v>
                </c:pt>
                <c:pt idx="102">
                  <c:v>25.246961265573695</c:v>
                </c:pt>
                <c:pt idx="103">
                  <c:v>22.215298045330108</c:v>
                </c:pt>
                <c:pt idx="104">
                  <c:v>22.28627343844618</c:v>
                </c:pt>
                <c:pt idx="105">
                  <c:v>18.402905500809741</c:v>
                </c:pt>
                <c:pt idx="106">
                  <c:v>17.125348424720475</c:v>
                </c:pt>
                <c:pt idx="107">
                  <c:v>15.320545571197533</c:v>
                </c:pt>
                <c:pt idx="108">
                  <c:v>16.527127254170736</c:v>
                </c:pt>
                <c:pt idx="109">
                  <c:v>17.936495774618425</c:v>
                </c:pt>
                <c:pt idx="110">
                  <c:v>18.859175885127343</c:v>
                </c:pt>
                <c:pt idx="111">
                  <c:v>22.985888027733164</c:v>
                </c:pt>
                <c:pt idx="112">
                  <c:v>27.315387007813474</c:v>
                </c:pt>
                <c:pt idx="113">
                  <c:v>26.788141230379804</c:v>
                </c:pt>
                <c:pt idx="114">
                  <c:v>28.430714613923151</c:v>
                </c:pt>
                <c:pt idx="115">
                  <c:v>30.154402732456294</c:v>
                </c:pt>
                <c:pt idx="116">
                  <c:v>29.718411031886149</c:v>
                </c:pt>
                <c:pt idx="117">
                  <c:v>26.260895452946134</c:v>
                </c:pt>
                <c:pt idx="118">
                  <c:v>24.23302707820126</c:v>
                </c:pt>
                <c:pt idx="119">
                  <c:v>22.14432265221404</c:v>
                </c:pt>
                <c:pt idx="120">
                  <c:v>25.267239949321148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39-440F-8A81-512D4152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463424"/>
        <c:axId val="951464208"/>
      </c:scatterChart>
      <c:valAx>
        <c:axId val="95146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316069816007434"/>
              <c:y val="0.89945741682376046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mmm\-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1464208"/>
        <c:crosses val="autoZero"/>
        <c:crossBetween val="midCat"/>
      </c:valAx>
      <c:valAx>
        <c:axId val="951464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14634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932652912460565"/>
          <c:y val="0.89945741682376046"/>
          <c:w val="0.33290160704326838"/>
          <c:h val="7.6087032238867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of Sugar (cents per pound)</a:t>
            </a:r>
          </a:p>
        </c:rich>
      </c:tx>
      <c:layout>
        <c:manualLayout>
          <c:xMode val="edge"/>
          <c:yMode val="edge"/>
          <c:x val="0.29533683426406687"/>
          <c:y val="3.81471516529556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57523604085437E-2"/>
          <c:y val="0.22615811337109418"/>
          <c:w val="0.87176179587595193"/>
          <c:h val="0.53406012314137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lagPrice!$B$3</c:f>
              <c:strCache>
                <c:ptCount val="1"/>
                <c:pt idx="0">
                  <c:v>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lagPrice!$A$4:$A$124</c:f>
              <c:numCache>
                <c:formatCode>[$-409]mmm\-yy;@</c:formatCode>
                <c:ptCount val="121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</c:numCache>
            </c:numRef>
          </c:xVal>
          <c:yVal>
            <c:numRef>
              <c:f>lagPrice!$B$4:$B$124</c:f>
              <c:numCache>
                <c:formatCode>0.00</c:formatCode>
                <c:ptCount val="121"/>
                <c:pt idx="0">
                  <c:v>8.5399999999999991</c:v>
                </c:pt>
                <c:pt idx="1">
                  <c:v>7.9</c:v>
                </c:pt>
                <c:pt idx="2">
                  <c:v>7.16</c:v>
                </c:pt>
                <c:pt idx="3">
                  <c:v>6.6</c:v>
                </c:pt>
                <c:pt idx="4">
                  <c:v>7.28</c:v>
                </c:pt>
                <c:pt idx="5">
                  <c:v>7.41</c:v>
                </c:pt>
                <c:pt idx="6">
                  <c:v>7.31</c:v>
                </c:pt>
                <c:pt idx="7">
                  <c:v>5.68</c:v>
                </c:pt>
                <c:pt idx="8">
                  <c:v>5.92</c:v>
                </c:pt>
                <c:pt idx="9">
                  <c:v>5.18</c:v>
                </c:pt>
                <c:pt idx="10">
                  <c:v>5.61</c:v>
                </c:pt>
                <c:pt idx="11">
                  <c:v>5.25</c:v>
                </c:pt>
                <c:pt idx="12">
                  <c:v>5.79</c:v>
                </c:pt>
                <c:pt idx="13">
                  <c:v>5.86</c:v>
                </c:pt>
                <c:pt idx="14">
                  <c:v>6.41</c:v>
                </c:pt>
                <c:pt idx="15">
                  <c:v>7.02</c:v>
                </c:pt>
                <c:pt idx="16">
                  <c:v>7.3</c:v>
                </c:pt>
                <c:pt idx="17">
                  <c:v>7.51</c:v>
                </c:pt>
                <c:pt idx="18">
                  <c:v>7.89</c:v>
                </c:pt>
                <c:pt idx="19">
                  <c:v>8.35</c:v>
                </c:pt>
                <c:pt idx="20">
                  <c:v>7.84</c:v>
                </c:pt>
                <c:pt idx="21">
                  <c:v>7.26</c:v>
                </c:pt>
                <c:pt idx="22">
                  <c:v>7.01</c:v>
                </c:pt>
                <c:pt idx="23">
                  <c:v>6.4</c:v>
                </c:pt>
                <c:pt idx="24">
                  <c:v>6.73</c:v>
                </c:pt>
                <c:pt idx="25">
                  <c:v>6.71</c:v>
                </c:pt>
                <c:pt idx="26">
                  <c:v>6.27</c:v>
                </c:pt>
                <c:pt idx="27">
                  <c:v>6.1</c:v>
                </c:pt>
                <c:pt idx="28">
                  <c:v>6.19</c:v>
                </c:pt>
                <c:pt idx="29">
                  <c:v>6.34</c:v>
                </c:pt>
                <c:pt idx="30">
                  <c:v>6.03</c:v>
                </c:pt>
                <c:pt idx="31">
                  <c:v>5.87</c:v>
                </c:pt>
                <c:pt idx="32">
                  <c:v>6.5</c:v>
                </c:pt>
                <c:pt idx="33">
                  <c:v>6.86</c:v>
                </c:pt>
                <c:pt idx="34">
                  <c:v>6.62</c:v>
                </c:pt>
                <c:pt idx="35">
                  <c:v>7.51</c:v>
                </c:pt>
                <c:pt idx="36">
                  <c:v>8.17</c:v>
                </c:pt>
                <c:pt idx="37">
                  <c:v>7.88</c:v>
                </c:pt>
                <c:pt idx="38">
                  <c:v>8.67</c:v>
                </c:pt>
                <c:pt idx="39">
                  <c:v>8.9600000000000009</c:v>
                </c:pt>
                <c:pt idx="40">
                  <c:v>8.67</c:v>
                </c:pt>
                <c:pt idx="41">
                  <c:v>8.8000000000000007</c:v>
                </c:pt>
                <c:pt idx="42">
                  <c:v>8.92</c:v>
                </c:pt>
                <c:pt idx="43">
                  <c:v>9.32</c:v>
                </c:pt>
                <c:pt idx="44">
                  <c:v>8.9</c:v>
                </c:pt>
                <c:pt idx="45">
                  <c:v>8.5299999999999994</c:v>
                </c:pt>
                <c:pt idx="46">
                  <c:v>8.51</c:v>
                </c:pt>
                <c:pt idx="47">
                  <c:v>9.0299999999999994</c:v>
                </c:pt>
                <c:pt idx="48">
                  <c:v>9.6</c:v>
                </c:pt>
                <c:pt idx="49">
                  <c:v>9.8800000000000008</c:v>
                </c:pt>
                <c:pt idx="50">
                  <c:v>10.81</c:v>
                </c:pt>
                <c:pt idx="51">
                  <c:v>11.61</c:v>
                </c:pt>
                <c:pt idx="52">
                  <c:v>11.81</c:v>
                </c:pt>
                <c:pt idx="53">
                  <c:v>13.93</c:v>
                </c:pt>
                <c:pt idx="54">
                  <c:v>16.190000000000001</c:v>
                </c:pt>
                <c:pt idx="55">
                  <c:v>18.05</c:v>
                </c:pt>
                <c:pt idx="56">
                  <c:v>17.079999999999998</c:v>
                </c:pt>
                <c:pt idx="57">
                  <c:v>17.46</c:v>
                </c:pt>
                <c:pt idx="58">
                  <c:v>16.899999999999999</c:v>
                </c:pt>
                <c:pt idx="59">
                  <c:v>15.69</c:v>
                </c:pt>
                <c:pt idx="60">
                  <c:v>15.86</c:v>
                </c:pt>
                <c:pt idx="61">
                  <c:v>12.98</c:v>
                </c:pt>
                <c:pt idx="62">
                  <c:v>12.31</c:v>
                </c:pt>
                <c:pt idx="63">
                  <c:v>11.51</c:v>
                </c:pt>
                <c:pt idx="64">
                  <c:v>11.73</c:v>
                </c:pt>
                <c:pt idx="65">
                  <c:v>11.7</c:v>
                </c:pt>
                <c:pt idx="66">
                  <c:v>10.9</c:v>
                </c:pt>
                <c:pt idx="67">
                  <c:v>10.57</c:v>
                </c:pt>
                <c:pt idx="68">
                  <c:v>10.37</c:v>
                </c:pt>
                <c:pt idx="69">
                  <c:v>9.59</c:v>
                </c:pt>
                <c:pt idx="70">
                  <c:v>9.09</c:v>
                </c:pt>
                <c:pt idx="71">
                  <c:v>9.26</c:v>
                </c:pt>
                <c:pt idx="72">
                  <c:v>9.9</c:v>
                </c:pt>
                <c:pt idx="73">
                  <c:v>9.61</c:v>
                </c:pt>
                <c:pt idx="74">
                  <c:v>9.85</c:v>
                </c:pt>
                <c:pt idx="75">
                  <c:v>9.99</c:v>
                </c:pt>
                <c:pt idx="76">
                  <c:v>9.9</c:v>
                </c:pt>
                <c:pt idx="77">
                  <c:v>10.45</c:v>
                </c:pt>
                <c:pt idx="78">
                  <c:v>11.66</c:v>
                </c:pt>
                <c:pt idx="79">
                  <c:v>13.61</c:v>
                </c:pt>
                <c:pt idx="80">
                  <c:v>12.88</c:v>
                </c:pt>
                <c:pt idx="81">
                  <c:v>12.52</c:v>
                </c:pt>
                <c:pt idx="82">
                  <c:v>10.93</c:v>
                </c:pt>
                <c:pt idx="83">
                  <c:v>12.07</c:v>
                </c:pt>
                <c:pt idx="84">
                  <c:v>13.21</c:v>
                </c:pt>
                <c:pt idx="85">
                  <c:v>13.68</c:v>
                </c:pt>
                <c:pt idx="86">
                  <c:v>14.02</c:v>
                </c:pt>
                <c:pt idx="87">
                  <c:v>11.7</c:v>
                </c:pt>
                <c:pt idx="88">
                  <c:v>11.83</c:v>
                </c:pt>
                <c:pt idx="89">
                  <c:v>11.32</c:v>
                </c:pt>
                <c:pt idx="90">
                  <c:v>12.24</c:v>
                </c:pt>
                <c:pt idx="91">
                  <c:v>13.31</c:v>
                </c:pt>
                <c:pt idx="92">
                  <c:v>12.93</c:v>
                </c:pt>
                <c:pt idx="93">
                  <c:v>13.47</c:v>
                </c:pt>
                <c:pt idx="94">
                  <c:v>15.47</c:v>
                </c:pt>
                <c:pt idx="95">
                  <c:v>16.579999999999998</c:v>
                </c:pt>
                <c:pt idx="96">
                  <c:v>17.8</c:v>
                </c:pt>
                <c:pt idx="97">
                  <c:v>21.72</c:v>
                </c:pt>
                <c:pt idx="98">
                  <c:v>23.45</c:v>
                </c:pt>
                <c:pt idx="99">
                  <c:v>23.16</c:v>
                </c:pt>
                <c:pt idx="100">
                  <c:v>22.77</c:v>
                </c:pt>
                <c:pt idx="101">
                  <c:v>24.9</c:v>
                </c:pt>
                <c:pt idx="102">
                  <c:v>21.91</c:v>
                </c:pt>
                <c:pt idx="103">
                  <c:v>21.98</c:v>
                </c:pt>
                <c:pt idx="104">
                  <c:v>18.149999999999999</c:v>
                </c:pt>
                <c:pt idx="105">
                  <c:v>16.89</c:v>
                </c:pt>
                <c:pt idx="106">
                  <c:v>15.11</c:v>
                </c:pt>
                <c:pt idx="107">
                  <c:v>16.3</c:v>
                </c:pt>
                <c:pt idx="108">
                  <c:v>17.690000000000001</c:v>
                </c:pt>
                <c:pt idx="109">
                  <c:v>18.600000000000001</c:v>
                </c:pt>
                <c:pt idx="110">
                  <c:v>22.67</c:v>
                </c:pt>
                <c:pt idx="111">
                  <c:v>26.94</c:v>
                </c:pt>
                <c:pt idx="112">
                  <c:v>26.42</c:v>
                </c:pt>
                <c:pt idx="113">
                  <c:v>28.04</c:v>
                </c:pt>
                <c:pt idx="114">
                  <c:v>29.74</c:v>
                </c:pt>
                <c:pt idx="115">
                  <c:v>29.31</c:v>
                </c:pt>
                <c:pt idx="116">
                  <c:v>25.9</c:v>
                </c:pt>
                <c:pt idx="117">
                  <c:v>23.9</c:v>
                </c:pt>
                <c:pt idx="118">
                  <c:v>21.84</c:v>
                </c:pt>
                <c:pt idx="119">
                  <c:v>24.92</c:v>
                </c:pt>
                <c:pt idx="120">
                  <c:v>29.47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E-4B02-8B0F-51E72B0E0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470088"/>
        <c:axId val="951474008"/>
      </c:scatterChart>
      <c:valAx>
        <c:axId val="951470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6761665425143928"/>
              <c:y val="0.86921009837806085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mmm\-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1474008"/>
        <c:crosses val="autoZero"/>
        <c:crossBetween val="midCat"/>
      </c:valAx>
      <c:valAx>
        <c:axId val="951474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14700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% Error of Forecast</a:t>
            </a:r>
          </a:p>
        </c:rich>
      </c:tx>
      <c:layout>
        <c:manualLayout>
          <c:xMode val="edge"/>
          <c:yMode val="edge"/>
          <c:x val="0.31606222614224705"/>
          <c:y val="3.8043516119433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559600444196867E-2"/>
          <c:y val="0.22554370270807286"/>
          <c:w val="0.84455971903584059"/>
          <c:h val="0.53532661968060657"/>
        </c:manualLayout>
      </c:layout>
      <c:scatterChart>
        <c:scatterStyle val="lineMarker"/>
        <c:varyColors val="0"/>
        <c:ser>
          <c:idx val="9"/>
          <c:order val="0"/>
          <c:tx>
            <c:strRef>
              <c:f>'Evaluate %change forecast'!$I$3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'Evaluate %change forecast'!$A$4:$A$124</c:f>
              <c:numCache>
                <c:formatCode>[$-409]mmm\-yy;@</c:formatCode>
                <c:ptCount val="121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</c:numCache>
            </c:numRef>
          </c:xVal>
          <c:yVal>
            <c:numRef>
              <c:f>'Evaluate %change forecast'!$I$4:$I$124</c:f>
              <c:numCache>
                <c:formatCode>0.0000</c:formatCode>
                <c:ptCount val="121"/>
                <c:pt idx="1">
                  <c:v>-9.6075691159571736E-2</c:v>
                </c:pt>
                <c:pt idx="2">
                  <c:v>-0.11872626819025942</c:v>
                </c:pt>
                <c:pt idx="3">
                  <c:v>-9.9964966907068895E-2</c:v>
                </c:pt>
                <c:pt idx="4">
                  <c:v>8.0773951008504347E-2</c:v>
                </c:pt>
                <c:pt idx="5">
                  <c:v>3.8541317042717661E-3</c:v>
                </c:pt>
                <c:pt idx="6">
                  <c:v>-2.7804696091622897E-2</c:v>
                </c:pt>
                <c:pt idx="7">
                  <c:v>-0.30490473762192244</c:v>
                </c:pt>
                <c:pt idx="8">
                  <c:v>2.717125265617467E-2</c:v>
                </c:pt>
                <c:pt idx="9">
                  <c:v>-0.15878192842564309</c:v>
                </c:pt>
                <c:pt idx="10">
                  <c:v>6.3782693299603135E-2</c:v>
                </c:pt>
                <c:pt idx="11">
                  <c:v>-8.3461103077976329E-2</c:v>
                </c:pt>
                <c:pt idx="12">
                  <c:v>8.0629622848825952E-2</c:v>
                </c:pt>
                <c:pt idx="13">
                  <c:v>-1.8223455437566493E-3</c:v>
                </c:pt>
                <c:pt idx="14">
                  <c:v>7.3064845865446926E-2</c:v>
                </c:pt>
                <c:pt idx="15">
                  <c:v>7.4171204977588903E-2</c:v>
                </c:pt>
                <c:pt idx="16">
                  <c:v>2.495643899253255E-2</c:v>
                </c:pt>
                <c:pt idx="17">
                  <c:v>1.4418166735180453E-2</c:v>
                </c:pt>
                <c:pt idx="18">
                  <c:v>3.4899144845753217E-2</c:v>
                </c:pt>
                <c:pt idx="19">
                  <c:v>4.1923264866043905E-2</c:v>
                </c:pt>
                <c:pt idx="20">
                  <c:v>-7.9891640887736495E-2</c:v>
                </c:pt>
                <c:pt idx="21">
                  <c:v>-9.4937194077122769E-2</c:v>
                </c:pt>
                <c:pt idx="22">
                  <c:v>-5.0094465096133731E-2</c:v>
                </c:pt>
                <c:pt idx="23">
                  <c:v>-0.11057478960637301</c:v>
                </c:pt>
                <c:pt idx="24">
                  <c:v>3.5783239348647633E-2</c:v>
                </c:pt>
                <c:pt idx="25">
                  <c:v>-1.6956345904099283E-2</c:v>
                </c:pt>
                <c:pt idx="26">
                  <c:v>-8.5087463679275513E-2</c:v>
                </c:pt>
                <c:pt idx="27">
                  <c:v>-4.2191369643472754E-2</c:v>
                </c:pt>
                <c:pt idx="28">
                  <c:v>8.0798982683859917E-4</c:v>
                </c:pt>
                <c:pt idx="29">
                  <c:v>1.0054791824071015E-2</c:v>
                </c:pt>
                <c:pt idx="30">
                  <c:v>-6.6060157204188091E-2</c:v>
                </c:pt>
                <c:pt idx="31">
                  <c:v>-4.1571235069131039E-2</c:v>
                </c:pt>
                <c:pt idx="32">
                  <c:v>8.4339433865198613E-2</c:v>
                </c:pt>
                <c:pt idx="33">
                  <c:v>3.9275186892005175E-2</c:v>
                </c:pt>
                <c:pt idx="34">
                  <c:v>-5.0693130721287415E-2</c:v>
                </c:pt>
                <c:pt idx="35">
                  <c:v>0.10622578955984847</c:v>
                </c:pt>
                <c:pt idx="36">
                  <c:v>6.7974816748224365E-2</c:v>
                </c:pt>
                <c:pt idx="37">
                  <c:v>-5.1249024217362375E-2</c:v>
                </c:pt>
                <c:pt idx="38">
                  <c:v>7.8454279527703744E-2</c:v>
                </c:pt>
                <c:pt idx="39">
                  <c:v>1.888287895992927E-2</c:v>
                </c:pt>
                <c:pt idx="40">
                  <c:v>-4.7848941044641678E-2</c:v>
                </c:pt>
                <c:pt idx="41">
                  <c:v>1.0443858501097867E-3</c:v>
                </c:pt>
                <c:pt idx="42">
                  <c:v>-2.9381713872782234E-4</c:v>
                </c:pt>
                <c:pt idx="43">
                  <c:v>2.958230135599324E-2</c:v>
                </c:pt>
                <c:pt idx="44">
                  <c:v>-6.1782767001249239E-2</c:v>
                </c:pt>
                <c:pt idx="45">
                  <c:v>-5.7914920001722936E-2</c:v>
                </c:pt>
                <c:pt idx="46">
                  <c:v>-1.6317111432067301E-2</c:v>
                </c:pt>
                <c:pt idx="47">
                  <c:v>4.4454049331179871E-2</c:v>
                </c:pt>
                <c:pt idx="48">
                  <c:v>4.6268155002800834E-2</c:v>
                </c:pt>
                <c:pt idx="49">
                  <c:v>1.4800789597631555E-2</c:v>
                </c:pt>
                <c:pt idx="50">
                  <c:v>7.3296043363581434E-2</c:v>
                </c:pt>
                <c:pt idx="51">
                  <c:v>5.5932078768643229E-2</c:v>
                </c:pt>
                <c:pt idx="52">
                  <c:v>3.2365863341236255E-3</c:v>
                </c:pt>
                <c:pt idx="53">
                  <c:v>0.14037596892544937</c:v>
                </c:pt>
                <c:pt idx="54">
                  <c:v>0.12760325941333817</c:v>
                </c:pt>
                <c:pt idx="55">
                  <c:v>9.0548781520234614E-2</c:v>
                </c:pt>
                <c:pt idx="56">
                  <c:v>-7.1517100823917101E-2</c:v>
                </c:pt>
                <c:pt idx="57">
                  <c:v>8.1331088017621254E-3</c:v>
                </c:pt>
                <c:pt idx="58">
                  <c:v>-4.75320065989802E-2</c:v>
                </c:pt>
                <c:pt idx="59">
                  <c:v>-9.2127964728756923E-2</c:v>
                </c:pt>
                <c:pt idx="60">
                  <c:v>-3.0660403451164796E-3</c:v>
                </c:pt>
                <c:pt idx="61">
                  <c:v>-0.23890571739035918</c:v>
                </c:pt>
                <c:pt idx="62">
                  <c:v>-6.9119882379710951E-2</c:v>
                </c:pt>
                <c:pt idx="63">
                  <c:v>-8.4407458432207594E-2</c:v>
                </c:pt>
                <c:pt idx="64">
                  <c:v>5.0824811034308427E-3</c:v>
                </c:pt>
                <c:pt idx="65">
                  <c:v>-1.6534018622110763E-2</c:v>
                </c:pt>
                <c:pt idx="66">
                  <c:v>-8.8351375436469662E-2</c:v>
                </c:pt>
                <c:pt idx="67">
                  <c:v>-4.5589653960224269E-2</c:v>
                </c:pt>
                <c:pt idx="68">
                  <c:v>-3.3489330812600429E-2</c:v>
                </c:pt>
                <c:pt idx="69">
                  <c:v>-9.6402244322437769E-2</c:v>
                </c:pt>
                <c:pt idx="70">
                  <c:v>-6.9706144873671799E-2</c:v>
                </c:pt>
                <c:pt idx="71">
                  <c:v>4.6801551603175744E-3</c:v>
                </c:pt>
                <c:pt idx="72">
                  <c:v>5.1613073225376498E-2</c:v>
                </c:pt>
                <c:pt idx="73">
                  <c:v>-4.4531577001782841E-2</c:v>
                </c:pt>
                <c:pt idx="74">
                  <c:v>1.0770808055926303E-2</c:v>
                </c:pt>
                <c:pt idx="75">
                  <c:v>2.7510053868756105E-4</c:v>
                </c:pt>
                <c:pt idx="76">
                  <c:v>-2.3151770894005195E-2</c:v>
                </c:pt>
                <c:pt idx="77">
                  <c:v>3.9430769857690603E-2</c:v>
                </c:pt>
                <c:pt idx="78">
                  <c:v>9.128539810960784E-2</c:v>
                </c:pt>
                <c:pt idx="79">
                  <c:v>0.13133926342669922</c:v>
                </c:pt>
                <c:pt idx="80">
                  <c:v>-7.1400954203328773E-2</c:v>
                </c:pt>
                <c:pt idx="81">
                  <c:v>-4.3088844517332178E-2</c:v>
                </c:pt>
                <c:pt idx="82">
                  <c:v>-0.16143239029303932</c:v>
                </c:pt>
                <c:pt idx="83">
                  <c:v>8.1830930573260768E-2</c:v>
                </c:pt>
                <c:pt idx="84">
                  <c:v>7.3566567631693988E-2</c:v>
                </c:pt>
                <c:pt idx="85">
                  <c:v>2.09012708194516E-2</c:v>
                </c:pt>
                <c:pt idx="86">
                  <c:v>1.0654801479675624E-2</c:v>
                </c:pt>
                <c:pt idx="87">
                  <c:v>-0.21498780401380993</c:v>
                </c:pt>
                <c:pt idx="88">
                  <c:v>-2.7920534452679359E-3</c:v>
                </c:pt>
                <c:pt idx="89">
                  <c:v>-5.9614967898934362E-2</c:v>
                </c:pt>
                <c:pt idx="90">
                  <c:v>6.2276552201307588E-2</c:v>
                </c:pt>
                <c:pt idx="91">
                  <c:v>6.7576675173656148E-2</c:v>
                </c:pt>
                <c:pt idx="92">
                  <c:v>-4.3732717241078571E-2</c:v>
                </c:pt>
                <c:pt idx="93">
                  <c:v>2.6713508335143368E-2</c:v>
                </c:pt>
                <c:pt idx="94">
                  <c:v>0.11714974118249927</c:v>
                </c:pt>
                <c:pt idx="95">
                  <c:v>5.3946810696525127E-2</c:v>
                </c:pt>
                <c:pt idx="96">
                  <c:v>5.5560178278931678E-2</c:v>
                </c:pt>
                <c:pt idx="97">
                  <c:v>0.16905945970398745</c:v>
                </c:pt>
                <c:pt idx="98">
                  <c:v>6.0867780395337065E-2</c:v>
                </c:pt>
                <c:pt idx="99">
                  <c:v>-2.663025448547764E-2</c:v>
                </c:pt>
                <c:pt idx="100">
                  <c:v>-3.1300649079739021E-2</c:v>
                </c:pt>
                <c:pt idx="101">
                  <c:v>7.2799941908818971E-2</c:v>
                </c:pt>
                <c:pt idx="102">
                  <c:v>-0.15230311572677752</c:v>
                </c:pt>
                <c:pt idx="103">
                  <c:v>-1.0705097603735572E-2</c:v>
                </c:pt>
                <c:pt idx="104">
                  <c:v>-0.22789385335791637</c:v>
                </c:pt>
                <c:pt idx="105">
                  <c:v>-8.9574037940185924E-2</c:v>
                </c:pt>
                <c:pt idx="106">
                  <c:v>-0.1333784529927515</c:v>
                </c:pt>
                <c:pt idx="107">
                  <c:v>6.0089228760887591E-2</c:v>
                </c:pt>
                <c:pt idx="108">
                  <c:v>6.5736164263949404E-2</c:v>
                </c:pt>
                <c:pt idx="109">
                  <c:v>3.5672270181805167E-2</c:v>
                </c:pt>
                <c:pt idx="110">
                  <c:v>0.16809987273368587</c:v>
                </c:pt>
                <c:pt idx="111">
                  <c:v>0.14677475769364651</c:v>
                </c:pt>
                <c:pt idx="112">
                  <c:v>-3.3890499917239664E-2</c:v>
                </c:pt>
                <c:pt idx="113">
                  <c:v>4.4645462539949915E-2</c:v>
                </c:pt>
                <c:pt idx="114">
                  <c:v>4.4024390923902083E-2</c:v>
                </c:pt>
                <c:pt idx="115">
                  <c:v>-2.8809373335254018E-2</c:v>
                </c:pt>
                <c:pt idx="116">
                  <c:v>-0.14742899737012163</c:v>
                </c:pt>
                <c:pt idx="117">
                  <c:v>-9.878223652494289E-2</c:v>
                </c:pt>
                <c:pt idx="118">
                  <c:v>-0.10957083691397713</c:v>
                </c:pt>
                <c:pt idx="119">
                  <c:v>0.11138352117921194</c:v>
                </c:pt>
                <c:pt idx="120">
                  <c:v>0.14261147101048019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A-48CF-838B-8AD54606F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420304"/>
        <c:axId val="951476360"/>
      </c:scatterChart>
      <c:valAx>
        <c:axId val="95142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186536116768813"/>
              <c:y val="0.86956608272991942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mmm\-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1476360"/>
        <c:crossesAt val="-0.4"/>
        <c:crossBetween val="midCat"/>
      </c:valAx>
      <c:valAx>
        <c:axId val="951476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14203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of Sugar (cents per pound)</a:t>
            </a:r>
          </a:p>
        </c:rich>
      </c:tx>
      <c:layout>
        <c:manualLayout>
          <c:xMode val="edge"/>
          <c:yMode val="edge"/>
          <c:x val="0.29533683426406687"/>
          <c:y val="3.81471516529556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57523604085437E-2"/>
          <c:y val="0.22615811337109418"/>
          <c:w val="0.87176179587595193"/>
          <c:h val="0.53406012314137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'Autocorr adjustment+forecast'!$B$3</c:f>
              <c:strCache>
                <c:ptCount val="1"/>
                <c:pt idx="0">
                  <c:v>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'Autocorr adjustment+forecast'!$A$4:$A$124</c:f>
              <c:numCache>
                <c:formatCode>[$-409]mmm\-yy;@</c:formatCode>
                <c:ptCount val="121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</c:numCache>
            </c:numRef>
          </c:xVal>
          <c:yVal>
            <c:numRef>
              <c:f>'Autocorr adjustment+forecast'!$B$4:$B$124</c:f>
              <c:numCache>
                <c:formatCode>0.00</c:formatCode>
                <c:ptCount val="121"/>
                <c:pt idx="0">
                  <c:v>8.5399999999999991</c:v>
                </c:pt>
                <c:pt idx="1">
                  <c:v>7.9</c:v>
                </c:pt>
                <c:pt idx="2">
                  <c:v>7.16</c:v>
                </c:pt>
                <c:pt idx="3">
                  <c:v>6.6</c:v>
                </c:pt>
                <c:pt idx="4">
                  <c:v>7.28</c:v>
                </c:pt>
                <c:pt idx="5">
                  <c:v>7.41</c:v>
                </c:pt>
                <c:pt idx="6">
                  <c:v>7.31</c:v>
                </c:pt>
                <c:pt idx="7">
                  <c:v>5.68</c:v>
                </c:pt>
                <c:pt idx="8">
                  <c:v>5.92</c:v>
                </c:pt>
                <c:pt idx="9">
                  <c:v>5.18</c:v>
                </c:pt>
                <c:pt idx="10">
                  <c:v>5.61</c:v>
                </c:pt>
                <c:pt idx="11">
                  <c:v>5.25</c:v>
                </c:pt>
                <c:pt idx="12">
                  <c:v>5.79</c:v>
                </c:pt>
                <c:pt idx="13">
                  <c:v>5.86</c:v>
                </c:pt>
                <c:pt idx="14">
                  <c:v>6.41</c:v>
                </c:pt>
                <c:pt idx="15">
                  <c:v>7.02</c:v>
                </c:pt>
                <c:pt idx="16">
                  <c:v>7.3</c:v>
                </c:pt>
                <c:pt idx="17">
                  <c:v>7.51</c:v>
                </c:pt>
                <c:pt idx="18">
                  <c:v>7.89</c:v>
                </c:pt>
                <c:pt idx="19">
                  <c:v>8.35</c:v>
                </c:pt>
                <c:pt idx="20">
                  <c:v>7.84</c:v>
                </c:pt>
                <c:pt idx="21">
                  <c:v>7.26</c:v>
                </c:pt>
                <c:pt idx="22">
                  <c:v>7.01</c:v>
                </c:pt>
                <c:pt idx="23">
                  <c:v>6.4</c:v>
                </c:pt>
                <c:pt idx="24">
                  <c:v>6.73</c:v>
                </c:pt>
                <c:pt idx="25">
                  <c:v>6.71</c:v>
                </c:pt>
                <c:pt idx="26">
                  <c:v>6.27</c:v>
                </c:pt>
                <c:pt idx="27">
                  <c:v>6.1</c:v>
                </c:pt>
                <c:pt idx="28">
                  <c:v>6.19</c:v>
                </c:pt>
                <c:pt idx="29">
                  <c:v>6.34</c:v>
                </c:pt>
                <c:pt idx="30">
                  <c:v>6.03</c:v>
                </c:pt>
                <c:pt idx="31">
                  <c:v>5.87</c:v>
                </c:pt>
                <c:pt idx="32">
                  <c:v>6.5</c:v>
                </c:pt>
                <c:pt idx="33">
                  <c:v>6.86</c:v>
                </c:pt>
                <c:pt idx="34">
                  <c:v>6.62</c:v>
                </c:pt>
                <c:pt idx="35">
                  <c:v>7.51</c:v>
                </c:pt>
                <c:pt idx="36">
                  <c:v>8.17</c:v>
                </c:pt>
                <c:pt idx="37">
                  <c:v>7.88</c:v>
                </c:pt>
                <c:pt idx="38">
                  <c:v>8.67</c:v>
                </c:pt>
                <c:pt idx="39">
                  <c:v>8.9600000000000009</c:v>
                </c:pt>
                <c:pt idx="40">
                  <c:v>8.67</c:v>
                </c:pt>
                <c:pt idx="41">
                  <c:v>8.8000000000000007</c:v>
                </c:pt>
                <c:pt idx="42">
                  <c:v>8.92</c:v>
                </c:pt>
                <c:pt idx="43">
                  <c:v>9.32</c:v>
                </c:pt>
                <c:pt idx="44">
                  <c:v>8.9</c:v>
                </c:pt>
                <c:pt idx="45">
                  <c:v>8.5299999999999994</c:v>
                </c:pt>
                <c:pt idx="46">
                  <c:v>8.51</c:v>
                </c:pt>
                <c:pt idx="47">
                  <c:v>9.0299999999999994</c:v>
                </c:pt>
                <c:pt idx="48">
                  <c:v>9.6</c:v>
                </c:pt>
                <c:pt idx="49">
                  <c:v>9.8800000000000008</c:v>
                </c:pt>
                <c:pt idx="50">
                  <c:v>10.81</c:v>
                </c:pt>
                <c:pt idx="51">
                  <c:v>11.61</c:v>
                </c:pt>
                <c:pt idx="52">
                  <c:v>11.81</c:v>
                </c:pt>
                <c:pt idx="53">
                  <c:v>13.93</c:v>
                </c:pt>
                <c:pt idx="54">
                  <c:v>16.190000000000001</c:v>
                </c:pt>
                <c:pt idx="55">
                  <c:v>18.05</c:v>
                </c:pt>
                <c:pt idx="56">
                  <c:v>17.079999999999998</c:v>
                </c:pt>
                <c:pt idx="57">
                  <c:v>17.46</c:v>
                </c:pt>
                <c:pt idx="58">
                  <c:v>16.899999999999999</c:v>
                </c:pt>
                <c:pt idx="59">
                  <c:v>15.69</c:v>
                </c:pt>
                <c:pt idx="60">
                  <c:v>15.86</c:v>
                </c:pt>
                <c:pt idx="61">
                  <c:v>12.98</c:v>
                </c:pt>
                <c:pt idx="62">
                  <c:v>12.31</c:v>
                </c:pt>
                <c:pt idx="63">
                  <c:v>11.51</c:v>
                </c:pt>
                <c:pt idx="64">
                  <c:v>11.73</c:v>
                </c:pt>
                <c:pt idx="65">
                  <c:v>11.7</c:v>
                </c:pt>
                <c:pt idx="66">
                  <c:v>10.9</c:v>
                </c:pt>
                <c:pt idx="67">
                  <c:v>10.57</c:v>
                </c:pt>
                <c:pt idx="68">
                  <c:v>10.37</c:v>
                </c:pt>
                <c:pt idx="69">
                  <c:v>9.59</c:v>
                </c:pt>
                <c:pt idx="70">
                  <c:v>9.09</c:v>
                </c:pt>
                <c:pt idx="71">
                  <c:v>9.26</c:v>
                </c:pt>
                <c:pt idx="72">
                  <c:v>9.9</c:v>
                </c:pt>
                <c:pt idx="73">
                  <c:v>9.61</c:v>
                </c:pt>
                <c:pt idx="74">
                  <c:v>9.85</c:v>
                </c:pt>
                <c:pt idx="75">
                  <c:v>9.99</c:v>
                </c:pt>
                <c:pt idx="76">
                  <c:v>9.9</c:v>
                </c:pt>
                <c:pt idx="77">
                  <c:v>10.45</c:v>
                </c:pt>
                <c:pt idx="78">
                  <c:v>11.66</c:v>
                </c:pt>
                <c:pt idx="79">
                  <c:v>13.61</c:v>
                </c:pt>
                <c:pt idx="80">
                  <c:v>12.88</c:v>
                </c:pt>
                <c:pt idx="81">
                  <c:v>12.52</c:v>
                </c:pt>
                <c:pt idx="82">
                  <c:v>10.93</c:v>
                </c:pt>
                <c:pt idx="83">
                  <c:v>12.07</c:v>
                </c:pt>
                <c:pt idx="84">
                  <c:v>13.21</c:v>
                </c:pt>
                <c:pt idx="85">
                  <c:v>13.68</c:v>
                </c:pt>
                <c:pt idx="86">
                  <c:v>14.02</c:v>
                </c:pt>
                <c:pt idx="87">
                  <c:v>11.7</c:v>
                </c:pt>
                <c:pt idx="88">
                  <c:v>11.83</c:v>
                </c:pt>
                <c:pt idx="89">
                  <c:v>11.32</c:v>
                </c:pt>
                <c:pt idx="90">
                  <c:v>12.24</c:v>
                </c:pt>
                <c:pt idx="91">
                  <c:v>13.31</c:v>
                </c:pt>
                <c:pt idx="92">
                  <c:v>12.93</c:v>
                </c:pt>
                <c:pt idx="93">
                  <c:v>13.47</c:v>
                </c:pt>
                <c:pt idx="94">
                  <c:v>15.47</c:v>
                </c:pt>
                <c:pt idx="95">
                  <c:v>16.579999999999998</c:v>
                </c:pt>
                <c:pt idx="96">
                  <c:v>17.8</c:v>
                </c:pt>
                <c:pt idx="97">
                  <c:v>21.72</c:v>
                </c:pt>
                <c:pt idx="98">
                  <c:v>23.45</c:v>
                </c:pt>
                <c:pt idx="99">
                  <c:v>23.16</c:v>
                </c:pt>
                <c:pt idx="100">
                  <c:v>22.77</c:v>
                </c:pt>
                <c:pt idx="101">
                  <c:v>24.9</c:v>
                </c:pt>
                <c:pt idx="102">
                  <c:v>21.91</c:v>
                </c:pt>
                <c:pt idx="103">
                  <c:v>21.98</c:v>
                </c:pt>
                <c:pt idx="104">
                  <c:v>18.149999999999999</c:v>
                </c:pt>
                <c:pt idx="105">
                  <c:v>16.89</c:v>
                </c:pt>
                <c:pt idx="106">
                  <c:v>15.11</c:v>
                </c:pt>
                <c:pt idx="107">
                  <c:v>16.3</c:v>
                </c:pt>
                <c:pt idx="108">
                  <c:v>17.690000000000001</c:v>
                </c:pt>
                <c:pt idx="109">
                  <c:v>18.600000000000001</c:v>
                </c:pt>
                <c:pt idx="110">
                  <c:v>22.67</c:v>
                </c:pt>
                <c:pt idx="111">
                  <c:v>26.94</c:v>
                </c:pt>
                <c:pt idx="112">
                  <c:v>26.42</c:v>
                </c:pt>
                <c:pt idx="113">
                  <c:v>28.04</c:v>
                </c:pt>
                <c:pt idx="114">
                  <c:v>29.74</c:v>
                </c:pt>
                <c:pt idx="115">
                  <c:v>29.31</c:v>
                </c:pt>
                <c:pt idx="116">
                  <c:v>25.9</c:v>
                </c:pt>
                <c:pt idx="117">
                  <c:v>23.9</c:v>
                </c:pt>
                <c:pt idx="118">
                  <c:v>21.84</c:v>
                </c:pt>
                <c:pt idx="119">
                  <c:v>24.92</c:v>
                </c:pt>
                <c:pt idx="120">
                  <c:v>29.47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B-4481-A42F-C08BDAB27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775352"/>
        <c:axId val="577769864"/>
      </c:scatterChart>
      <c:valAx>
        <c:axId val="57777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6761665425143928"/>
              <c:y val="0.86921009837806085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mmm\-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7769864"/>
        <c:crosses val="autoZero"/>
        <c:crossBetween val="midCat"/>
      </c:valAx>
      <c:valAx>
        <c:axId val="577769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77753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Change in Price of Sugar</a:t>
            </a:r>
          </a:p>
        </c:rich>
      </c:tx>
      <c:layout>
        <c:manualLayout>
          <c:xMode val="edge"/>
          <c:yMode val="edge"/>
          <c:x val="0.29015548629452181"/>
          <c:y val="3.8043516119433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471512626926657E-2"/>
          <c:y val="0.22554370270807286"/>
          <c:w val="0.87564780685311072"/>
          <c:h val="0.53532661968060657"/>
        </c:manualLayout>
      </c:layout>
      <c:scatterChart>
        <c:scatterStyle val="lineMarker"/>
        <c:varyColors val="0"/>
        <c:ser>
          <c:idx val="2"/>
          <c:order val="0"/>
          <c:tx>
            <c:strRef>
              <c:f>'Autocorr adjustment+forecast'!$D$3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'Autocorr adjustment+forecast'!$A$4:$A$124</c:f>
              <c:numCache>
                <c:formatCode>[$-409]mmm\-yy;@</c:formatCode>
                <c:ptCount val="121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</c:numCache>
            </c:numRef>
          </c:xVal>
          <c:yVal>
            <c:numRef>
              <c:f>'Autocorr adjustment+forecast'!$D$4:$D$124</c:f>
              <c:numCache>
                <c:formatCode>0.00</c:formatCode>
                <c:ptCount val="121"/>
                <c:pt idx="1">
                  <c:v>-0.63999999999999879</c:v>
                </c:pt>
                <c:pt idx="2">
                  <c:v>-0.74000000000000021</c:v>
                </c:pt>
                <c:pt idx="3">
                  <c:v>-0.5600000000000005</c:v>
                </c:pt>
                <c:pt idx="4">
                  <c:v>0.6800000000000006</c:v>
                </c:pt>
                <c:pt idx="5">
                  <c:v>0.12999999999999989</c:v>
                </c:pt>
                <c:pt idx="6">
                  <c:v>-0.10000000000000053</c:v>
                </c:pt>
                <c:pt idx="7">
                  <c:v>-1.63</c:v>
                </c:pt>
                <c:pt idx="8">
                  <c:v>0.24000000000000021</c:v>
                </c:pt>
                <c:pt idx="9">
                  <c:v>-0.74000000000000021</c:v>
                </c:pt>
                <c:pt idx="10">
                  <c:v>0.4300000000000006</c:v>
                </c:pt>
                <c:pt idx="11">
                  <c:v>-0.36000000000000032</c:v>
                </c:pt>
                <c:pt idx="12">
                  <c:v>0.54</c:v>
                </c:pt>
                <c:pt idx="13">
                  <c:v>7.0000000000000284E-2</c:v>
                </c:pt>
                <c:pt idx="14">
                  <c:v>0.54999999999999982</c:v>
                </c:pt>
                <c:pt idx="15">
                  <c:v>0.60999999999999943</c:v>
                </c:pt>
                <c:pt idx="16">
                  <c:v>0.28000000000000025</c:v>
                </c:pt>
                <c:pt idx="17">
                  <c:v>0.20999999999999996</c:v>
                </c:pt>
                <c:pt idx="18">
                  <c:v>0.37999999999999989</c:v>
                </c:pt>
                <c:pt idx="19">
                  <c:v>0.45999999999999996</c:v>
                </c:pt>
                <c:pt idx="20">
                  <c:v>-0.50999999999999979</c:v>
                </c:pt>
                <c:pt idx="21">
                  <c:v>-0.58000000000000007</c:v>
                </c:pt>
                <c:pt idx="22">
                  <c:v>-0.25</c:v>
                </c:pt>
                <c:pt idx="23">
                  <c:v>-0.60999999999999943</c:v>
                </c:pt>
                <c:pt idx="24">
                  <c:v>0.33000000000000007</c:v>
                </c:pt>
                <c:pt idx="25">
                  <c:v>-2.0000000000000462E-2</c:v>
                </c:pt>
                <c:pt idx="26">
                  <c:v>-0.44000000000000039</c:v>
                </c:pt>
                <c:pt idx="27">
                  <c:v>-0.16999999999999993</c:v>
                </c:pt>
                <c:pt idx="28">
                  <c:v>9.0000000000000746E-2</c:v>
                </c:pt>
                <c:pt idx="29">
                  <c:v>0.14999999999999947</c:v>
                </c:pt>
                <c:pt idx="30">
                  <c:v>-0.30999999999999961</c:v>
                </c:pt>
                <c:pt idx="31">
                  <c:v>-0.16000000000000014</c:v>
                </c:pt>
                <c:pt idx="32">
                  <c:v>0.62999999999999989</c:v>
                </c:pt>
                <c:pt idx="33">
                  <c:v>0.36000000000000032</c:v>
                </c:pt>
                <c:pt idx="34">
                  <c:v>-0.24000000000000021</c:v>
                </c:pt>
                <c:pt idx="35">
                  <c:v>0.88999999999999968</c:v>
                </c:pt>
                <c:pt idx="36">
                  <c:v>0.66000000000000014</c:v>
                </c:pt>
                <c:pt idx="37">
                  <c:v>-0.29000000000000004</c:v>
                </c:pt>
                <c:pt idx="38">
                  <c:v>0.79</c:v>
                </c:pt>
                <c:pt idx="39">
                  <c:v>0.29000000000000092</c:v>
                </c:pt>
                <c:pt idx="40">
                  <c:v>-0.29000000000000092</c:v>
                </c:pt>
                <c:pt idx="41">
                  <c:v>0.13000000000000078</c:v>
                </c:pt>
                <c:pt idx="42">
                  <c:v>0.11999999999999922</c:v>
                </c:pt>
                <c:pt idx="43">
                  <c:v>0.40000000000000036</c:v>
                </c:pt>
                <c:pt idx="44">
                  <c:v>-0.41999999999999993</c:v>
                </c:pt>
                <c:pt idx="45">
                  <c:v>-0.37000000000000099</c:v>
                </c:pt>
                <c:pt idx="46">
                  <c:v>-1.9999999999999574E-2</c:v>
                </c:pt>
                <c:pt idx="47">
                  <c:v>0.51999999999999957</c:v>
                </c:pt>
                <c:pt idx="48">
                  <c:v>0.57000000000000028</c:v>
                </c:pt>
                <c:pt idx="49">
                  <c:v>0.28000000000000114</c:v>
                </c:pt>
                <c:pt idx="50">
                  <c:v>0.92999999999999972</c:v>
                </c:pt>
                <c:pt idx="51">
                  <c:v>0.79999999999999893</c:v>
                </c:pt>
                <c:pt idx="52">
                  <c:v>0.20000000000000107</c:v>
                </c:pt>
                <c:pt idx="53">
                  <c:v>2.1199999999999992</c:v>
                </c:pt>
                <c:pt idx="54">
                  <c:v>2.2600000000000016</c:v>
                </c:pt>
                <c:pt idx="55">
                  <c:v>1.8599999999999994</c:v>
                </c:pt>
                <c:pt idx="56">
                  <c:v>-0.97000000000000242</c:v>
                </c:pt>
                <c:pt idx="57">
                  <c:v>0.38000000000000256</c:v>
                </c:pt>
                <c:pt idx="58">
                  <c:v>-0.56000000000000227</c:v>
                </c:pt>
                <c:pt idx="59">
                  <c:v>-1.2099999999999991</c:v>
                </c:pt>
                <c:pt idx="60">
                  <c:v>0.16999999999999993</c:v>
                </c:pt>
                <c:pt idx="61">
                  <c:v>-2.879999999999999</c:v>
                </c:pt>
                <c:pt idx="62">
                  <c:v>-0.66999999999999993</c:v>
                </c:pt>
                <c:pt idx="63">
                  <c:v>-0.80000000000000071</c:v>
                </c:pt>
                <c:pt idx="64">
                  <c:v>0.22000000000000064</c:v>
                </c:pt>
                <c:pt idx="65">
                  <c:v>-3.0000000000001137E-2</c:v>
                </c:pt>
                <c:pt idx="66">
                  <c:v>-0.79999999999999893</c:v>
                </c:pt>
                <c:pt idx="67">
                  <c:v>-0.33000000000000007</c:v>
                </c:pt>
                <c:pt idx="68">
                  <c:v>-0.20000000000000107</c:v>
                </c:pt>
                <c:pt idx="69">
                  <c:v>-0.77999999999999936</c:v>
                </c:pt>
                <c:pt idx="70">
                  <c:v>-0.5</c:v>
                </c:pt>
                <c:pt idx="71">
                  <c:v>0.16999999999999993</c:v>
                </c:pt>
                <c:pt idx="72">
                  <c:v>0.64000000000000057</c:v>
                </c:pt>
                <c:pt idx="73">
                  <c:v>-0.29000000000000092</c:v>
                </c:pt>
                <c:pt idx="74">
                  <c:v>0.24000000000000021</c:v>
                </c:pt>
                <c:pt idx="75">
                  <c:v>0.14000000000000057</c:v>
                </c:pt>
                <c:pt idx="76">
                  <c:v>-8.9999999999999858E-2</c:v>
                </c:pt>
                <c:pt idx="77">
                  <c:v>0.54999999999999893</c:v>
                </c:pt>
                <c:pt idx="78">
                  <c:v>1.2100000000000009</c:v>
                </c:pt>
                <c:pt idx="79">
                  <c:v>1.9499999999999993</c:v>
                </c:pt>
                <c:pt idx="80">
                  <c:v>-0.72999999999999865</c:v>
                </c:pt>
                <c:pt idx="81">
                  <c:v>-0.36000000000000121</c:v>
                </c:pt>
                <c:pt idx="82">
                  <c:v>-1.5899999999999999</c:v>
                </c:pt>
                <c:pt idx="83">
                  <c:v>1.1400000000000006</c:v>
                </c:pt>
                <c:pt idx="84">
                  <c:v>1.1400000000000006</c:v>
                </c:pt>
                <c:pt idx="85">
                  <c:v>0.46999999999999886</c:v>
                </c:pt>
                <c:pt idx="86">
                  <c:v>0.33999999999999986</c:v>
                </c:pt>
                <c:pt idx="87">
                  <c:v>-2.3200000000000003</c:v>
                </c:pt>
                <c:pt idx="88">
                  <c:v>0.13000000000000078</c:v>
                </c:pt>
                <c:pt idx="89">
                  <c:v>-0.50999999999999979</c:v>
                </c:pt>
                <c:pt idx="90">
                  <c:v>0.91999999999999993</c:v>
                </c:pt>
                <c:pt idx="91">
                  <c:v>1.0700000000000003</c:v>
                </c:pt>
                <c:pt idx="92">
                  <c:v>-0.38000000000000078</c:v>
                </c:pt>
                <c:pt idx="93">
                  <c:v>0.54000000000000092</c:v>
                </c:pt>
                <c:pt idx="94">
                  <c:v>2</c:v>
                </c:pt>
                <c:pt idx="95">
                  <c:v>1.1099999999999977</c:v>
                </c:pt>
                <c:pt idx="96">
                  <c:v>1.2200000000000024</c:v>
                </c:pt>
                <c:pt idx="97">
                  <c:v>3.9199999999999982</c:v>
                </c:pt>
                <c:pt idx="98">
                  <c:v>1.7300000000000004</c:v>
                </c:pt>
                <c:pt idx="99">
                  <c:v>-0.28999999999999915</c:v>
                </c:pt>
                <c:pt idx="100">
                  <c:v>-0.39000000000000057</c:v>
                </c:pt>
                <c:pt idx="101">
                  <c:v>2.129999999999999</c:v>
                </c:pt>
                <c:pt idx="102">
                  <c:v>-2.9899999999999984</c:v>
                </c:pt>
                <c:pt idx="103">
                  <c:v>7.0000000000000284E-2</c:v>
                </c:pt>
                <c:pt idx="104">
                  <c:v>-3.8300000000000018</c:v>
                </c:pt>
                <c:pt idx="105">
                  <c:v>-1.259999999999998</c:v>
                </c:pt>
                <c:pt idx="106">
                  <c:v>-1.7800000000000011</c:v>
                </c:pt>
                <c:pt idx="107">
                  <c:v>1.1900000000000013</c:v>
                </c:pt>
                <c:pt idx="108">
                  <c:v>1.3900000000000006</c:v>
                </c:pt>
                <c:pt idx="109">
                  <c:v>0.91000000000000014</c:v>
                </c:pt>
                <c:pt idx="110">
                  <c:v>4.07</c:v>
                </c:pt>
                <c:pt idx="111">
                  <c:v>4.2699999999999996</c:v>
                </c:pt>
                <c:pt idx="112">
                  <c:v>-0.51999999999999957</c:v>
                </c:pt>
                <c:pt idx="113">
                  <c:v>1.6199999999999974</c:v>
                </c:pt>
                <c:pt idx="114">
                  <c:v>1.6999999999999993</c:v>
                </c:pt>
                <c:pt idx="115">
                  <c:v>-0.42999999999999972</c:v>
                </c:pt>
                <c:pt idx="116">
                  <c:v>-3.41</c:v>
                </c:pt>
                <c:pt idx="117">
                  <c:v>-2</c:v>
                </c:pt>
                <c:pt idx="118">
                  <c:v>-2.0599999999999987</c:v>
                </c:pt>
                <c:pt idx="119">
                  <c:v>3.0800000000000018</c:v>
                </c:pt>
                <c:pt idx="120">
                  <c:v>4.5499999999999972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9-4BEE-8847-EF9783255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17448"/>
        <c:axId val="383318624"/>
      </c:scatterChart>
      <c:valAx>
        <c:axId val="38331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6632131725905301"/>
              <c:y val="0.86956608272991942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mmm\-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318624"/>
        <c:crossesAt val="-6"/>
        <c:crossBetween val="midCat"/>
      </c:valAx>
      <c:valAx>
        <c:axId val="38331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317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% Change in Price of Sugar</a:t>
            </a:r>
          </a:p>
        </c:rich>
      </c:tx>
      <c:layout>
        <c:manualLayout>
          <c:xMode val="edge"/>
          <c:yMode val="edge"/>
          <c:x val="0.27684359816708104"/>
          <c:y val="3.8043516119433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437302178490265E-2"/>
          <c:y val="0.22554370270807286"/>
          <c:w val="0.84476107291170044"/>
          <c:h val="0.53532661968060657"/>
        </c:manualLayout>
      </c:layout>
      <c:scatterChart>
        <c:scatterStyle val="lineMarker"/>
        <c:varyColors val="0"/>
        <c:ser>
          <c:idx val="3"/>
          <c:order val="0"/>
          <c:tx>
            <c:strRef>
              <c:f>'Autocorr adjustment+forecast'!$E$3</c:f>
              <c:strCache>
                <c:ptCount val="1"/>
                <c:pt idx="0">
                  <c:v>% Change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'Autocorr adjustment+forecast'!$A$4:$A$124</c:f>
              <c:numCache>
                <c:formatCode>[$-409]mmm\-yy;@</c:formatCode>
                <c:ptCount val="121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</c:numCache>
            </c:numRef>
          </c:xVal>
          <c:yVal>
            <c:numRef>
              <c:f>'Autocorr adjustment+forecast'!$E$4:$E$124</c:f>
              <c:numCache>
                <c:formatCode>0.0000</c:formatCode>
                <c:ptCount val="121"/>
                <c:pt idx="1">
                  <c:v>-7.494145199063218E-2</c:v>
                </c:pt>
                <c:pt idx="2">
                  <c:v>-9.3670886075949394E-2</c:v>
                </c:pt>
                <c:pt idx="3">
                  <c:v>-7.8212290502793366E-2</c:v>
                </c:pt>
                <c:pt idx="4">
                  <c:v>0.10303030303030312</c:v>
                </c:pt>
                <c:pt idx="5">
                  <c:v>1.7857142857142842E-2</c:v>
                </c:pt>
                <c:pt idx="6">
                  <c:v>-1.3495276653171462E-2</c:v>
                </c:pt>
                <c:pt idx="7">
                  <c:v>-0.22298221614227087</c:v>
                </c:pt>
                <c:pt idx="8">
                  <c:v>4.2253521126760604E-2</c:v>
                </c:pt>
                <c:pt idx="9">
                  <c:v>-0.12500000000000003</c:v>
                </c:pt>
                <c:pt idx="10">
                  <c:v>8.3011583011583137E-2</c:v>
                </c:pt>
                <c:pt idx="11">
                  <c:v>-6.4171122994652455E-2</c:v>
                </c:pt>
                <c:pt idx="12">
                  <c:v>0.10285714285714287</c:v>
                </c:pt>
                <c:pt idx="13">
                  <c:v>1.2089810017271206E-2</c:v>
                </c:pt>
                <c:pt idx="14">
                  <c:v>9.3856655290102356E-2</c:v>
                </c:pt>
                <c:pt idx="15">
                  <c:v>9.5163806552262004E-2</c:v>
                </c:pt>
                <c:pt idx="16">
                  <c:v>3.9886039886039927E-2</c:v>
                </c:pt>
                <c:pt idx="17">
                  <c:v>2.8767123287671229E-2</c:v>
                </c:pt>
                <c:pt idx="18">
                  <c:v>5.0599201065246326E-2</c:v>
                </c:pt>
                <c:pt idx="19">
                  <c:v>5.8301647655259824E-2</c:v>
                </c:pt>
                <c:pt idx="20">
                  <c:v>-6.1077844311377222E-2</c:v>
                </c:pt>
                <c:pt idx="21">
                  <c:v>-7.3979591836734707E-2</c:v>
                </c:pt>
                <c:pt idx="22">
                  <c:v>-3.4435261707988982E-2</c:v>
                </c:pt>
                <c:pt idx="23">
                  <c:v>-8.7018544935805908E-2</c:v>
                </c:pt>
                <c:pt idx="24">
                  <c:v>5.1562500000000011E-2</c:v>
                </c:pt>
                <c:pt idx="25">
                  <c:v>-2.9717682020803061E-3</c:v>
                </c:pt>
                <c:pt idx="26">
                  <c:v>-6.5573770491803338E-2</c:v>
                </c:pt>
                <c:pt idx="27">
                  <c:v>-2.7113237639553419E-2</c:v>
                </c:pt>
                <c:pt idx="28">
                  <c:v>1.4754098360655861E-2</c:v>
                </c:pt>
                <c:pt idx="29">
                  <c:v>2.4232633279482951E-2</c:v>
                </c:pt>
                <c:pt idx="30">
                  <c:v>-4.8895899053627699E-2</c:v>
                </c:pt>
                <c:pt idx="31">
                  <c:v>-2.6533996683250436E-2</c:v>
                </c:pt>
                <c:pt idx="32">
                  <c:v>0.10732538330494036</c:v>
                </c:pt>
                <c:pt idx="33">
                  <c:v>5.5384615384615435E-2</c:v>
                </c:pt>
                <c:pt idx="34">
                  <c:v>-3.498542274052481E-2</c:v>
                </c:pt>
                <c:pt idx="35">
                  <c:v>0.13444108761329301</c:v>
                </c:pt>
                <c:pt idx="36">
                  <c:v>8.7882822902796295E-2</c:v>
                </c:pt>
                <c:pt idx="37">
                  <c:v>-3.5495716034271728E-2</c:v>
                </c:pt>
                <c:pt idx="38">
                  <c:v>0.10025380710659899</c:v>
                </c:pt>
                <c:pt idx="39">
                  <c:v>3.3448673587081999E-2</c:v>
                </c:pt>
                <c:pt idx="40">
                  <c:v>-3.2366071428571529E-2</c:v>
                </c:pt>
                <c:pt idx="41">
                  <c:v>1.4994232987312662E-2</c:v>
                </c:pt>
                <c:pt idx="42">
                  <c:v>1.3636363636363547E-2</c:v>
                </c:pt>
                <c:pt idx="43">
                  <c:v>4.4843049327354299E-2</c:v>
                </c:pt>
                <c:pt idx="44">
                  <c:v>-4.5064377682403421E-2</c:v>
                </c:pt>
                <c:pt idx="45">
                  <c:v>-4.1573033707865276E-2</c:v>
                </c:pt>
                <c:pt idx="46">
                  <c:v>-2.344665885111322E-3</c:v>
                </c:pt>
                <c:pt idx="47">
                  <c:v>6.1104582843713229E-2</c:v>
                </c:pt>
                <c:pt idx="48">
                  <c:v>6.3122923588039906E-2</c:v>
                </c:pt>
                <c:pt idx="49">
                  <c:v>2.9166666666666785E-2</c:v>
                </c:pt>
                <c:pt idx="50">
                  <c:v>9.4129554655870404E-2</c:v>
                </c:pt>
                <c:pt idx="51">
                  <c:v>7.4005550416281124E-2</c:v>
                </c:pt>
                <c:pt idx="52">
                  <c:v>1.7226528854435923E-2</c:v>
                </c:pt>
                <c:pt idx="53">
                  <c:v>0.17950889077053336</c:v>
                </c:pt>
                <c:pt idx="54">
                  <c:v>0.16223977027997141</c:v>
                </c:pt>
                <c:pt idx="55">
                  <c:v>0.11488573193329212</c:v>
                </c:pt>
                <c:pt idx="56">
                  <c:v>-5.373961218836578E-2</c:v>
                </c:pt>
                <c:pt idx="57">
                  <c:v>2.2248243559719123E-2</c:v>
                </c:pt>
                <c:pt idx="58">
                  <c:v>-3.2073310423826017E-2</c:v>
                </c:pt>
                <c:pt idx="59">
                  <c:v>-7.1597633136094629E-2</c:v>
                </c:pt>
                <c:pt idx="60">
                  <c:v>1.083492670490758E-2</c:v>
                </c:pt>
                <c:pt idx="61">
                  <c:v>-0.18158890290037824</c:v>
                </c:pt>
                <c:pt idx="62">
                  <c:v>-5.1617873651771951E-2</c:v>
                </c:pt>
                <c:pt idx="63">
                  <c:v>-6.4987814784727913E-2</c:v>
                </c:pt>
                <c:pt idx="64">
                  <c:v>1.9113814074717694E-2</c:v>
                </c:pt>
                <c:pt idx="65">
                  <c:v>-2.557544757033345E-3</c:v>
                </c:pt>
                <c:pt idx="66">
                  <c:v>-6.8376068376068286E-2</c:v>
                </c:pt>
                <c:pt idx="67">
                  <c:v>-3.027522935779817E-2</c:v>
                </c:pt>
                <c:pt idx="68">
                  <c:v>-1.892147587511836E-2</c:v>
                </c:pt>
                <c:pt idx="69">
                  <c:v>-7.5216972034715474E-2</c:v>
                </c:pt>
                <c:pt idx="70">
                  <c:v>-5.213764337851929E-2</c:v>
                </c:pt>
                <c:pt idx="71">
                  <c:v>1.8701870187018695E-2</c:v>
                </c:pt>
                <c:pt idx="72">
                  <c:v>6.9114470842332673E-2</c:v>
                </c:pt>
                <c:pt idx="73">
                  <c:v>-2.9292929292929384E-2</c:v>
                </c:pt>
                <c:pt idx="74">
                  <c:v>2.4973985431841855E-2</c:v>
                </c:pt>
                <c:pt idx="75">
                  <c:v>1.4213197969543205E-2</c:v>
                </c:pt>
                <c:pt idx="76">
                  <c:v>-9.0090090090089951E-3</c:v>
                </c:pt>
                <c:pt idx="77">
                  <c:v>5.5555555555555448E-2</c:v>
                </c:pt>
                <c:pt idx="78">
                  <c:v>0.11578947368421062</c:v>
                </c:pt>
                <c:pt idx="79">
                  <c:v>0.16723842195540303</c:v>
                </c:pt>
                <c:pt idx="80">
                  <c:v>-5.3637031594415775E-2</c:v>
                </c:pt>
                <c:pt idx="81">
                  <c:v>-2.7950310559006302E-2</c:v>
                </c:pt>
                <c:pt idx="82">
                  <c:v>-0.12699680511182107</c:v>
                </c:pt>
                <c:pt idx="83">
                  <c:v>0.10430009149130838</c:v>
                </c:pt>
                <c:pt idx="84">
                  <c:v>9.4449047224523658E-2</c:v>
                </c:pt>
                <c:pt idx="85">
                  <c:v>3.5579106737320121E-2</c:v>
                </c:pt>
                <c:pt idx="86">
                  <c:v>2.4853801169590635E-2</c:v>
                </c:pt>
                <c:pt idx="87">
                  <c:v>-0.16547788873038519</c:v>
                </c:pt>
                <c:pt idx="88">
                  <c:v>1.1111111111111179E-2</c:v>
                </c:pt>
                <c:pt idx="89">
                  <c:v>-4.3110735418427706E-2</c:v>
                </c:pt>
                <c:pt idx="90">
                  <c:v>8.1272084805653705E-2</c:v>
                </c:pt>
                <c:pt idx="91">
                  <c:v>8.7418300653594794E-2</c:v>
                </c:pt>
                <c:pt idx="92">
                  <c:v>-2.8549962434260012E-2</c:v>
                </c:pt>
                <c:pt idx="93">
                  <c:v>4.1763341067285457E-2</c:v>
                </c:pt>
                <c:pt idx="94">
                  <c:v>0.14847809948032664</c:v>
                </c:pt>
                <c:pt idx="95">
                  <c:v>7.1751777634130418E-2</c:v>
                </c:pt>
                <c:pt idx="96">
                  <c:v>7.3582629674306552E-2</c:v>
                </c:pt>
                <c:pt idx="97">
                  <c:v>0.22022471910112348</c:v>
                </c:pt>
                <c:pt idx="98">
                  <c:v>7.9650092081031326E-2</c:v>
                </c:pt>
                <c:pt idx="99">
                  <c:v>-1.2366737739872033E-2</c:v>
                </c:pt>
                <c:pt idx="100">
                  <c:v>-1.6839378238341994E-2</c:v>
                </c:pt>
                <c:pt idx="101">
                  <c:v>9.3544137022397847E-2</c:v>
                </c:pt>
                <c:pt idx="102">
                  <c:v>-0.12008032128514051</c:v>
                </c:pt>
                <c:pt idx="103">
                  <c:v>3.1948881789137509E-3</c:v>
                </c:pt>
                <c:pt idx="104">
                  <c:v>-0.17424931756141956</c:v>
                </c:pt>
                <c:pt idx="105">
                  <c:v>-6.9421487603305687E-2</c:v>
                </c:pt>
                <c:pt idx="106">
                  <c:v>-0.10538780343398467</c:v>
                </c:pt>
                <c:pt idx="107">
                  <c:v>7.8755790866975595E-2</c:v>
                </c:pt>
                <c:pt idx="108">
                  <c:v>8.5276073619631937E-2</c:v>
                </c:pt>
                <c:pt idx="109">
                  <c:v>5.1441492368569819E-2</c:v>
                </c:pt>
                <c:pt idx="110">
                  <c:v>0.21881720430107526</c:v>
                </c:pt>
                <c:pt idx="111">
                  <c:v>0.18835465372739299</c:v>
                </c:pt>
                <c:pt idx="112">
                  <c:v>-1.9302152932442449E-2</c:v>
                </c:pt>
                <c:pt idx="113">
                  <c:v>6.1317183951551751E-2</c:v>
                </c:pt>
                <c:pt idx="114">
                  <c:v>6.062767475035661E-2</c:v>
                </c:pt>
                <c:pt idx="115">
                  <c:v>-1.4458641560188289E-2</c:v>
                </c:pt>
                <c:pt idx="116">
                  <c:v>-0.1163425452064142</c:v>
                </c:pt>
                <c:pt idx="117">
                  <c:v>-7.7220077220077218E-2</c:v>
                </c:pt>
                <c:pt idx="118">
                  <c:v>-8.6192468619246815E-2</c:v>
                </c:pt>
                <c:pt idx="119">
                  <c:v>0.14102564102564111</c:v>
                </c:pt>
                <c:pt idx="120">
                  <c:v>0.18258426966292121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0-41C0-8892-F6752176F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32648"/>
        <c:axId val="376432256"/>
      </c:scatterChart>
      <c:valAx>
        <c:axId val="37643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124214260819692"/>
              <c:y val="0.86956608272991942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mmm\-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6432256"/>
        <c:crossesAt val="-0.3"/>
        <c:crossBetween val="midCat"/>
      </c:valAx>
      <c:valAx>
        <c:axId val="376432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6432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and Forecast of Price of Sugar</a:t>
            </a:r>
          </a:p>
        </c:rich>
      </c:tx>
      <c:layout>
        <c:manualLayout>
          <c:xMode val="edge"/>
          <c:yMode val="edge"/>
          <c:x val="0.25129537652293416"/>
          <c:y val="3.8043516119433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740948413741898E-2"/>
          <c:y val="0.1521740644777359"/>
          <c:w val="0.83678769708152301"/>
          <c:h val="0.63858759200478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'Autocorr adjustment+forecast'!$B$3</c:f>
              <c:strCache>
                <c:ptCount val="1"/>
                <c:pt idx="0">
                  <c:v>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'Autocorr adjustment+forecast'!$A$4:$A$124</c:f>
              <c:numCache>
                <c:formatCode>[$-409]mmm\-yy;@</c:formatCode>
                <c:ptCount val="121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</c:numCache>
            </c:numRef>
          </c:xVal>
          <c:yVal>
            <c:numRef>
              <c:f>'Autocorr adjustment+forecast'!$B$4:$B$124</c:f>
              <c:numCache>
                <c:formatCode>0.00</c:formatCode>
                <c:ptCount val="121"/>
                <c:pt idx="0">
                  <c:v>8.5399999999999991</c:v>
                </c:pt>
                <c:pt idx="1">
                  <c:v>7.9</c:v>
                </c:pt>
                <c:pt idx="2">
                  <c:v>7.16</c:v>
                </c:pt>
                <c:pt idx="3">
                  <c:v>6.6</c:v>
                </c:pt>
                <c:pt idx="4">
                  <c:v>7.28</c:v>
                </c:pt>
                <c:pt idx="5">
                  <c:v>7.41</c:v>
                </c:pt>
                <c:pt idx="6">
                  <c:v>7.31</c:v>
                </c:pt>
                <c:pt idx="7">
                  <c:v>5.68</c:v>
                </c:pt>
                <c:pt idx="8">
                  <c:v>5.92</c:v>
                </c:pt>
                <c:pt idx="9">
                  <c:v>5.18</c:v>
                </c:pt>
                <c:pt idx="10">
                  <c:v>5.61</c:v>
                </c:pt>
                <c:pt idx="11">
                  <c:v>5.25</c:v>
                </c:pt>
                <c:pt idx="12">
                  <c:v>5.79</c:v>
                </c:pt>
                <c:pt idx="13">
                  <c:v>5.86</c:v>
                </c:pt>
                <c:pt idx="14">
                  <c:v>6.41</c:v>
                </c:pt>
                <c:pt idx="15">
                  <c:v>7.02</c:v>
                </c:pt>
                <c:pt idx="16">
                  <c:v>7.3</c:v>
                </c:pt>
                <c:pt idx="17">
                  <c:v>7.51</c:v>
                </c:pt>
                <c:pt idx="18">
                  <c:v>7.89</c:v>
                </c:pt>
                <c:pt idx="19">
                  <c:v>8.35</c:v>
                </c:pt>
                <c:pt idx="20">
                  <c:v>7.84</c:v>
                </c:pt>
                <c:pt idx="21">
                  <c:v>7.26</c:v>
                </c:pt>
                <c:pt idx="22">
                  <c:v>7.01</c:v>
                </c:pt>
                <c:pt idx="23">
                  <c:v>6.4</c:v>
                </c:pt>
                <c:pt idx="24">
                  <c:v>6.73</c:v>
                </c:pt>
                <c:pt idx="25">
                  <c:v>6.71</c:v>
                </c:pt>
                <c:pt idx="26">
                  <c:v>6.27</c:v>
                </c:pt>
                <c:pt idx="27">
                  <c:v>6.1</c:v>
                </c:pt>
                <c:pt idx="28">
                  <c:v>6.19</c:v>
                </c:pt>
                <c:pt idx="29">
                  <c:v>6.34</c:v>
                </c:pt>
                <c:pt idx="30">
                  <c:v>6.03</c:v>
                </c:pt>
                <c:pt idx="31">
                  <c:v>5.87</c:v>
                </c:pt>
                <c:pt idx="32">
                  <c:v>6.5</c:v>
                </c:pt>
                <c:pt idx="33">
                  <c:v>6.86</c:v>
                </c:pt>
                <c:pt idx="34">
                  <c:v>6.62</c:v>
                </c:pt>
                <c:pt idx="35">
                  <c:v>7.51</c:v>
                </c:pt>
                <c:pt idx="36">
                  <c:v>8.17</c:v>
                </c:pt>
                <c:pt idx="37">
                  <c:v>7.88</c:v>
                </c:pt>
                <c:pt idx="38">
                  <c:v>8.67</c:v>
                </c:pt>
                <c:pt idx="39">
                  <c:v>8.9600000000000009</c:v>
                </c:pt>
                <c:pt idx="40">
                  <c:v>8.67</c:v>
                </c:pt>
                <c:pt idx="41">
                  <c:v>8.8000000000000007</c:v>
                </c:pt>
                <c:pt idx="42">
                  <c:v>8.92</c:v>
                </c:pt>
                <c:pt idx="43">
                  <c:v>9.32</c:v>
                </c:pt>
                <c:pt idx="44">
                  <c:v>8.9</c:v>
                </c:pt>
                <c:pt idx="45">
                  <c:v>8.5299999999999994</c:v>
                </c:pt>
                <c:pt idx="46">
                  <c:v>8.51</c:v>
                </c:pt>
                <c:pt idx="47">
                  <c:v>9.0299999999999994</c:v>
                </c:pt>
                <c:pt idx="48">
                  <c:v>9.6</c:v>
                </c:pt>
                <c:pt idx="49">
                  <c:v>9.8800000000000008</c:v>
                </c:pt>
                <c:pt idx="50">
                  <c:v>10.81</c:v>
                </c:pt>
                <c:pt idx="51">
                  <c:v>11.61</c:v>
                </c:pt>
                <c:pt idx="52">
                  <c:v>11.81</c:v>
                </c:pt>
                <c:pt idx="53">
                  <c:v>13.93</c:v>
                </c:pt>
                <c:pt idx="54">
                  <c:v>16.190000000000001</c:v>
                </c:pt>
                <c:pt idx="55">
                  <c:v>18.05</c:v>
                </c:pt>
                <c:pt idx="56">
                  <c:v>17.079999999999998</c:v>
                </c:pt>
                <c:pt idx="57">
                  <c:v>17.46</c:v>
                </c:pt>
                <c:pt idx="58">
                  <c:v>16.899999999999999</c:v>
                </c:pt>
                <c:pt idx="59">
                  <c:v>15.69</c:v>
                </c:pt>
                <c:pt idx="60">
                  <c:v>15.86</c:v>
                </c:pt>
                <c:pt idx="61">
                  <c:v>12.98</c:v>
                </c:pt>
                <c:pt idx="62">
                  <c:v>12.31</c:v>
                </c:pt>
                <c:pt idx="63">
                  <c:v>11.51</c:v>
                </c:pt>
                <c:pt idx="64">
                  <c:v>11.73</c:v>
                </c:pt>
                <c:pt idx="65">
                  <c:v>11.7</c:v>
                </c:pt>
                <c:pt idx="66">
                  <c:v>10.9</c:v>
                </c:pt>
                <c:pt idx="67">
                  <c:v>10.57</c:v>
                </c:pt>
                <c:pt idx="68">
                  <c:v>10.37</c:v>
                </c:pt>
                <c:pt idx="69">
                  <c:v>9.59</c:v>
                </c:pt>
                <c:pt idx="70">
                  <c:v>9.09</c:v>
                </c:pt>
                <c:pt idx="71">
                  <c:v>9.26</c:v>
                </c:pt>
                <c:pt idx="72">
                  <c:v>9.9</c:v>
                </c:pt>
                <c:pt idx="73">
                  <c:v>9.61</c:v>
                </c:pt>
                <c:pt idx="74">
                  <c:v>9.85</c:v>
                </c:pt>
                <c:pt idx="75">
                  <c:v>9.99</c:v>
                </c:pt>
                <c:pt idx="76">
                  <c:v>9.9</c:v>
                </c:pt>
                <c:pt idx="77">
                  <c:v>10.45</c:v>
                </c:pt>
                <c:pt idx="78">
                  <c:v>11.66</c:v>
                </c:pt>
                <c:pt idx="79">
                  <c:v>13.61</c:v>
                </c:pt>
                <c:pt idx="80">
                  <c:v>12.88</c:v>
                </c:pt>
                <c:pt idx="81">
                  <c:v>12.52</c:v>
                </c:pt>
                <c:pt idx="82">
                  <c:v>10.93</c:v>
                </c:pt>
                <c:pt idx="83">
                  <c:v>12.07</c:v>
                </c:pt>
                <c:pt idx="84">
                  <c:v>13.21</c:v>
                </c:pt>
                <c:pt idx="85">
                  <c:v>13.68</c:v>
                </c:pt>
                <c:pt idx="86">
                  <c:v>14.02</c:v>
                </c:pt>
                <c:pt idx="87">
                  <c:v>11.7</c:v>
                </c:pt>
                <c:pt idx="88">
                  <c:v>11.83</c:v>
                </c:pt>
                <c:pt idx="89">
                  <c:v>11.32</c:v>
                </c:pt>
                <c:pt idx="90">
                  <c:v>12.24</c:v>
                </c:pt>
                <c:pt idx="91">
                  <c:v>13.31</c:v>
                </c:pt>
                <c:pt idx="92">
                  <c:v>12.93</c:v>
                </c:pt>
                <c:pt idx="93">
                  <c:v>13.47</c:v>
                </c:pt>
                <c:pt idx="94">
                  <c:v>15.47</c:v>
                </c:pt>
                <c:pt idx="95">
                  <c:v>16.579999999999998</c:v>
                </c:pt>
                <c:pt idx="96">
                  <c:v>17.8</c:v>
                </c:pt>
                <c:pt idx="97">
                  <c:v>21.72</c:v>
                </c:pt>
                <c:pt idx="98">
                  <c:v>23.45</c:v>
                </c:pt>
                <c:pt idx="99">
                  <c:v>23.16</c:v>
                </c:pt>
                <c:pt idx="100">
                  <c:v>22.77</c:v>
                </c:pt>
                <c:pt idx="101">
                  <c:v>24.9</c:v>
                </c:pt>
                <c:pt idx="102">
                  <c:v>21.91</c:v>
                </c:pt>
                <c:pt idx="103">
                  <c:v>21.98</c:v>
                </c:pt>
                <c:pt idx="104">
                  <c:v>18.149999999999999</c:v>
                </c:pt>
                <c:pt idx="105">
                  <c:v>16.89</c:v>
                </c:pt>
                <c:pt idx="106">
                  <c:v>15.11</c:v>
                </c:pt>
                <c:pt idx="107">
                  <c:v>16.3</c:v>
                </c:pt>
                <c:pt idx="108">
                  <c:v>17.690000000000001</c:v>
                </c:pt>
                <c:pt idx="109">
                  <c:v>18.600000000000001</c:v>
                </c:pt>
                <c:pt idx="110">
                  <c:v>22.67</c:v>
                </c:pt>
                <c:pt idx="111">
                  <c:v>26.94</c:v>
                </c:pt>
                <c:pt idx="112">
                  <c:v>26.42</c:v>
                </c:pt>
                <c:pt idx="113">
                  <c:v>28.04</c:v>
                </c:pt>
                <c:pt idx="114">
                  <c:v>29.74</c:v>
                </c:pt>
                <c:pt idx="115">
                  <c:v>29.31</c:v>
                </c:pt>
                <c:pt idx="116">
                  <c:v>25.9</c:v>
                </c:pt>
                <c:pt idx="117">
                  <c:v>23.9</c:v>
                </c:pt>
                <c:pt idx="118">
                  <c:v>21.84</c:v>
                </c:pt>
                <c:pt idx="119">
                  <c:v>24.92</c:v>
                </c:pt>
                <c:pt idx="120">
                  <c:v>29.47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6-43E7-94D2-6AEBDACF762E}"/>
            </c:ext>
          </c:extLst>
        </c:ser>
        <c:ser>
          <c:idx val="7"/>
          <c:order val="1"/>
          <c:tx>
            <c:strRef>
              <c:f>'Autocorr adjustment+forecast'!$G$2</c:f>
              <c:strCache>
                <c:ptCount val="1"/>
                <c:pt idx="0">
                  <c:v>Forecast 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'Autocorr adjustment+forecast'!$A$4:$A$124</c:f>
              <c:numCache>
                <c:formatCode>[$-409]mmm\-yy;@</c:formatCode>
                <c:ptCount val="121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</c:numCache>
            </c:numRef>
          </c:xVal>
          <c:yVal>
            <c:numRef>
              <c:f>'Autocorr adjustment+forecast'!$G$4:$G$124</c:f>
              <c:numCache>
                <c:formatCode>0.0000</c:formatCode>
                <c:ptCount val="121"/>
                <c:pt idx="1">
                  <c:v>8.6589979601606171</c:v>
                </c:pt>
                <c:pt idx="2">
                  <c:v>8.0100800802422576</c:v>
                </c:pt>
                <c:pt idx="3">
                  <c:v>7.2597687815866543</c:v>
                </c:pt>
                <c:pt idx="4">
                  <c:v>6.6919656366580886</c:v>
                </c:pt>
                <c:pt idx="5">
                  <c:v>7.3814408840713464</c:v>
                </c:pt>
                <c:pt idx="6">
                  <c:v>7.513252328429763</c:v>
                </c:pt>
                <c:pt idx="7">
                  <c:v>7.4118589096925191</c:v>
                </c:pt>
                <c:pt idx="8">
                  <c:v>5.7591461842754459</c:v>
                </c:pt>
                <c:pt idx="9">
                  <c:v>6.0024903892448309</c:v>
                </c:pt>
                <c:pt idx="10">
                  <c:v>5.2521790905892267</c:v>
                </c:pt>
                <c:pt idx="11">
                  <c:v>5.6881707911593757</c:v>
                </c:pt>
                <c:pt idx="12">
                  <c:v>5.3231544837052978</c:v>
                </c:pt>
                <c:pt idx="13">
                  <c:v>5.8706789448864143</c:v>
                </c:pt>
                <c:pt idx="14">
                  <c:v>5.9416543380024853</c:v>
                </c:pt>
                <c:pt idx="15">
                  <c:v>6.4993181410573255</c:v>
                </c:pt>
                <c:pt idx="16">
                  <c:v>7.1178179953545122</c:v>
                </c:pt>
                <c:pt idx="17">
                  <c:v>7.4017195678187946</c:v>
                </c:pt>
                <c:pt idx="18">
                  <c:v>7.6146457471670068</c:v>
                </c:pt>
                <c:pt idx="19">
                  <c:v>7.999940738368533</c:v>
                </c:pt>
                <c:pt idx="20">
                  <c:v>8.466350464559854</c:v>
                </c:pt>
                <c:pt idx="21">
                  <c:v>7.9492440289999111</c:v>
                </c:pt>
                <c:pt idx="22">
                  <c:v>7.3611622003238972</c:v>
                </c:pt>
                <c:pt idx="23">
                  <c:v>7.1076786534807876</c:v>
                </c:pt>
                <c:pt idx="24">
                  <c:v>6.4891787991836019</c:v>
                </c:pt>
                <c:pt idx="25">
                  <c:v>6.8237770810165062</c:v>
                </c:pt>
                <c:pt idx="26">
                  <c:v>6.803498397269057</c:v>
                </c:pt>
                <c:pt idx="27">
                  <c:v>6.3573673548251834</c:v>
                </c:pt>
                <c:pt idx="28">
                  <c:v>6.1849985429718695</c:v>
                </c:pt>
                <c:pt idx="29">
                  <c:v>6.2762526198353896</c:v>
                </c:pt>
                <c:pt idx="30">
                  <c:v>6.4283427479412545</c:v>
                </c:pt>
                <c:pt idx="31">
                  <c:v>6.1140231498557993</c:v>
                </c:pt>
                <c:pt idx="32">
                  <c:v>5.951793679876209</c:v>
                </c:pt>
                <c:pt idx="33">
                  <c:v>6.5905722179208448</c:v>
                </c:pt>
                <c:pt idx="34">
                  <c:v>6.9555885253749228</c:v>
                </c:pt>
                <c:pt idx="35">
                  <c:v>6.7122443204055378</c:v>
                </c:pt>
                <c:pt idx="36">
                  <c:v>7.6146457471670068</c:v>
                </c:pt>
                <c:pt idx="37">
                  <c:v>8.2838423108328154</c:v>
                </c:pt>
                <c:pt idx="38">
                  <c:v>7.9898013964948085</c:v>
                </c:pt>
                <c:pt idx="39">
                  <c:v>8.7908094045190346</c:v>
                </c:pt>
                <c:pt idx="40">
                  <c:v>9.0848503188570433</c:v>
                </c:pt>
                <c:pt idx="41">
                  <c:v>8.7908094045190346</c:v>
                </c:pt>
                <c:pt idx="42">
                  <c:v>8.9226208488774521</c:v>
                </c:pt>
                <c:pt idx="43">
                  <c:v>9.0442929513621433</c:v>
                </c:pt>
                <c:pt idx="44">
                  <c:v>9.4498666263111186</c:v>
                </c:pt>
                <c:pt idx="45">
                  <c:v>9.0240142676146959</c:v>
                </c:pt>
                <c:pt idx="46">
                  <c:v>8.6488586182868925</c:v>
                </c:pt>
                <c:pt idx="47">
                  <c:v>8.6285799345394452</c:v>
                </c:pt>
                <c:pt idx="48">
                  <c:v>9.1558257119731117</c:v>
                </c:pt>
                <c:pt idx="49">
                  <c:v>9.733768198775401</c:v>
                </c:pt>
                <c:pt idx="50">
                  <c:v>10.017669771239685</c:v>
                </c:pt>
                <c:pt idx="51">
                  <c:v>10.960628565496052</c:v>
                </c:pt>
                <c:pt idx="52">
                  <c:v>11.771775915394</c:v>
                </c:pt>
                <c:pt idx="53">
                  <c:v>11.97456275286849</c:v>
                </c:pt>
                <c:pt idx="54">
                  <c:v>14.124103230098056</c:v>
                </c:pt>
                <c:pt idx="55">
                  <c:v>16.415594493559766</c:v>
                </c:pt>
                <c:pt idx="56">
                  <c:v>18.301512082072502</c:v>
                </c:pt>
                <c:pt idx="57">
                  <c:v>17.317995920321234</c:v>
                </c:pt>
                <c:pt idx="58">
                  <c:v>17.703290911522764</c:v>
                </c:pt>
                <c:pt idx="59">
                  <c:v>17.135487766594196</c:v>
                </c:pt>
                <c:pt idx="60">
                  <c:v>15.908627399873547</c:v>
                </c:pt>
                <c:pt idx="61">
                  <c:v>16.080996211726863</c:v>
                </c:pt>
                <c:pt idx="62">
                  <c:v>13.160865752094242</c:v>
                </c:pt>
                <c:pt idx="63">
                  <c:v>12.481529846554709</c:v>
                </c:pt>
                <c:pt idx="64">
                  <c:v>11.670382496656757</c:v>
                </c:pt>
                <c:pt idx="65">
                  <c:v>11.893448017878695</c:v>
                </c:pt>
                <c:pt idx="66">
                  <c:v>11.86302999225752</c:v>
                </c:pt>
                <c:pt idx="67">
                  <c:v>11.051882642359571</c:v>
                </c:pt>
                <c:pt idx="68">
                  <c:v>10.717284360526666</c:v>
                </c:pt>
                <c:pt idx="69">
                  <c:v>10.514497523052178</c:v>
                </c:pt>
                <c:pt idx="70">
                  <c:v>9.7236288569016764</c:v>
                </c:pt>
                <c:pt idx="71">
                  <c:v>9.216661763215459</c:v>
                </c:pt>
                <c:pt idx="72">
                  <c:v>9.389030575068773</c:v>
                </c:pt>
                <c:pt idx="73">
                  <c:v>10.037948454987133</c:v>
                </c:pt>
                <c:pt idx="74">
                  <c:v>9.7439075406491256</c:v>
                </c:pt>
                <c:pt idx="75">
                  <c:v>9.9872517456185115</c:v>
                </c:pt>
                <c:pt idx="76">
                  <c:v>10.129202531850652</c:v>
                </c:pt>
                <c:pt idx="77">
                  <c:v>10.037948454987133</c:v>
                </c:pt>
                <c:pt idx="78">
                  <c:v>10.595612258041973</c:v>
                </c:pt>
                <c:pt idx="79">
                  <c:v>11.822472624762623</c:v>
                </c:pt>
                <c:pt idx="80">
                  <c:v>13.799644290138875</c:v>
                </c:pt>
                <c:pt idx="81">
                  <c:v>13.059472333356998</c:v>
                </c:pt>
                <c:pt idx="82">
                  <c:v>12.69445602590292</c:v>
                </c:pt>
                <c:pt idx="83">
                  <c:v>11.082300667980743</c:v>
                </c:pt>
                <c:pt idx="84">
                  <c:v>12.238185641585323</c:v>
                </c:pt>
                <c:pt idx="85">
                  <c:v>13.394070615189902</c:v>
                </c:pt>
                <c:pt idx="86">
                  <c:v>13.870619683254947</c:v>
                </c:pt>
                <c:pt idx="87">
                  <c:v>14.215357306961575</c:v>
                </c:pt>
                <c:pt idx="88">
                  <c:v>11.86302999225752</c:v>
                </c:pt>
                <c:pt idx="89">
                  <c:v>11.994841436615937</c:v>
                </c:pt>
                <c:pt idx="90">
                  <c:v>11.477735001055995</c:v>
                </c:pt>
                <c:pt idx="91">
                  <c:v>12.410554453438637</c:v>
                </c:pt>
                <c:pt idx="92">
                  <c:v>13.495464033927146</c:v>
                </c:pt>
                <c:pt idx="93">
                  <c:v>13.110169042725619</c:v>
                </c:pt>
                <c:pt idx="94">
                  <c:v>13.657693503906737</c:v>
                </c:pt>
                <c:pt idx="95">
                  <c:v>15.685561878651612</c:v>
                </c:pt>
                <c:pt idx="96">
                  <c:v>16.811028826635017</c:v>
                </c:pt>
                <c:pt idx="97">
                  <c:v>18.048028535229392</c:v>
                </c:pt>
                <c:pt idx="98">
                  <c:v>22.022650549729345</c:v>
                </c:pt>
                <c:pt idx="99">
                  <c:v>23.776756693883662</c:v>
                </c:pt>
                <c:pt idx="100">
                  <c:v>23.482715779545657</c:v>
                </c:pt>
                <c:pt idx="101">
                  <c:v>23.087281446470406</c:v>
                </c:pt>
                <c:pt idx="102">
                  <c:v>25.246961265573695</c:v>
                </c:pt>
                <c:pt idx="103">
                  <c:v>22.215298045330108</c:v>
                </c:pt>
                <c:pt idx="104">
                  <c:v>22.28627343844618</c:v>
                </c:pt>
                <c:pt idx="105">
                  <c:v>18.402905500809741</c:v>
                </c:pt>
                <c:pt idx="106">
                  <c:v>17.125348424720475</c:v>
                </c:pt>
                <c:pt idx="107">
                  <c:v>15.320545571197533</c:v>
                </c:pt>
                <c:pt idx="108">
                  <c:v>16.527127254170736</c:v>
                </c:pt>
                <c:pt idx="109">
                  <c:v>17.936495774618425</c:v>
                </c:pt>
                <c:pt idx="110">
                  <c:v>18.859175885127343</c:v>
                </c:pt>
                <c:pt idx="111">
                  <c:v>22.985888027733164</c:v>
                </c:pt>
                <c:pt idx="112">
                  <c:v>27.315387007813474</c:v>
                </c:pt>
                <c:pt idx="113">
                  <c:v>26.788141230379804</c:v>
                </c:pt>
                <c:pt idx="114">
                  <c:v>28.430714613923151</c:v>
                </c:pt>
                <c:pt idx="115">
                  <c:v>30.154402732456294</c:v>
                </c:pt>
                <c:pt idx="116">
                  <c:v>29.718411031886149</c:v>
                </c:pt>
                <c:pt idx="117">
                  <c:v>26.260895452946134</c:v>
                </c:pt>
                <c:pt idx="118">
                  <c:v>24.23302707820126</c:v>
                </c:pt>
                <c:pt idx="119">
                  <c:v>22.14432265221404</c:v>
                </c:pt>
                <c:pt idx="120">
                  <c:v>25.267239949321148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16-43E7-94D2-6AEBDACF7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33040"/>
        <c:axId val="546973776"/>
      </c:scatterChart>
      <c:valAx>
        <c:axId val="37643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316069816007434"/>
              <c:y val="0.89945741682376046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mmm\-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973776"/>
        <c:crosses val="autoZero"/>
        <c:crossBetween val="midCat"/>
      </c:valAx>
      <c:valAx>
        <c:axId val="546973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6433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932652912460565"/>
          <c:y val="0.89945741682376046"/>
          <c:w val="0.33290160704326838"/>
          <c:h val="7.6087032238867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% Error of Forecast</a:t>
            </a:r>
          </a:p>
        </c:rich>
      </c:tx>
      <c:layout>
        <c:manualLayout>
          <c:xMode val="edge"/>
          <c:yMode val="edge"/>
          <c:x val="0.31606222614224705"/>
          <c:y val="3.8043516119433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559600444196867E-2"/>
          <c:y val="0.22554370270807286"/>
          <c:w val="0.84455971903584059"/>
          <c:h val="0.53532661968060657"/>
        </c:manualLayout>
      </c:layout>
      <c:scatterChart>
        <c:scatterStyle val="lineMarker"/>
        <c:varyColors val="0"/>
        <c:ser>
          <c:idx val="9"/>
          <c:order val="0"/>
          <c:tx>
            <c:strRef>
              <c:f>'Autocorr adjustment+forecast'!$I$3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'Autocorr adjustment+forecast'!$A$4:$A$124</c:f>
              <c:numCache>
                <c:formatCode>[$-409]mmm\-yy;@</c:formatCode>
                <c:ptCount val="121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</c:numCache>
            </c:numRef>
          </c:xVal>
          <c:yVal>
            <c:numRef>
              <c:f>'Autocorr adjustment+forecast'!$I$4:$I$124</c:f>
              <c:numCache>
                <c:formatCode>0.0000</c:formatCode>
                <c:ptCount val="121"/>
                <c:pt idx="1">
                  <c:v>-9.6075691159571736E-2</c:v>
                </c:pt>
                <c:pt idx="2">
                  <c:v>-0.11872626819025942</c:v>
                </c:pt>
                <c:pt idx="3">
                  <c:v>-9.9964966907068895E-2</c:v>
                </c:pt>
                <c:pt idx="4">
                  <c:v>8.0773951008504347E-2</c:v>
                </c:pt>
                <c:pt idx="5">
                  <c:v>3.8541317042717661E-3</c:v>
                </c:pt>
                <c:pt idx="6">
                  <c:v>-2.7804696091622897E-2</c:v>
                </c:pt>
                <c:pt idx="7">
                  <c:v>-0.30490473762192244</c:v>
                </c:pt>
                <c:pt idx="8">
                  <c:v>2.717125265617467E-2</c:v>
                </c:pt>
                <c:pt idx="9">
                  <c:v>-0.15878192842564309</c:v>
                </c:pt>
                <c:pt idx="10">
                  <c:v>6.3782693299603135E-2</c:v>
                </c:pt>
                <c:pt idx="11">
                  <c:v>-8.3461103077976329E-2</c:v>
                </c:pt>
                <c:pt idx="12">
                  <c:v>8.0629622848825952E-2</c:v>
                </c:pt>
                <c:pt idx="13">
                  <c:v>-1.8223455437566493E-3</c:v>
                </c:pt>
                <c:pt idx="14">
                  <c:v>7.3064845865446926E-2</c:v>
                </c:pt>
                <c:pt idx="15">
                  <c:v>7.4171204977588903E-2</c:v>
                </c:pt>
                <c:pt idx="16">
                  <c:v>2.495643899253255E-2</c:v>
                </c:pt>
                <c:pt idx="17">
                  <c:v>1.4418166735180453E-2</c:v>
                </c:pt>
                <c:pt idx="18">
                  <c:v>3.4899144845753217E-2</c:v>
                </c:pt>
                <c:pt idx="19">
                  <c:v>4.1923264866043905E-2</c:v>
                </c:pt>
                <c:pt idx="20">
                  <c:v>-7.9891640887736495E-2</c:v>
                </c:pt>
                <c:pt idx="21">
                  <c:v>-9.4937194077122769E-2</c:v>
                </c:pt>
                <c:pt idx="22">
                  <c:v>-5.0094465096133731E-2</c:v>
                </c:pt>
                <c:pt idx="23">
                  <c:v>-0.11057478960637301</c:v>
                </c:pt>
                <c:pt idx="24">
                  <c:v>3.5783239348647633E-2</c:v>
                </c:pt>
                <c:pt idx="25">
                  <c:v>-1.6956345904099283E-2</c:v>
                </c:pt>
                <c:pt idx="26">
                  <c:v>-8.5087463679275513E-2</c:v>
                </c:pt>
                <c:pt idx="27">
                  <c:v>-4.2191369643472754E-2</c:v>
                </c:pt>
                <c:pt idx="28">
                  <c:v>8.0798982683859917E-4</c:v>
                </c:pt>
                <c:pt idx="29">
                  <c:v>1.0054791824071015E-2</c:v>
                </c:pt>
                <c:pt idx="30">
                  <c:v>-6.6060157204188091E-2</c:v>
                </c:pt>
                <c:pt idx="31">
                  <c:v>-4.1571235069131039E-2</c:v>
                </c:pt>
                <c:pt idx="32">
                  <c:v>8.4339433865198613E-2</c:v>
                </c:pt>
                <c:pt idx="33">
                  <c:v>3.9275186892005175E-2</c:v>
                </c:pt>
                <c:pt idx="34">
                  <c:v>-5.0693130721287415E-2</c:v>
                </c:pt>
                <c:pt idx="35">
                  <c:v>0.10622578955984847</c:v>
                </c:pt>
                <c:pt idx="36">
                  <c:v>6.7974816748224365E-2</c:v>
                </c:pt>
                <c:pt idx="37">
                  <c:v>-5.1249024217362375E-2</c:v>
                </c:pt>
                <c:pt idx="38">
                  <c:v>7.8454279527703744E-2</c:v>
                </c:pt>
                <c:pt idx="39">
                  <c:v>1.888287895992927E-2</c:v>
                </c:pt>
                <c:pt idx="40">
                  <c:v>-4.7848941044641678E-2</c:v>
                </c:pt>
                <c:pt idx="41">
                  <c:v>1.0443858501097867E-3</c:v>
                </c:pt>
                <c:pt idx="42">
                  <c:v>-2.9381713872782234E-4</c:v>
                </c:pt>
                <c:pt idx="43">
                  <c:v>2.958230135599324E-2</c:v>
                </c:pt>
                <c:pt idx="44">
                  <c:v>-6.1782767001249239E-2</c:v>
                </c:pt>
                <c:pt idx="45">
                  <c:v>-5.7914920001722936E-2</c:v>
                </c:pt>
                <c:pt idx="46">
                  <c:v>-1.6317111432067301E-2</c:v>
                </c:pt>
                <c:pt idx="47">
                  <c:v>4.4454049331179871E-2</c:v>
                </c:pt>
                <c:pt idx="48">
                  <c:v>4.6268155002800834E-2</c:v>
                </c:pt>
                <c:pt idx="49">
                  <c:v>1.4800789597631555E-2</c:v>
                </c:pt>
                <c:pt idx="50">
                  <c:v>7.3296043363581434E-2</c:v>
                </c:pt>
                <c:pt idx="51">
                  <c:v>5.5932078768643229E-2</c:v>
                </c:pt>
                <c:pt idx="52">
                  <c:v>3.2365863341236255E-3</c:v>
                </c:pt>
                <c:pt idx="53">
                  <c:v>0.14037596892544937</c:v>
                </c:pt>
                <c:pt idx="54">
                  <c:v>0.12760325941333817</c:v>
                </c:pt>
                <c:pt idx="55">
                  <c:v>9.0548781520234614E-2</c:v>
                </c:pt>
                <c:pt idx="56">
                  <c:v>-7.1517100823917101E-2</c:v>
                </c:pt>
                <c:pt idx="57">
                  <c:v>8.1331088017621254E-3</c:v>
                </c:pt>
                <c:pt idx="58">
                  <c:v>-4.75320065989802E-2</c:v>
                </c:pt>
                <c:pt idx="59">
                  <c:v>-9.2127964728756923E-2</c:v>
                </c:pt>
                <c:pt idx="60">
                  <c:v>-3.0660403451164796E-3</c:v>
                </c:pt>
                <c:pt idx="61">
                  <c:v>-0.23890571739035918</c:v>
                </c:pt>
                <c:pt idx="62">
                  <c:v>-6.9119882379710951E-2</c:v>
                </c:pt>
                <c:pt idx="63">
                  <c:v>-8.4407458432207594E-2</c:v>
                </c:pt>
                <c:pt idx="64">
                  <c:v>5.0824811034308427E-3</c:v>
                </c:pt>
                <c:pt idx="65">
                  <c:v>-1.6534018622110763E-2</c:v>
                </c:pt>
                <c:pt idx="66">
                  <c:v>-8.8351375436469662E-2</c:v>
                </c:pt>
                <c:pt idx="67">
                  <c:v>-4.5589653960224269E-2</c:v>
                </c:pt>
                <c:pt idx="68">
                  <c:v>-3.3489330812600429E-2</c:v>
                </c:pt>
                <c:pt idx="69">
                  <c:v>-9.6402244322437769E-2</c:v>
                </c:pt>
                <c:pt idx="70">
                  <c:v>-6.9706144873671799E-2</c:v>
                </c:pt>
                <c:pt idx="71">
                  <c:v>4.6801551603175744E-3</c:v>
                </c:pt>
                <c:pt idx="72">
                  <c:v>5.1613073225376498E-2</c:v>
                </c:pt>
                <c:pt idx="73">
                  <c:v>-4.4531577001782841E-2</c:v>
                </c:pt>
                <c:pt idx="74">
                  <c:v>1.0770808055926303E-2</c:v>
                </c:pt>
                <c:pt idx="75">
                  <c:v>2.7510053868756105E-4</c:v>
                </c:pt>
                <c:pt idx="76">
                  <c:v>-2.3151770894005195E-2</c:v>
                </c:pt>
                <c:pt idx="77">
                  <c:v>3.9430769857690603E-2</c:v>
                </c:pt>
                <c:pt idx="78">
                  <c:v>9.128539810960784E-2</c:v>
                </c:pt>
                <c:pt idx="79">
                  <c:v>0.13133926342669922</c:v>
                </c:pt>
                <c:pt idx="80">
                  <c:v>-7.1400954203328773E-2</c:v>
                </c:pt>
                <c:pt idx="81">
                  <c:v>-4.3088844517332178E-2</c:v>
                </c:pt>
                <c:pt idx="82">
                  <c:v>-0.16143239029303932</c:v>
                </c:pt>
                <c:pt idx="83">
                  <c:v>8.1830930573260768E-2</c:v>
                </c:pt>
                <c:pt idx="84">
                  <c:v>7.3566567631693988E-2</c:v>
                </c:pt>
                <c:pt idx="85">
                  <c:v>2.09012708194516E-2</c:v>
                </c:pt>
                <c:pt idx="86">
                  <c:v>1.0654801479675624E-2</c:v>
                </c:pt>
                <c:pt idx="87">
                  <c:v>-0.21498780401380993</c:v>
                </c:pt>
                <c:pt idx="88">
                  <c:v>-2.7920534452679359E-3</c:v>
                </c:pt>
                <c:pt idx="89">
                  <c:v>-5.9614967898934362E-2</c:v>
                </c:pt>
                <c:pt idx="90">
                  <c:v>6.2276552201307588E-2</c:v>
                </c:pt>
                <c:pt idx="91">
                  <c:v>6.7576675173656148E-2</c:v>
                </c:pt>
                <c:pt idx="92">
                  <c:v>-4.3732717241078571E-2</c:v>
                </c:pt>
                <c:pt idx="93">
                  <c:v>2.6713508335143368E-2</c:v>
                </c:pt>
                <c:pt idx="94">
                  <c:v>0.11714974118249927</c:v>
                </c:pt>
                <c:pt idx="95">
                  <c:v>5.3946810696525127E-2</c:v>
                </c:pt>
                <c:pt idx="96">
                  <c:v>5.5560178278931678E-2</c:v>
                </c:pt>
                <c:pt idx="97">
                  <c:v>0.16905945970398745</c:v>
                </c:pt>
                <c:pt idx="98">
                  <c:v>6.0867780395337065E-2</c:v>
                </c:pt>
                <c:pt idx="99">
                  <c:v>-2.663025448547764E-2</c:v>
                </c:pt>
                <c:pt idx="100">
                  <c:v>-3.1300649079739021E-2</c:v>
                </c:pt>
                <c:pt idx="101">
                  <c:v>7.2799941908818971E-2</c:v>
                </c:pt>
                <c:pt idx="102">
                  <c:v>-0.15230311572677752</c:v>
                </c:pt>
                <c:pt idx="103">
                  <c:v>-1.0705097603735572E-2</c:v>
                </c:pt>
                <c:pt idx="104">
                  <c:v>-0.22789385335791637</c:v>
                </c:pt>
                <c:pt idx="105">
                  <c:v>-8.9574037940185924E-2</c:v>
                </c:pt>
                <c:pt idx="106">
                  <c:v>-0.1333784529927515</c:v>
                </c:pt>
                <c:pt idx="107">
                  <c:v>6.0089228760887591E-2</c:v>
                </c:pt>
                <c:pt idx="108">
                  <c:v>6.5736164263949404E-2</c:v>
                </c:pt>
                <c:pt idx="109">
                  <c:v>3.5672270181805167E-2</c:v>
                </c:pt>
                <c:pt idx="110">
                  <c:v>0.16809987273368587</c:v>
                </c:pt>
                <c:pt idx="111">
                  <c:v>0.14677475769364651</c:v>
                </c:pt>
                <c:pt idx="112">
                  <c:v>-3.3890499917239664E-2</c:v>
                </c:pt>
                <c:pt idx="113">
                  <c:v>4.4645462539949915E-2</c:v>
                </c:pt>
                <c:pt idx="114">
                  <c:v>4.4024390923902083E-2</c:v>
                </c:pt>
                <c:pt idx="115">
                  <c:v>-2.8809373335254018E-2</c:v>
                </c:pt>
                <c:pt idx="116">
                  <c:v>-0.14742899737012163</c:v>
                </c:pt>
                <c:pt idx="117">
                  <c:v>-9.878223652494289E-2</c:v>
                </c:pt>
                <c:pt idx="118">
                  <c:v>-0.10957083691397713</c:v>
                </c:pt>
                <c:pt idx="119">
                  <c:v>0.11138352117921194</c:v>
                </c:pt>
                <c:pt idx="120">
                  <c:v>0.14261147101048019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F-4172-BB58-C5BF7CA48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974560"/>
        <c:axId val="546973384"/>
      </c:scatterChart>
      <c:valAx>
        <c:axId val="54697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186536116768813"/>
              <c:y val="0.86956608272991942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mmm\-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973384"/>
        <c:crossesAt val="-0.4"/>
        <c:crossBetween val="midCat"/>
      </c:valAx>
      <c:valAx>
        <c:axId val="546973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9745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of Sugar (cents per pound)</a:t>
            </a:r>
          </a:p>
        </c:rich>
      </c:tx>
      <c:layout>
        <c:manualLayout>
          <c:xMode val="edge"/>
          <c:yMode val="edge"/>
          <c:x val="0.29533683426406687"/>
          <c:y val="3.81471516529556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57523604085437E-2"/>
          <c:y val="0.22615811337109418"/>
          <c:w val="0.87176179587595193"/>
          <c:h val="0.53406012314137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'Evaluate autocorr adjustment'!$B$3</c:f>
              <c:strCache>
                <c:ptCount val="1"/>
                <c:pt idx="0">
                  <c:v>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'Evaluate autocorr adjustment'!$A$4:$A$124</c:f>
              <c:numCache>
                <c:formatCode>[$-409]mmm\-yy;@</c:formatCode>
                <c:ptCount val="121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</c:numCache>
            </c:numRef>
          </c:xVal>
          <c:yVal>
            <c:numRef>
              <c:f>'Evaluate autocorr adjustment'!$B$4:$B$124</c:f>
              <c:numCache>
                <c:formatCode>0.00</c:formatCode>
                <c:ptCount val="121"/>
                <c:pt idx="0">
                  <c:v>8.5399999999999991</c:v>
                </c:pt>
                <c:pt idx="1">
                  <c:v>7.9</c:v>
                </c:pt>
                <c:pt idx="2">
                  <c:v>7.16</c:v>
                </c:pt>
                <c:pt idx="3">
                  <c:v>6.6</c:v>
                </c:pt>
                <c:pt idx="4">
                  <c:v>7.28</c:v>
                </c:pt>
                <c:pt idx="5">
                  <c:v>7.41</c:v>
                </c:pt>
                <c:pt idx="6">
                  <c:v>7.31</c:v>
                </c:pt>
                <c:pt idx="7">
                  <c:v>5.68</c:v>
                </c:pt>
                <c:pt idx="8">
                  <c:v>5.92</c:v>
                </c:pt>
                <c:pt idx="9">
                  <c:v>5.18</c:v>
                </c:pt>
                <c:pt idx="10">
                  <c:v>5.61</c:v>
                </c:pt>
                <c:pt idx="11">
                  <c:v>5.25</c:v>
                </c:pt>
                <c:pt idx="12">
                  <c:v>5.79</c:v>
                </c:pt>
                <c:pt idx="13">
                  <c:v>5.86</c:v>
                </c:pt>
                <c:pt idx="14">
                  <c:v>6.41</c:v>
                </c:pt>
                <c:pt idx="15">
                  <c:v>7.02</c:v>
                </c:pt>
                <c:pt idx="16">
                  <c:v>7.3</c:v>
                </c:pt>
                <c:pt idx="17">
                  <c:v>7.51</c:v>
                </c:pt>
                <c:pt idx="18">
                  <c:v>7.89</c:v>
                </c:pt>
                <c:pt idx="19">
                  <c:v>8.35</c:v>
                </c:pt>
                <c:pt idx="20">
                  <c:v>7.84</c:v>
                </c:pt>
                <c:pt idx="21">
                  <c:v>7.26</c:v>
                </c:pt>
                <c:pt idx="22">
                  <c:v>7.01</c:v>
                </c:pt>
                <c:pt idx="23">
                  <c:v>6.4</c:v>
                </c:pt>
                <c:pt idx="24">
                  <c:v>6.73</c:v>
                </c:pt>
                <c:pt idx="25">
                  <c:v>6.71</c:v>
                </c:pt>
                <c:pt idx="26">
                  <c:v>6.27</c:v>
                </c:pt>
                <c:pt idx="27">
                  <c:v>6.1</c:v>
                </c:pt>
                <c:pt idx="28">
                  <c:v>6.19</c:v>
                </c:pt>
                <c:pt idx="29">
                  <c:v>6.34</c:v>
                </c:pt>
                <c:pt idx="30">
                  <c:v>6.03</c:v>
                </c:pt>
                <c:pt idx="31">
                  <c:v>5.87</c:v>
                </c:pt>
                <c:pt idx="32">
                  <c:v>6.5</c:v>
                </c:pt>
                <c:pt idx="33">
                  <c:v>6.86</c:v>
                </c:pt>
                <c:pt idx="34">
                  <c:v>6.62</c:v>
                </c:pt>
                <c:pt idx="35">
                  <c:v>7.51</c:v>
                </c:pt>
                <c:pt idx="36">
                  <c:v>8.17</c:v>
                </c:pt>
                <c:pt idx="37">
                  <c:v>7.88</c:v>
                </c:pt>
                <c:pt idx="38">
                  <c:v>8.67</c:v>
                </c:pt>
                <c:pt idx="39">
                  <c:v>8.9600000000000009</c:v>
                </c:pt>
                <c:pt idx="40">
                  <c:v>8.67</c:v>
                </c:pt>
                <c:pt idx="41">
                  <c:v>8.8000000000000007</c:v>
                </c:pt>
                <c:pt idx="42">
                  <c:v>8.92</c:v>
                </c:pt>
                <c:pt idx="43">
                  <c:v>9.32</c:v>
                </c:pt>
                <c:pt idx="44">
                  <c:v>8.9</c:v>
                </c:pt>
                <c:pt idx="45">
                  <c:v>8.5299999999999994</c:v>
                </c:pt>
                <c:pt idx="46">
                  <c:v>8.51</c:v>
                </c:pt>
                <c:pt idx="47">
                  <c:v>9.0299999999999994</c:v>
                </c:pt>
                <c:pt idx="48">
                  <c:v>9.6</c:v>
                </c:pt>
                <c:pt idx="49">
                  <c:v>9.8800000000000008</c:v>
                </c:pt>
                <c:pt idx="50">
                  <c:v>10.81</c:v>
                </c:pt>
                <c:pt idx="51">
                  <c:v>11.61</c:v>
                </c:pt>
                <c:pt idx="52">
                  <c:v>11.81</c:v>
                </c:pt>
                <c:pt idx="53">
                  <c:v>13.93</c:v>
                </c:pt>
                <c:pt idx="54">
                  <c:v>16.190000000000001</c:v>
                </c:pt>
                <c:pt idx="55">
                  <c:v>18.05</c:v>
                </c:pt>
                <c:pt idx="56">
                  <c:v>17.079999999999998</c:v>
                </c:pt>
                <c:pt idx="57">
                  <c:v>17.46</c:v>
                </c:pt>
                <c:pt idx="58">
                  <c:v>16.899999999999999</c:v>
                </c:pt>
                <c:pt idx="59">
                  <c:v>15.69</c:v>
                </c:pt>
                <c:pt idx="60">
                  <c:v>15.86</c:v>
                </c:pt>
                <c:pt idx="61">
                  <c:v>12.98</c:v>
                </c:pt>
                <c:pt idx="62">
                  <c:v>12.31</c:v>
                </c:pt>
                <c:pt idx="63">
                  <c:v>11.51</c:v>
                </c:pt>
                <c:pt idx="64">
                  <c:v>11.73</c:v>
                </c:pt>
                <c:pt idx="65">
                  <c:v>11.7</c:v>
                </c:pt>
                <c:pt idx="66">
                  <c:v>10.9</c:v>
                </c:pt>
                <c:pt idx="67">
                  <c:v>10.57</c:v>
                </c:pt>
                <c:pt idx="68">
                  <c:v>10.37</c:v>
                </c:pt>
                <c:pt idx="69">
                  <c:v>9.59</c:v>
                </c:pt>
                <c:pt idx="70">
                  <c:v>9.09</c:v>
                </c:pt>
                <c:pt idx="71">
                  <c:v>9.26</c:v>
                </c:pt>
                <c:pt idx="72">
                  <c:v>9.9</c:v>
                </c:pt>
                <c:pt idx="73">
                  <c:v>9.61</c:v>
                </c:pt>
                <c:pt idx="74">
                  <c:v>9.85</c:v>
                </c:pt>
                <c:pt idx="75">
                  <c:v>9.99</c:v>
                </c:pt>
                <c:pt idx="76">
                  <c:v>9.9</c:v>
                </c:pt>
                <c:pt idx="77">
                  <c:v>10.45</c:v>
                </c:pt>
                <c:pt idx="78">
                  <c:v>11.66</c:v>
                </c:pt>
                <c:pt idx="79">
                  <c:v>13.61</c:v>
                </c:pt>
                <c:pt idx="80">
                  <c:v>12.88</c:v>
                </c:pt>
                <c:pt idx="81">
                  <c:v>12.52</c:v>
                </c:pt>
                <c:pt idx="82">
                  <c:v>10.93</c:v>
                </c:pt>
                <c:pt idx="83">
                  <c:v>12.07</c:v>
                </c:pt>
                <c:pt idx="84">
                  <c:v>13.21</c:v>
                </c:pt>
                <c:pt idx="85">
                  <c:v>13.68</c:v>
                </c:pt>
                <c:pt idx="86">
                  <c:v>14.02</c:v>
                </c:pt>
                <c:pt idx="87">
                  <c:v>11.7</c:v>
                </c:pt>
                <c:pt idx="88">
                  <c:v>11.83</c:v>
                </c:pt>
                <c:pt idx="89">
                  <c:v>11.32</c:v>
                </c:pt>
                <c:pt idx="90">
                  <c:v>12.24</c:v>
                </c:pt>
                <c:pt idx="91">
                  <c:v>13.31</c:v>
                </c:pt>
                <c:pt idx="92">
                  <c:v>12.93</c:v>
                </c:pt>
                <c:pt idx="93">
                  <c:v>13.47</c:v>
                </c:pt>
                <c:pt idx="94">
                  <c:v>15.47</c:v>
                </c:pt>
                <c:pt idx="95">
                  <c:v>16.579999999999998</c:v>
                </c:pt>
                <c:pt idx="96">
                  <c:v>17.8</c:v>
                </c:pt>
                <c:pt idx="97">
                  <c:v>21.72</c:v>
                </c:pt>
                <c:pt idx="98">
                  <c:v>23.45</c:v>
                </c:pt>
                <c:pt idx="99">
                  <c:v>23.16</c:v>
                </c:pt>
                <c:pt idx="100">
                  <c:v>22.77</c:v>
                </c:pt>
                <c:pt idx="101">
                  <c:v>24.9</c:v>
                </c:pt>
                <c:pt idx="102">
                  <c:v>21.91</c:v>
                </c:pt>
                <c:pt idx="103">
                  <c:v>21.98</c:v>
                </c:pt>
                <c:pt idx="104">
                  <c:v>18.149999999999999</c:v>
                </c:pt>
                <c:pt idx="105">
                  <c:v>16.89</c:v>
                </c:pt>
                <c:pt idx="106">
                  <c:v>15.11</c:v>
                </c:pt>
                <c:pt idx="107">
                  <c:v>16.3</c:v>
                </c:pt>
                <c:pt idx="108">
                  <c:v>17.690000000000001</c:v>
                </c:pt>
                <c:pt idx="109">
                  <c:v>18.600000000000001</c:v>
                </c:pt>
                <c:pt idx="110">
                  <c:v>22.67</c:v>
                </c:pt>
                <c:pt idx="111">
                  <c:v>26.94</c:v>
                </c:pt>
                <c:pt idx="112">
                  <c:v>26.42</c:v>
                </c:pt>
                <c:pt idx="113">
                  <c:v>28.04</c:v>
                </c:pt>
                <c:pt idx="114">
                  <c:v>29.74</c:v>
                </c:pt>
                <c:pt idx="115">
                  <c:v>29.31</c:v>
                </c:pt>
                <c:pt idx="116">
                  <c:v>25.9</c:v>
                </c:pt>
                <c:pt idx="117">
                  <c:v>23.9</c:v>
                </c:pt>
                <c:pt idx="118">
                  <c:v>21.84</c:v>
                </c:pt>
                <c:pt idx="119">
                  <c:v>24.92</c:v>
                </c:pt>
                <c:pt idx="120">
                  <c:v>29.47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A-46FA-8C2C-98EA7762D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12008"/>
        <c:axId val="543113184"/>
      </c:scatterChart>
      <c:valAx>
        <c:axId val="54311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6761665425143928"/>
              <c:y val="0.86921009837806085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mmm\-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13184"/>
        <c:crosses val="autoZero"/>
        <c:crossBetween val="midCat"/>
      </c:valAx>
      <c:valAx>
        <c:axId val="543113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12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Change in Price of Sugar</a:t>
            </a:r>
          </a:p>
        </c:rich>
      </c:tx>
      <c:layout>
        <c:manualLayout>
          <c:xMode val="edge"/>
          <c:yMode val="edge"/>
          <c:x val="0.29015548629452181"/>
          <c:y val="3.8043516119433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471512626926657E-2"/>
          <c:y val="0.22554370270807286"/>
          <c:w val="0.87564780685311072"/>
          <c:h val="0.53532661968060657"/>
        </c:manualLayout>
      </c:layout>
      <c:scatterChart>
        <c:scatterStyle val="lineMarker"/>
        <c:varyColors val="0"/>
        <c:ser>
          <c:idx val="2"/>
          <c:order val="0"/>
          <c:tx>
            <c:strRef>
              <c:f>'Evaluate autocorr adjustment'!$D$3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'Evaluate autocorr adjustment'!$A$4:$A$124</c:f>
              <c:numCache>
                <c:formatCode>[$-409]mmm\-yy;@</c:formatCode>
                <c:ptCount val="121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</c:numCache>
            </c:numRef>
          </c:xVal>
          <c:yVal>
            <c:numRef>
              <c:f>'Evaluate autocorr adjustment'!$D$4:$D$124</c:f>
              <c:numCache>
                <c:formatCode>0.00</c:formatCode>
                <c:ptCount val="121"/>
                <c:pt idx="1">
                  <c:v>-0.63999999999999879</c:v>
                </c:pt>
                <c:pt idx="2">
                  <c:v>-0.74000000000000021</c:v>
                </c:pt>
                <c:pt idx="3">
                  <c:v>-0.5600000000000005</c:v>
                </c:pt>
                <c:pt idx="4">
                  <c:v>0.6800000000000006</c:v>
                </c:pt>
                <c:pt idx="5">
                  <c:v>0.12999999999999989</c:v>
                </c:pt>
                <c:pt idx="6">
                  <c:v>-0.10000000000000053</c:v>
                </c:pt>
                <c:pt idx="7">
                  <c:v>-1.63</c:v>
                </c:pt>
                <c:pt idx="8">
                  <c:v>0.24000000000000021</c:v>
                </c:pt>
                <c:pt idx="9">
                  <c:v>-0.74000000000000021</c:v>
                </c:pt>
                <c:pt idx="10">
                  <c:v>0.4300000000000006</c:v>
                </c:pt>
                <c:pt idx="11">
                  <c:v>-0.36000000000000032</c:v>
                </c:pt>
                <c:pt idx="12">
                  <c:v>0.54</c:v>
                </c:pt>
                <c:pt idx="13">
                  <c:v>7.0000000000000284E-2</c:v>
                </c:pt>
                <c:pt idx="14">
                  <c:v>0.54999999999999982</c:v>
                </c:pt>
                <c:pt idx="15">
                  <c:v>0.60999999999999943</c:v>
                </c:pt>
                <c:pt idx="16">
                  <c:v>0.28000000000000025</c:v>
                </c:pt>
                <c:pt idx="17">
                  <c:v>0.20999999999999996</c:v>
                </c:pt>
                <c:pt idx="18">
                  <c:v>0.37999999999999989</c:v>
                </c:pt>
                <c:pt idx="19">
                  <c:v>0.45999999999999996</c:v>
                </c:pt>
                <c:pt idx="20">
                  <c:v>-0.50999999999999979</c:v>
                </c:pt>
                <c:pt idx="21">
                  <c:v>-0.58000000000000007</c:v>
                </c:pt>
                <c:pt idx="22">
                  <c:v>-0.25</c:v>
                </c:pt>
                <c:pt idx="23">
                  <c:v>-0.60999999999999943</c:v>
                </c:pt>
                <c:pt idx="24">
                  <c:v>0.33000000000000007</c:v>
                </c:pt>
                <c:pt idx="25">
                  <c:v>-2.0000000000000462E-2</c:v>
                </c:pt>
                <c:pt idx="26">
                  <c:v>-0.44000000000000039</c:v>
                </c:pt>
                <c:pt idx="27">
                  <c:v>-0.16999999999999993</c:v>
                </c:pt>
                <c:pt idx="28">
                  <c:v>9.0000000000000746E-2</c:v>
                </c:pt>
                <c:pt idx="29">
                  <c:v>0.14999999999999947</c:v>
                </c:pt>
                <c:pt idx="30">
                  <c:v>-0.30999999999999961</c:v>
                </c:pt>
                <c:pt idx="31">
                  <c:v>-0.16000000000000014</c:v>
                </c:pt>
                <c:pt idx="32">
                  <c:v>0.62999999999999989</c:v>
                </c:pt>
                <c:pt idx="33">
                  <c:v>0.36000000000000032</c:v>
                </c:pt>
                <c:pt idx="34">
                  <c:v>-0.24000000000000021</c:v>
                </c:pt>
                <c:pt idx="35">
                  <c:v>0.88999999999999968</c:v>
                </c:pt>
                <c:pt idx="36">
                  <c:v>0.66000000000000014</c:v>
                </c:pt>
                <c:pt idx="37">
                  <c:v>-0.29000000000000004</c:v>
                </c:pt>
                <c:pt idx="38">
                  <c:v>0.79</c:v>
                </c:pt>
                <c:pt idx="39">
                  <c:v>0.29000000000000092</c:v>
                </c:pt>
                <c:pt idx="40">
                  <c:v>-0.29000000000000092</c:v>
                </c:pt>
                <c:pt idx="41">
                  <c:v>0.13000000000000078</c:v>
                </c:pt>
                <c:pt idx="42">
                  <c:v>0.11999999999999922</c:v>
                </c:pt>
                <c:pt idx="43">
                  <c:v>0.40000000000000036</c:v>
                </c:pt>
                <c:pt idx="44">
                  <c:v>-0.41999999999999993</c:v>
                </c:pt>
                <c:pt idx="45">
                  <c:v>-0.37000000000000099</c:v>
                </c:pt>
                <c:pt idx="46">
                  <c:v>-1.9999999999999574E-2</c:v>
                </c:pt>
                <c:pt idx="47">
                  <c:v>0.51999999999999957</c:v>
                </c:pt>
                <c:pt idx="48">
                  <c:v>0.57000000000000028</c:v>
                </c:pt>
                <c:pt idx="49">
                  <c:v>0.28000000000000114</c:v>
                </c:pt>
                <c:pt idx="50">
                  <c:v>0.92999999999999972</c:v>
                </c:pt>
                <c:pt idx="51">
                  <c:v>0.79999999999999893</c:v>
                </c:pt>
                <c:pt idx="52">
                  <c:v>0.20000000000000107</c:v>
                </c:pt>
                <c:pt idx="53">
                  <c:v>2.1199999999999992</c:v>
                </c:pt>
                <c:pt idx="54">
                  <c:v>2.2600000000000016</c:v>
                </c:pt>
                <c:pt idx="55">
                  <c:v>1.8599999999999994</c:v>
                </c:pt>
                <c:pt idx="56">
                  <c:v>-0.97000000000000242</c:v>
                </c:pt>
                <c:pt idx="57">
                  <c:v>0.38000000000000256</c:v>
                </c:pt>
                <c:pt idx="58">
                  <c:v>-0.56000000000000227</c:v>
                </c:pt>
                <c:pt idx="59">
                  <c:v>-1.2099999999999991</c:v>
                </c:pt>
                <c:pt idx="60">
                  <c:v>0.16999999999999993</c:v>
                </c:pt>
                <c:pt idx="61">
                  <c:v>-2.879999999999999</c:v>
                </c:pt>
                <c:pt idx="62">
                  <c:v>-0.66999999999999993</c:v>
                </c:pt>
                <c:pt idx="63">
                  <c:v>-0.80000000000000071</c:v>
                </c:pt>
                <c:pt idx="64">
                  <c:v>0.22000000000000064</c:v>
                </c:pt>
                <c:pt idx="65">
                  <c:v>-3.0000000000001137E-2</c:v>
                </c:pt>
                <c:pt idx="66">
                  <c:v>-0.79999999999999893</c:v>
                </c:pt>
                <c:pt idx="67">
                  <c:v>-0.33000000000000007</c:v>
                </c:pt>
                <c:pt idx="68">
                  <c:v>-0.20000000000000107</c:v>
                </c:pt>
                <c:pt idx="69">
                  <c:v>-0.77999999999999936</c:v>
                </c:pt>
                <c:pt idx="70">
                  <c:v>-0.5</c:v>
                </c:pt>
                <c:pt idx="71">
                  <c:v>0.16999999999999993</c:v>
                </c:pt>
                <c:pt idx="72">
                  <c:v>0.64000000000000057</c:v>
                </c:pt>
                <c:pt idx="73">
                  <c:v>-0.29000000000000092</c:v>
                </c:pt>
                <c:pt idx="74">
                  <c:v>0.24000000000000021</c:v>
                </c:pt>
                <c:pt idx="75">
                  <c:v>0.14000000000000057</c:v>
                </c:pt>
                <c:pt idx="76">
                  <c:v>-8.9999999999999858E-2</c:v>
                </c:pt>
                <c:pt idx="77">
                  <c:v>0.54999999999999893</c:v>
                </c:pt>
                <c:pt idx="78">
                  <c:v>1.2100000000000009</c:v>
                </c:pt>
                <c:pt idx="79">
                  <c:v>1.9499999999999993</c:v>
                </c:pt>
                <c:pt idx="80">
                  <c:v>-0.72999999999999865</c:v>
                </c:pt>
                <c:pt idx="81">
                  <c:v>-0.36000000000000121</c:v>
                </c:pt>
                <c:pt idx="82">
                  <c:v>-1.5899999999999999</c:v>
                </c:pt>
                <c:pt idx="83">
                  <c:v>1.1400000000000006</c:v>
                </c:pt>
                <c:pt idx="84">
                  <c:v>1.1400000000000006</c:v>
                </c:pt>
                <c:pt idx="85">
                  <c:v>0.46999999999999886</c:v>
                </c:pt>
                <c:pt idx="86">
                  <c:v>0.33999999999999986</c:v>
                </c:pt>
                <c:pt idx="87">
                  <c:v>-2.3200000000000003</c:v>
                </c:pt>
                <c:pt idx="88">
                  <c:v>0.13000000000000078</c:v>
                </c:pt>
                <c:pt idx="89">
                  <c:v>-0.50999999999999979</c:v>
                </c:pt>
                <c:pt idx="90">
                  <c:v>0.91999999999999993</c:v>
                </c:pt>
                <c:pt idx="91">
                  <c:v>1.0700000000000003</c:v>
                </c:pt>
                <c:pt idx="92">
                  <c:v>-0.38000000000000078</c:v>
                </c:pt>
                <c:pt idx="93">
                  <c:v>0.54000000000000092</c:v>
                </c:pt>
                <c:pt idx="94">
                  <c:v>2</c:v>
                </c:pt>
                <c:pt idx="95">
                  <c:v>1.1099999999999977</c:v>
                </c:pt>
                <c:pt idx="96">
                  <c:v>1.2200000000000024</c:v>
                </c:pt>
                <c:pt idx="97">
                  <c:v>3.9199999999999982</c:v>
                </c:pt>
                <c:pt idx="98">
                  <c:v>1.7300000000000004</c:v>
                </c:pt>
                <c:pt idx="99">
                  <c:v>-0.28999999999999915</c:v>
                </c:pt>
                <c:pt idx="100">
                  <c:v>-0.39000000000000057</c:v>
                </c:pt>
                <c:pt idx="101">
                  <c:v>2.129999999999999</c:v>
                </c:pt>
                <c:pt idx="102">
                  <c:v>-2.9899999999999984</c:v>
                </c:pt>
                <c:pt idx="103">
                  <c:v>7.0000000000000284E-2</c:v>
                </c:pt>
                <c:pt idx="104">
                  <c:v>-3.8300000000000018</c:v>
                </c:pt>
                <c:pt idx="105">
                  <c:v>-1.259999999999998</c:v>
                </c:pt>
                <c:pt idx="106">
                  <c:v>-1.7800000000000011</c:v>
                </c:pt>
                <c:pt idx="107">
                  <c:v>1.1900000000000013</c:v>
                </c:pt>
                <c:pt idx="108">
                  <c:v>1.3900000000000006</c:v>
                </c:pt>
                <c:pt idx="109">
                  <c:v>0.91000000000000014</c:v>
                </c:pt>
                <c:pt idx="110">
                  <c:v>4.07</c:v>
                </c:pt>
                <c:pt idx="111">
                  <c:v>4.2699999999999996</c:v>
                </c:pt>
                <c:pt idx="112">
                  <c:v>-0.51999999999999957</c:v>
                </c:pt>
                <c:pt idx="113">
                  <c:v>1.6199999999999974</c:v>
                </c:pt>
                <c:pt idx="114">
                  <c:v>1.6999999999999993</c:v>
                </c:pt>
                <c:pt idx="115">
                  <c:v>-0.42999999999999972</c:v>
                </c:pt>
                <c:pt idx="116">
                  <c:v>-3.41</c:v>
                </c:pt>
                <c:pt idx="117">
                  <c:v>-2</c:v>
                </c:pt>
                <c:pt idx="118">
                  <c:v>-2.0599999999999987</c:v>
                </c:pt>
                <c:pt idx="119">
                  <c:v>3.0800000000000018</c:v>
                </c:pt>
                <c:pt idx="120">
                  <c:v>4.5499999999999972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9-455A-9AAB-C766AB1A5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13576"/>
        <c:axId val="543111616"/>
      </c:scatterChart>
      <c:valAx>
        <c:axId val="543113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6632131725905301"/>
              <c:y val="0.86956608272991942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mmm\-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11616"/>
        <c:crossesAt val="-6"/>
        <c:crossBetween val="midCat"/>
      </c:valAx>
      <c:valAx>
        <c:axId val="543111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13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% Change in Price of Sugar</a:t>
            </a:r>
          </a:p>
        </c:rich>
      </c:tx>
      <c:layout>
        <c:manualLayout>
          <c:xMode val="edge"/>
          <c:yMode val="edge"/>
          <c:x val="0.27684359816708104"/>
          <c:y val="3.8043516119433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437302178490265E-2"/>
          <c:y val="0.22554370270807286"/>
          <c:w val="0.84476107291170044"/>
          <c:h val="0.53532661968060657"/>
        </c:manualLayout>
      </c:layout>
      <c:scatterChart>
        <c:scatterStyle val="lineMarker"/>
        <c:varyColors val="0"/>
        <c:ser>
          <c:idx val="3"/>
          <c:order val="0"/>
          <c:tx>
            <c:strRef>
              <c:f>'Evaluate autocorr adjustment'!$E$3</c:f>
              <c:strCache>
                <c:ptCount val="1"/>
                <c:pt idx="0">
                  <c:v>% Change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'Evaluate autocorr adjustment'!$A$4:$A$124</c:f>
              <c:numCache>
                <c:formatCode>[$-409]mmm\-yy;@</c:formatCode>
                <c:ptCount val="121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</c:numCache>
            </c:numRef>
          </c:xVal>
          <c:yVal>
            <c:numRef>
              <c:f>'Evaluate autocorr adjustment'!$E$4:$E$124</c:f>
              <c:numCache>
                <c:formatCode>0.0000</c:formatCode>
                <c:ptCount val="121"/>
                <c:pt idx="1">
                  <c:v>-7.494145199063218E-2</c:v>
                </c:pt>
                <c:pt idx="2">
                  <c:v>-9.3670886075949394E-2</c:v>
                </c:pt>
                <c:pt idx="3">
                  <c:v>-7.8212290502793366E-2</c:v>
                </c:pt>
                <c:pt idx="4">
                  <c:v>0.10303030303030312</c:v>
                </c:pt>
                <c:pt idx="5">
                  <c:v>1.7857142857142842E-2</c:v>
                </c:pt>
                <c:pt idx="6">
                  <c:v>-1.3495276653171462E-2</c:v>
                </c:pt>
                <c:pt idx="7">
                  <c:v>-0.22298221614227087</c:v>
                </c:pt>
                <c:pt idx="8">
                  <c:v>4.2253521126760604E-2</c:v>
                </c:pt>
                <c:pt idx="9">
                  <c:v>-0.12500000000000003</c:v>
                </c:pt>
                <c:pt idx="10">
                  <c:v>8.3011583011583137E-2</c:v>
                </c:pt>
                <c:pt idx="11">
                  <c:v>-6.4171122994652455E-2</c:v>
                </c:pt>
                <c:pt idx="12">
                  <c:v>0.10285714285714287</c:v>
                </c:pt>
                <c:pt idx="13">
                  <c:v>1.2089810017271206E-2</c:v>
                </c:pt>
                <c:pt idx="14">
                  <c:v>9.3856655290102356E-2</c:v>
                </c:pt>
                <c:pt idx="15">
                  <c:v>9.5163806552262004E-2</c:v>
                </c:pt>
                <c:pt idx="16">
                  <c:v>3.9886039886039927E-2</c:v>
                </c:pt>
                <c:pt idx="17">
                  <c:v>2.8767123287671229E-2</c:v>
                </c:pt>
                <c:pt idx="18">
                  <c:v>5.0599201065246326E-2</c:v>
                </c:pt>
                <c:pt idx="19">
                  <c:v>5.8301647655259824E-2</c:v>
                </c:pt>
                <c:pt idx="20">
                  <c:v>-6.1077844311377222E-2</c:v>
                </c:pt>
                <c:pt idx="21">
                  <c:v>-7.3979591836734707E-2</c:v>
                </c:pt>
                <c:pt idx="22">
                  <c:v>-3.4435261707988982E-2</c:v>
                </c:pt>
                <c:pt idx="23">
                  <c:v>-8.7018544935805908E-2</c:v>
                </c:pt>
                <c:pt idx="24">
                  <c:v>5.1562500000000011E-2</c:v>
                </c:pt>
                <c:pt idx="25">
                  <c:v>-2.9717682020803061E-3</c:v>
                </c:pt>
                <c:pt idx="26">
                  <c:v>-6.5573770491803338E-2</c:v>
                </c:pt>
                <c:pt idx="27">
                  <c:v>-2.7113237639553419E-2</c:v>
                </c:pt>
                <c:pt idx="28">
                  <c:v>1.4754098360655861E-2</c:v>
                </c:pt>
                <c:pt idx="29">
                  <c:v>2.4232633279482951E-2</c:v>
                </c:pt>
                <c:pt idx="30">
                  <c:v>-4.8895899053627699E-2</c:v>
                </c:pt>
                <c:pt idx="31">
                  <c:v>-2.6533996683250436E-2</c:v>
                </c:pt>
                <c:pt idx="32">
                  <c:v>0.10732538330494036</c:v>
                </c:pt>
                <c:pt idx="33">
                  <c:v>5.5384615384615435E-2</c:v>
                </c:pt>
                <c:pt idx="34">
                  <c:v>-3.498542274052481E-2</c:v>
                </c:pt>
                <c:pt idx="35">
                  <c:v>0.13444108761329301</c:v>
                </c:pt>
                <c:pt idx="36">
                  <c:v>8.7882822902796295E-2</c:v>
                </c:pt>
                <c:pt idx="37">
                  <c:v>-3.5495716034271728E-2</c:v>
                </c:pt>
                <c:pt idx="38">
                  <c:v>0.10025380710659899</c:v>
                </c:pt>
                <c:pt idx="39">
                  <c:v>3.3448673587081999E-2</c:v>
                </c:pt>
                <c:pt idx="40">
                  <c:v>-3.2366071428571529E-2</c:v>
                </c:pt>
                <c:pt idx="41">
                  <c:v>1.4994232987312662E-2</c:v>
                </c:pt>
                <c:pt idx="42">
                  <c:v>1.3636363636363547E-2</c:v>
                </c:pt>
                <c:pt idx="43">
                  <c:v>4.4843049327354299E-2</c:v>
                </c:pt>
                <c:pt idx="44">
                  <c:v>-4.5064377682403421E-2</c:v>
                </c:pt>
                <c:pt idx="45">
                  <c:v>-4.1573033707865276E-2</c:v>
                </c:pt>
                <c:pt idx="46">
                  <c:v>-2.344665885111322E-3</c:v>
                </c:pt>
                <c:pt idx="47">
                  <c:v>6.1104582843713229E-2</c:v>
                </c:pt>
                <c:pt idx="48">
                  <c:v>6.3122923588039906E-2</c:v>
                </c:pt>
                <c:pt idx="49">
                  <c:v>2.9166666666666785E-2</c:v>
                </c:pt>
                <c:pt idx="50">
                  <c:v>9.4129554655870404E-2</c:v>
                </c:pt>
                <c:pt idx="51">
                  <c:v>7.4005550416281124E-2</c:v>
                </c:pt>
                <c:pt idx="52">
                  <c:v>1.7226528854435923E-2</c:v>
                </c:pt>
                <c:pt idx="53">
                  <c:v>0.17950889077053336</c:v>
                </c:pt>
                <c:pt idx="54">
                  <c:v>0.16223977027997141</c:v>
                </c:pt>
                <c:pt idx="55">
                  <c:v>0.11488573193329212</c:v>
                </c:pt>
                <c:pt idx="56">
                  <c:v>-5.373961218836578E-2</c:v>
                </c:pt>
                <c:pt idx="57">
                  <c:v>2.2248243559719123E-2</c:v>
                </c:pt>
                <c:pt idx="58">
                  <c:v>-3.2073310423826017E-2</c:v>
                </c:pt>
                <c:pt idx="59">
                  <c:v>-7.1597633136094629E-2</c:v>
                </c:pt>
                <c:pt idx="60">
                  <c:v>1.083492670490758E-2</c:v>
                </c:pt>
                <c:pt idx="61">
                  <c:v>-0.18158890290037824</c:v>
                </c:pt>
                <c:pt idx="62">
                  <c:v>-5.1617873651771951E-2</c:v>
                </c:pt>
                <c:pt idx="63">
                  <c:v>-6.4987814784727913E-2</c:v>
                </c:pt>
                <c:pt idx="64">
                  <c:v>1.9113814074717694E-2</c:v>
                </c:pt>
                <c:pt idx="65">
                  <c:v>-2.557544757033345E-3</c:v>
                </c:pt>
                <c:pt idx="66">
                  <c:v>-6.8376068376068286E-2</c:v>
                </c:pt>
                <c:pt idx="67">
                  <c:v>-3.027522935779817E-2</c:v>
                </c:pt>
                <c:pt idx="68">
                  <c:v>-1.892147587511836E-2</c:v>
                </c:pt>
                <c:pt idx="69">
                  <c:v>-7.5216972034715474E-2</c:v>
                </c:pt>
                <c:pt idx="70">
                  <c:v>-5.213764337851929E-2</c:v>
                </c:pt>
                <c:pt idx="71">
                  <c:v>1.8701870187018695E-2</c:v>
                </c:pt>
                <c:pt idx="72">
                  <c:v>6.9114470842332673E-2</c:v>
                </c:pt>
                <c:pt idx="73">
                  <c:v>-2.9292929292929384E-2</c:v>
                </c:pt>
                <c:pt idx="74">
                  <c:v>2.4973985431841855E-2</c:v>
                </c:pt>
                <c:pt idx="75">
                  <c:v>1.4213197969543205E-2</c:v>
                </c:pt>
                <c:pt idx="76">
                  <c:v>-9.0090090090089951E-3</c:v>
                </c:pt>
                <c:pt idx="77">
                  <c:v>5.5555555555555448E-2</c:v>
                </c:pt>
                <c:pt idx="78">
                  <c:v>0.11578947368421062</c:v>
                </c:pt>
                <c:pt idx="79">
                  <c:v>0.16723842195540303</c:v>
                </c:pt>
                <c:pt idx="80">
                  <c:v>-5.3637031594415775E-2</c:v>
                </c:pt>
                <c:pt idx="81">
                  <c:v>-2.7950310559006302E-2</c:v>
                </c:pt>
                <c:pt idx="82">
                  <c:v>-0.12699680511182107</c:v>
                </c:pt>
                <c:pt idx="83">
                  <c:v>0.10430009149130838</c:v>
                </c:pt>
                <c:pt idx="84">
                  <c:v>9.4449047224523658E-2</c:v>
                </c:pt>
                <c:pt idx="85">
                  <c:v>3.5579106737320121E-2</c:v>
                </c:pt>
                <c:pt idx="86">
                  <c:v>2.4853801169590635E-2</c:v>
                </c:pt>
                <c:pt idx="87">
                  <c:v>-0.16547788873038519</c:v>
                </c:pt>
                <c:pt idx="88">
                  <c:v>1.1111111111111179E-2</c:v>
                </c:pt>
                <c:pt idx="89">
                  <c:v>-4.3110735418427706E-2</c:v>
                </c:pt>
                <c:pt idx="90">
                  <c:v>8.1272084805653705E-2</c:v>
                </c:pt>
                <c:pt idx="91">
                  <c:v>8.7418300653594794E-2</c:v>
                </c:pt>
                <c:pt idx="92">
                  <c:v>-2.8549962434260012E-2</c:v>
                </c:pt>
                <c:pt idx="93">
                  <c:v>4.1763341067285457E-2</c:v>
                </c:pt>
                <c:pt idx="94">
                  <c:v>0.14847809948032664</c:v>
                </c:pt>
                <c:pt idx="95">
                  <c:v>7.1751777634130418E-2</c:v>
                </c:pt>
                <c:pt idx="96">
                  <c:v>7.3582629674306552E-2</c:v>
                </c:pt>
                <c:pt idx="97">
                  <c:v>0.22022471910112348</c:v>
                </c:pt>
                <c:pt idx="98">
                  <c:v>7.9650092081031326E-2</c:v>
                </c:pt>
                <c:pt idx="99">
                  <c:v>-1.2366737739872033E-2</c:v>
                </c:pt>
                <c:pt idx="100">
                  <c:v>-1.6839378238341994E-2</c:v>
                </c:pt>
                <c:pt idx="101">
                  <c:v>9.3544137022397847E-2</c:v>
                </c:pt>
                <c:pt idx="102">
                  <c:v>-0.12008032128514051</c:v>
                </c:pt>
                <c:pt idx="103">
                  <c:v>3.1948881789137509E-3</c:v>
                </c:pt>
                <c:pt idx="104">
                  <c:v>-0.17424931756141956</c:v>
                </c:pt>
                <c:pt idx="105">
                  <c:v>-6.9421487603305687E-2</c:v>
                </c:pt>
                <c:pt idx="106">
                  <c:v>-0.10538780343398467</c:v>
                </c:pt>
                <c:pt idx="107">
                  <c:v>7.8755790866975595E-2</c:v>
                </c:pt>
                <c:pt idx="108">
                  <c:v>8.5276073619631937E-2</c:v>
                </c:pt>
                <c:pt idx="109">
                  <c:v>5.1441492368569819E-2</c:v>
                </c:pt>
                <c:pt idx="110">
                  <c:v>0.21881720430107526</c:v>
                </c:pt>
                <c:pt idx="111">
                  <c:v>0.18835465372739299</c:v>
                </c:pt>
                <c:pt idx="112">
                  <c:v>-1.9302152932442449E-2</c:v>
                </c:pt>
                <c:pt idx="113">
                  <c:v>6.1317183951551751E-2</c:v>
                </c:pt>
                <c:pt idx="114">
                  <c:v>6.062767475035661E-2</c:v>
                </c:pt>
                <c:pt idx="115">
                  <c:v>-1.4458641560188289E-2</c:v>
                </c:pt>
                <c:pt idx="116">
                  <c:v>-0.1163425452064142</c:v>
                </c:pt>
                <c:pt idx="117">
                  <c:v>-7.7220077220077218E-2</c:v>
                </c:pt>
                <c:pt idx="118">
                  <c:v>-8.6192468619246815E-2</c:v>
                </c:pt>
                <c:pt idx="119">
                  <c:v>0.14102564102564111</c:v>
                </c:pt>
                <c:pt idx="120">
                  <c:v>0.18258426966292121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9-48D3-BDB7-A6E9A4260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87200"/>
        <c:axId val="568787592"/>
      </c:scatterChart>
      <c:valAx>
        <c:axId val="56878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124214260819692"/>
              <c:y val="0.86956608272991942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mmm\-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8787592"/>
        <c:crossesAt val="-0.3"/>
        <c:crossBetween val="midCat"/>
      </c:valAx>
      <c:valAx>
        <c:axId val="568787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87872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and Forecast of Price of Sugar</a:t>
            </a:r>
          </a:p>
        </c:rich>
      </c:tx>
      <c:layout>
        <c:manualLayout>
          <c:xMode val="edge"/>
          <c:yMode val="edge"/>
          <c:x val="0.25129537652293416"/>
          <c:y val="3.8043516119433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740948413741898E-2"/>
          <c:y val="0.1521740644777359"/>
          <c:w val="0.83678769708152301"/>
          <c:h val="0.63858759200478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'Evaluate autocorr adjustment'!$B$3</c:f>
              <c:strCache>
                <c:ptCount val="1"/>
                <c:pt idx="0">
                  <c:v>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'Evaluate autocorr adjustment'!$A$4:$A$124</c:f>
              <c:numCache>
                <c:formatCode>[$-409]mmm\-yy;@</c:formatCode>
                <c:ptCount val="121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</c:numCache>
            </c:numRef>
          </c:xVal>
          <c:yVal>
            <c:numRef>
              <c:f>'Evaluate autocorr adjustment'!$B$4:$B$124</c:f>
              <c:numCache>
                <c:formatCode>0.00</c:formatCode>
                <c:ptCount val="121"/>
                <c:pt idx="0">
                  <c:v>8.5399999999999991</c:v>
                </c:pt>
                <c:pt idx="1">
                  <c:v>7.9</c:v>
                </c:pt>
                <c:pt idx="2">
                  <c:v>7.16</c:v>
                </c:pt>
                <c:pt idx="3">
                  <c:v>6.6</c:v>
                </c:pt>
                <c:pt idx="4">
                  <c:v>7.28</c:v>
                </c:pt>
                <c:pt idx="5">
                  <c:v>7.41</c:v>
                </c:pt>
                <c:pt idx="6">
                  <c:v>7.31</c:v>
                </c:pt>
                <c:pt idx="7">
                  <c:v>5.68</c:v>
                </c:pt>
                <c:pt idx="8">
                  <c:v>5.92</c:v>
                </c:pt>
                <c:pt idx="9">
                  <c:v>5.18</c:v>
                </c:pt>
                <c:pt idx="10">
                  <c:v>5.61</c:v>
                </c:pt>
                <c:pt idx="11">
                  <c:v>5.25</c:v>
                </c:pt>
                <c:pt idx="12">
                  <c:v>5.79</c:v>
                </c:pt>
                <c:pt idx="13">
                  <c:v>5.86</c:v>
                </c:pt>
                <c:pt idx="14">
                  <c:v>6.41</c:v>
                </c:pt>
                <c:pt idx="15">
                  <c:v>7.02</c:v>
                </c:pt>
                <c:pt idx="16">
                  <c:v>7.3</c:v>
                </c:pt>
                <c:pt idx="17">
                  <c:v>7.51</c:v>
                </c:pt>
                <c:pt idx="18">
                  <c:v>7.89</c:v>
                </c:pt>
                <c:pt idx="19">
                  <c:v>8.35</c:v>
                </c:pt>
                <c:pt idx="20">
                  <c:v>7.84</c:v>
                </c:pt>
                <c:pt idx="21">
                  <c:v>7.26</c:v>
                </c:pt>
                <c:pt idx="22">
                  <c:v>7.01</c:v>
                </c:pt>
                <c:pt idx="23">
                  <c:v>6.4</c:v>
                </c:pt>
                <c:pt idx="24">
                  <c:v>6.73</c:v>
                </c:pt>
                <c:pt idx="25">
                  <c:v>6.71</c:v>
                </c:pt>
                <c:pt idx="26">
                  <c:v>6.27</c:v>
                </c:pt>
                <c:pt idx="27">
                  <c:v>6.1</c:v>
                </c:pt>
                <c:pt idx="28">
                  <c:v>6.19</c:v>
                </c:pt>
                <c:pt idx="29">
                  <c:v>6.34</c:v>
                </c:pt>
                <c:pt idx="30">
                  <c:v>6.03</c:v>
                </c:pt>
                <c:pt idx="31">
                  <c:v>5.87</c:v>
                </c:pt>
                <c:pt idx="32">
                  <c:v>6.5</c:v>
                </c:pt>
                <c:pt idx="33">
                  <c:v>6.86</c:v>
                </c:pt>
                <c:pt idx="34">
                  <c:v>6.62</c:v>
                </c:pt>
                <c:pt idx="35">
                  <c:v>7.51</c:v>
                </c:pt>
                <c:pt idx="36">
                  <c:v>8.17</c:v>
                </c:pt>
                <c:pt idx="37">
                  <c:v>7.88</c:v>
                </c:pt>
                <c:pt idx="38">
                  <c:v>8.67</c:v>
                </c:pt>
                <c:pt idx="39">
                  <c:v>8.9600000000000009</c:v>
                </c:pt>
                <c:pt idx="40">
                  <c:v>8.67</c:v>
                </c:pt>
                <c:pt idx="41">
                  <c:v>8.8000000000000007</c:v>
                </c:pt>
                <c:pt idx="42">
                  <c:v>8.92</c:v>
                </c:pt>
                <c:pt idx="43">
                  <c:v>9.32</c:v>
                </c:pt>
                <c:pt idx="44">
                  <c:v>8.9</c:v>
                </c:pt>
                <c:pt idx="45">
                  <c:v>8.5299999999999994</c:v>
                </c:pt>
                <c:pt idx="46">
                  <c:v>8.51</c:v>
                </c:pt>
                <c:pt idx="47">
                  <c:v>9.0299999999999994</c:v>
                </c:pt>
                <c:pt idx="48">
                  <c:v>9.6</c:v>
                </c:pt>
                <c:pt idx="49">
                  <c:v>9.8800000000000008</c:v>
                </c:pt>
                <c:pt idx="50">
                  <c:v>10.81</c:v>
                </c:pt>
                <c:pt idx="51">
                  <c:v>11.61</c:v>
                </c:pt>
                <c:pt idx="52">
                  <c:v>11.81</c:v>
                </c:pt>
                <c:pt idx="53">
                  <c:v>13.93</c:v>
                </c:pt>
                <c:pt idx="54">
                  <c:v>16.190000000000001</c:v>
                </c:pt>
                <c:pt idx="55">
                  <c:v>18.05</c:v>
                </c:pt>
                <c:pt idx="56">
                  <c:v>17.079999999999998</c:v>
                </c:pt>
                <c:pt idx="57">
                  <c:v>17.46</c:v>
                </c:pt>
                <c:pt idx="58">
                  <c:v>16.899999999999999</c:v>
                </c:pt>
                <c:pt idx="59">
                  <c:v>15.69</c:v>
                </c:pt>
                <c:pt idx="60">
                  <c:v>15.86</c:v>
                </c:pt>
                <c:pt idx="61">
                  <c:v>12.98</c:v>
                </c:pt>
                <c:pt idx="62">
                  <c:v>12.31</c:v>
                </c:pt>
                <c:pt idx="63">
                  <c:v>11.51</c:v>
                </c:pt>
                <c:pt idx="64">
                  <c:v>11.73</c:v>
                </c:pt>
                <c:pt idx="65">
                  <c:v>11.7</c:v>
                </c:pt>
                <c:pt idx="66">
                  <c:v>10.9</c:v>
                </c:pt>
                <c:pt idx="67">
                  <c:v>10.57</c:v>
                </c:pt>
                <c:pt idx="68">
                  <c:v>10.37</c:v>
                </c:pt>
                <c:pt idx="69">
                  <c:v>9.59</c:v>
                </c:pt>
                <c:pt idx="70">
                  <c:v>9.09</c:v>
                </c:pt>
                <c:pt idx="71">
                  <c:v>9.26</c:v>
                </c:pt>
                <c:pt idx="72">
                  <c:v>9.9</c:v>
                </c:pt>
                <c:pt idx="73">
                  <c:v>9.61</c:v>
                </c:pt>
                <c:pt idx="74">
                  <c:v>9.85</c:v>
                </c:pt>
                <c:pt idx="75">
                  <c:v>9.99</c:v>
                </c:pt>
                <c:pt idx="76">
                  <c:v>9.9</c:v>
                </c:pt>
                <c:pt idx="77">
                  <c:v>10.45</c:v>
                </c:pt>
                <c:pt idx="78">
                  <c:v>11.66</c:v>
                </c:pt>
                <c:pt idx="79">
                  <c:v>13.61</c:v>
                </c:pt>
                <c:pt idx="80">
                  <c:v>12.88</c:v>
                </c:pt>
                <c:pt idx="81">
                  <c:v>12.52</c:v>
                </c:pt>
                <c:pt idx="82">
                  <c:v>10.93</c:v>
                </c:pt>
                <c:pt idx="83">
                  <c:v>12.07</c:v>
                </c:pt>
                <c:pt idx="84">
                  <c:v>13.21</c:v>
                </c:pt>
                <c:pt idx="85">
                  <c:v>13.68</c:v>
                </c:pt>
                <c:pt idx="86">
                  <c:v>14.02</c:v>
                </c:pt>
                <c:pt idx="87">
                  <c:v>11.7</c:v>
                </c:pt>
                <c:pt idx="88">
                  <c:v>11.83</c:v>
                </c:pt>
                <c:pt idx="89">
                  <c:v>11.32</c:v>
                </c:pt>
                <c:pt idx="90">
                  <c:v>12.24</c:v>
                </c:pt>
                <c:pt idx="91">
                  <c:v>13.31</c:v>
                </c:pt>
                <c:pt idx="92">
                  <c:v>12.93</c:v>
                </c:pt>
                <c:pt idx="93">
                  <c:v>13.47</c:v>
                </c:pt>
                <c:pt idx="94">
                  <c:v>15.47</c:v>
                </c:pt>
                <c:pt idx="95">
                  <c:v>16.579999999999998</c:v>
                </c:pt>
                <c:pt idx="96">
                  <c:v>17.8</c:v>
                </c:pt>
                <c:pt idx="97">
                  <c:v>21.72</c:v>
                </c:pt>
                <c:pt idx="98">
                  <c:v>23.45</c:v>
                </c:pt>
                <c:pt idx="99">
                  <c:v>23.16</c:v>
                </c:pt>
                <c:pt idx="100">
                  <c:v>22.77</c:v>
                </c:pt>
                <c:pt idx="101">
                  <c:v>24.9</c:v>
                </c:pt>
                <c:pt idx="102">
                  <c:v>21.91</c:v>
                </c:pt>
                <c:pt idx="103">
                  <c:v>21.98</c:v>
                </c:pt>
                <c:pt idx="104">
                  <c:v>18.149999999999999</c:v>
                </c:pt>
                <c:pt idx="105">
                  <c:v>16.89</c:v>
                </c:pt>
                <c:pt idx="106">
                  <c:v>15.11</c:v>
                </c:pt>
                <c:pt idx="107">
                  <c:v>16.3</c:v>
                </c:pt>
                <c:pt idx="108">
                  <c:v>17.690000000000001</c:v>
                </c:pt>
                <c:pt idx="109">
                  <c:v>18.600000000000001</c:v>
                </c:pt>
                <c:pt idx="110">
                  <c:v>22.67</c:v>
                </c:pt>
                <c:pt idx="111">
                  <c:v>26.94</c:v>
                </c:pt>
                <c:pt idx="112">
                  <c:v>26.42</c:v>
                </c:pt>
                <c:pt idx="113">
                  <c:v>28.04</c:v>
                </c:pt>
                <c:pt idx="114">
                  <c:v>29.74</c:v>
                </c:pt>
                <c:pt idx="115">
                  <c:v>29.31</c:v>
                </c:pt>
                <c:pt idx="116">
                  <c:v>25.9</c:v>
                </c:pt>
                <c:pt idx="117">
                  <c:v>23.9</c:v>
                </c:pt>
                <c:pt idx="118">
                  <c:v>21.84</c:v>
                </c:pt>
                <c:pt idx="119">
                  <c:v>24.92</c:v>
                </c:pt>
                <c:pt idx="120">
                  <c:v>29.47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0-4FCF-8E35-2E7C14DBC76C}"/>
            </c:ext>
          </c:extLst>
        </c:ser>
        <c:ser>
          <c:idx val="7"/>
          <c:order val="1"/>
          <c:tx>
            <c:strRef>
              <c:f>'Evaluate autocorr adjustment'!$G$2</c:f>
              <c:strCache>
                <c:ptCount val="1"/>
                <c:pt idx="0">
                  <c:v>Forecast 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'Evaluate autocorr adjustment'!$A$4:$A$124</c:f>
              <c:numCache>
                <c:formatCode>[$-409]mmm\-yy;@</c:formatCode>
                <c:ptCount val="121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</c:numCache>
            </c:numRef>
          </c:xVal>
          <c:yVal>
            <c:numRef>
              <c:f>'Evaluate autocorr adjustment'!$G$4:$G$124</c:f>
              <c:numCache>
                <c:formatCode>0.0000</c:formatCode>
                <c:ptCount val="121"/>
                <c:pt idx="1">
                  <c:v>8.6589979601606171</c:v>
                </c:pt>
                <c:pt idx="2">
                  <c:v>8.0100800802422576</c:v>
                </c:pt>
                <c:pt idx="3">
                  <c:v>7.2597687815866543</c:v>
                </c:pt>
                <c:pt idx="4">
                  <c:v>6.6919656366580886</c:v>
                </c:pt>
                <c:pt idx="5">
                  <c:v>7.3814408840713464</c:v>
                </c:pt>
                <c:pt idx="6">
                  <c:v>7.513252328429763</c:v>
                </c:pt>
                <c:pt idx="7">
                  <c:v>7.4118589096925191</c:v>
                </c:pt>
                <c:pt idx="8">
                  <c:v>5.7591461842754459</c:v>
                </c:pt>
                <c:pt idx="9">
                  <c:v>6.0024903892448309</c:v>
                </c:pt>
                <c:pt idx="10">
                  <c:v>5.2521790905892267</c:v>
                </c:pt>
                <c:pt idx="11">
                  <c:v>5.6881707911593757</c:v>
                </c:pt>
                <c:pt idx="12">
                  <c:v>5.3231544837052978</c:v>
                </c:pt>
                <c:pt idx="13">
                  <c:v>5.8706789448864143</c:v>
                </c:pt>
                <c:pt idx="14">
                  <c:v>5.9416543380024853</c:v>
                </c:pt>
                <c:pt idx="15">
                  <c:v>6.4993181410573255</c:v>
                </c:pt>
                <c:pt idx="16">
                  <c:v>7.1178179953545122</c:v>
                </c:pt>
                <c:pt idx="17">
                  <c:v>7.4017195678187946</c:v>
                </c:pt>
                <c:pt idx="18">
                  <c:v>7.6146457471670068</c:v>
                </c:pt>
                <c:pt idx="19">
                  <c:v>7.999940738368533</c:v>
                </c:pt>
                <c:pt idx="20">
                  <c:v>8.466350464559854</c:v>
                </c:pt>
                <c:pt idx="21">
                  <c:v>7.9492440289999111</c:v>
                </c:pt>
                <c:pt idx="22">
                  <c:v>7.3611622003238972</c:v>
                </c:pt>
                <c:pt idx="23">
                  <c:v>7.1076786534807876</c:v>
                </c:pt>
                <c:pt idx="24">
                  <c:v>6.4891787991836019</c:v>
                </c:pt>
                <c:pt idx="25">
                  <c:v>6.8237770810165062</c:v>
                </c:pt>
                <c:pt idx="26">
                  <c:v>6.803498397269057</c:v>
                </c:pt>
                <c:pt idx="27">
                  <c:v>6.3573673548251834</c:v>
                </c:pt>
                <c:pt idx="28">
                  <c:v>6.1849985429718695</c:v>
                </c:pt>
                <c:pt idx="29">
                  <c:v>6.2762526198353896</c:v>
                </c:pt>
                <c:pt idx="30">
                  <c:v>6.4283427479412545</c:v>
                </c:pt>
                <c:pt idx="31">
                  <c:v>6.1140231498557993</c:v>
                </c:pt>
                <c:pt idx="32">
                  <c:v>5.951793679876209</c:v>
                </c:pt>
                <c:pt idx="33">
                  <c:v>6.5905722179208448</c:v>
                </c:pt>
                <c:pt idx="34">
                  <c:v>6.9555885253749228</c:v>
                </c:pt>
                <c:pt idx="35">
                  <c:v>6.7122443204055378</c:v>
                </c:pt>
                <c:pt idx="36">
                  <c:v>7.6146457471670068</c:v>
                </c:pt>
                <c:pt idx="37">
                  <c:v>8.2838423108328154</c:v>
                </c:pt>
                <c:pt idx="38">
                  <c:v>7.9898013964948085</c:v>
                </c:pt>
                <c:pt idx="39">
                  <c:v>8.7908094045190346</c:v>
                </c:pt>
                <c:pt idx="40">
                  <c:v>9.0848503188570433</c:v>
                </c:pt>
                <c:pt idx="41">
                  <c:v>8.7908094045190346</c:v>
                </c:pt>
                <c:pt idx="42">
                  <c:v>8.9226208488774521</c:v>
                </c:pt>
                <c:pt idx="43">
                  <c:v>9.0442929513621433</c:v>
                </c:pt>
                <c:pt idx="44">
                  <c:v>9.4498666263111186</c:v>
                </c:pt>
                <c:pt idx="45">
                  <c:v>9.0240142676146959</c:v>
                </c:pt>
                <c:pt idx="46">
                  <c:v>8.6488586182868925</c:v>
                </c:pt>
                <c:pt idx="47">
                  <c:v>8.6285799345394452</c:v>
                </c:pt>
                <c:pt idx="48">
                  <c:v>9.1558257119731117</c:v>
                </c:pt>
                <c:pt idx="49">
                  <c:v>9.733768198775401</c:v>
                </c:pt>
                <c:pt idx="50">
                  <c:v>10.017669771239685</c:v>
                </c:pt>
                <c:pt idx="51">
                  <c:v>10.960628565496052</c:v>
                </c:pt>
                <c:pt idx="52">
                  <c:v>11.771775915394</c:v>
                </c:pt>
                <c:pt idx="53">
                  <c:v>11.97456275286849</c:v>
                </c:pt>
                <c:pt idx="54">
                  <c:v>14.124103230098056</c:v>
                </c:pt>
                <c:pt idx="55">
                  <c:v>16.415594493559766</c:v>
                </c:pt>
                <c:pt idx="56">
                  <c:v>18.301512082072502</c:v>
                </c:pt>
                <c:pt idx="57">
                  <c:v>17.317995920321234</c:v>
                </c:pt>
                <c:pt idx="58">
                  <c:v>17.703290911522764</c:v>
                </c:pt>
                <c:pt idx="59">
                  <c:v>17.135487766594196</c:v>
                </c:pt>
                <c:pt idx="60">
                  <c:v>15.908627399873547</c:v>
                </c:pt>
                <c:pt idx="61">
                  <c:v>16.080996211726863</c:v>
                </c:pt>
                <c:pt idx="62">
                  <c:v>13.160865752094242</c:v>
                </c:pt>
                <c:pt idx="63">
                  <c:v>12.481529846554709</c:v>
                </c:pt>
                <c:pt idx="64">
                  <c:v>11.670382496656757</c:v>
                </c:pt>
                <c:pt idx="65">
                  <c:v>11.893448017878695</c:v>
                </c:pt>
                <c:pt idx="66">
                  <c:v>11.86302999225752</c:v>
                </c:pt>
                <c:pt idx="67">
                  <c:v>11.051882642359571</c:v>
                </c:pt>
                <c:pt idx="68">
                  <c:v>10.717284360526666</c:v>
                </c:pt>
                <c:pt idx="69">
                  <c:v>10.514497523052178</c:v>
                </c:pt>
                <c:pt idx="70">
                  <c:v>9.7236288569016764</c:v>
                </c:pt>
                <c:pt idx="71">
                  <c:v>9.216661763215459</c:v>
                </c:pt>
                <c:pt idx="72">
                  <c:v>9.389030575068773</c:v>
                </c:pt>
                <c:pt idx="73">
                  <c:v>10.037948454987133</c:v>
                </c:pt>
                <c:pt idx="74">
                  <c:v>9.7439075406491256</c:v>
                </c:pt>
                <c:pt idx="75">
                  <c:v>9.9872517456185115</c:v>
                </c:pt>
                <c:pt idx="76">
                  <c:v>10.129202531850652</c:v>
                </c:pt>
                <c:pt idx="77">
                  <c:v>10.037948454987133</c:v>
                </c:pt>
                <c:pt idx="78">
                  <c:v>10.595612258041973</c:v>
                </c:pt>
                <c:pt idx="79">
                  <c:v>11.822472624762623</c:v>
                </c:pt>
                <c:pt idx="80">
                  <c:v>13.799644290138875</c:v>
                </c:pt>
                <c:pt idx="81">
                  <c:v>13.059472333356998</c:v>
                </c:pt>
                <c:pt idx="82">
                  <c:v>12.69445602590292</c:v>
                </c:pt>
                <c:pt idx="83">
                  <c:v>11.082300667980743</c:v>
                </c:pt>
                <c:pt idx="84">
                  <c:v>12.238185641585323</c:v>
                </c:pt>
                <c:pt idx="85">
                  <c:v>13.394070615189902</c:v>
                </c:pt>
                <c:pt idx="86">
                  <c:v>13.870619683254947</c:v>
                </c:pt>
                <c:pt idx="87">
                  <c:v>14.215357306961575</c:v>
                </c:pt>
                <c:pt idx="88">
                  <c:v>11.86302999225752</c:v>
                </c:pt>
                <c:pt idx="89">
                  <c:v>11.994841436615937</c:v>
                </c:pt>
                <c:pt idx="90">
                  <c:v>11.477735001055995</c:v>
                </c:pt>
                <c:pt idx="91">
                  <c:v>12.410554453438637</c:v>
                </c:pt>
                <c:pt idx="92">
                  <c:v>13.495464033927146</c:v>
                </c:pt>
                <c:pt idx="93">
                  <c:v>13.110169042725619</c:v>
                </c:pt>
                <c:pt idx="94">
                  <c:v>13.657693503906737</c:v>
                </c:pt>
                <c:pt idx="95">
                  <c:v>15.685561878651612</c:v>
                </c:pt>
                <c:pt idx="96">
                  <c:v>16.811028826635017</c:v>
                </c:pt>
                <c:pt idx="97">
                  <c:v>18.048028535229392</c:v>
                </c:pt>
                <c:pt idx="98">
                  <c:v>22.022650549729345</c:v>
                </c:pt>
                <c:pt idx="99">
                  <c:v>23.776756693883662</c:v>
                </c:pt>
                <c:pt idx="100">
                  <c:v>23.482715779545657</c:v>
                </c:pt>
                <c:pt idx="101">
                  <c:v>23.087281446470406</c:v>
                </c:pt>
                <c:pt idx="102">
                  <c:v>25.246961265573695</c:v>
                </c:pt>
                <c:pt idx="103">
                  <c:v>22.215298045330108</c:v>
                </c:pt>
                <c:pt idx="104">
                  <c:v>22.28627343844618</c:v>
                </c:pt>
                <c:pt idx="105">
                  <c:v>18.402905500809741</c:v>
                </c:pt>
                <c:pt idx="106">
                  <c:v>17.125348424720475</c:v>
                </c:pt>
                <c:pt idx="107">
                  <c:v>15.320545571197533</c:v>
                </c:pt>
                <c:pt idx="108">
                  <c:v>16.527127254170736</c:v>
                </c:pt>
                <c:pt idx="109">
                  <c:v>17.936495774618425</c:v>
                </c:pt>
                <c:pt idx="110">
                  <c:v>18.859175885127343</c:v>
                </c:pt>
                <c:pt idx="111">
                  <c:v>22.985888027733164</c:v>
                </c:pt>
                <c:pt idx="112">
                  <c:v>27.315387007813474</c:v>
                </c:pt>
                <c:pt idx="113">
                  <c:v>26.788141230379804</c:v>
                </c:pt>
                <c:pt idx="114">
                  <c:v>28.430714613923151</c:v>
                </c:pt>
                <c:pt idx="115">
                  <c:v>30.154402732456294</c:v>
                </c:pt>
                <c:pt idx="116">
                  <c:v>29.718411031886149</c:v>
                </c:pt>
                <c:pt idx="117">
                  <c:v>26.260895452946134</c:v>
                </c:pt>
                <c:pt idx="118">
                  <c:v>24.23302707820126</c:v>
                </c:pt>
                <c:pt idx="119">
                  <c:v>22.14432265221404</c:v>
                </c:pt>
                <c:pt idx="120">
                  <c:v>25.267239949321148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0-4FCF-8E35-2E7C14DBC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88376"/>
        <c:axId val="568788768"/>
      </c:scatterChart>
      <c:valAx>
        <c:axId val="56878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316069816007434"/>
              <c:y val="0.89945741682376046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mmm\-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8788768"/>
        <c:crosses val="autoZero"/>
        <c:crossBetween val="midCat"/>
      </c:valAx>
      <c:valAx>
        <c:axId val="568788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87883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932652912460565"/>
          <c:y val="0.89945741682376046"/>
          <c:w val="0.33290160704326838"/>
          <c:h val="7.6087032238867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of Sugar (cents per pound)</a:t>
            </a:r>
          </a:p>
        </c:rich>
      </c:tx>
      <c:layout>
        <c:manualLayout>
          <c:xMode val="edge"/>
          <c:yMode val="edge"/>
          <c:x val="0.29624852327225026"/>
          <c:y val="3.8043516119433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270407031253338E-2"/>
          <c:y val="0.22554370270807286"/>
          <c:w val="0.89521387818514053"/>
          <c:h val="0.53532661968060657"/>
        </c:manualLayout>
      </c:layout>
      <c:scatterChart>
        <c:scatterStyle val="lineMarker"/>
        <c:varyColors val="0"/>
        <c:ser>
          <c:idx val="0"/>
          <c:order val="0"/>
          <c:tx>
            <c:strRef>
              <c:f>lagPrice!$B$3</c:f>
              <c:strCache>
                <c:ptCount val="1"/>
                <c:pt idx="0">
                  <c:v>Price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4804117305517923"/>
                  <c:y val="3.029998288257446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/>
                      <a:t>y = 1.0071x + 0.0869</a:t>
                    </a:r>
                    <a:endParaRPr lang="en-US" sz="1200"/>
                  </a:p>
                </c:rich>
              </c:tx>
              <c:numFmt formatCode="General" sourceLinked="0"/>
            </c:trendlineLbl>
          </c:trendline>
          <c:xVal>
            <c:numRef>
              <c:f>lagPrice!$C$4:$C$124</c:f>
              <c:numCache>
                <c:formatCode>0.00</c:formatCode>
                <c:ptCount val="121"/>
                <c:pt idx="1">
                  <c:v>8.5399999999999991</c:v>
                </c:pt>
                <c:pt idx="2">
                  <c:v>7.9</c:v>
                </c:pt>
                <c:pt idx="3">
                  <c:v>7.16</c:v>
                </c:pt>
                <c:pt idx="4">
                  <c:v>6.6</c:v>
                </c:pt>
                <c:pt idx="5">
                  <c:v>7.28</c:v>
                </c:pt>
                <c:pt idx="6">
                  <c:v>7.41</c:v>
                </c:pt>
                <c:pt idx="7">
                  <c:v>7.31</c:v>
                </c:pt>
                <c:pt idx="8">
                  <c:v>5.68</c:v>
                </c:pt>
                <c:pt idx="9">
                  <c:v>5.92</c:v>
                </c:pt>
                <c:pt idx="10">
                  <c:v>5.18</c:v>
                </c:pt>
                <c:pt idx="11">
                  <c:v>5.61</c:v>
                </c:pt>
                <c:pt idx="12">
                  <c:v>5.25</c:v>
                </c:pt>
                <c:pt idx="13">
                  <c:v>5.79</c:v>
                </c:pt>
                <c:pt idx="14">
                  <c:v>5.86</c:v>
                </c:pt>
                <c:pt idx="15">
                  <c:v>6.41</c:v>
                </c:pt>
                <c:pt idx="16">
                  <c:v>7.02</c:v>
                </c:pt>
                <c:pt idx="17">
                  <c:v>7.3</c:v>
                </c:pt>
                <c:pt idx="18">
                  <c:v>7.51</c:v>
                </c:pt>
                <c:pt idx="19">
                  <c:v>7.89</c:v>
                </c:pt>
                <c:pt idx="20">
                  <c:v>8.35</c:v>
                </c:pt>
                <c:pt idx="21">
                  <c:v>7.84</c:v>
                </c:pt>
                <c:pt idx="22">
                  <c:v>7.26</c:v>
                </c:pt>
                <c:pt idx="23">
                  <c:v>7.01</c:v>
                </c:pt>
                <c:pt idx="24">
                  <c:v>6.4</c:v>
                </c:pt>
                <c:pt idx="25">
                  <c:v>6.73</c:v>
                </c:pt>
                <c:pt idx="26">
                  <c:v>6.71</c:v>
                </c:pt>
                <c:pt idx="27">
                  <c:v>6.27</c:v>
                </c:pt>
                <c:pt idx="28">
                  <c:v>6.1</c:v>
                </c:pt>
                <c:pt idx="29">
                  <c:v>6.19</c:v>
                </c:pt>
                <c:pt idx="30">
                  <c:v>6.34</c:v>
                </c:pt>
                <c:pt idx="31">
                  <c:v>6.03</c:v>
                </c:pt>
                <c:pt idx="32">
                  <c:v>5.87</c:v>
                </c:pt>
                <c:pt idx="33">
                  <c:v>6.5</c:v>
                </c:pt>
                <c:pt idx="34">
                  <c:v>6.86</c:v>
                </c:pt>
                <c:pt idx="35">
                  <c:v>6.62</c:v>
                </c:pt>
                <c:pt idx="36">
                  <c:v>7.51</c:v>
                </c:pt>
                <c:pt idx="37">
                  <c:v>8.17</c:v>
                </c:pt>
                <c:pt idx="38">
                  <c:v>7.88</c:v>
                </c:pt>
                <c:pt idx="39">
                  <c:v>8.67</c:v>
                </c:pt>
                <c:pt idx="40">
                  <c:v>8.9600000000000009</c:v>
                </c:pt>
                <c:pt idx="41">
                  <c:v>8.67</c:v>
                </c:pt>
                <c:pt idx="42">
                  <c:v>8.8000000000000007</c:v>
                </c:pt>
                <c:pt idx="43">
                  <c:v>8.92</c:v>
                </c:pt>
                <c:pt idx="44">
                  <c:v>9.32</c:v>
                </c:pt>
                <c:pt idx="45">
                  <c:v>8.9</c:v>
                </c:pt>
                <c:pt idx="46">
                  <c:v>8.5299999999999994</c:v>
                </c:pt>
                <c:pt idx="47">
                  <c:v>8.51</c:v>
                </c:pt>
                <c:pt idx="48">
                  <c:v>9.0299999999999994</c:v>
                </c:pt>
                <c:pt idx="49">
                  <c:v>9.6</c:v>
                </c:pt>
                <c:pt idx="50">
                  <c:v>9.8800000000000008</c:v>
                </c:pt>
                <c:pt idx="51">
                  <c:v>10.81</c:v>
                </c:pt>
                <c:pt idx="52">
                  <c:v>11.61</c:v>
                </c:pt>
                <c:pt idx="53">
                  <c:v>11.81</c:v>
                </c:pt>
                <c:pt idx="54">
                  <c:v>13.93</c:v>
                </c:pt>
                <c:pt idx="55">
                  <c:v>16.190000000000001</c:v>
                </c:pt>
                <c:pt idx="56">
                  <c:v>18.05</c:v>
                </c:pt>
                <c:pt idx="57">
                  <c:v>17.079999999999998</c:v>
                </c:pt>
                <c:pt idx="58">
                  <c:v>17.46</c:v>
                </c:pt>
                <c:pt idx="59">
                  <c:v>16.899999999999999</c:v>
                </c:pt>
                <c:pt idx="60">
                  <c:v>15.69</c:v>
                </c:pt>
                <c:pt idx="61">
                  <c:v>15.86</c:v>
                </c:pt>
                <c:pt idx="62">
                  <c:v>12.98</c:v>
                </c:pt>
                <c:pt idx="63">
                  <c:v>12.31</c:v>
                </c:pt>
                <c:pt idx="64">
                  <c:v>11.51</c:v>
                </c:pt>
                <c:pt idx="65">
                  <c:v>11.73</c:v>
                </c:pt>
                <c:pt idx="66">
                  <c:v>11.7</c:v>
                </c:pt>
                <c:pt idx="67">
                  <c:v>10.9</c:v>
                </c:pt>
                <c:pt idx="68">
                  <c:v>10.57</c:v>
                </c:pt>
                <c:pt idx="69">
                  <c:v>10.37</c:v>
                </c:pt>
                <c:pt idx="70">
                  <c:v>9.59</c:v>
                </c:pt>
                <c:pt idx="71">
                  <c:v>9.09</c:v>
                </c:pt>
                <c:pt idx="72">
                  <c:v>9.26</c:v>
                </c:pt>
                <c:pt idx="73">
                  <c:v>9.9</c:v>
                </c:pt>
                <c:pt idx="74">
                  <c:v>9.61</c:v>
                </c:pt>
                <c:pt idx="75">
                  <c:v>9.85</c:v>
                </c:pt>
                <c:pt idx="76">
                  <c:v>9.99</c:v>
                </c:pt>
                <c:pt idx="77">
                  <c:v>9.9</c:v>
                </c:pt>
                <c:pt idx="78">
                  <c:v>10.45</c:v>
                </c:pt>
                <c:pt idx="79">
                  <c:v>11.66</c:v>
                </c:pt>
                <c:pt idx="80">
                  <c:v>13.61</c:v>
                </c:pt>
                <c:pt idx="81">
                  <c:v>12.88</c:v>
                </c:pt>
                <c:pt idx="82">
                  <c:v>12.52</c:v>
                </c:pt>
                <c:pt idx="83">
                  <c:v>10.93</c:v>
                </c:pt>
                <c:pt idx="84">
                  <c:v>12.07</c:v>
                </c:pt>
                <c:pt idx="85">
                  <c:v>13.21</c:v>
                </c:pt>
                <c:pt idx="86">
                  <c:v>13.68</c:v>
                </c:pt>
                <c:pt idx="87">
                  <c:v>14.02</c:v>
                </c:pt>
                <c:pt idx="88">
                  <c:v>11.7</c:v>
                </c:pt>
                <c:pt idx="89">
                  <c:v>11.83</c:v>
                </c:pt>
                <c:pt idx="90">
                  <c:v>11.32</c:v>
                </c:pt>
                <c:pt idx="91">
                  <c:v>12.24</c:v>
                </c:pt>
                <c:pt idx="92">
                  <c:v>13.31</c:v>
                </c:pt>
                <c:pt idx="93">
                  <c:v>12.93</c:v>
                </c:pt>
                <c:pt idx="94">
                  <c:v>13.47</c:v>
                </c:pt>
                <c:pt idx="95">
                  <c:v>15.47</c:v>
                </c:pt>
                <c:pt idx="96">
                  <c:v>16.579999999999998</c:v>
                </c:pt>
                <c:pt idx="97">
                  <c:v>17.8</c:v>
                </c:pt>
                <c:pt idx="98">
                  <c:v>21.72</c:v>
                </c:pt>
                <c:pt idx="99">
                  <c:v>23.45</c:v>
                </c:pt>
                <c:pt idx="100">
                  <c:v>23.16</c:v>
                </c:pt>
                <c:pt idx="101">
                  <c:v>22.77</c:v>
                </c:pt>
                <c:pt idx="102">
                  <c:v>24.9</c:v>
                </c:pt>
                <c:pt idx="103">
                  <c:v>21.91</c:v>
                </c:pt>
                <c:pt idx="104">
                  <c:v>21.98</c:v>
                </c:pt>
                <c:pt idx="105">
                  <c:v>18.149999999999999</c:v>
                </c:pt>
                <c:pt idx="106">
                  <c:v>16.89</c:v>
                </c:pt>
                <c:pt idx="107">
                  <c:v>15.11</c:v>
                </c:pt>
                <c:pt idx="108">
                  <c:v>16.3</c:v>
                </c:pt>
                <c:pt idx="109">
                  <c:v>17.690000000000001</c:v>
                </c:pt>
                <c:pt idx="110">
                  <c:v>18.600000000000001</c:v>
                </c:pt>
                <c:pt idx="111">
                  <c:v>22.67</c:v>
                </c:pt>
                <c:pt idx="112">
                  <c:v>26.94</c:v>
                </c:pt>
                <c:pt idx="113">
                  <c:v>26.42</c:v>
                </c:pt>
                <c:pt idx="114">
                  <c:v>28.04</c:v>
                </c:pt>
                <c:pt idx="115">
                  <c:v>29.74</c:v>
                </c:pt>
                <c:pt idx="116">
                  <c:v>29.31</c:v>
                </c:pt>
                <c:pt idx="117">
                  <c:v>25.9</c:v>
                </c:pt>
                <c:pt idx="118">
                  <c:v>23.9</c:v>
                </c:pt>
                <c:pt idx="119">
                  <c:v>21.84</c:v>
                </c:pt>
                <c:pt idx="120">
                  <c:v>24.92</c:v>
                </c:pt>
              </c:numCache>
            </c:numRef>
          </c:xVal>
          <c:yVal>
            <c:numRef>
              <c:f>lagPrice!$B$4:$B$124</c:f>
              <c:numCache>
                <c:formatCode>0.00</c:formatCode>
                <c:ptCount val="121"/>
                <c:pt idx="0">
                  <c:v>8.5399999999999991</c:v>
                </c:pt>
                <c:pt idx="1">
                  <c:v>7.9</c:v>
                </c:pt>
                <c:pt idx="2">
                  <c:v>7.16</c:v>
                </c:pt>
                <c:pt idx="3">
                  <c:v>6.6</c:v>
                </c:pt>
                <c:pt idx="4">
                  <c:v>7.28</c:v>
                </c:pt>
                <c:pt idx="5">
                  <c:v>7.41</c:v>
                </c:pt>
                <c:pt idx="6">
                  <c:v>7.31</c:v>
                </c:pt>
                <c:pt idx="7">
                  <c:v>5.68</c:v>
                </c:pt>
                <c:pt idx="8">
                  <c:v>5.92</c:v>
                </c:pt>
                <c:pt idx="9">
                  <c:v>5.18</c:v>
                </c:pt>
                <c:pt idx="10">
                  <c:v>5.61</c:v>
                </c:pt>
                <c:pt idx="11">
                  <c:v>5.25</c:v>
                </c:pt>
                <c:pt idx="12">
                  <c:v>5.79</c:v>
                </c:pt>
                <c:pt idx="13">
                  <c:v>5.86</c:v>
                </c:pt>
                <c:pt idx="14">
                  <c:v>6.41</c:v>
                </c:pt>
                <c:pt idx="15">
                  <c:v>7.02</c:v>
                </c:pt>
                <c:pt idx="16">
                  <c:v>7.3</c:v>
                </c:pt>
                <c:pt idx="17">
                  <c:v>7.51</c:v>
                </c:pt>
                <c:pt idx="18">
                  <c:v>7.89</c:v>
                </c:pt>
                <c:pt idx="19">
                  <c:v>8.35</c:v>
                </c:pt>
                <c:pt idx="20">
                  <c:v>7.84</c:v>
                </c:pt>
                <c:pt idx="21">
                  <c:v>7.26</c:v>
                </c:pt>
                <c:pt idx="22">
                  <c:v>7.01</c:v>
                </c:pt>
                <c:pt idx="23">
                  <c:v>6.4</c:v>
                </c:pt>
                <c:pt idx="24">
                  <c:v>6.73</c:v>
                </c:pt>
                <c:pt idx="25">
                  <c:v>6.71</c:v>
                </c:pt>
                <c:pt idx="26">
                  <c:v>6.27</c:v>
                </c:pt>
                <c:pt idx="27">
                  <c:v>6.1</c:v>
                </c:pt>
                <c:pt idx="28">
                  <c:v>6.19</c:v>
                </c:pt>
                <c:pt idx="29">
                  <c:v>6.34</c:v>
                </c:pt>
                <c:pt idx="30">
                  <c:v>6.03</c:v>
                </c:pt>
                <c:pt idx="31">
                  <c:v>5.87</c:v>
                </c:pt>
                <c:pt idx="32">
                  <c:v>6.5</c:v>
                </c:pt>
                <c:pt idx="33">
                  <c:v>6.86</c:v>
                </c:pt>
                <c:pt idx="34">
                  <c:v>6.62</c:v>
                </c:pt>
                <c:pt idx="35">
                  <c:v>7.51</c:v>
                </c:pt>
                <c:pt idx="36">
                  <c:v>8.17</c:v>
                </c:pt>
                <c:pt idx="37">
                  <c:v>7.88</c:v>
                </c:pt>
                <c:pt idx="38">
                  <c:v>8.67</c:v>
                </c:pt>
                <c:pt idx="39">
                  <c:v>8.9600000000000009</c:v>
                </c:pt>
                <c:pt idx="40">
                  <c:v>8.67</c:v>
                </c:pt>
                <c:pt idx="41">
                  <c:v>8.8000000000000007</c:v>
                </c:pt>
                <c:pt idx="42">
                  <c:v>8.92</c:v>
                </c:pt>
                <c:pt idx="43">
                  <c:v>9.32</c:v>
                </c:pt>
                <c:pt idx="44">
                  <c:v>8.9</c:v>
                </c:pt>
                <c:pt idx="45">
                  <c:v>8.5299999999999994</c:v>
                </c:pt>
                <c:pt idx="46">
                  <c:v>8.51</c:v>
                </c:pt>
                <c:pt idx="47">
                  <c:v>9.0299999999999994</c:v>
                </c:pt>
                <c:pt idx="48">
                  <c:v>9.6</c:v>
                </c:pt>
                <c:pt idx="49">
                  <c:v>9.8800000000000008</c:v>
                </c:pt>
                <c:pt idx="50">
                  <c:v>10.81</c:v>
                </c:pt>
                <c:pt idx="51">
                  <c:v>11.61</c:v>
                </c:pt>
                <c:pt idx="52">
                  <c:v>11.81</c:v>
                </c:pt>
                <c:pt idx="53">
                  <c:v>13.93</c:v>
                </c:pt>
                <c:pt idx="54">
                  <c:v>16.190000000000001</c:v>
                </c:pt>
                <c:pt idx="55">
                  <c:v>18.05</c:v>
                </c:pt>
                <c:pt idx="56">
                  <c:v>17.079999999999998</c:v>
                </c:pt>
                <c:pt idx="57">
                  <c:v>17.46</c:v>
                </c:pt>
                <c:pt idx="58">
                  <c:v>16.899999999999999</c:v>
                </c:pt>
                <c:pt idx="59">
                  <c:v>15.69</c:v>
                </c:pt>
                <c:pt idx="60">
                  <c:v>15.86</c:v>
                </c:pt>
                <c:pt idx="61">
                  <c:v>12.98</c:v>
                </c:pt>
                <c:pt idx="62">
                  <c:v>12.31</c:v>
                </c:pt>
                <c:pt idx="63">
                  <c:v>11.51</c:v>
                </c:pt>
                <c:pt idx="64">
                  <c:v>11.73</c:v>
                </c:pt>
                <c:pt idx="65">
                  <c:v>11.7</c:v>
                </c:pt>
                <c:pt idx="66">
                  <c:v>10.9</c:v>
                </c:pt>
                <c:pt idx="67">
                  <c:v>10.57</c:v>
                </c:pt>
                <c:pt idx="68">
                  <c:v>10.37</c:v>
                </c:pt>
                <c:pt idx="69">
                  <c:v>9.59</c:v>
                </c:pt>
                <c:pt idx="70">
                  <c:v>9.09</c:v>
                </c:pt>
                <c:pt idx="71">
                  <c:v>9.26</c:v>
                </c:pt>
                <c:pt idx="72">
                  <c:v>9.9</c:v>
                </c:pt>
                <c:pt idx="73">
                  <c:v>9.61</c:v>
                </c:pt>
                <c:pt idx="74">
                  <c:v>9.85</c:v>
                </c:pt>
                <c:pt idx="75">
                  <c:v>9.99</c:v>
                </c:pt>
                <c:pt idx="76">
                  <c:v>9.9</c:v>
                </c:pt>
                <c:pt idx="77">
                  <c:v>10.45</c:v>
                </c:pt>
                <c:pt idx="78">
                  <c:v>11.66</c:v>
                </c:pt>
                <c:pt idx="79">
                  <c:v>13.61</c:v>
                </c:pt>
                <c:pt idx="80">
                  <c:v>12.88</c:v>
                </c:pt>
                <c:pt idx="81">
                  <c:v>12.52</c:v>
                </c:pt>
                <c:pt idx="82">
                  <c:v>10.93</c:v>
                </c:pt>
                <c:pt idx="83">
                  <c:v>12.07</c:v>
                </c:pt>
                <c:pt idx="84">
                  <c:v>13.21</c:v>
                </c:pt>
                <c:pt idx="85">
                  <c:v>13.68</c:v>
                </c:pt>
                <c:pt idx="86">
                  <c:v>14.02</c:v>
                </c:pt>
                <c:pt idx="87">
                  <c:v>11.7</c:v>
                </c:pt>
                <c:pt idx="88">
                  <c:v>11.83</c:v>
                </c:pt>
                <c:pt idx="89">
                  <c:v>11.32</c:v>
                </c:pt>
                <c:pt idx="90">
                  <c:v>12.24</c:v>
                </c:pt>
                <c:pt idx="91">
                  <c:v>13.31</c:v>
                </c:pt>
                <c:pt idx="92">
                  <c:v>12.93</c:v>
                </c:pt>
                <c:pt idx="93">
                  <c:v>13.47</c:v>
                </c:pt>
                <c:pt idx="94">
                  <c:v>15.47</c:v>
                </c:pt>
                <c:pt idx="95">
                  <c:v>16.579999999999998</c:v>
                </c:pt>
                <c:pt idx="96">
                  <c:v>17.8</c:v>
                </c:pt>
                <c:pt idx="97">
                  <c:v>21.72</c:v>
                </c:pt>
                <c:pt idx="98">
                  <c:v>23.45</c:v>
                </c:pt>
                <c:pt idx="99">
                  <c:v>23.16</c:v>
                </c:pt>
                <c:pt idx="100">
                  <c:v>22.77</c:v>
                </c:pt>
                <c:pt idx="101">
                  <c:v>24.9</c:v>
                </c:pt>
                <c:pt idx="102">
                  <c:v>21.91</c:v>
                </c:pt>
                <c:pt idx="103">
                  <c:v>21.98</c:v>
                </c:pt>
                <c:pt idx="104">
                  <c:v>18.149999999999999</c:v>
                </c:pt>
                <c:pt idx="105">
                  <c:v>16.89</c:v>
                </c:pt>
                <c:pt idx="106">
                  <c:v>15.11</c:v>
                </c:pt>
                <c:pt idx="107">
                  <c:v>16.3</c:v>
                </c:pt>
                <c:pt idx="108">
                  <c:v>17.690000000000001</c:v>
                </c:pt>
                <c:pt idx="109">
                  <c:v>18.600000000000001</c:v>
                </c:pt>
                <c:pt idx="110">
                  <c:v>22.67</c:v>
                </c:pt>
                <c:pt idx="111">
                  <c:v>26.94</c:v>
                </c:pt>
                <c:pt idx="112">
                  <c:v>26.42</c:v>
                </c:pt>
                <c:pt idx="113">
                  <c:v>28.04</c:v>
                </c:pt>
                <c:pt idx="114">
                  <c:v>29.74</c:v>
                </c:pt>
                <c:pt idx="115">
                  <c:v>29.31</c:v>
                </c:pt>
                <c:pt idx="116">
                  <c:v>25.9</c:v>
                </c:pt>
                <c:pt idx="117">
                  <c:v>23.9</c:v>
                </c:pt>
                <c:pt idx="118">
                  <c:v>21.84</c:v>
                </c:pt>
                <c:pt idx="119">
                  <c:v>24.92</c:v>
                </c:pt>
                <c:pt idx="120">
                  <c:v>29.47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3-416F-A9AA-82F1891B4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474400"/>
        <c:axId val="951455976"/>
      </c:scatterChart>
      <c:valAx>
        <c:axId val="95147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lag Price</a:t>
                </a:r>
              </a:p>
            </c:rich>
          </c:tx>
          <c:layout>
            <c:manualLayout>
              <c:xMode val="edge"/>
              <c:yMode val="edge"/>
              <c:x val="0.46701186419773949"/>
              <c:y val="0.8695660827299194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1455976"/>
        <c:crosses val="autoZero"/>
        <c:crossBetween val="midCat"/>
      </c:valAx>
      <c:valAx>
        <c:axId val="951455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14744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% Error of Forecast</a:t>
            </a:r>
          </a:p>
        </c:rich>
      </c:tx>
      <c:layout>
        <c:manualLayout>
          <c:xMode val="edge"/>
          <c:yMode val="edge"/>
          <c:x val="0.31606222614224705"/>
          <c:y val="3.8043516119433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559600444196867E-2"/>
          <c:y val="0.22554370270807286"/>
          <c:w val="0.84455971903584059"/>
          <c:h val="0.53532661968060657"/>
        </c:manualLayout>
      </c:layout>
      <c:scatterChart>
        <c:scatterStyle val="lineMarker"/>
        <c:varyColors val="0"/>
        <c:ser>
          <c:idx val="9"/>
          <c:order val="0"/>
          <c:tx>
            <c:strRef>
              <c:f>'Evaluate autocorr adjustment'!$I$3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'Evaluate autocorr adjustment'!$A$4:$A$124</c:f>
              <c:numCache>
                <c:formatCode>[$-409]mmm\-yy;@</c:formatCode>
                <c:ptCount val="121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</c:numCache>
            </c:numRef>
          </c:xVal>
          <c:yVal>
            <c:numRef>
              <c:f>'Evaluate autocorr adjustment'!$I$4:$I$124</c:f>
              <c:numCache>
                <c:formatCode>0.0000</c:formatCode>
                <c:ptCount val="121"/>
                <c:pt idx="1">
                  <c:v>-9.6075691159571736E-2</c:v>
                </c:pt>
                <c:pt idx="2">
                  <c:v>-0.11872626819025942</c:v>
                </c:pt>
                <c:pt idx="3">
                  <c:v>-9.9964966907068895E-2</c:v>
                </c:pt>
                <c:pt idx="4">
                  <c:v>8.0773951008504347E-2</c:v>
                </c:pt>
                <c:pt idx="5">
                  <c:v>3.8541317042717661E-3</c:v>
                </c:pt>
                <c:pt idx="6">
                  <c:v>-2.7804696091622897E-2</c:v>
                </c:pt>
                <c:pt idx="7">
                  <c:v>-0.30490473762192244</c:v>
                </c:pt>
                <c:pt idx="8">
                  <c:v>2.717125265617467E-2</c:v>
                </c:pt>
                <c:pt idx="9">
                  <c:v>-0.15878192842564309</c:v>
                </c:pt>
                <c:pt idx="10">
                  <c:v>6.3782693299603135E-2</c:v>
                </c:pt>
                <c:pt idx="11">
                  <c:v>-8.3461103077976329E-2</c:v>
                </c:pt>
                <c:pt idx="12">
                  <c:v>8.0629622848825952E-2</c:v>
                </c:pt>
                <c:pt idx="13">
                  <c:v>-1.8223455437566493E-3</c:v>
                </c:pt>
                <c:pt idx="14">
                  <c:v>7.3064845865446926E-2</c:v>
                </c:pt>
                <c:pt idx="15">
                  <c:v>7.4171204977588903E-2</c:v>
                </c:pt>
                <c:pt idx="16">
                  <c:v>2.495643899253255E-2</c:v>
                </c:pt>
                <c:pt idx="17">
                  <c:v>1.4418166735180453E-2</c:v>
                </c:pt>
                <c:pt idx="18">
                  <c:v>3.4899144845753217E-2</c:v>
                </c:pt>
                <c:pt idx="19">
                  <c:v>4.1923264866043905E-2</c:v>
                </c:pt>
                <c:pt idx="20">
                  <c:v>-7.9891640887736495E-2</c:v>
                </c:pt>
                <c:pt idx="21">
                  <c:v>-9.4937194077122769E-2</c:v>
                </c:pt>
                <c:pt idx="22">
                  <c:v>-5.0094465096133731E-2</c:v>
                </c:pt>
                <c:pt idx="23">
                  <c:v>-0.11057478960637301</c:v>
                </c:pt>
                <c:pt idx="24">
                  <c:v>3.5783239348647633E-2</c:v>
                </c:pt>
                <c:pt idx="25">
                  <c:v>-1.6956345904099283E-2</c:v>
                </c:pt>
                <c:pt idx="26">
                  <c:v>-8.5087463679275513E-2</c:v>
                </c:pt>
                <c:pt idx="27">
                  <c:v>-4.2191369643472754E-2</c:v>
                </c:pt>
                <c:pt idx="28">
                  <c:v>8.0798982683859917E-4</c:v>
                </c:pt>
                <c:pt idx="29">
                  <c:v>1.0054791824071015E-2</c:v>
                </c:pt>
                <c:pt idx="30">
                  <c:v>-6.6060157204188091E-2</c:v>
                </c:pt>
                <c:pt idx="31">
                  <c:v>-4.1571235069131039E-2</c:v>
                </c:pt>
                <c:pt idx="32">
                  <c:v>8.4339433865198613E-2</c:v>
                </c:pt>
                <c:pt idx="33">
                  <c:v>3.9275186892005175E-2</c:v>
                </c:pt>
                <c:pt idx="34">
                  <c:v>-5.0693130721287415E-2</c:v>
                </c:pt>
                <c:pt idx="35">
                  <c:v>0.10622578955984847</c:v>
                </c:pt>
                <c:pt idx="36">
                  <c:v>6.7974816748224365E-2</c:v>
                </c:pt>
                <c:pt idx="37">
                  <c:v>-5.1249024217362375E-2</c:v>
                </c:pt>
                <c:pt idx="38">
                  <c:v>7.8454279527703744E-2</c:v>
                </c:pt>
                <c:pt idx="39">
                  <c:v>1.888287895992927E-2</c:v>
                </c:pt>
                <c:pt idx="40">
                  <c:v>-4.7848941044641678E-2</c:v>
                </c:pt>
                <c:pt idx="41">
                  <c:v>1.0443858501097867E-3</c:v>
                </c:pt>
                <c:pt idx="42">
                  <c:v>-2.9381713872782234E-4</c:v>
                </c:pt>
                <c:pt idx="43">
                  <c:v>2.958230135599324E-2</c:v>
                </c:pt>
                <c:pt idx="44">
                  <c:v>-6.1782767001249239E-2</c:v>
                </c:pt>
                <c:pt idx="45">
                  <c:v>-5.7914920001722936E-2</c:v>
                </c:pt>
                <c:pt idx="46">
                  <c:v>-1.6317111432067301E-2</c:v>
                </c:pt>
                <c:pt idx="47">
                  <c:v>4.4454049331179871E-2</c:v>
                </c:pt>
                <c:pt idx="48">
                  <c:v>4.6268155002800834E-2</c:v>
                </c:pt>
                <c:pt idx="49">
                  <c:v>1.4800789597631555E-2</c:v>
                </c:pt>
                <c:pt idx="50">
                  <c:v>7.3296043363581434E-2</c:v>
                </c:pt>
                <c:pt idx="51">
                  <c:v>5.5932078768643229E-2</c:v>
                </c:pt>
                <c:pt idx="52">
                  <c:v>3.2365863341236255E-3</c:v>
                </c:pt>
                <c:pt idx="53">
                  <c:v>0.14037596892544937</c:v>
                </c:pt>
                <c:pt idx="54">
                  <c:v>0.12760325941333817</c:v>
                </c:pt>
                <c:pt idx="55">
                  <c:v>9.0548781520234614E-2</c:v>
                </c:pt>
                <c:pt idx="56">
                  <c:v>-7.1517100823917101E-2</c:v>
                </c:pt>
                <c:pt idx="57">
                  <c:v>8.1331088017621254E-3</c:v>
                </c:pt>
                <c:pt idx="58">
                  <c:v>-4.75320065989802E-2</c:v>
                </c:pt>
                <c:pt idx="59">
                  <c:v>-9.2127964728756923E-2</c:v>
                </c:pt>
                <c:pt idx="60">
                  <c:v>-3.0660403451164796E-3</c:v>
                </c:pt>
                <c:pt idx="61">
                  <c:v>-0.23890571739035918</c:v>
                </c:pt>
                <c:pt idx="62">
                  <c:v>-6.9119882379710951E-2</c:v>
                </c:pt>
                <c:pt idx="63">
                  <c:v>-8.4407458432207594E-2</c:v>
                </c:pt>
                <c:pt idx="64">
                  <c:v>5.0824811034308427E-3</c:v>
                </c:pt>
                <c:pt idx="65">
                  <c:v>-1.6534018622110763E-2</c:v>
                </c:pt>
                <c:pt idx="66">
                  <c:v>-8.8351375436469662E-2</c:v>
                </c:pt>
                <c:pt idx="67">
                  <c:v>-4.5589653960224269E-2</c:v>
                </c:pt>
                <c:pt idx="68">
                  <c:v>-3.3489330812600429E-2</c:v>
                </c:pt>
                <c:pt idx="69">
                  <c:v>-9.6402244322437769E-2</c:v>
                </c:pt>
                <c:pt idx="70">
                  <c:v>-6.9706144873671799E-2</c:v>
                </c:pt>
                <c:pt idx="71">
                  <c:v>4.6801551603175744E-3</c:v>
                </c:pt>
                <c:pt idx="72">
                  <c:v>5.1613073225376498E-2</c:v>
                </c:pt>
                <c:pt idx="73">
                  <c:v>-4.4531577001782841E-2</c:v>
                </c:pt>
                <c:pt idx="74">
                  <c:v>1.0770808055926303E-2</c:v>
                </c:pt>
                <c:pt idx="75">
                  <c:v>2.7510053868756105E-4</c:v>
                </c:pt>
                <c:pt idx="76">
                  <c:v>-2.3151770894005195E-2</c:v>
                </c:pt>
                <c:pt idx="77">
                  <c:v>3.9430769857690603E-2</c:v>
                </c:pt>
                <c:pt idx="78">
                  <c:v>9.128539810960784E-2</c:v>
                </c:pt>
                <c:pt idx="79">
                  <c:v>0.13133926342669922</c:v>
                </c:pt>
                <c:pt idx="80">
                  <c:v>-7.1400954203328773E-2</c:v>
                </c:pt>
                <c:pt idx="81">
                  <c:v>-4.3088844517332178E-2</c:v>
                </c:pt>
                <c:pt idx="82">
                  <c:v>-0.16143239029303932</c:v>
                </c:pt>
                <c:pt idx="83">
                  <c:v>8.1830930573260768E-2</c:v>
                </c:pt>
                <c:pt idx="84">
                  <c:v>7.3566567631693988E-2</c:v>
                </c:pt>
                <c:pt idx="85">
                  <c:v>2.09012708194516E-2</c:v>
                </c:pt>
                <c:pt idx="86">
                  <c:v>1.0654801479675624E-2</c:v>
                </c:pt>
                <c:pt idx="87">
                  <c:v>-0.21498780401380993</c:v>
                </c:pt>
                <c:pt idx="88">
                  <c:v>-2.7920534452679359E-3</c:v>
                </c:pt>
                <c:pt idx="89">
                  <c:v>-5.9614967898934362E-2</c:v>
                </c:pt>
                <c:pt idx="90">
                  <c:v>6.2276552201307588E-2</c:v>
                </c:pt>
                <c:pt idx="91">
                  <c:v>6.7576675173656148E-2</c:v>
                </c:pt>
                <c:pt idx="92">
                  <c:v>-4.3732717241078571E-2</c:v>
                </c:pt>
                <c:pt idx="93">
                  <c:v>2.6713508335143368E-2</c:v>
                </c:pt>
                <c:pt idx="94">
                  <c:v>0.11714974118249927</c:v>
                </c:pt>
                <c:pt idx="95">
                  <c:v>5.3946810696525127E-2</c:v>
                </c:pt>
                <c:pt idx="96">
                  <c:v>5.5560178278931678E-2</c:v>
                </c:pt>
                <c:pt idx="97">
                  <c:v>0.16905945970398745</c:v>
                </c:pt>
                <c:pt idx="98">
                  <c:v>6.0867780395337065E-2</c:v>
                </c:pt>
                <c:pt idx="99">
                  <c:v>-2.663025448547764E-2</c:v>
                </c:pt>
                <c:pt idx="100">
                  <c:v>-3.1300649079739021E-2</c:v>
                </c:pt>
                <c:pt idx="101">
                  <c:v>7.2799941908818971E-2</c:v>
                </c:pt>
                <c:pt idx="102">
                  <c:v>-0.15230311572677752</c:v>
                </c:pt>
                <c:pt idx="103">
                  <c:v>-1.0705097603735572E-2</c:v>
                </c:pt>
                <c:pt idx="104">
                  <c:v>-0.22789385335791637</c:v>
                </c:pt>
                <c:pt idx="105">
                  <c:v>-8.9574037940185924E-2</c:v>
                </c:pt>
                <c:pt idx="106">
                  <c:v>-0.1333784529927515</c:v>
                </c:pt>
                <c:pt idx="107">
                  <c:v>6.0089228760887591E-2</c:v>
                </c:pt>
                <c:pt idx="108">
                  <c:v>6.5736164263949404E-2</c:v>
                </c:pt>
                <c:pt idx="109">
                  <c:v>3.5672270181805167E-2</c:v>
                </c:pt>
                <c:pt idx="110">
                  <c:v>0.16809987273368587</c:v>
                </c:pt>
                <c:pt idx="111">
                  <c:v>0.14677475769364651</c:v>
                </c:pt>
                <c:pt idx="112">
                  <c:v>-3.3890499917239664E-2</c:v>
                </c:pt>
                <c:pt idx="113">
                  <c:v>4.4645462539949915E-2</c:v>
                </c:pt>
                <c:pt idx="114">
                  <c:v>4.4024390923902083E-2</c:v>
                </c:pt>
                <c:pt idx="115">
                  <c:v>-2.8809373335254018E-2</c:v>
                </c:pt>
                <c:pt idx="116">
                  <c:v>-0.14742899737012163</c:v>
                </c:pt>
                <c:pt idx="117">
                  <c:v>-9.878223652494289E-2</c:v>
                </c:pt>
                <c:pt idx="118">
                  <c:v>-0.10957083691397713</c:v>
                </c:pt>
                <c:pt idx="119">
                  <c:v>0.11138352117921194</c:v>
                </c:pt>
                <c:pt idx="120">
                  <c:v>0.14261147101048019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6-430A-9322-366D19230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89552"/>
        <c:axId val="568789944"/>
      </c:scatterChart>
      <c:valAx>
        <c:axId val="56878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186536116768813"/>
              <c:y val="0.86956608272991942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mmm\-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8789944"/>
        <c:crossesAt val="-0.4"/>
        <c:crossBetween val="midCat"/>
      </c:valAx>
      <c:valAx>
        <c:axId val="568789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8789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and Final Forecast of Price of Sugar</a:t>
            </a:r>
          </a:p>
        </c:rich>
      </c:tx>
      <c:layout>
        <c:manualLayout>
          <c:xMode val="edge"/>
          <c:yMode val="edge"/>
          <c:x val="0.24093268058384409"/>
          <c:y val="3.8043516119433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948197588857952E-2"/>
          <c:y val="0.18206539857157691"/>
          <c:w val="0.86658044790640698"/>
          <c:h val="0.578804923817102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'Evaluate autocorr adjustment'!$B$3</c:f>
              <c:strCache>
                <c:ptCount val="1"/>
                <c:pt idx="0">
                  <c:v>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'Evaluate autocorr adjustment'!$A$4:$A$124</c:f>
              <c:numCache>
                <c:formatCode>[$-409]mmm\-yy;@</c:formatCode>
                <c:ptCount val="121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</c:numCache>
            </c:numRef>
          </c:xVal>
          <c:yVal>
            <c:numRef>
              <c:f>'Evaluate autocorr adjustment'!$B$4:$B$124</c:f>
              <c:numCache>
                <c:formatCode>0.00</c:formatCode>
                <c:ptCount val="121"/>
                <c:pt idx="0">
                  <c:v>8.5399999999999991</c:v>
                </c:pt>
                <c:pt idx="1">
                  <c:v>7.9</c:v>
                </c:pt>
                <c:pt idx="2">
                  <c:v>7.16</c:v>
                </c:pt>
                <c:pt idx="3">
                  <c:v>6.6</c:v>
                </c:pt>
                <c:pt idx="4">
                  <c:v>7.28</c:v>
                </c:pt>
                <c:pt idx="5">
                  <c:v>7.41</c:v>
                </c:pt>
                <c:pt idx="6">
                  <c:v>7.31</c:v>
                </c:pt>
                <c:pt idx="7">
                  <c:v>5.68</c:v>
                </c:pt>
                <c:pt idx="8">
                  <c:v>5.92</c:v>
                </c:pt>
                <c:pt idx="9">
                  <c:v>5.18</c:v>
                </c:pt>
                <c:pt idx="10">
                  <c:v>5.61</c:v>
                </c:pt>
                <c:pt idx="11">
                  <c:v>5.25</c:v>
                </c:pt>
                <c:pt idx="12">
                  <c:v>5.79</c:v>
                </c:pt>
                <c:pt idx="13">
                  <c:v>5.86</c:v>
                </c:pt>
                <c:pt idx="14">
                  <c:v>6.41</c:v>
                </c:pt>
                <c:pt idx="15">
                  <c:v>7.02</c:v>
                </c:pt>
                <c:pt idx="16">
                  <c:v>7.3</c:v>
                </c:pt>
                <c:pt idx="17">
                  <c:v>7.51</c:v>
                </c:pt>
                <c:pt idx="18">
                  <c:v>7.89</c:v>
                </c:pt>
                <c:pt idx="19">
                  <c:v>8.35</c:v>
                </c:pt>
                <c:pt idx="20">
                  <c:v>7.84</c:v>
                </c:pt>
                <c:pt idx="21">
                  <c:v>7.26</c:v>
                </c:pt>
                <c:pt idx="22">
                  <c:v>7.01</c:v>
                </c:pt>
                <c:pt idx="23">
                  <c:v>6.4</c:v>
                </c:pt>
                <c:pt idx="24">
                  <c:v>6.73</c:v>
                </c:pt>
                <c:pt idx="25">
                  <c:v>6.71</c:v>
                </c:pt>
                <c:pt idx="26">
                  <c:v>6.27</c:v>
                </c:pt>
                <c:pt idx="27">
                  <c:v>6.1</c:v>
                </c:pt>
                <c:pt idx="28">
                  <c:v>6.19</c:v>
                </c:pt>
                <c:pt idx="29">
                  <c:v>6.34</c:v>
                </c:pt>
                <c:pt idx="30">
                  <c:v>6.03</c:v>
                </c:pt>
                <c:pt idx="31">
                  <c:v>5.87</c:v>
                </c:pt>
                <c:pt idx="32">
                  <c:v>6.5</c:v>
                </c:pt>
                <c:pt idx="33">
                  <c:v>6.86</c:v>
                </c:pt>
                <c:pt idx="34">
                  <c:v>6.62</c:v>
                </c:pt>
                <c:pt idx="35">
                  <c:v>7.51</c:v>
                </c:pt>
                <c:pt idx="36">
                  <c:v>8.17</c:v>
                </c:pt>
                <c:pt idx="37">
                  <c:v>7.88</c:v>
                </c:pt>
                <c:pt idx="38">
                  <c:v>8.67</c:v>
                </c:pt>
                <c:pt idx="39">
                  <c:v>8.9600000000000009</c:v>
                </c:pt>
                <c:pt idx="40">
                  <c:v>8.67</c:v>
                </c:pt>
                <c:pt idx="41">
                  <c:v>8.8000000000000007</c:v>
                </c:pt>
                <c:pt idx="42">
                  <c:v>8.92</c:v>
                </c:pt>
                <c:pt idx="43">
                  <c:v>9.32</c:v>
                </c:pt>
                <c:pt idx="44">
                  <c:v>8.9</c:v>
                </c:pt>
                <c:pt idx="45">
                  <c:v>8.5299999999999994</c:v>
                </c:pt>
                <c:pt idx="46">
                  <c:v>8.51</c:v>
                </c:pt>
                <c:pt idx="47">
                  <c:v>9.0299999999999994</c:v>
                </c:pt>
                <c:pt idx="48">
                  <c:v>9.6</c:v>
                </c:pt>
                <c:pt idx="49">
                  <c:v>9.8800000000000008</c:v>
                </c:pt>
                <c:pt idx="50">
                  <c:v>10.81</c:v>
                </c:pt>
                <c:pt idx="51">
                  <c:v>11.61</c:v>
                </c:pt>
                <c:pt idx="52">
                  <c:v>11.81</c:v>
                </c:pt>
                <c:pt idx="53">
                  <c:v>13.93</c:v>
                </c:pt>
                <c:pt idx="54">
                  <c:v>16.190000000000001</c:v>
                </c:pt>
                <c:pt idx="55">
                  <c:v>18.05</c:v>
                </c:pt>
                <c:pt idx="56">
                  <c:v>17.079999999999998</c:v>
                </c:pt>
                <c:pt idx="57">
                  <c:v>17.46</c:v>
                </c:pt>
                <c:pt idx="58">
                  <c:v>16.899999999999999</c:v>
                </c:pt>
                <c:pt idx="59">
                  <c:v>15.69</c:v>
                </c:pt>
                <c:pt idx="60">
                  <c:v>15.86</c:v>
                </c:pt>
                <c:pt idx="61">
                  <c:v>12.98</c:v>
                </c:pt>
                <c:pt idx="62">
                  <c:v>12.31</c:v>
                </c:pt>
                <c:pt idx="63">
                  <c:v>11.51</c:v>
                </c:pt>
                <c:pt idx="64">
                  <c:v>11.73</c:v>
                </c:pt>
                <c:pt idx="65">
                  <c:v>11.7</c:v>
                </c:pt>
                <c:pt idx="66">
                  <c:v>10.9</c:v>
                </c:pt>
                <c:pt idx="67">
                  <c:v>10.57</c:v>
                </c:pt>
                <c:pt idx="68">
                  <c:v>10.37</c:v>
                </c:pt>
                <c:pt idx="69">
                  <c:v>9.59</c:v>
                </c:pt>
                <c:pt idx="70">
                  <c:v>9.09</c:v>
                </c:pt>
                <c:pt idx="71">
                  <c:v>9.26</c:v>
                </c:pt>
                <c:pt idx="72">
                  <c:v>9.9</c:v>
                </c:pt>
                <c:pt idx="73">
                  <c:v>9.61</c:v>
                </c:pt>
                <c:pt idx="74">
                  <c:v>9.85</c:v>
                </c:pt>
                <c:pt idx="75">
                  <c:v>9.99</c:v>
                </c:pt>
                <c:pt idx="76">
                  <c:v>9.9</c:v>
                </c:pt>
                <c:pt idx="77">
                  <c:v>10.45</c:v>
                </c:pt>
                <c:pt idx="78">
                  <c:v>11.66</c:v>
                </c:pt>
                <c:pt idx="79">
                  <c:v>13.61</c:v>
                </c:pt>
                <c:pt idx="80">
                  <c:v>12.88</c:v>
                </c:pt>
                <c:pt idx="81">
                  <c:v>12.52</c:v>
                </c:pt>
                <c:pt idx="82">
                  <c:v>10.93</c:v>
                </c:pt>
                <c:pt idx="83">
                  <c:v>12.07</c:v>
                </c:pt>
                <c:pt idx="84">
                  <c:v>13.21</c:v>
                </c:pt>
                <c:pt idx="85">
                  <c:v>13.68</c:v>
                </c:pt>
                <c:pt idx="86">
                  <c:v>14.02</c:v>
                </c:pt>
                <c:pt idx="87">
                  <c:v>11.7</c:v>
                </c:pt>
                <c:pt idx="88">
                  <c:v>11.83</c:v>
                </c:pt>
                <c:pt idx="89">
                  <c:v>11.32</c:v>
                </c:pt>
                <c:pt idx="90">
                  <c:v>12.24</c:v>
                </c:pt>
                <c:pt idx="91">
                  <c:v>13.31</c:v>
                </c:pt>
                <c:pt idx="92">
                  <c:v>12.93</c:v>
                </c:pt>
                <c:pt idx="93">
                  <c:v>13.47</c:v>
                </c:pt>
                <c:pt idx="94">
                  <c:v>15.47</c:v>
                </c:pt>
                <c:pt idx="95">
                  <c:v>16.579999999999998</c:v>
                </c:pt>
                <c:pt idx="96">
                  <c:v>17.8</c:v>
                </c:pt>
                <c:pt idx="97">
                  <c:v>21.72</c:v>
                </c:pt>
                <c:pt idx="98">
                  <c:v>23.45</c:v>
                </c:pt>
                <c:pt idx="99">
                  <c:v>23.16</c:v>
                </c:pt>
                <c:pt idx="100">
                  <c:v>22.77</c:v>
                </c:pt>
                <c:pt idx="101">
                  <c:v>24.9</c:v>
                </c:pt>
                <c:pt idx="102">
                  <c:v>21.91</c:v>
                </c:pt>
                <c:pt idx="103">
                  <c:v>21.98</c:v>
                </c:pt>
                <c:pt idx="104">
                  <c:v>18.149999999999999</c:v>
                </c:pt>
                <c:pt idx="105">
                  <c:v>16.89</c:v>
                </c:pt>
                <c:pt idx="106">
                  <c:v>15.11</c:v>
                </c:pt>
                <c:pt idx="107">
                  <c:v>16.3</c:v>
                </c:pt>
                <c:pt idx="108">
                  <c:v>17.690000000000001</c:v>
                </c:pt>
                <c:pt idx="109">
                  <c:v>18.600000000000001</c:v>
                </c:pt>
                <c:pt idx="110">
                  <c:v>22.67</c:v>
                </c:pt>
                <c:pt idx="111">
                  <c:v>26.94</c:v>
                </c:pt>
                <c:pt idx="112">
                  <c:v>26.42</c:v>
                </c:pt>
                <c:pt idx="113">
                  <c:v>28.04</c:v>
                </c:pt>
                <c:pt idx="114">
                  <c:v>29.74</c:v>
                </c:pt>
                <c:pt idx="115">
                  <c:v>29.31</c:v>
                </c:pt>
                <c:pt idx="116">
                  <c:v>25.9</c:v>
                </c:pt>
                <c:pt idx="117">
                  <c:v>23.9</c:v>
                </c:pt>
                <c:pt idx="118">
                  <c:v>21.84</c:v>
                </c:pt>
                <c:pt idx="119">
                  <c:v>24.92</c:v>
                </c:pt>
                <c:pt idx="120">
                  <c:v>29.47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7-45B4-9DE5-EDD9BD11C003}"/>
            </c:ext>
          </c:extLst>
        </c:ser>
        <c:ser>
          <c:idx val="7"/>
          <c:order val="1"/>
          <c:tx>
            <c:strRef>
              <c:f>'Evaluate autocorr adjustment'!$L$2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'Evaluate autocorr adjustment'!$A$4:$A$124</c:f>
              <c:numCache>
                <c:formatCode>[$-409]mmm\-yy;@</c:formatCode>
                <c:ptCount val="121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</c:numCache>
            </c:numRef>
          </c:xVal>
          <c:yVal>
            <c:numRef>
              <c:f>'Evaluate autocorr adjustment'!$L$4:$L$124</c:f>
              <c:numCache>
                <c:formatCode>General</c:formatCode>
                <c:ptCount val="121"/>
                <c:pt idx="2" formatCode="0.0000">
                  <c:v>7.8435104622315066</c:v>
                </c:pt>
                <c:pt idx="3" formatCode="0.0000">
                  <c:v>7.0732102904221481</c:v>
                </c:pt>
                <c:pt idx="4" formatCode="0.0000">
                  <c:v>6.5471728444600013</c:v>
                </c:pt>
                <c:pt idx="5" formatCode="0.0000">
                  <c:v>7.5104908478661505</c:v>
                </c:pt>
                <c:pt idx="6" formatCode="0.0000">
                  <c:v>7.5195199092147682</c:v>
                </c:pt>
                <c:pt idx="7" formatCode="0.0000">
                  <c:v>7.367253173599134</c:v>
                </c:pt>
                <c:pt idx="8" formatCode="0.0000">
                  <c:v>5.3790725975493974</c:v>
                </c:pt>
                <c:pt idx="9" formatCode="0.0000">
                  <c:v>6.0377913518918724</c:v>
                </c:pt>
                <c:pt idx="10" formatCode="0.0000">
                  <c:v>5.0716754303092513</c:v>
                </c:pt>
                <c:pt idx="11" formatCode="0.0000">
                  <c:v>5.7666981328984761</c:v>
                </c:pt>
                <c:pt idx="12" formatCode="0.0000">
                  <c:v>5.2269935647860413</c:v>
                </c:pt>
                <c:pt idx="13" formatCode="0.0000">
                  <c:v>5.973132816175851</c:v>
                </c:pt>
                <c:pt idx="14" formatCode="0.0000">
                  <c:v>5.9393107378034662</c:v>
                </c:pt>
                <c:pt idx="15" formatCode="0.0000">
                  <c:v>6.6021012341757981</c:v>
                </c:pt>
                <c:pt idx="16" formatCode="0.0000">
                  <c:v>7.2320867851294617</c:v>
                </c:pt>
                <c:pt idx="17" formatCode="0.0000">
                  <c:v>7.4417012127178275</c:v>
                </c:pt>
                <c:pt idx="18" formatCode="0.0000">
                  <c:v>7.6384089602099587</c:v>
                </c:pt>
                <c:pt idx="19" formatCode="0.0000">
                  <c:v>8.0603699557307529</c:v>
                </c:pt>
                <c:pt idx="20" formatCode="0.0000">
                  <c:v>8.5431744358373809</c:v>
                </c:pt>
                <c:pt idx="21" formatCode="0.0000">
                  <c:v>7.8117852173839832</c:v>
                </c:pt>
                <c:pt idx="22" formatCode="0.0000">
                  <c:v>7.2099007732149074</c:v>
                </c:pt>
                <c:pt idx="23" formatCode="0.0000">
                  <c:v>7.0306126313858286</c:v>
                </c:pt>
                <c:pt idx="24" formatCode="0.0000">
                  <c:v>6.3338717111912795</c:v>
                </c:pt>
                <c:pt idx="25" formatCode="0.0000">
                  <c:v>6.8766276781648701</c:v>
                </c:pt>
                <c:pt idx="26" formatCode="0.0000">
                  <c:v>6.7785288902109793</c:v>
                </c:pt>
                <c:pt idx="27" formatCode="0.0000">
                  <c:v>6.2402858488042057</c:v>
                </c:pt>
                <c:pt idx="28" formatCode="0.0000">
                  <c:v>6.1285167284850468</c:v>
                </c:pt>
                <c:pt idx="29" formatCode="0.0000">
                  <c:v>6.277350239105008</c:v>
                </c:pt>
                <c:pt idx="30" formatCode="0.0000">
                  <c:v>6.442332741749615</c:v>
                </c:pt>
                <c:pt idx="31" formatCode="0.0000">
                  <c:v>6.0266028894009667</c:v>
                </c:pt>
                <c:pt idx="32" formatCode="0.0000">
                  <c:v>5.8982403833052155</c:v>
                </c:pt>
                <c:pt idx="33" formatCode="0.0000">
                  <c:v>6.710881523251226</c:v>
                </c:pt>
                <c:pt idx="34" formatCode="0.0000">
                  <c:v>7.0147171200458649</c:v>
                </c:pt>
                <c:pt idx="35" formatCode="0.0000">
                  <c:v>6.6385960954898033</c:v>
                </c:pt>
                <c:pt idx="36" formatCode="0.0000">
                  <c:v>7.7897211304892986</c:v>
                </c:pt>
                <c:pt idx="37" formatCode="0.0000">
                  <c:v>8.4057203007755863</c:v>
                </c:pt>
                <c:pt idx="38" formatCode="0.0000">
                  <c:v>7.9011742025063469</c:v>
                </c:pt>
                <c:pt idx="39" formatCode="0.0000">
                  <c:v>8.9400857234347413</c:v>
                </c:pt>
                <c:pt idx="40" formatCode="0.0000">
                  <c:v>9.1219808703730347</c:v>
                </c:pt>
                <c:pt idx="41" formatCode="0.0000">
                  <c:v>8.699766394167554</c:v>
                </c:pt>
                <c:pt idx="42" formatCode="0.0000">
                  <c:v>8.9246378160617024</c:v>
                </c:pt>
                <c:pt idx="43" formatCode="0.0000">
                  <c:v>9.0437177801241493</c:v>
                </c:pt>
                <c:pt idx="44" formatCode="0.0000">
                  <c:v>9.5103732682061271</c:v>
                </c:pt>
                <c:pt idx="45" formatCode="0.0000">
                  <c:v>8.9033405916510322</c:v>
                </c:pt>
                <c:pt idx="46" formatCode="0.0000">
                  <c:v>8.5404422954933139</c:v>
                </c:pt>
                <c:pt idx="47" formatCode="0.0000">
                  <c:v>8.5981060357681578</c:v>
                </c:pt>
                <c:pt idx="48" formatCode="0.0000">
                  <c:v>9.2439213202293775</c:v>
                </c:pt>
                <c:pt idx="49" formatCode="0.0000">
                  <c:v>9.8312466445292994</c:v>
                </c:pt>
                <c:pt idx="50" formatCode="0.0000">
                  <c:v>10.049761788016452</c:v>
                </c:pt>
                <c:pt idx="51" formatCode="0.0000">
                  <c:v>11.134513279909578</c:v>
                </c:pt>
                <c:pt idx="52" formatCode="0.0000">
                  <c:v>11.914286906819495</c:v>
                </c:pt>
                <c:pt idx="53" formatCode="0.0000">
                  <c:v>11.982951406732969</c:v>
                </c:pt>
                <c:pt idx="54" formatCode="0.0000">
                  <c:v>14.553243296864197</c:v>
                </c:pt>
                <c:pt idx="55" formatCode="0.0000">
                  <c:v>16.868975996376179</c:v>
                </c:pt>
                <c:pt idx="56" formatCode="0.0000">
                  <c:v>18.660198554464085</c:v>
                </c:pt>
                <c:pt idx="57" formatCode="0.0000">
                  <c:v>17.049922998408139</c:v>
                </c:pt>
                <c:pt idx="58" formatCode="0.0000">
                  <c:v>17.734455112943085</c:v>
                </c:pt>
                <c:pt idx="59" formatCode="0.0000">
                  <c:v>16.959197621814965</c:v>
                </c:pt>
                <c:pt idx="60" formatCode="0.0000">
                  <c:v>15.5914007961685</c:v>
                </c:pt>
                <c:pt idx="61" formatCode="0.0000">
                  <c:v>16.07032444731253</c:v>
                </c:pt>
                <c:pt idx="62" formatCode="0.0000">
                  <c:v>12.48032142713871</c:v>
                </c:pt>
                <c:pt idx="63" formatCode="0.0000">
                  <c:v>12.294798931922506</c:v>
                </c:pt>
                <c:pt idx="64" formatCode="0.0000">
                  <c:v>11.457170651670486</c:v>
                </c:pt>
                <c:pt idx="65" formatCode="0.0000">
                  <c:v>11.906531669324263</c:v>
                </c:pt>
                <c:pt idx="66" formatCode="0.0000">
                  <c:v>11.820575909197572</c:v>
                </c:pt>
                <c:pt idx="67" formatCode="0.0000">
                  <c:v>10.840536174564997</c:v>
                </c:pt>
                <c:pt idx="68" formatCode="0.0000">
                  <c:v>10.611530443023568</c:v>
                </c:pt>
                <c:pt idx="69" formatCode="0.0000">
                  <c:v>10.438282531299377</c:v>
                </c:pt>
                <c:pt idx="70" formatCode="0.0000">
                  <c:v>9.5207387210255554</c:v>
                </c:pt>
                <c:pt idx="71" formatCode="0.0000">
                  <c:v>9.0776056363289435</c:v>
                </c:pt>
                <c:pt idx="72" formatCode="0.0000">
                  <c:v>9.3985415802695407</c:v>
                </c:pt>
                <c:pt idx="73" formatCode="0.0000">
                  <c:v>10.150085754945039</c:v>
                </c:pt>
                <c:pt idx="74" formatCode="0.0000">
                  <c:v>9.6499900146251925</c:v>
                </c:pt>
                <c:pt idx="75" formatCode="0.0000">
                  <c:v>10.010534786358377</c:v>
                </c:pt>
                <c:pt idx="76" formatCode="0.0000">
                  <c:v>10.129805663488089</c:v>
                </c:pt>
                <c:pt idx="77" formatCode="0.0000">
                  <c:v>9.9876476897922171</c:v>
                </c:pt>
                <c:pt idx="78" formatCode="0.0000">
                  <c:v>10.686041049759686</c:v>
                </c:pt>
                <c:pt idx="79" formatCode="0.0000">
                  <c:v>12.05606305438085</c:v>
                </c:pt>
                <c:pt idx="80" formatCode="0.0000">
                  <c:v>14.191934872861975</c:v>
                </c:pt>
                <c:pt idx="81" formatCode="0.0000">
                  <c:v>12.857647287500768</c:v>
                </c:pt>
                <c:pt idx="82" formatCode="0.0000">
                  <c:v>12.576063480453088</c:v>
                </c:pt>
                <c:pt idx="83" formatCode="0.0000">
                  <c:v>10.695073321323285</c:v>
                </c:pt>
                <c:pt idx="84" formatCode="0.0000">
                  <c:v>12.45494604026822</c:v>
                </c:pt>
                <c:pt idx="85" formatCode="0.0000">
                  <c:v>13.607344899121102</c:v>
                </c:pt>
                <c:pt idx="86" formatCode="0.0000">
                  <c:v>13.933369718045276</c:v>
                </c:pt>
                <c:pt idx="87" formatCode="0.0000">
                  <c:v>14.248140296646136</c:v>
                </c:pt>
                <c:pt idx="88" formatCode="0.0000">
                  <c:v>11.311009923992147</c:v>
                </c:pt>
                <c:pt idx="89" formatCode="0.0000">
                  <c:v>11.987592677749618</c:v>
                </c:pt>
                <c:pt idx="90" formatCode="0.0000">
                  <c:v>11.329634365461194</c:v>
                </c:pt>
                <c:pt idx="91" formatCode="0.0000">
                  <c:v>12.577841055460862</c:v>
                </c:pt>
                <c:pt idx="92" formatCode="0.0000">
                  <c:v>13.69285626549585</c:v>
                </c:pt>
                <c:pt idx="93" formatCode="0.0000">
                  <c:v>12.986072361213944</c:v>
                </c:pt>
                <c:pt idx="94" formatCode="0.0000">
                  <c:v>13.736661970553147</c:v>
                </c:pt>
                <c:pt idx="95" formatCode="0.0000">
                  <c:v>16.083290484811208</c:v>
                </c:pt>
                <c:pt idx="96" formatCode="0.0000">
                  <c:v>17.00732212915684</c:v>
                </c:pt>
                <c:pt idx="97" formatCode="0.0000">
                  <c:v>18.265068052089479</c:v>
                </c:pt>
                <c:pt idx="98" formatCode="0.0000">
                  <c:v>22.828501047804185</c:v>
                </c:pt>
                <c:pt idx="99" formatCode="0.0000">
                  <c:v>24.090002664464567</c:v>
                </c:pt>
                <c:pt idx="100" formatCode="0.0000">
                  <c:v>23.34736241590284</c:v>
                </c:pt>
                <c:pt idx="101" formatCode="0.0000">
                  <c:v>22.930868911285156</c:v>
                </c:pt>
                <c:pt idx="102" formatCode="0.0000">
                  <c:v>25.644780301817921</c:v>
                </c:pt>
                <c:pt idx="103" formatCode="0.0000">
                  <c:v>21.482968852764611</c:v>
                </c:pt>
                <c:pt idx="104" formatCode="0.0000">
                  <c:v>22.234634952459974</c:v>
                </c:pt>
                <c:pt idx="105" formatCode="0.0000">
                  <c:v>17.495159337059579</c:v>
                </c:pt>
                <c:pt idx="106" formatCode="0.0000">
                  <c:v>16.793326331666474</c:v>
                </c:pt>
                <c:pt idx="107" formatCode="0.0000">
                  <c:v>14.878257403264618</c:v>
                </c:pt>
                <c:pt idx="108" formatCode="0.0000">
                  <c:v>16.742078227201073</c:v>
                </c:pt>
                <c:pt idx="109" formatCode="0.0000">
                  <c:v>18.191699713541929</c:v>
                </c:pt>
                <c:pt idx="110" formatCode="0.0000">
                  <c:v>19.004788457454865</c:v>
                </c:pt>
                <c:pt idx="111" formatCode="0.0000">
                  <c:v>23.822211114802034</c:v>
                </c:pt>
                <c:pt idx="112" formatCode="0.0000">
                  <c:v>28.183156034034372</c:v>
                </c:pt>
                <c:pt idx="113" formatCode="0.0000">
                  <c:v>26.591639685327277</c:v>
                </c:pt>
                <c:pt idx="114" formatCode="0.0000">
                  <c:v>28.705447416913717</c:v>
                </c:pt>
                <c:pt idx="115" formatCode="0.0000">
                  <c:v>30.441738375070845</c:v>
                </c:pt>
                <c:pt idx="116" formatCode="0.0000">
                  <c:v>29.533098490910788</c:v>
                </c:pt>
                <c:pt idx="117" formatCode="0.0000">
                  <c:v>25.422907341812447</c:v>
                </c:pt>
                <c:pt idx="118" formatCode="0.0000">
                  <c:v>23.714905193292189</c:v>
                </c:pt>
                <c:pt idx="119" formatCode="0.0000">
                  <c:v>21.61914916397302</c:v>
                </c:pt>
                <c:pt idx="120" formatCode="0.0000">
                  <c:v>25.876389828253583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7-45B4-9DE5-EDD9BD11C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041000"/>
        <c:axId val="1186042176"/>
      </c:scatterChart>
      <c:valAx>
        <c:axId val="118604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6761665425143928"/>
              <c:y val="0.86956608272991942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mmm\-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6042176"/>
        <c:crosses val="autoZero"/>
        <c:crossBetween val="midCat"/>
      </c:valAx>
      <c:valAx>
        <c:axId val="1186042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60410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730580025403916"/>
          <c:y val="0.89402262880669836"/>
          <c:w val="0.30829020418792952"/>
          <c:h val="7.6087032238867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Final Forecast % Monthly Error</a:t>
            </a:r>
          </a:p>
        </c:rich>
      </c:tx>
      <c:layout>
        <c:manualLayout>
          <c:xMode val="edge"/>
          <c:yMode val="edge"/>
          <c:x val="0.30569953020315699"/>
          <c:y val="3.81471516529556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559600444196867E-2"/>
          <c:y val="0.22615811337109418"/>
          <c:w val="0.84455971903584059"/>
          <c:h val="0.53406012314137907"/>
        </c:manualLayout>
      </c:layout>
      <c:scatterChart>
        <c:scatterStyle val="lineMarker"/>
        <c:varyColors val="0"/>
        <c:ser>
          <c:idx val="9"/>
          <c:order val="0"/>
          <c:tx>
            <c:strRef>
              <c:f>'Evaluate autocorr adjustment'!$N$1</c:f>
              <c:strCache>
                <c:ptCount val="1"/>
                <c:pt idx="0">
                  <c:v>% Error of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'Evaluate autocorr adjustment'!$A$4:$A$124</c:f>
              <c:numCache>
                <c:formatCode>[$-409]mmm\-yy;@</c:formatCode>
                <c:ptCount val="121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</c:numCache>
            </c:numRef>
          </c:xVal>
          <c:yVal>
            <c:numRef>
              <c:f>'Evaluate autocorr adjustment'!$N$4:$N$124</c:f>
              <c:numCache>
                <c:formatCode>General</c:formatCode>
                <c:ptCount val="121"/>
                <c:pt idx="2" formatCode="0.0000">
                  <c:v>-9.5462355060266263E-2</c:v>
                </c:pt>
                <c:pt idx="3" formatCode="0.0000">
                  <c:v>-7.1698528851840679E-2</c:v>
                </c:pt>
                <c:pt idx="4" formatCode="0.0000">
                  <c:v>0.10066307081593392</c:v>
                </c:pt>
                <c:pt idx="5" formatCode="0.0000">
                  <c:v>-1.3561517930654571E-2</c:v>
                </c:pt>
                <c:pt idx="6" formatCode="0.0000">
                  <c:v>-2.8662094283826076E-2</c:v>
                </c:pt>
                <c:pt idx="7" formatCode="0.0000">
                  <c:v>-0.29705161507027011</c:v>
                </c:pt>
                <c:pt idx="8" formatCode="0.0000">
                  <c:v>9.1372872035574759E-2</c:v>
                </c:pt>
                <c:pt idx="9" formatCode="0.0000">
                  <c:v>-0.16559678607951211</c:v>
                </c:pt>
                <c:pt idx="10" formatCode="0.0000">
                  <c:v>9.5958033812967733E-2</c:v>
                </c:pt>
                <c:pt idx="11" formatCode="0.0000">
                  <c:v>-9.841869198066211E-2</c:v>
                </c:pt>
                <c:pt idx="12" formatCode="0.0000">
                  <c:v>9.723772628911205E-2</c:v>
                </c:pt>
                <c:pt idx="13" formatCode="0.0000">
                  <c:v>-1.9305941326936978E-2</c:v>
                </c:pt>
                <c:pt idx="14" formatCode="0.0000">
                  <c:v>7.3430462121144138E-2</c:v>
                </c:pt>
                <c:pt idx="15" formatCode="0.0000">
                  <c:v>5.9529738721396226E-2</c:v>
                </c:pt>
                <c:pt idx="16" formatCode="0.0000">
                  <c:v>9.3031801192518006E-3</c:v>
                </c:pt>
                <c:pt idx="17" formatCode="0.0000">
                  <c:v>9.0943791321134899E-3</c:v>
                </c:pt>
                <c:pt idx="18" formatCode="0.0000">
                  <c:v>3.1887330771868311E-2</c:v>
                </c:pt>
                <c:pt idx="19" formatCode="0.0000">
                  <c:v>3.4686232846616379E-2</c:v>
                </c:pt>
                <c:pt idx="20" formatCode="0.0000">
                  <c:v>-8.9690616815992483E-2</c:v>
                </c:pt>
                <c:pt idx="21" formatCode="0.0000">
                  <c:v>-7.6003473468868252E-2</c:v>
                </c:pt>
                <c:pt idx="22" formatCode="0.0000">
                  <c:v>-2.8516515437219347E-2</c:v>
                </c:pt>
                <c:pt idx="23" formatCode="0.0000">
                  <c:v>-9.8533223654035662E-2</c:v>
                </c:pt>
                <c:pt idx="24" formatCode="0.0000">
                  <c:v>5.8860072631310691E-2</c:v>
                </c:pt>
                <c:pt idx="25" formatCode="0.0000">
                  <c:v>-2.4832738921739213E-2</c:v>
                </c:pt>
                <c:pt idx="26" formatCode="0.0000">
                  <c:v>-8.1105086158050996E-2</c:v>
                </c:pt>
                <c:pt idx="27" formatCode="0.0000">
                  <c:v>-2.2997680131837055E-2</c:v>
                </c:pt>
                <c:pt idx="28" formatCode="0.0000">
                  <c:v>9.9326771429650382E-3</c:v>
                </c:pt>
                <c:pt idx="29" formatCode="0.0000">
                  <c:v>9.8816657563078648E-3</c:v>
                </c:pt>
                <c:pt idx="30" formatCode="0.0000">
                  <c:v>-6.8380222512373925E-2</c:v>
                </c:pt>
                <c:pt idx="31" formatCode="0.0000">
                  <c:v>-2.6678516081936381E-2</c:v>
                </c:pt>
                <c:pt idx="32" formatCode="0.0000">
                  <c:v>9.2578402568428392E-2</c:v>
                </c:pt>
                <c:pt idx="33" formatCode="0.0000">
                  <c:v>2.1737387281162437E-2</c:v>
                </c:pt>
                <c:pt idx="34" formatCode="0.0000">
                  <c:v>-5.9624942605115527E-2</c:v>
                </c:pt>
                <c:pt idx="35" formatCode="0.0000">
                  <c:v>0.11603247729829513</c:v>
                </c:pt>
                <c:pt idx="36" formatCode="0.0000">
                  <c:v>4.6545761262019744E-2</c:v>
                </c:pt>
                <c:pt idx="37" formatCode="0.0000">
                  <c:v>-6.6715774210099804E-2</c:v>
                </c:pt>
                <c:pt idx="38" formatCode="0.0000">
                  <c:v>8.8676562571355588E-2</c:v>
                </c:pt>
                <c:pt idx="39" formatCode="0.0000">
                  <c:v>2.2225755095155769E-3</c:v>
                </c:pt>
                <c:pt idx="40" formatCode="0.0000">
                  <c:v>-5.2131588278320047E-2</c:v>
                </c:pt>
                <c:pt idx="41" formatCode="0.0000">
                  <c:v>1.1390182480959849E-2</c:v>
                </c:pt>
                <c:pt idx="42" formatCode="0.0000">
                  <c:v>-5.1993453606529567E-4</c:v>
                </c:pt>
                <c:pt idx="43" formatCode="0.0000">
                  <c:v>2.9644015008138517E-2</c:v>
                </c:pt>
                <c:pt idx="44" formatCode="0.0000">
                  <c:v>-6.8581266090576035E-2</c:v>
                </c:pt>
                <c:pt idx="45" formatCode="0.0000">
                  <c:v>-4.3767947438573609E-2</c:v>
                </c:pt>
                <c:pt idx="46" formatCode="0.0000">
                  <c:v>-3.5772380133154077E-3</c:v>
                </c:pt>
                <c:pt idx="47" formatCode="0.0000">
                  <c:v>4.7828788951477477E-2</c:v>
                </c:pt>
                <c:pt idx="48" formatCode="0.0000">
                  <c:v>3.7091529142773139E-2</c:v>
                </c:pt>
                <c:pt idx="49" formatCode="0.0000">
                  <c:v>4.9345501488564127E-3</c:v>
                </c:pt>
                <c:pt idx="50" formatCode="0.0000">
                  <c:v>7.0327309156664963E-2</c:v>
                </c:pt>
                <c:pt idx="51" formatCode="0.0000">
                  <c:v>4.0954928517693466E-2</c:v>
                </c:pt>
                <c:pt idx="52" formatCode="0.0000">
                  <c:v>-8.830390077857261E-3</c:v>
                </c:pt>
                <c:pt idx="53" formatCode="0.0000">
                  <c:v>0.13977376836087801</c:v>
                </c:pt>
                <c:pt idx="54" formatCode="0.0000">
                  <c:v>0.1010967698045586</c:v>
                </c:pt>
                <c:pt idx="55" formatCode="0.0000">
                  <c:v>6.5430692721541381E-2</c:v>
                </c:pt>
                <c:pt idx="56" formatCode="0.0000">
                  <c:v>-9.251747976956011E-2</c:v>
                </c:pt>
                <c:pt idx="57" formatCode="0.0000">
                  <c:v>2.3486655303084879E-2</c:v>
                </c:pt>
                <c:pt idx="58" formatCode="0.0000">
                  <c:v>-4.9376042185981434E-2</c:v>
                </c:pt>
                <c:pt idx="59" formatCode="0.0000">
                  <c:v>-8.0892136508283363E-2</c:v>
                </c:pt>
                <c:pt idx="60" formatCode="0.0000">
                  <c:v>1.6935637063776751E-2</c:v>
                </c:pt>
                <c:pt idx="61" formatCode="0.0000">
                  <c:v>-0.23808354755874644</c:v>
                </c:pt>
                <c:pt idx="62" formatCode="0.0000">
                  <c:v>-1.3836021700951233E-2</c:v>
                </c:pt>
                <c:pt idx="63" formatCode="0.0000">
                  <c:v>-6.818409486728981E-2</c:v>
                </c:pt>
                <c:pt idx="64" formatCode="0.0000">
                  <c:v>2.3259108979498237E-2</c:v>
                </c:pt>
                <c:pt idx="65" formatCode="0.0000">
                  <c:v>-1.7652279429424239E-2</c:v>
                </c:pt>
                <c:pt idx="66" formatCode="0.0000">
                  <c:v>-8.4456505430969886E-2</c:v>
                </c:pt>
                <c:pt idx="67" formatCode="0.0000">
                  <c:v>-2.5594718501891864E-2</c:v>
                </c:pt>
                <c:pt idx="68" formatCode="0.0000">
                  <c:v>-2.329126740825159E-2</c:v>
                </c:pt>
                <c:pt idx="69" formatCode="0.0000">
                  <c:v>-8.8454904202229109E-2</c:v>
                </c:pt>
                <c:pt idx="70" formatCode="0.0000">
                  <c:v>-4.7385997912602375E-2</c:v>
                </c:pt>
                <c:pt idx="71" formatCode="0.0000">
                  <c:v>1.9697015515232865E-2</c:v>
                </c:pt>
                <c:pt idx="72" formatCode="0.0000">
                  <c:v>5.0652365629339363E-2</c:v>
                </c:pt>
                <c:pt idx="73" formatCode="0.0000">
                  <c:v>-5.6200390733094623E-2</c:v>
                </c:pt>
                <c:pt idx="74" formatCode="0.0000">
                  <c:v>2.0305582271554028E-2</c:v>
                </c:pt>
                <c:pt idx="75" formatCode="0.0000">
                  <c:v>-2.0555341700077209E-3</c:v>
                </c:pt>
                <c:pt idx="76" formatCode="0.0000">
                  <c:v>-2.3212693281625077E-2</c:v>
                </c:pt>
                <c:pt idx="77" formatCode="0.0000">
                  <c:v>4.4244240211271033E-2</c:v>
                </c:pt>
                <c:pt idx="78" formatCode="0.0000">
                  <c:v>8.3529927121810857E-2</c:v>
                </c:pt>
                <c:pt idx="79" formatCode="0.0000">
                  <c:v>0.11417611650397866</c:v>
                </c:pt>
                <c:pt idx="80" formatCode="0.0000">
                  <c:v>-0.10185829758245137</c:v>
                </c:pt>
                <c:pt idx="81" formatCode="0.0000">
                  <c:v>-2.6968633186962347E-2</c:v>
                </c:pt>
                <c:pt idx="82" formatCode="0.0000">
                  <c:v>-0.15060050141382331</c:v>
                </c:pt>
                <c:pt idx="83" formatCode="0.0000">
                  <c:v>0.11391273228473199</c:v>
                </c:pt>
                <c:pt idx="84" formatCode="0.0000">
                  <c:v>5.7157756224964454E-2</c:v>
                </c:pt>
                <c:pt idx="85" formatCode="0.0000">
                  <c:v>5.311045385884311E-3</c:v>
                </c:pt>
                <c:pt idx="86" formatCode="0.0000">
                  <c:v>6.1790500680972893E-3</c:v>
                </c:pt>
                <c:pt idx="87" formatCode="0.0000">
                  <c:v>-0.21778976894411428</c:v>
                </c:pt>
                <c:pt idx="88" formatCode="0.0000">
                  <c:v>4.3870674218753423E-2</c:v>
                </c:pt>
                <c:pt idx="89" formatCode="0.0000">
                  <c:v>-5.8974618175761245E-2</c:v>
                </c:pt>
                <c:pt idx="90" formatCode="0.0000">
                  <c:v>7.4376277331601792E-2</c:v>
                </c:pt>
                <c:pt idx="91" formatCode="0.0000">
                  <c:v>5.5008185164473214E-2</c:v>
                </c:pt>
                <c:pt idx="92" formatCode="0.0000">
                  <c:v>-5.8998937780034837E-2</c:v>
                </c:pt>
                <c:pt idx="93" formatCode="0.0000">
                  <c:v>3.5926328046477836E-2</c:v>
                </c:pt>
                <c:pt idx="94" formatCode="0.0000">
                  <c:v>0.11204512148977722</c:v>
                </c:pt>
                <c:pt idx="95" formatCode="0.0000">
                  <c:v>2.9958354353968059E-2</c:v>
                </c:pt>
                <c:pt idx="96" formatCode="0.0000">
                  <c:v>4.4532464654110142E-2</c:v>
                </c:pt>
                <c:pt idx="97" formatCode="0.0000">
                  <c:v>0.15906684843050278</c:v>
                </c:pt>
                <c:pt idx="98" formatCode="0.0000">
                  <c:v>2.6503153611761813E-2</c:v>
                </c:pt>
                <c:pt idx="99" formatCode="0.0000">
                  <c:v>-4.015555546047353E-2</c:v>
                </c:pt>
                <c:pt idx="100" formatCode="0.0000">
                  <c:v>-2.5356276499905142E-2</c:v>
                </c:pt>
                <c:pt idx="101" formatCode="0.0000">
                  <c:v>7.9081569827905332E-2</c:v>
                </c:pt>
                <c:pt idx="102" formatCode="0.0000">
                  <c:v>-0.17046007767311366</c:v>
                </c:pt>
                <c:pt idx="103" formatCode="0.0000">
                  <c:v>2.2612882039826653E-2</c:v>
                </c:pt>
                <c:pt idx="104" formatCode="0.0000">
                  <c:v>-0.22504875771129343</c:v>
                </c:pt>
                <c:pt idx="105" formatCode="0.0000">
                  <c:v>-3.5829445651840076E-2</c:v>
                </c:pt>
                <c:pt idx="106" formatCode="0.0000">
                  <c:v>-0.11140478700638484</c:v>
                </c:pt>
                <c:pt idx="107" formatCode="0.0000">
                  <c:v>8.7223472192354781E-2</c:v>
                </c:pt>
                <c:pt idx="108" formatCode="0.0000">
                  <c:v>5.3585176529051891E-2</c:v>
                </c:pt>
                <c:pt idx="109" formatCode="0.0000">
                  <c:v>2.1951628304197418E-2</c:v>
                </c:pt>
                <c:pt idx="110" formatCode="0.0000">
                  <c:v>0.16167673323975018</c:v>
                </c:pt>
                <c:pt idx="111" formatCode="0.0000">
                  <c:v>0.11573084206377013</c:v>
                </c:pt>
                <c:pt idx="112" formatCode="0.0000">
                  <c:v>-6.6735656095169196E-2</c:v>
                </c:pt>
                <c:pt idx="113" formatCode="0.0000">
                  <c:v>5.1653363576060013E-2</c:v>
                </c:pt>
                <c:pt idx="114" formatCode="0.0000">
                  <c:v>3.4786569707003404E-2</c:v>
                </c:pt>
                <c:pt idx="115" formatCode="0.0000">
                  <c:v>-3.861270471070781E-2</c:v>
                </c:pt>
                <c:pt idx="116" formatCode="0.0000">
                  <c:v>-0.1402740730081386</c:v>
                </c:pt>
                <c:pt idx="117" formatCode="0.0000">
                  <c:v>-6.3719972460771906E-2</c:v>
                </c:pt>
                <c:pt idx="118" formatCode="0.0000">
                  <c:v>-8.5847307385173502E-2</c:v>
                </c:pt>
                <c:pt idx="119" formatCode="0.0000">
                  <c:v>0.13245789871697355</c:v>
                </c:pt>
                <c:pt idx="120" formatCode="0.0000">
                  <c:v>0.12194130206129679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1-4AE5-8A87-2757E8C23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570552"/>
        <c:axId val="704572904"/>
      </c:scatterChart>
      <c:valAx>
        <c:axId val="70457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186536116768813"/>
              <c:y val="0.86921009837806085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mmm\-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4572904"/>
        <c:crossesAt val="-0.4"/>
        <c:crossBetween val="midCat"/>
      </c:valAx>
      <c:valAx>
        <c:axId val="704572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4570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 Fits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lagPrice!$N$40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lagPrice!$M$41:$M$160</c:f>
              <c:numCache>
                <c:formatCode>0.0000</c:formatCode>
                <c:ptCount val="120"/>
                <c:pt idx="0">
                  <c:v>8.6872962356117025</c:v>
                </c:pt>
                <c:pt idx="1">
                  <c:v>8.0427672197491695</c:v>
                </c:pt>
                <c:pt idx="2">
                  <c:v>7.2975305451581134</c:v>
                </c:pt>
                <c:pt idx="3">
                  <c:v>6.733567656278395</c:v>
                </c:pt>
                <c:pt idx="4">
                  <c:v>7.4183797356323389</c:v>
                </c:pt>
                <c:pt idx="5">
                  <c:v>7.5492996919794164</c:v>
                </c:pt>
                <c:pt idx="6">
                  <c:v>7.4485920332508941</c:v>
                </c:pt>
                <c:pt idx="7">
                  <c:v>5.807057195976002</c:v>
                </c:pt>
                <c:pt idx="8">
                  <c:v>6.0487555769244521</c:v>
                </c:pt>
                <c:pt idx="9">
                  <c:v>5.3035189023333968</c:v>
                </c:pt>
                <c:pt idx="10">
                  <c:v>5.7365618348660377</c:v>
                </c:pt>
                <c:pt idx="11">
                  <c:v>5.3740142634433621</c:v>
                </c:pt>
                <c:pt idx="12">
                  <c:v>5.9178356205773754</c:v>
                </c:pt>
                <c:pt idx="13">
                  <c:v>5.9883309816873407</c:v>
                </c:pt>
                <c:pt idx="14">
                  <c:v>6.5422231046942061</c:v>
                </c:pt>
                <c:pt idx="15">
                  <c:v>7.1565398229381838</c:v>
                </c:pt>
                <c:pt idx="16">
                  <c:v>7.438521267378043</c:v>
                </c:pt>
                <c:pt idx="17">
                  <c:v>7.6500073507079369</c:v>
                </c:pt>
                <c:pt idx="18">
                  <c:v>8.0326964538763157</c:v>
                </c:pt>
                <c:pt idx="19">
                  <c:v>8.4959516840275136</c:v>
                </c:pt>
                <c:pt idx="20">
                  <c:v>7.9823426245120563</c:v>
                </c:pt>
                <c:pt idx="21">
                  <c:v>7.3982382038866339</c:v>
                </c:pt>
                <c:pt idx="22">
                  <c:v>7.1464690570653318</c:v>
                </c:pt>
                <c:pt idx="23">
                  <c:v>6.532152338821354</c:v>
                </c:pt>
                <c:pt idx="24">
                  <c:v>6.8644876126254735</c:v>
                </c:pt>
                <c:pt idx="25">
                  <c:v>6.8443460808797685</c:v>
                </c:pt>
                <c:pt idx="26">
                  <c:v>6.4012323824742756</c:v>
                </c:pt>
                <c:pt idx="27">
                  <c:v>6.2300293626357899</c:v>
                </c:pt>
                <c:pt idx="28">
                  <c:v>6.3206662554914601</c:v>
                </c:pt>
                <c:pt idx="29">
                  <c:v>6.4717277435842409</c:v>
                </c:pt>
                <c:pt idx="30">
                  <c:v>6.1595340015258255</c:v>
                </c:pt>
                <c:pt idx="31">
                  <c:v>5.9984017475601918</c:v>
                </c:pt>
                <c:pt idx="32">
                  <c:v>6.6328599975498745</c:v>
                </c:pt>
                <c:pt idx="33">
                  <c:v>6.995407568972551</c:v>
                </c:pt>
                <c:pt idx="34">
                  <c:v>6.7537091880241</c:v>
                </c:pt>
                <c:pt idx="35">
                  <c:v>7.6500073507079369</c:v>
                </c:pt>
                <c:pt idx="36">
                  <c:v>8.3146778983161749</c:v>
                </c:pt>
                <c:pt idx="37">
                  <c:v>8.0226256880034654</c:v>
                </c:pt>
                <c:pt idx="38">
                  <c:v>8.8182161919587809</c:v>
                </c:pt>
                <c:pt idx="39">
                  <c:v>9.1102684022714921</c:v>
                </c:pt>
                <c:pt idx="40">
                  <c:v>8.8182161919587809</c:v>
                </c:pt>
                <c:pt idx="41">
                  <c:v>8.9491361483058594</c:v>
                </c:pt>
                <c:pt idx="42">
                  <c:v>9.0699853387800839</c:v>
                </c:pt>
                <c:pt idx="43">
                  <c:v>9.4728159736941677</c:v>
                </c:pt>
                <c:pt idx="44">
                  <c:v>9.0498438070343799</c:v>
                </c:pt>
                <c:pt idx="45">
                  <c:v>8.6772254697388504</c:v>
                </c:pt>
                <c:pt idx="46">
                  <c:v>8.6570839379931463</c:v>
                </c:pt>
                <c:pt idx="47">
                  <c:v>9.1807637633814565</c:v>
                </c:pt>
                <c:pt idx="48">
                  <c:v>9.7547974181340269</c:v>
                </c:pt>
                <c:pt idx="49">
                  <c:v>10.036778862573886</c:v>
                </c:pt>
                <c:pt idx="50">
                  <c:v>10.973360088749132</c:v>
                </c:pt>
                <c:pt idx="51">
                  <c:v>11.7790213585773</c:v>
                </c:pt>
                <c:pt idx="52">
                  <c:v>11.980436676034342</c:v>
                </c:pt>
                <c:pt idx="53">
                  <c:v>14.115439041078988</c:v>
                </c:pt>
                <c:pt idx="54">
                  <c:v>16.391432128343563</c:v>
                </c:pt>
                <c:pt idx="55">
                  <c:v>18.264594580694055</c:v>
                </c:pt>
                <c:pt idx="56">
                  <c:v>17.287730291027398</c:v>
                </c:pt>
                <c:pt idx="57">
                  <c:v>17.670419394195779</c:v>
                </c:pt>
                <c:pt idx="58">
                  <c:v>17.106456505316061</c:v>
                </c:pt>
                <c:pt idx="59">
                  <c:v>15.887893834700957</c:v>
                </c:pt>
                <c:pt idx="60">
                  <c:v>16.05909685453944</c:v>
                </c:pt>
                <c:pt idx="61">
                  <c:v>13.158716283158038</c:v>
                </c:pt>
                <c:pt idx="62">
                  <c:v>12.483974969676947</c:v>
                </c:pt>
                <c:pt idx="63">
                  <c:v>11.678313699848777</c:v>
                </c:pt>
                <c:pt idx="64">
                  <c:v>11.899870549051524</c:v>
                </c:pt>
                <c:pt idx="65">
                  <c:v>11.869658251432968</c:v>
                </c:pt>
                <c:pt idx="66">
                  <c:v>11.0639969816048</c:v>
                </c:pt>
                <c:pt idx="67">
                  <c:v>10.731661707800681</c:v>
                </c:pt>
                <c:pt idx="68">
                  <c:v>10.530246390343638</c:v>
                </c:pt>
                <c:pt idx="69">
                  <c:v>9.7447266522611748</c:v>
                </c:pt>
                <c:pt idx="70">
                  <c:v>9.2411883586185688</c:v>
                </c:pt>
                <c:pt idx="71">
                  <c:v>9.4123913784570554</c:v>
                </c:pt>
                <c:pt idx="72">
                  <c:v>10.05692039431959</c:v>
                </c:pt>
                <c:pt idx="73">
                  <c:v>9.7648681840068789</c:v>
                </c:pt>
                <c:pt idx="74">
                  <c:v>10.006566564955328</c:v>
                </c:pt>
                <c:pt idx="75">
                  <c:v>10.147557287175259</c:v>
                </c:pt>
                <c:pt idx="76">
                  <c:v>10.05692039431959</c:v>
                </c:pt>
                <c:pt idx="77">
                  <c:v>10.610812517326455</c:v>
                </c:pt>
                <c:pt idx="78">
                  <c:v>11.82937518794156</c:v>
                </c:pt>
                <c:pt idx="79">
                  <c:v>13.79317453314772</c:v>
                </c:pt>
                <c:pt idx="80">
                  <c:v>13.058008624429517</c:v>
                </c:pt>
                <c:pt idx="81">
                  <c:v>12.69546105300684</c:v>
                </c:pt>
                <c:pt idx="82">
                  <c:v>11.094209279223357</c:v>
                </c:pt>
                <c:pt idx="83">
                  <c:v>12.242276588728496</c:v>
                </c:pt>
                <c:pt idx="84">
                  <c:v>13.390343898233636</c:v>
                </c:pt>
                <c:pt idx="85">
                  <c:v>13.863669894257685</c:v>
                </c:pt>
                <c:pt idx="86">
                  <c:v>14.206075933934656</c:v>
                </c:pt>
                <c:pt idx="87">
                  <c:v>11.869658251432968</c:v>
                </c:pt>
                <c:pt idx="88">
                  <c:v>12.000578207780046</c:v>
                </c:pt>
                <c:pt idx="89">
                  <c:v>11.486969148264588</c:v>
                </c:pt>
                <c:pt idx="90">
                  <c:v>12.413479608566982</c:v>
                </c:pt>
                <c:pt idx="91">
                  <c:v>13.491051556962157</c:v>
                </c:pt>
                <c:pt idx="92">
                  <c:v>13.108362453793777</c:v>
                </c:pt>
                <c:pt idx="93">
                  <c:v>13.652183810927792</c:v>
                </c:pt>
                <c:pt idx="94">
                  <c:v>15.666336985498212</c:v>
                </c:pt>
                <c:pt idx="95">
                  <c:v>16.784191997384792</c:v>
                </c:pt>
                <c:pt idx="96">
                  <c:v>18.012825433872752</c:v>
                </c:pt>
                <c:pt idx="97">
                  <c:v>21.960565656030774</c:v>
                </c:pt>
                <c:pt idx="98">
                  <c:v>23.702808152034187</c:v>
                </c:pt>
                <c:pt idx="99">
                  <c:v>23.410755941721479</c:v>
                </c:pt>
                <c:pt idx="100">
                  <c:v>23.017996072680248</c:v>
                </c:pt>
                <c:pt idx="101">
                  <c:v>25.163069203597743</c:v>
                </c:pt>
                <c:pt idx="102">
                  <c:v>22.151910207614964</c:v>
                </c:pt>
                <c:pt idx="103">
                  <c:v>22.22240556872493</c:v>
                </c:pt>
                <c:pt idx="104">
                  <c:v>18.365302239422572</c:v>
                </c:pt>
                <c:pt idx="105">
                  <c:v>17.09638573944321</c:v>
                </c:pt>
                <c:pt idx="106">
                  <c:v>15.303789414075535</c:v>
                </c:pt>
                <c:pt idx="107">
                  <c:v>16.502210552944938</c:v>
                </c:pt>
                <c:pt idx="108">
                  <c:v>17.902047009271378</c:v>
                </c:pt>
                <c:pt idx="109">
                  <c:v>18.81848670370092</c:v>
                </c:pt>
                <c:pt idx="110">
                  <c:v>22.917288413951727</c:v>
                </c:pt>
                <c:pt idx="111">
                  <c:v>27.217505441659576</c:v>
                </c:pt>
                <c:pt idx="112">
                  <c:v>26.693825616271265</c:v>
                </c:pt>
                <c:pt idx="113">
                  <c:v>28.325289687673305</c:v>
                </c:pt>
                <c:pt idx="114">
                  <c:v>30.03731988605816</c:v>
                </c:pt>
                <c:pt idx="115">
                  <c:v>29.60427695352552</c:v>
                </c:pt>
                <c:pt idx="116">
                  <c:v>26.170145790882952</c:v>
                </c:pt>
                <c:pt idx="117">
                  <c:v>24.155992616312531</c:v>
                </c:pt>
                <c:pt idx="118">
                  <c:v>22.081414846505002</c:v>
                </c:pt>
                <c:pt idx="119">
                  <c:v>25.183210735343451</c:v>
                </c:pt>
              </c:numCache>
            </c:numRef>
          </c:xVal>
          <c:yVal>
            <c:numRef>
              <c:f>lagPrice!$N$41:$N$160</c:f>
              <c:numCache>
                <c:formatCode>0.0000</c:formatCode>
                <c:ptCount val="120"/>
                <c:pt idx="0">
                  <c:v>-0.78729623561170214</c:v>
                </c:pt>
                <c:pt idx="1">
                  <c:v>-0.88276721974916939</c:v>
                </c:pt>
                <c:pt idx="2">
                  <c:v>-0.69753054515811375</c:v>
                </c:pt>
                <c:pt idx="3">
                  <c:v>0.54643234372160521</c:v>
                </c:pt>
                <c:pt idx="4">
                  <c:v>-8.3797356323387362E-3</c:v>
                </c:pt>
                <c:pt idx="5">
                  <c:v>-0.23929969197941681</c:v>
                </c:pt>
                <c:pt idx="6">
                  <c:v>-1.7685920332508944</c:v>
                </c:pt>
                <c:pt idx="7">
                  <c:v>0.11294280402399792</c:v>
                </c:pt>
                <c:pt idx="8">
                  <c:v>-0.86875557692445238</c:v>
                </c:pt>
                <c:pt idx="9">
                  <c:v>0.30648109766660347</c:v>
                </c:pt>
                <c:pt idx="10">
                  <c:v>-0.48656183486603766</c:v>
                </c:pt>
                <c:pt idx="11">
                  <c:v>0.41598573655663795</c:v>
                </c:pt>
                <c:pt idx="12">
                  <c:v>-5.7835620577375124E-2</c:v>
                </c:pt>
                <c:pt idx="13">
                  <c:v>0.42166901831265946</c:v>
                </c:pt>
                <c:pt idx="14">
                  <c:v>0.47777689530579348</c:v>
                </c:pt>
                <c:pt idx="15">
                  <c:v>0.14346017706181602</c:v>
                </c:pt>
                <c:pt idx="16">
                  <c:v>7.1478732621956809E-2</c:v>
                </c:pt>
                <c:pt idx="17">
                  <c:v>0.23999264929206277</c:v>
                </c:pt>
                <c:pt idx="18">
                  <c:v>0.31730354612368394</c:v>
                </c:pt>
                <c:pt idx="19">
                  <c:v>-0.65595168402751369</c:v>
                </c:pt>
                <c:pt idx="20">
                  <c:v>-0.72234262451205655</c:v>
                </c:pt>
                <c:pt idx="21">
                  <c:v>-0.3882382038866341</c:v>
                </c:pt>
                <c:pt idx="22">
                  <c:v>-0.7464690570653314</c:v>
                </c:pt>
                <c:pt idx="23">
                  <c:v>0.19784766117864638</c:v>
                </c:pt>
                <c:pt idx="24">
                  <c:v>-0.1544876126254735</c:v>
                </c:pt>
                <c:pt idx="25">
                  <c:v>-0.57434608087976891</c:v>
                </c:pt>
                <c:pt idx="26">
                  <c:v>-0.30123238247427597</c:v>
                </c:pt>
                <c:pt idx="27">
                  <c:v>-4.0029362635789489E-2</c:v>
                </c:pt>
                <c:pt idx="28">
                  <c:v>1.9333744508539752E-2</c:v>
                </c:pt>
                <c:pt idx="29">
                  <c:v>-0.44172774358424061</c:v>
                </c:pt>
                <c:pt idx="30">
                  <c:v>-0.28953400152582542</c:v>
                </c:pt>
                <c:pt idx="31">
                  <c:v>0.50159825243980816</c:v>
                </c:pt>
                <c:pt idx="32">
                  <c:v>0.22714000245012578</c:v>
                </c:pt>
                <c:pt idx="33">
                  <c:v>-0.3754075689725509</c:v>
                </c:pt>
                <c:pt idx="34">
                  <c:v>0.75629081197589976</c:v>
                </c:pt>
                <c:pt idx="35">
                  <c:v>0.51999264929206301</c:v>
                </c:pt>
                <c:pt idx="36">
                  <c:v>-0.43467789831617498</c:v>
                </c:pt>
                <c:pt idx="37">
                  <c:v>0.6473743119965345</c:v>
                </c:pt>
                <c:pt idx="38">
                  <c:v>0.14178380804121993</c:v>
                </c:pt>
                <c:pt idx="39">
                  <c:v>-0.44026840227149222</c:v>
                </c:pt>
                <c:pt idx="40">
                  <c:v>-1.8216191958780215E-2</c:v>
                </c:pt>
                <c:pt idx="41">
                  <c:v>-2.9136148305859422E-2</c:v>
                </c:pt>
                <c:pt idx="42">
                  <c:v>0.25001466121991633</c:v>
                </c:pt>
                <c:pt idx="43">
                  <c:v>-0.57281597369416737</c:v>
                </c:pt>
                <c:pt idx="44">
                  <c:v>-0.51984380703438049</c:v>
                </c:pt>
                <c:pt idx="45">
                  <c:v>-0.16722546973885066</c:v>
                </c:pt>
                <c:pt idx="46">
                  <c:v>0.37291606200685301</c:v>
                </c:pt>
                <c:pt idx="47">
                  <c:v>0.41923623661854315</c:v>
                </c:pt>
                <c:pt idx="48">
                  <c:v>0.12520258186597388</c:v>
                </c:pt>
                <c:pt idx="49">
                  <c:v>0.77322113742611442</c:v>
                </c:pt>
                <c:pt idx="50">
                  <c:v>0.63663991125086739</c:v>
                </c:pt>
                <c:pt idx="51">
                  <c:v>3.0978641422700903E-2</c:v>
                </c:pt>
                <c:pt idx="52">
                  <c:v>1.9495633239656573</c:v>
                </c:pt>
                <c:pt idx="53">
                  <c:v>2.0745609589210137</c:v>
                </c:pt>
                <c:pt idx="54">
                  <c:v>1.6585678716564374</c:v>
                </c:pt>
                <c:pt idx="55">
                  <c:v>-1.184594580694057</c:v>
                </c:pt>
                <c:pt idx="56">
                  <c:v>0.1722697089726033</c:v>
                </c:pt>
                <c:pt idx="57">
                  <c:v>-0.77041939419578043</c:v>
                </c:pt>
                <c:pt idx="58">
                  <c:v>-1.4164565053160612</c:v>
                </c:pt>
                <c:pt idx="59">
                  <c:v>-2.7893834700957854E-2</c:v>
                </c:pt>
                <c:pt idx="60">
                  <c:v>-3.0790968545394399</c:v>
                </c:pt>
                <c:pt idx="61">
                  <c:v>-0.84871628315803704</c:v>
                </c:pt>
                <c:pt idx="62">
                  <c:v>-0.97397496967694686</c:v>
                </c:pt>
                <c:pt idx="63">
                  <c:v>5.1686300151223108E-2</c:v>
                </c:pt>
                <c:pt idx="64">
                  <c:v>-0.1998705490515249</c:v>
                </c:pt>
                <c:pt idx="65">
                  <c:v>-0.96965825143296769</c:v>
                </c:pt>
                <c:pt idx="66">
                  <c:v>-0.49399698160480021</c:v>
                </c:pt>
                <c:pt idx="67">
                  <c:v>-0.36166170780068185</c:v>
                </c:pt>
                <c:pt idx="68">
                  <c:v>-0.94024639034363844</c:v>
                </c:pt>
                <c:pt idx="69">
                  <c:v>-0.65472665226117499</c:v>
                </c:pt>
                <c:pt idx="70">
                  <c:v>1.8811641381430988E-2</c:v>
                </c:pt>
                <c:pt idx="71">
                  <c:v>0.48760862154294493</c:v>
                </c:pt>
                <c:pt idx="72">
                  <c:v>-0.44692039431959074</c:v>
                </c:pt>
                <c:pt idx="73">
                  <c:v>8.5131815993120696E-2</c:v>
                </c:pt>
                <c:pt idx="74">
                  <c:v>-1.6566564955327934E-2</c:v>
                </c:pt>
                <c:pt idx="75">
                  <c:v>-0.24755728717525827</c:v>
                </c:pt>
                <c:pt idx="76">
                  <c:v>0.39307960568040912</c:v>
                </c:pt>
                <c:pt idx="77">
                  <c:v>1.0491874826735454</c:v>
                </c:pt>
                <c:pt idx="78">
                  <c:v>1.7806248120584396</c:v>
                </c:pt>
                <c:pt idx="79">
                  <c:v>-0.91317453314771946</c:v>
                </c:pt>
                <c:pt idx="80">
                  <c:v>-0.53800862442951747</c:v>
                </c:pt>
                <c:pt idx="81">
                  <c:v>-1.76546105300684</c:v>
                </c:pt>
                <c:pt idx="82">
                  <c:v>0.97579072077664364</c:v>
                </c:pt>
                <c:pt idx="83">
                  <c:v>0.96772341127150519</c:v>
                </c:pt>
                <c:pt idx="84">
                  <c:v>0.28965610176636325</c:v>
                </c:pt>
                <c:pt idx="85">
                  <c:v>0.15633010574231498</c:v>
                </c:pt>
                <c:pt idx="86">
                  <c:v>-2.5060759339346568</c:v>
                </c:pt>
                <c:pt idx="87">
                  <c:v>-3.9658251432967973E-2</c:v>
                </c:pt>
                <c:pt idx="88">
                  <c:v>-0.68057820778004618</c:v>
                </c:pt>
                <c:pt idx="89">
                  <c:v>0.75303085173541184</c:v>
                </c:pt>
                <c:pt idx="90">
                  <c:v>0.8965203914330182</c:v>
                </c:pt>
                <c:pt idx="91">
                  <c:v>-0.56105155696215725</c:v>
                </c:pt>
                <c:pt idx="92">
                  <c:v>0.36163754620622335</c:v>
                </c:pt>
                <c:pt idx="93">
                  <c:v>1.8178161890722091</c:v>
                </c:pt>
                <c:pt idx="94">
                  <c:v>0.91366301450178611</c:v>
                </c:pt>
                <c:pt idx="95">
                  <c:v>1.0158080026152092</c:v>
                </c:pt>
                <c:pt idx="96">
                  <c:v>3.7071745661272466</c:v>
                </c:pt>
                <c:pt idx="97">
                  <c:v>1.4894343439692257</c:v>
                </c:pt>
                <c:pt idx="98">
                  <c:v>-0.54280815203418697</c:v>
                </c:pt>
                <c:pt idx="99">
                  <c:v>-0.64075594172147987</c:v>
                </c:pt>
                <c:pt idx="100">
                  <c:v>1.8820039273197509</c:v>
                </c:pt>
                <c:pt idx="101">
                  <c:v>-3.2530692035977431</c:v>
                </c:pt>
                <c:pt idx="102">
                  <c:v>-0.17191020761496389</c:v>
                </c:pt>
                <c:pt idx="103">
                  <c:v>-4.0724055687249319</c:v>
                </c:pt>
                <c:pt idx="104">
                  <c:v>-1.4753022394225717</c:v>
                </c:pt>
                <c:pt idx="105">
                  <c:v>-1.986385739443211</c:v>
                </c:pt>
                <c:pt idx="106">
                  <c:v>0.99621058592446587</c:v>
                </c:pt>
                <c:pt idx="107">
                  <c:v>1.1877894470550636</c:v>
                </c:pt>
                <c:pt idx="108">
                  <c:v>0.69795299072862349</c:v>
                </c:pt>
                <c:pt idx="109">
                  <c:v>3.8515132962990819</c:v>
                </c:pt>
                <c:pt idx="110">
                  <c:v>4.0227115860482741</c:v>
                </c:pt>
                <c:pt idx="111">
                  <c:v>-0.79750544165957393</c:v>
                </c:pt>
                <c:pt idx="112">
                  <c:v>1.3461743837287337</c:v>
                </c:pt>
                <c:pt idx="113">
                  <c:v>1.4147103123266938</c:v>
                </c:pt>
                <c:pt idx="114">
                  <c:v>-0.72731988605816156</c:v>
                </c:pt>
                <c:pt idx="115">
                  <c:v>-3.7042769535255218</c:v>
                </c:pt>
                <c:pt idx="116">
                  <c:v>-2.2701457908829532</c:v>
                </c:pt>
                <c:pt idx="117">
                  <c:v>-2.3159926163125313</c:v>
                </c:pt>
                <c:pt idx="118">
                  <c:v>2.838585153495</c:v>
                </c:pt>
                <c:pt idx="119">
                  <c:v>4.286789264656548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4-44AC-87F6-912917A9D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379424"/>
        <c:axId val="541116048"/>
      </c:scatterChart>
      <c:valAx>
        <c:axId val="81437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16048"/>
        <c:crossesAt val="-5"/>
        <c:crossBetween val="midCat"/>
      </c:valAx>
      <c:valAx>
        <c:axId val="5411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7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of Sugar (cents per pound)</a:t>
            </a:r>
          </a:p>
        </c:rich>
      </c:tx>
      <c:layout>
        <c:manualLayout>
          <c:xMode val="edge"/>
          <c:yMode val="edge"/>
          <c:x val="0.29533683426406687"/>
          <c:y val="3.81471516529556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57523604085437E-2"/>
          <c:y val="0.22615811337109418"/>
          <c:w val="0.87176179587595193"/>
          <c:h val="0.53406012314137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'lag2Price+forecast'!$B$3</c:f>
              <c:strCache>
                <c:ptCount val="1"/>
                <c:pt idx="0">
                  <c:v>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'lag2Price+forecast'!$A$4:$A$124</c:f>
              <c:numCache>
                <c:formatCode>[$-409]mmm\-yy;@</c:formatCode>
                <c:ptCount val="121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</c:numCache>
            </c:numRef>
          </c:xVal>
          <c:yVal>
            <c:numRef>
              <c:f>'lag2Price+forecast'!$B$4:$B$124</c:f>
              <c:numCache>
                <c:formatCode>0.00</c:formatCode>
                <c:ptCount val="121"/>
                <c:pt idx="0">
                  <c:v>8.5399999999999991</c:v>
                </c:pt>
                <c:pt idx="1">
                  <c:v>7.9</c:v>
                </c:pt>
                <c:pt idx="2">
                  <c:v>7.16</c:v>
                </c:pt>
                <c:pt idx="3">
                  <c:v>6.6</c:v>
                </c:pt>
                <c:pt idx="4">
                  <c:v>7.28</c:v>
                </c:pt>
                <c:pt idx="5">
                  <c:v>7.41</c:v>
                </c:pt>
                <c:pt idx="6">
                  <c:v>7.31</c:v>
                </c:pt>
                <c:pt idx="7">
                  <c:v>5.68</c:v>
                </c:pt>
                <c:pt idx="8">
                  <c:v>5.92</c:v>
                </c:pt>
                <c:pt idx="9">
                  <c:v>5.18</c:v>
                </c:pt>
                <c:pt idx="10">
                  <c:v>5.61</c:v>
                </c:pt>
                <c:pt idx="11">
                  <c:v>5.25</c:v>
                </c:pt>
                <c:pt idx="12">
                  <c:v>5.79</c:v>
                </c:pt>
                <c:pt idx="13">
                  <c:v>5.86</c:v>
                </c:pt>
                <c:pt idx="14">
                  <c:v>6.41</c:v>
                </c:pt>
                <c:pt idx="15">
                  <c:v>7.02</c:v>
                </c:pt>
                <c:pt idx="16">
                  <c:v>7.3</c:v>
                </c:pt>
                <c:pt idx="17">
                  <c:v>7.51</c:v>
                </c:pt>
                <c:pt idx="18">
                  <c:v>7.89</c:v>
                </c:pt>
                <c:pt idx="19">
                  <c:v>8.35</c:v>
                </c:pt>
                <c:pt idx="20">
                  <c:v>7.84</c:v>
                </c:pt>
                <c:pt idx="21">
                  <c:v>7.26</c:v>
                </c:pt>
                <c:pt idx="22">
                  <c:v>7.01</c:v>
                </c:pt>
                <c:pt idx="23">
                  <c:v>6.4</c:v>
                </c:pt>
                <c:pt idx="24">
                  <c:v>6.73</c:v>
                </c:pt>
                <c:pt idx="25">
                  <c:v>6.71</c:v>
                </c:pt>
                <c:pt idx="26">
                  <c:v>6.27</c:v>
                </c:pt>
                <c:pt idx="27">
                  <c:v>6.1</c:v>
                </c:pt>
                <c:pt idx="28">
                  <c:v>6.19</c:v>
                </c:pt>
                <c:pt idx="29">
                  <c:v>6.34</c:v>
                </c:pt>
                <c:pt idx="30">
                  <c:v>6.03</c:v>
                </c:pt>
                <c:pt idx="31">
                  <c:v>5.87</c:v>
                </c:pt>
                <c:pt idx="32">
                  <c:v>6.5</c:v>
                </c:pt>
                <c:pt idx="33">
                  <c:v>6.86</c:v>
                </c:pt>
                <c:pt idx="34">
                  <c:v>6.62</c:v>
                </c:pt>
                <c:pt idx="35">
                  <c:v>7.51</c:v>
                </c:pt>
                <c:pt idx="36">
                  <c:v>8.17</c:v>
                </c:pt>
                <c:pt idx="37">
                  <c:v>7.88</c:v>
                </c:pt>
                <c:pt idx="38">
                  <c:v>8.67</c:v>
                </c:pt>
                <c:pt idx="39">
                  <c:v>8.9600000000000009</c:v>
                </c:pt>
                <c:pt idx="40">
                  <c:v>8.67</c:v>
                </c:pt>
                <c:pt idx="41">
                  <c:v>8.8000000000000007</c:v>
                </c:pt>
                <c:pt idx="42">
                  <c:v>8.92</c:v>
                </c:pt>
                <c:pt idx="43">
                  <c:v>9.32</c:v>
                </c:pt>
                <c:pt idx="44">
                  <c:v>8.9</c:v>
                </c:pt>
                <c:pt idx="45">
                  <c:v>8.5299999999999994</c:v>
                </c:pt>
                <c:pt idx="46">
                  <c:v>8.51</c:v>
                </c:pt>
                <c:pt idx="47">
                  <c:v>9.0299999999999994</c:v>
                </c:pt>
                <c:pt idx="48">
                  <c:v>9.6</c:v>
                </c:pt>
                <c:pt idx="49">
                  <c:v>9.8800000000000008</c:v>
                </c:pt>
                <c:pt idx="50">
                  <c:v>10.81</c:v>
                </c:pt>
                <c:pt idx="51">
                  <c:v>11.61</c:v>
                </c:pt>
                <c:pt idx="52">
                  <c:v>11.81</c:v>
                </c:pt>
                <c:pt idx="53">
                  <c:v>13.93</c:v>
                </c:pt>
                <c:pt idx="54">
                  <c:v>16.190000000000001</c:v>
                </c:pt>
                <c:pt idx="55">
                  <c:v>18.05</c:v>
                </c:pt>
                <c:pt idx="56">
                  <c:v>17.079999999999998</c:v>
                </c:pt>
                <c:pt idx="57">
                  <c:v>17.46</c:v>
                </c:pt>
                <c:pt idx="58">
                  <c:v>16.899999999999999</c:v>
                </c:pt>
                <c:pt idx="59">
                  <c:v>15.69</c:v>
                </c:pt>
                <c:pt idx="60">
                  <c:v>15.86</c:v>
                </c:pt>
                <c:pt idx="61">
                  <c:v>12.98</c:v>
                </c:pt>
                <c:pt idx="62">
                  <c:v>12.31</c:v>
                </c:pt>
                <c:pt idx="63">
                  <c:v>11.51</c:v>
                </c:pt>
                <c:pt idx="64">
                  <c:v>11.73</c:v>
                </c:pt>
                <c:pt idx="65">
                  <c:v>11.7</c:v>
                </c:pt>
                <c:pt idx="66">
                  <c:v>10.9</c:v>
                </c:pt>
                <c:pt idx="67">
                  <c:v>10.57</c:v>
                </c:pt>
                <c:pt idx="68">
                  <c:v>10.37</c:v>
                </c:pt>
                <c:pt idx="69">
                  <c:v>9.59</c:v>
                </c:pt>
                <c:pt idx="70">
                  <c:v>9.09</c:v>
                </c:pt>
                <c:pt idx="71">
                  <c:v>9.26</c:v>
                </c:pt>
                <c:pt idx="72">
                  <c:v>9.9</c:v>
                </c:pt>
                <c:pt idx="73">
                  <c:v>9.61</c:v>
                </c:pt>
                <c:pt idx="74">
                  <c:v>9.85</c:v>
                </c:pt>
                <c:pt idx="75">
                  <c:v>9.99</c:v>
                </c:pt>
                <c:pt idx="76">
                  <c:v>9.9</c:v>
                </c:pt>
                <c:pt idx="77">
                  <c:v>10.45</c:v>
                </c:pt>
                <c:pt idx="78">
                  <c:v>11.66</c:v>
                </c:pt>
                <c:pt idx="79">
                  <c:v>13.61</c:v>
                </c:pt>
                <c:pt idx="80">
                  <c:v>12.88</c:v>
                </c:pt>
                <c:pt idx="81">
                  <c:v>12.52</c:v>
                </c:pt>
                <c:pt idx="82">
                  <c:v>10.93</c:v>
                </c:pt>
                <c:pt idx="83">
                  <c:v>12.07</c:v>
                </c:pt>
                <c:pt idx="84">
                  <c:v>13.21</c:v>
                </c:pt>
                <c:pt idx="85">
                  <c:v>13.68</c:v>
                </c:pt>
                <c:pt idx="86">
                  <c:v>14.02</c:v>
                </c:pt>
                <c:pt idx="87">
                  <c:v>11.7</c:v>
                </c:pt>
                <c:pt idx="88">
                  <c:v>11.83</c:v>
                </c:pt>
                <c:pt idx="89">
                  <c:v>11.32</c:v>
                </c:pt>
                <c:pt idx="90">
                  <c:v>12.24</c:v>
                </c:pt>
                <c:pt idx="91">
                  <c:v>13.31</c:v>
                </c:pt>
                <c:pt idx="92">
                  <c:v>12.93</c:v>
                </c:pt>
                <c:pt idx="93">
                  <c:v>13.47</c:v>
                </c:pt>
                <c:pt idx="94">
                  <c:v>15.47</c:v>
                </c:pt>
                <c:pt idx="95">
                  <c:v>16.579999999999998</c:v>
                </c:pt>
                <c:pt idx="96">
                  <c:v>17.8</c:v>
                </c:pt>
                <c:pt idx="97">
                  <c:v>21.72</c:v>
                </c:pt>
                <c:pt idx="98">
                  <c:v>23.45</c:v>
                </c:pt>
                <c:pt idx="99">
                  <c:v>23.16</c:v>
                </c:pt>
                <c:pt idx="100">
                  <c:v>22.77</c:v>
                </c:pt>
                <c:pt idx="101">
                  <c:v>24.9</c:v>
                </c:pt>
                <c:pt idx="102">
                  <c:v>21.91</c:v>
                </c:pt>
                <c:pt idx="103">
                  <c:v>21.98</c:v>
                </c:pt>
                <c:pt idx="104">
                  <c:v>18.149999999999999</c:v>
                </c:pt>
                <c:pt idx="105">
                  <c:v>16.89</c:v>
                </c:pt>
                <c:pt idx="106">
                  <c:v>15.11</c:v>
                </c:pt>
                <c:pt idx="107">
                  <c:v>16.3</c:v>
                </c:pt>
                <c:pt idx="108">
                  <c:v>17.690000000000001</c:v>
                </c:pt>
                <c:pt idx="109">
                  <c:v>18.600000000000001</c:v>
                </c:pt>
                <c:pt idx="110">
                  <c:v>22.67</c:v>
                </c:pt>
                <c:pt idx="111">
                  <c:v>26.94</c:v>
                </c:pt>
                <c:pt idx="112">
                  <c:v>26.42</c:v>
                </c:pt>
                <c:pt idx="113">
                  <c:v>28.04</c:v>
                </c:pt>
                <c:pt idx="114">
                  <c:v>29.74</c:v>
                </c:pt>
                <c:pt idx="115">
                  <c:v>29.31</c:v>
                </c:pt>
                <c:pt idx="116">
                  <c:v>25.9</c:v>
                </c:pt>
                <c:pt idx="117">
                  <c:v>23.9</c:v>
                </c:pt>
                <c:pt idx="118">
                  <c:v>21.84</c:v>
                </c:pt>
                <c:pt idx="119">
                  <c:v>24.92</c:v>
                </c:pt>
                <c:pt idx="120">
                  <c:v>29.47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8-4CCB-BB32-2E1CDABAE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320464"/>
        <c:axId val="842322032"/>
      </c:scatterChart>
      <c:valAx>
        <c:axId val="84232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6761665425143928"/>
              <c:y val="0.86921009837806085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mmm\-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322032"/>
        <c:crosses val="autoZero"/>
        <c:crossBetween val="midCat"/>
      </c:valAx>
      <c:valAx>
        <c:axId val="84232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320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of Sugar (cents per pound)</a:t>
            </a:r>
          </a:p>
        </c:rich>
      </c:tx>
      <c:layout>
        <c:manualLayout>
          <c:xMode val="edge"/>
          <c:yMode val="edge"/>
          <c:x val="0.29624852327225026"/>
          <c:y val="3.8043516119433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270407031253338E-2"/>
          <c:y val="0.22554370270807286"/>
          <c:w val="0.89521387818514053"/>
          <c:h val="0.535326619680606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'lag2Price+forecast'!$B$3</c:f>
              <c:strCache>
                <c:ptCount val="1"/>
                <c:pt idx="0">
                  <c:v>Price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4804117305517923"/>
                  <c:y val="3.029998288257446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/>
                      <a:t>y = 1.0071x + 0.0869</a:t>
                    </a:r>
                    <a:endParaRPr lang="en-US" sz="1200"/>
                  </a:p>
                </c:rich>
              </c:tx>
              <c:numFmt formatCode="General" sourceLinked="0"/>
            </c:trendlineLbl>
          </c:trendline>
          <c:xVal>
            <c:numRef>
              <c:f>'lag2Price+forecast'!$C$4:$C$124</c:f>
              <c:numCache>
                <c:formatCode>0.00</c:formatCode>
                <c:ptCount val="121"/>
                <c:pt idx="1">
                  <c:v>8.5399999999999991</c:v>
                </c:pt>
                <c:pt idx="2">
                  <c:v>7.9</c:v>
                </c:pt>
                <c:pt idx="3">
                  <c:v>7.16</c:v>
                </c:pt>
                <c:pt idx="4">
                  <c:v>6.6</c:v>
                </c:pt>
                <c:pt idx="5">
                  <c:v>7.28</c:v>
                </c:pt>
                <c:pt idx="6">
                  <c:v>7.41</c:v>
                </c:pt>
                <c:pt idx="7">
                  <c:v>7.31</c:v>
                </c:pt>
                <c:pt idx="8">
                  <c:v>5.68</c:v>
                </c:pt>
                <c:pt idx="9">
                  <c:v>5.92</c:v>
                </c:pt>
                <c:pt idx="10">
                  <c:v>5.18</c:v>
                </c:pt>
                <c:pt idx="11">
                  <c:v>5.61</c:v>
                </c:pt>
                <c:pt idx="12">
                  <c:v>5.25</c:v>
                </c:pt>
                <c:pt idx="13">
                  <c:v>5.79</c:v>
                </c:pt>
                <c:pt idx="14">
                  <c:v>5.86</c:v>
                </c:pt>
                <c:pt idx="15">
                  <c:v>6.41</c:v>
                </c:pt>
                <c:pt idx="16">
                  <c:v>7.02</c:v>
                </c:pt>
                <c:pt idx="17">
                  <c:v>7.3</c:v>
                </c:pt>
                <c:pt idx="18">
                  <c:v>7.51</c:v>
                </c:pt>
                <c:pt idx="19">
                  <c:v>7.89</c:v>
                </c:pt>
                <c:pt idx="20">
                  <c:v>8.35</c:v>
                </c:pt>
                <c:pt idx="21">
                  <c:v>7.84</c:v>
                </c:pt>
                <c:pt idx="22">
                  <c:v>7.26</c:v>
                </c:pt>
                <c:pt idx="23">
                  <c:v>7.01</c:v>
                </c:pt>
                <c:pt idx="24">
                  <c:v>6.4</c:v>
                </c:pt>
                <c:pt idx="25">
                  <c:v>6.73</c:v>
                </c:pt>
                <c:pt idx="26">
                  <c:v>6.71</c:v>
                </c:pt>
                <c:pt idx="27">
                  <c:v>6.27</c:v>
                </c:pt>
                <c:pt idx="28">
                  <c:v>6.1</c:v>
                </c:pt>
                <c:pt idx="29">
                  <c:v>6.19</c:v>
                </c:pt>
                <c:pt idx="30">
                  <c:v>6.34</c:v>
                </c:pt>
                <c:pt idx="31">
                  <c:v>6.03</c:v>
                </c:pt>
                <c:pt idx="32">
                  <c:v>5.87</c:v>
                </c:pt>
                <c:pt idx="33">
                  <c:v>6.5</c:v>
                </c:pt>
                <c:pt idx="34">
                  <c:v>6.86</c:v>
                </c:pt>
                <c:pt idx="35">
                  <c:v>6.62</c:v>
                </c:pt>
                <c:pt idx="36">
                  <c:v>7.51</c:v>
                </c:pt>
                <c:pt idx="37">
                  <c:v>8.17</c:v>
                </c:pt>
                <c:pt idx="38">
                  <c:v>7.88</c:v>
                </c:pt>
                <c:pt idx="39">
                  <c:v>8.67</c:v>
                </c:pt>
                <c:pt idx="40">
                  <c:v>8.9600000000000009</c:v>
                </c:pt>
                <c:pt idx="41">
                  <c:v>8.67</c:v>
                </c:pt>
                <c:pt idx="42">
                  <c:v>8.8000000000000007</c:v>
                </c:pt>
                <c:pt idx="43">
                  <c:v>8.92</c:v>
                </c:pt>
                <c:pt idx="44">
                  <c:v>9.32</c:v>
                </c:pt>
                <c:pt idx="45">
                  <c:v>8.9</c:v>
                </c:pt>
                <c:pt idx="46">
                  <c:v>8.5299999999999994</c:v>
                </c:pt>
                <c:pt idx="47">
                  <c:v>8.51</c:v>
                </c:pt>
                <c:pt idx="48">
                  <c:v>9.0299999999999994</c:v>
                </c:pt>
                <c:pt idx="49">
                  <c:v>9.6</c:v>
                </c:pt>
                <c:pt idx="50">
                  <c:v>9.8800000000000008</c:v>
                </c:pt>
                <c:pt idx="51">
                  <c:v>10.81</c:v>
                </c:pt>
                <c:pt idx="52">
                  <c:v>11.61</c:v>
                </c:pt>
                <c:pt idx="53">
                  <c:v>11.81</c:v>
                </c:pt>
                <c:pt idx="54">
                  <c:v>13.93</c:v>
                </c:pt>
                <c:pt idx="55">
                  <c:v>16.190000000000001</c:v>
                </c:pt>
                <c:pt idx="56">
                  <c:v>18.05</c:v>
                </c:pt>
                <c:pt idx="57">
                  <c:v>17.079999999999998</c:v>
                </c:pt>
                <c:pt idx="58">
                  <c:v>17.46</c:v>
                </c:pt>
                <c:pt idx="59">
                  <c:v>16.899999999999999</c:v>
                </c:pt>
                <c:pt idx="60">
                  <c:v>15.69</c:v>
                </c:pt>
                <c:pt idx="61">
                  <c:v>15.86</c:v>
                </c:pt>
                <c:pt idx="62">
                  <c:v>12.98</c:v>
                </c:pt>
                <c:pt idx="63">
                  <c:v>12.31</c:v>
                </c:pt>
                <c:pt idx="64">
                  <c:v>11.51</c:v>
                </c:pt>
                <c:pt idx="65">
                  <c:v>11.73</c:v>
                </c:pt>
                <c:pt idx="66">
                  <c:v>11.7</c:v>
                </c:pt>
                <c:pt idx="67">
                  <c:v>10.9</c:v>
                </c:pt>
                <c:pt idx="68">
                  <c:v>10.57</c:v>
                </c:pt>
                <c:pt idx="69">
                  <c:v>10.37</c:v>
                </c:pt>
                <c:pt idx="70">
                  <c:v>9.59</c:v>
                </c:pt>
                <c:pt idx="71">
                  <c:v>9.09</c:v>
                </c:pt>
                <c:pt idx="72">
                  <c:v>9.26</c:v>
                </c:pt>
                <c:pt idx="73">
                  <c:v>9.9</c:v>
                </c:pt>
                <c:pt idx="74">
                  <c:v>9.61</c:v>
                </c:pt>
                <c:pt idx="75">
                  <c:v>9.85</c:v>
                </c:pt>
                <c:pt idx="76">
                  <c:v>9.99</c:v>
                </c:pt>
                <c:pt idx="77">
                  <c:v>9.9</c:v>
                </c:pt>
                <c:pt idx="78">
                  <c:v>10.45</c:v>
                </c:pt>
                <c:pt idx="79">
                  <c:v>11.66</c:v>
                </c:pt>
                <c:pt idx="80">
                  <c:v>13.61</c:v>
                </c:pt>
                <c:pt idx="81">
                  <c:v>12.88</c:v>
                </c:pt>
                <c:pt idx="82">
                  <c:v>12.52</c:v>
                </c:pt>
                <c:pt idx="83">
                  <c:v>10.93</c:v>
                </c:pt>
                <c:pt idx="84">
                  <c:v>12.07</c:v>
                </c:pt>
                <c:pt idx="85">
                  <c:v>13.21</c:v>
                </c:pt>
                <c:pt idx="86">
                  <c:v>13.68</c:v>
                </c:pt>
                <c:pt idx="87">
                  <c:v>14.02</c:v>
                </c:pt>
                <c:pt idx="88">
                  <c:v>11.7</c:v>
                </c:pt>
                <c:pt idx="89">
                  <c:v>11.83</c:v>
                </c:pt>
                <c:pt idx="90">
                  <c:v>11.32</c:v>
                </c:pt>
                <c:pt idx="91">
                  <c:v>12.24</c:v>
                </c:pt>
                <c:pt idx="92">
                  <c:v>13.31</c:v>
                </c:pt>
                <c:pt idx="93">
                  <c:v>12.93</c:v>
                </c:pt>
                <c:pt idx="94">
                  <c:v>13.47</c:v>
                </c:pt>
                <c:pt idx="95">
                  <c:v>15.47</c:v>
                </c:pt>
                <c:pt idx="96">
                  <c:v>16.579999999999998</c:v>
                </c:pt>
                <c:pt idx="97">
                  <c:v>17.8</c:v>
                </c:pt>
                <c:pt idx="98">
                  <c:v>21.72</c:v>
                </c:pt>
                <c:pt idx="99">
                  <c:v>23.45</c:v>
                </c:pt>
                <c:pt idx="100">
                  <c:v>23.16</c:v>
                </c:pt>
                <c:pt idx="101">
                  <c:v>22.77</c:v>
                </c:pt>
                <c:pt idx="102">
                  <c:v>24.9</c:v>
                </c:pt>
                <c:pt idx="103">
                  <c:v>21.91</c:v>
                </c:pt>
                <c:pt idx="104">
                  <c:v>21.98</c:v>
                </c:pt>
                <c:pt idx="105">
                  <c:v>18.149999999999999</c:v>
                </c:pt>
                <c:pt idx="106">
                  <c:v>16.89</c:v>
                </c:pt>
                <c:pt idx="107">
                  <c:v>15.11</c:v>
                </c:pt>
                <c:pt idx="108">
                  <c:v>16.3</c:v>
                </c:pt>
                <c:pt idx="109">
                  <c:v>17.690000000000001</c:v>
                </c:pt>
                <c:pt idx="110">
                  <c:v>18.600000000000001</c:v>
                </c:pt>
                <c:pt idx="111">
                  <c:v>22.67</c:v>
                </c:pt>
                <c:pt idx="112">
                  <c:v>26.94</c:v>
                </c:pt>
                <c:pt idx="113">
                  <c:v>26.42</c:v>
                </c:pt>
                <c:pt idx="114">
                  <c:v>28.04</c:v>
                </c:pt>
                <c:pt idx="115">
                  <c:v>29.74</c:v>
                </c:pt>
                <c:pt idx="116">
                  <c:v>29.31</c:v>
                </c:pt>
                <c:pt idx="117">
                  <c:v>25.9</c:v>
                </c:pt>
                <c:pt idx="118">
                  <c:v>23.9</c:v>
                </c:pt>
                <c:pt idx="119">
                  <c:v>21.84</c:v>
                </c:pt>
                <c:pt idx="120">
                  <c:v>24.92</c:v>
                </c:pt>
              </c:numCache>
            </c:numRef>
          </c:xVal>
          <c:yVal>
            <c:numRef>
              <c:f>'lag2Price+forecast'!$B$4:$B$124</c:f>
              <c:numCache>
                <c:formatCode>0.00</c:formatCode>
                <c:ptCount val="121"/>
                <c:pt idx="0">
                  <c:v>8.5399999999999991</c:v>
                </c:pt>
                <c:pt idx="1">
                  <c:v>7.9</c:v>
                </c:pt>
                <c:pt idx="2">
                  <c:v>7.16</c:v>
                </c:pt>
                <c:pt idx="3">
                  <c:v>6.6</c:v>
                </c:pt>
                <c:pt idx="4">
                  <c:v>7.28</c:v>
                </c:pt>
                <c:pt idx="5">
                  <c:v>7.41</c:v>
                </c:pt>
                <c:pt idx="6">
                  <c:v>7.31</c:v>
                </c:pt>
                <c:pt idx="7">
                  <c:v>5.68</c:v>
                </c:pt>
                <c:pt idx="8">
                  <c:v>5.92</c:v>
                </c:pt>
                <c:pt idx="9">
                  <c:v>5.18</c:v>
                </c:pt>
                <c:pt idx="10">
                  <c:v>5.61</c:v>
                </c:pt>
                <c:pt idx="11">
                  <c:v>5.25</c:v>
                </c:pt>
                <c:pt idx="12">
                  <c:v>5.79</c:v>
                </c:pt>
                <c:pt idx="13">
                  <c:v>5.86</c:v>
                </c:pt>
                <c:pt idx="14">
                  <c:v>6.41</c:v>
                </c:pt>
                <c:pt idx="15">
                  <c:v>7.02</c:v>
                </c:pt>
                <c:pt idx="16">
                  <c:v>7.3</c:v>
                </c:pt>
                <c:pt idx="17">
                  <c:v>7.51</c:v>
                </c:pt>
                <c:pt idx="18">
                  <c:v>7.89</c:v>
                </c:pt>
                <c:pt idx="19">
                  <c:v>8.35</c:v>
                </c:pt>
                <c:pt idx="20">
                  <c:v>7.84</c:v>
                </c:pt>
                <c:pt idx="21">
                  <c:v>7.26</c:v>
                </c:pt>
                <c:pt idx="22">
                  <c:v>7.01</c:v>
                </c:pt>
                <c:pt idx="23">
                  <c:v>6.4</c:v>
                </c:pt>
                <c:pt idx="24">
                  <c:v>6.73</c:v>
                </c:pt>
                <c:pt idx="25">
                  <c:v>6.71</c:v>
                </c:pt>
                <c:pt idx="26">
                  <c:v>6.27</c:v>
                </c:pt>
                <c:pt idx="27">
                  <c:v>6.1</c:v>
                </c:pt>
                <c:pt idx="28">
                  <c:v>6.19</c:v>
                </c:pt>
                <c:pt idx="29">
                  <c:v>6.34</c:v>
                </c:pt>
                <c:pt idx="30">
                  <c:v>6.03</c:v>
                </c:pt>
                <c:pt idx="31">
                  <c:v>5.87</c:v>
                </c:pt>
                <c:pt idx="32">
                  <c:v>6.5</c:v>
                </c:pt>
                <c:pt idx="33">
                  <c:v>6.86</c:v>
                </c:pt>
                <c:pt idx="34">
                  <c:v>6.62</c:v>
                </c:pt>
                <c:pt idx="35">
                  <c:v>7.51</c:v>
                </c:pt>
                <c:pt idx="36">
                  <c:v>8.17</c:v>
                </c:pt>
                <c:pt idx="37">
                  <c:v>7.88</c:v>
                </c:pt>
                <c:pt idx="38">
                  <c:v>8.67</c:v>
                </c:pt>
                <c:pt idx="39">
                  <c:v>8.9600000000000009</c:v>
                </c:pt>
                <c:pt idx="40">
                  <c:v>8.67</c:v>
                </c:pt>
                <c:pt idx="41">
                  <c:v>8.8000000000000007</c:v>
                </c:pt>
                <c:pt idx="42">
                  <c:v>8.92</c:v>
                </c:pt>
                <c:pt idx="43">
                  <c:v>9.32</c:v>
                </c:pt>
                <c:pt idx="44">
                  <c:v>8.9</c:v>
                </c:pt>
                <c:pt idx="45">
                  <c:v>8.5299999999999994</c:v>
                </c:pt>
                <c:pt idx="46">
                  <c:v>8.51</c:v>
                </c:pt>
                <c:pt idx="47">
                  <c:v>9.0299999999999994</c:v>
                </c:pt>
                <c:pt idx="48">
                  <c:v>9.6</c:v>
                </c:pt>
                <c:pt idx="49">
                  <c:v>9.8800000000000008</c:v>
                </c:pt>
                <c:pt idx="50">
                  <c:v>10.81</c:v>
                </c:pt>
                <c:pt idx="51">
                  <c:v>11.61</c:v>
                </c:pt>
                <c:pt idx="52">
                  <c:v>11.81</c:v>
                </c:pt>
                <c:pt idx="53">
                  <c:v>13.93</c:v>
                </c:pt>
                <c:pt idx="54">
                  <c:v>16.190000000000001</c:v>
                </c:pt>
                <c:pt idx="55">
                  <c:v>18.05</c:v>
                </c:pt>
                <c:pt idx="56">
                  <c:v>17.079999999999998</c:v>
                </c:pt>
                <c:pt idx="57">
                  <c:v>17.46</c:v>
                </c:pt>
                <c:pt idx="58">
                  <c:v>16.899999999999999</c:v>
                </c:pt>
                <c:pt idx="59">
                  <c:v>15.69</c:v>
                </c:pt>
                <c:pt idx="60">
                  <c:v>15.86</c:v>
                </c:pt>
                <c:pt idx="61">
                  <c:v>12.98</c:v>
                </c:pt>
                <c:pt idx="62">
                  <c:v>12.31</c:v>
                </c:pt>
                <c:pt idx="63">
                  <c:v>11.51</c:v>
                </c:pt>
                <c:pt idx="64">
                  <c:v>11.73</c:v>
                </c:pt>
                <c:pt idx="65">
                  <c:v>11.7</c:v>
                </c:pt>
                <c:pt idx="66">
                  <c:v>10.9</c:v>
                </c:pt>
                <c:pt idx="67">
                  <c:v>10.57</c:v>
                </c:pt>
                <c:pt idx="68">
                  <c:v>10.37</c:v>
                </c:pt>
                <c:pt idx="69">
                  <c:v>9.59</c:v>
                </c:pt>
                <c:pt idx="70">
                  <c:v>9.09</c:v>
                </c:pt>
                <c:pt idx="71">
                  <c:v>9.26</c:v>
                </c:pt>
                <c:pt idx="72">
                  <c:v>9.9</c:v>
                </c:pt>
                <c:pt idx="73">
                  <c:v>9.61</c:v>
                </c:pt>
                <c:pt idx="74">
                  <c:v>9.85</c:v>
                </c:pt>
                <c:pt idx="75">
                  <c:v>9.99</c:v>
                </c:pt>
                <c:pt idx="76">
                  <c:v>9.9</c:v>
                </c:pt>
                <c:pt idx="77">
                  <c:v>10.45</c:v>
                </c:pt>
                <c:pt idx="78">
                  <c:v>11.66</c:v>
                </c:pt>
                <c:pt idx="79">
                  <c:v>13.61</c:v>
                </c:pt>
                <c:pt idx="80">
                  <c:v>12.88</c:v>
                </c:pt>
                <c:pt idx="81">
                  <c:v>12.52</c:v>
                </c:pt>
                <c:pt idx="82">
                  <c:v>10.93</c:v>
                </c:pt>
                <c:pt idx="83">
                  <c:v>12.07</c:v>
                </c:pt>
                <c:pt idx="84">
                  <c:v>13.21</c:v>
                </c:pt>
                <c:pt idx="85">
                  <c:v>13.68</c:v>
                </c:pt>
                <c:pt idx="86">
                  <c:v>14.02</c:v>
                </c:pt>
                <c:pt idx="87">
                  <c:v>11.7</c:v>
                </c:pt>
                <c:pt idx="88">
                  <c:v>11.83</c:v>
                </c:pt>
                <c:pt idx="89">
                  <c:v>11.32</c:v>
                </c:pt>
                <c:pt idx="90">
                  <c:v>12.24</c:v>
                </c:pt>
                <c:pt idx="91">
                  <c:v>13.31</c:v>
                </c:pt>
                <c:pt idx="92">
                  <c:v>12.93</c:v>
                </c:pt>
                <c:pt idx="93">
                  <c:v>13.47</c:v>
                </c:pt>
                <c:pt idx="94">
                  <c:v>15.47</c:v>
                </c:pt>
                <c:pt idx="95">
                  <c:v>16.579999999999998</c:v>
                </c:pt>
                <c:pt idx="96">
                  <c:v>17.8</c:v>
                </c:pt>
                <c:pt idx="97">
                  <c:v>21.72</c:v>
                </c:pt>
                <c:pt idx="98">
                  <c:v>23.45</c:v>
                </c:pt>
                <c:pt idx="99">
                  <c:v>23.16</c:v>
                </c:pt>
                <c:pt idx="100">
                  <c:v>22.77</c:v>
                </c:pt>
                <c:pt idx="101">
                  <c:v>24.9</c:v>
                </c:pt>
                <c:pt idx="102">
                  <c:v>21.91</c:v>
                </c:pt>
                <c:pt idx="103">
                  <c:v>21.98</c:v>
                </c:pt>
                <c:pt idx="104">
                  <c:v>18.149999999999999</c:v>
                </c:pt>
                <c:pt idx="105">
                  <c:v>16.89</c:v>
                </c:pt>
                <c:pt idx="106">
                  <c:v>15.11</c:v>
                </c:pt>
                <c:pt idx="107">
                  <c:v>16.3</c:v>
                </c:pt>
                <c:pt idx="108">
                  <c:v>17.690000000000001</c:v>
                </c:pt>
                <c:pt idx="109">
                  <c:v>18.600000000000001</c:v>
                </c:pt>
                <c:pt idx="110">
                  <c:v>22.67</c:v>
                </c:pt>
                <c:pt idx="111">
                  <c:v>26.94</c:v>
                </c:pt>
                <c:pt idx="112">
                  <c:v>26.42</c:v>
                </c:pt>
                <c:pt idx="113">
                  <c:v>28.04</c:v>
                </c:pt>
                <c:pt idx="114">
                  <c:v>29.74</c:v>
                </c:pt>
                <c:pt idx="115">
                  <c:v>29.31</c:v>
                </c:pt>
                <c:pt idx="116">
                  <c:v>25.9</c:v>
                </c:pt>
                <c:pt idx="117">
                  <c:v>23.9</c:v>
                </c:pt>
                <c:pt idx="118">
                  <c:v>21.84</c:v>
                </c:pt>
                <c:pt idx="119">
                  <c:v>24.92</c:v>
                </c:pt>
                <c:pt idx="120">
                  <c:v>29.47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5-4896-B90C-D32F4F3C4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16496"/>
        <c:axId val="547515320"/>
      </c:scatterChart>
      <c:valAx>
        <c:axId val="54751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lag Price</a:t>
                </a:r>
              </a:p>
            </c:rich>
          </c:tx>
          <c:layout>
            <c:manualLayout>
              <c:xMode val="edge"/>
              <c:yMode val="edge"/>
              <c:x val="0.46701186419773949"/>
              <c:y val="0.8695660827299194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7515320"/>
        <c:crosses val="autoZero"/>
        <c:crossBetween val="midCat"/>
      </c:valAx>
      <c:valAx>
        <c:axId val="547515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75164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 Fits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'lag2Price+forecast'!$O$40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'lag2Price+forecast'!$N$41:$N$160</c:f>
              <c:numCache>
                <c:formatCode>0.0000</c:formatCode>
                <c:ptCount val="120"/>
                <c:pt idx="0">
                  <c:v>8.6872962356117025</c:v>
                </c:pt>
                <c:pt idx="1">
                  <c:v>8.0427672197491695</c:v>
                </c:pt>
                <c:pt idx="2">
                  <c:v>7.2975305451581134</c:v>
                </c:pt>
                <c:pt idx="3">
                  <c:v>6.733567656278395</c:v>
                </c:pt>
                <c:pt idx="4">
                  <c:v>7.4183797356323389</c:v>
                </c:pt>
                <c:pt idx="5">
                  <c:v>7.5492996919794164</c:v>
                </c:pt>
                <c:pt idx="6">
                  <c:v>7.4485920332508941</c:v>
                </c:pt>
                <c:pt idx="7">
                  <c:v>5.807057195976002</c:v>
                </c:pt>
                <c:pt idx="8">
                  <c:v>6.0487555769244521</c:v>
                </c:pt>
                <c:pt idx="9">
                  <c:v>5.3035189023333968</c:v>
                </c:pt>
                <c:pt idx="10">
                  <c:v>5.7365618348660377</c:v>
                </c:pt>
                <c:pt idx="11">
                  <c:v>5.3740142634433621</c:v>
                </c:pt>
                <c:pt idx="12">
                  <c:v>5.9178356205773754</c:v>
                </c:pt>
                <c:pt idx="13">
                  <c:v>5.9883309816873407</c:v>
                </c:pt>
                <c:pt idx="14">
                  <c:v>6.5422231046942061</c:v>
                </c:pt>
                <c:pt idx="15">
                  <c:v>7.1565398229381838</c:v>
                </c:pt>
                <c:pt idx="16">
                  <c:v>7.438521267378043</c:v>
                </c:pt>
                <c:pt idx="17">
                  <c:v>7.6500073507079369</c:v>
                </c:pt>
                <c:pt idx="18">
                  <c:v>8.0326964538763157</c:v>
                </c:pt>
                <c:pt idx="19">
                  <c:v>8.4959516840275136</c:v>
                </c:pt>
                <c:pt idx="20">
                  <c:v>7.9823426245120563</c:v>
                </c:pt>
                <c:pt idx="21">
                  <c:v>7.3982382038866339</c:v>
                </c:pt>
                <c:pt idx="22">
                  <c:v>7.1464690570653318</c:v>
                </c:pt>
                <c:pt idx="23">
                  <c:v>6.532152338821354</c:v>
                </c:pt>
                <c:pt idx="24">
                  <c:v>6.8644876126254735</c:v>
                </c:pt>
                <c:pt idx="25">
                  <c:v>6.8443460808797685</c:v>
                </c:pt>
                <c:pt idx="26">
                  <c:v>6.4012323824742756</c:v>
                </c:pt>
                <c:pt idx="27">
                  <c:v>6.2300293626357899</c:v>
                </c:pt>
                <c:pt idx="28">
                  <c:v>6.3206662554914601</c:v>
                </c:pt>
                <c:pt idx="29">
                  <c:v>6.4717277435842409</c:v>
                </c:pt>
                <c:pt idx="30">
                  <c:v>6.1595340015258255</c:v>
                </c:pt>
                <c:pt idx="31">
                  <c:v>5.9984017475601918</c:v>
                </c:pt>
                <c:pt idx="32">
                  <c:v>6.6328599975498745</c:v>
                </c:pt>
                <c:pt idx="33">
                  <c:v>6.995407568972551</c:v>
                </c:pt>
                <c:pt idx="34">
                  <c:v>6.7537091880241</c:v>
                </c:pt>
                <c:pt idx="35">
                  <c:v>7.6500073507079369</c:v>
                </c:pt>
                <c:pt idx="36">
                  <c:v>8.3146778983161749</c:v>
                </c:pt>
                <c:pt idx="37">
                  <c:v>8.0226256880034654</c:v>
                </c:pt>
                <c:pt idx="38">
                  <c:v>8.8182161919587809</c:v>
                </c:pt>
                <c:pt idx="39">
                  <c:v>9.1102684022714921</c:v>
                </c:pt>
                <c:pt idx="40">
                  <c:v>8.8182161919587809</c:v>
                </c:pt>
                <c:pt idx="41">
                  <c:v>8.9491361483058594</c:v>
                </c:pt>
                <c:pt idx="42">
                  <c:v>9.0699853387800839</c:v>
                </c:pt>
                <c:pt idx="43">
                  <c:v>9.4728159736941677</c:v>
                </c:pt>
                <c:pt idx="44">
                  <c:v>9.0498438070343799</c:v>
                </c:pt>
                <c:pt idx="45">
                  <c:v>8.6772254697388504</c:v>
                </c:pt>
                <c:pt idx="46">
                  <c:v>8.6570839379931463</c:v>
                </c:pt>
                <c:pt idx="47">
                  <c:v>9.1807637633814565</c:v>
                </c:pt>
                <c:pt idx="48">
                  <c:v>9.7547974181340269</c:v>
                </c:pt>
                <c:pt idx="49">
                  <c:v>10.036778862573886</c:v>
                </c:pt>
                <c:pt idx="50">
                  <c:v>10.973360088749132</c:v>
                </c:pt>
                <c:pt idx="51">
                  <c:v>11.7790213585773</c:v>
                </c:pt>
                <c:pt idx="52">
                  <c:v>11.980436676034342</c:v>
                </c:pt>
                <c:pt idx="53">
                  <c:v>14.115439041078988</c:v>
                </c:pt>
                <c:pt idx="54">
                  <c:v>16.391432128343563</c:v>
                </c:pt>
                <c:pt idx="55">
                  <c:v>18.264594580694055</c:v>
                </c:pt>
                <c:pt idx="56">
                  <c:v>17.287730291027398</c:v>
                </c:pt>
                <c:pt idx="57">
                  <c:v>17.670419394195779</c:v>
                </c:pt>
                <c:pt idx="58">
                  <c:v>17.106456505316061</c:v>
                </c:pt>
                <c:pt idx="59">
                  <c:v>15.887893834700957</c:v>
                </c:pt>
                <c:pt idx="60">
                  <c:v>16.05909685453944</c:v>
                </c:pt>
                <c:pt idx="61">
                  <c:v>13.158716283158038</c:v>
                </c:pt>
                <c:pt idx="62">
                  <c:v>12.483974969676947</c:v>
                </c:pt>
                <c:pt idx="63">
                  <c:v>11.678313699848777</c:v>
                </c:pt>
                <c:pt idx="64">
                  <c:v>11.899870549051524</c:v>
                </c:pt>
                <c:pt idx="65">
                  <c:v>11.869658251432968</c:v>
                </c:pt>
                <c:pt idx="66">
                  <c:v>11.0639969816048</c:v>
                </c:pt>
                <c:pt idx="67">
                  <c:v>10.731661707800681</c:v>
                </c:pt>
                <c:pt idx="68">
                  <c:v>10.530246390343638</c:v>
                </c:pt>
                <c:pt idx="69">
                  <c:v>9.7447266522611748</c:v>
                </c:pt>
                <c:pt idx="70">
                  <c:v>9.2411883586185688</c:v>
                </c:pt>
                <c:pt idx="71">
                  <c:v>9.4123913784570554</c:v>
                </c:pt>
                <c:pt idx="72">
                  <c:v>10.05692039431959</c:v>
                </c:pt>
                <c:pt idx="73">
                  <c:v>9.7648681840068789</c:v>
                </c:pt>
                <c:pt idx="74">
                  <c:v>10.006566564955328</c:v>
                </c:pt>
                <c:pt idx="75">
                  <c:v>10.147557287175259</c:v>
                </c:pt>
                <c:pt idx="76">
                  <c:v>10.05692039431959</c:v>
                </c:pt>
                <c:pt idx="77">
                  <c:v>10.610812517326455</c:v>
                </c:pt>
                <c:pt idx="78">
                  <c:v>11.82937518794156</c:v>
                </c:pt>
                <c:pt idx="79">
                  <c:v>13.79317453314772</c:v>
                </c:pt>
                <c:pt idx="80">
                  <c:v>13.058008624429517</c:v>
                </c:pt>
                <c:pt idx="81">
                  <c:v>12.69546105300684</c:v>
                </c:pt>
                <c:pt idx="82">
                  <c:v>11.094209279223357</c:v>
                </c:pt>
                <c:pt idx="83">
                  <c:v>12.242276588728496</c:v>
                </c:pt>
                <c:pt idx="84">
                  <c:v>13.390343898233636</c:v>
                </c:pt>
                <c:pt idx="85">
                  <c:v>13.863669894257685</c:v>
                </c:pt>
                <c:pt idx="86">
                  <c:v>14.206075933934656</c:v>
                </c:pt>
                <c:pt idx="87">
                  <c:v>11.869658251432968</c:v>
                </c:pt>
                <c:pt idx="88">
                  <c:v>12.000578207780046</c:v>
                </c:pt>
                <c:pt idx="89">
                  <c:v>11.486969148264588</c:v>
                </c:pt>
                <c:pt idx="90">
                  <c:v>12.413479608566982</c:v>
                </c:pt>
                <c:pt idx="91">
                  <c:v>13.491051556962157</c:v>
                </c:pt>
                <c:pt idx="92">
                  <c:v>13.108362453793777</c:v>
                </c:pt>
                <c:pt idx="93">
                  <c:v>13.652183810927792</c:v>
                </c:pt>
                <c:pt idx="94">
                  <c:v>15.666336985498212</c:v>
                </c:pt>
                <c:pt idx="95">
                  <c:v>16.784191997384792</c:v>
                </c:pt>
                <c:pt idx="96">
                  <c:v>18.012825433872752</c:v>
                </c:pt>
                <c:pt idx="97">
                  <c:v>21.960565656030774</c:v>
                </c:pt>
                <c:pt idx="98">
                  <c:v>23.702808152034187</c:v>
                </c:pt>
                <c:pt idx="99">
                  <c:v>23.410755941721479</c:v>
                </c:pt>
                <c:pt idx="100">
                  <c:v>23.017996072680248</c:v>
                </c:pt>
                <c:pt idx="101">
                  <c:v>25.163069203597743</c:v>
                </c:pt>
                <c:pt idx="102">
                  <c:v>22.151910207614964</c:v>
                </c:pt>
                <c:pt idx="103">
                  <c:v>22.22240556872493</c:v>
                </c:pt>
                <c:pt idx="104">
                  <c:v>18.365302239422572</c:v>
                </c:pt>
                <c:pt idx="105">
                  <c:v>17.09638573944321</c:v>
                </c:pt>
                <c:pt idx="106">
                  <c:v>15.303789414075535</c:v>
                </c:pt>
                <c:pt idx="107">
                  <c:v>16.502210552944938</c:v>
                </c:pt>
                <c:pt idx="108">
                  <c:v>17.902047009271378</c:v>
                </c:pt>
                <c:pt idx="109">
                  <c:v>18.81848670370092</c:v>
                </c:pt>
                <c:pt idx="110">
                  <c:v>22.917288413951727</c:v>
                </c:pt>
                <c:pt idx="111">
                  <c:v>27.217505441659576</c:v>
                </c:pt>
                <c:pt idx="112">
                  <c:v>26.693825616271265</c:v>
                </c:pt>
                <c:pt idx="113">
                  <c:v>28.325289687673305</c:v>
                </c:pt>
                <c:pt idx="114">
                  <c:v>30.03731988605816</c:v>
                </c:pt>
                <c:pt idx="115">
                  <c:v>29.60427695352552</c:v>
                </c:pt>
                <c:pt idx="116">
                  <c:v>26.170145790882952</c:v>
                </c:pt>
                <c:pt idx="117">
                  <c:v>24.155992616312531</c:v>
                </c:pt>
                <c:pt idx="118">
                  <c:v>22.081414846505002</c:v>
                </c:pt>
                <c:pt idx="119">
                  <c:v>25.183210735343451</c:v>
                </c:pt>
              </c:numCache>
            </c:numRef>
          </c:xVal>
          <c:yVal>
            <c:numRef>
              <c:f>'lag2Price+forecast'!$O$41:$O$160</c:f>
              <c:numCache>
                <c:formatCode>0.0000</c:formatCode>
                <c:ptCount val="120"/>
                <c:pt idx="0">
                  <c:v>-0.78729623561170214</c:v>
                </c:pt>
                <c:pt idx="1">
                  <c:v>-0.88276721974916939</c:v>
                </c:pt>
                <c:pt idx="2">
                  <c:v>-0.69753054515811375</c:v>
                </c:pt>
                <c:pt idx="3">
                  <c:v>0.54643234372160521</c:v>
                </c:pt>
                <c:pt idx="4">
                  <c:v>-8.3797356323387362E-3</c:v>
                </c:pt>
                <c:pt idx="5">
                  <c:v>-0.23929969197941681</c:v>
                </c:pt>
                <c:pt idx="6">
                  <c:v>-1.7685920332508944</c:v>
                </c:pt>
                <c:pt idx="7">
                  <c:v>0.11294280402399792</c:v>
                </c:pt>
                <c:pt idx="8">
                  <c:v>-0.86875557692445238</c:v>
                </c:pt>
                <c:pt idx="9">
                  <c:v>0.30648109766660347</c:v>
                </c:pt>
                <c:pt idx="10">
                  <c:v>-0.48656183486603766</c:v>
                </c:pt>
                <c:pt idx="11">
                  <c:v>0.41598573655663795</c:v>
                </c:pt>
                <c:pt idx="12">
                  <c:v>-5.7835620577375124E-2</c:v>
                </c:pt>
                <c:pt idx="13">
                  <c:v>0.42166901831265946</c:v>
                </c:pt>
                <c:pt idx="14">
                  <c:v>0.47777689530579348</c:v>
                </c:pt>
                <c:pt idx="15">
                  <c:v>0.14346017706181602</c:v>
                </c:pt>
                <c:pt idx="16">
                  <c:v>7.1478732621956809E-2</c:v>
                </c:pt>
                <c:pt idx="17">
                  <c:v>0.23999264929206277</c:v>
                </c:pt>
                <c:pt idx="18">
                  <c:v>0.31730354612368394</c:v>
                </c:pt>
                <c:pt idx="19">
                  <c:v>-0.65595168402751369</c:v>
                </c:pt>
                <c:pt idx="20">
                  <c:v>-0.72234262451205655</c:v>
                </c:pt>
                <c:pt idx="21">
                  <c:v>-0.3882382038866341</c:v>
                </c:pt>
                <c:pt idx="22">
                  <c:v>-0.7464690570653314</c:v>
                </c:pt>
                <c:pt idx="23">
                  <c:v>0.19784766117864638</c:v>
                </c:pt>
                <c:pt idx="24">
                  <c:v>-0.1544876126254735</c:v>
                </c:pt>
                <c:pt idx="25">
                  <c:v>-0.57434608087976891</c:v>
                </c:pt>
                <c:pt idx="26">
                  <c:v>-0.30123238247427597</c:v>
                </c:pt>
                <c:pt idx="27">
                  <c:v>-4.0029362635789489E-2</c:v>
                </c:pt>
                <c:pt idx="28">
                  <c:v>1.9333744508539752E-2</c:v>
                </c:pt>
                <c:pt idx="29">
                  <c:v>-0.44172774358424061</c:v>
                </c:pt>
                <c:pt idx="30">
                  <c:v>-0.28953400152582542</c:v>
                </c:pt>
                <c:pt idx="31">
                  <c:v>0.50159825243980816</c:v>
                </c:pt>
                <c:pt idx="32">
                  <c:v>0.22714000245012578</c:v>
                </c:pt>
                <c:pt idx="33">
                  <c:v>-0.3754075689725509</c:v>
                </c:pt>
                <c:pt idx="34">
                  <c:v>0.75629081197589976</c:v>
                </c:pt>
                <c:pt idx="35">
                  <c:v>0.51999264929206301</c:v>
                </c:pt>
                <c:pt idx="36">
                  <c:v>-0.43467789831617498</c:v>
                </c:pt>
                <c:pt idx="37">
                  <c:v>0.6473743119965345</c:v>
                </c:pt>
                <c:pt idx="38">
                  <c:v>0.14178380804121993</c:v>
                </c:pt>
                <c:pt idx="39">
                  <c:v>-0.44026840227149222</c:v>
                </c:pt>
                <c:pt idx="40">
                  <c:v>-1.8216191958780215E-2</c:v>
                </c:pt>
                <c:pt idx="41">
                  <c:v>-2.9136148305859422E-2</c:v>
                </c:pt>
                <c:pt idx="42">
                  <c:v>0.25001466121991633</c:v>
                </c:pt>
                <c:pt idx="43">
                  <c:v>-0.57281597369416737</c:v>
                </c:pt>
                <c:pt idx="44">
                  <c:v>-0.51984380703438049</c:v>
                </c:pt>
                <c:pt idx="45">
                  <c:v>-0.16722546973885066</c:v>
                </c:pt>
                <c:pt idx="46">
                  <c:v>0.37291606200685301</c:v>
                </c:pt>
                <c:pt idx="47">
                  <c:v>0.41923623661854315</c:v>
                </c:pt>
                <c:pt idx="48">
                  <c:v>0.12520258186597388</c:v>
                </c:pt>
                <c:pt idx="49">
                  <c:v>0.77322113742611442</c:v>
                </c:pt>
                <c:pt idx="50">
                  <c:v>0.63663991125086739</c:v>
                </c:pt>
                <c:pt idx="51">
                  <c:v>3.0978641422700903E-2</c:v>
                </c:pt>
                <c:pt idx="52">
                  <c:v>1.9495633239656573</c:v>
                </c:pt>
                <c:pt idx="53">
                  <c:v>2.0745609589210137</c:v>
                </c:pt>
                <c:pt idx="54">
                  <c:v>1.6585678716564374</c:v>
                </c:pt>
                <c:pt idx="55">
                  <c:v>-1.184594580694057</c:v>
                </c:pt>
                <c:pt idx="56">
                  <c:v>0.1722697089726033</c:v>
                </c:pt>
                <c:pt idx="57">
                  <c:v>-0.77041939419578043</c:v>
                </c:pt>
                <c:pt idx="58">
                  <c:v>-1.4164565053160612</c:v>
                </c:pt>
                <c:pt idx="59">
                  <c:v>-2.7893834700957854E-2</c:v>
                </c:pt>
                <c:pt idx="60">
                  <c:v>-3.0790968545394399</c:v>
                </c:pt>
                <c:pt idx="61">
                  <c:v>-0.84871628315803704</c:v>
                </c:pt>
                <c:pt idx="62">
                  <c:v>-0.97397496967694686</c:v>
                </c:pt>
                <c:pt idx="63">
                  <c:v>5.1686300151223108E-2</c:v>
                </c:pt>
                <c:pt idx="64">
                  <c:v>-0.1998705490515249</c:v>
                </c:pt>
                <c:pt idx="65">
                  <c:v>-0.96965825143296769</c:v>
                </c:pt>
                <c:pt idx="66">
                  <c:v>-0.49399698160480021</c:v>
                </c:pt>
                <c:pt idx="67">
                  <c:v>-0.36166170780068185</c:v>
                </c:pt>
                <c:pt idx="68">
                  <c:v>-0.94024639034363844</c:v>
                </c:pt>
                <c:pt idx="69">
                  <c:v>-0.65472665226117499</c:v>
                </c:pt>
                <c:pt idx="70">
                  <c:v>1.8811641381430988E-2</c:v>
                </c:pt>
                <c:pt idx="71">
                  <c:v>0.48760862154294493</c:v>
                </c:pt>
                <c:pt idx="72">
                  <c:v>-0.44692039431959074</c:v>
                </c:pt>
                <c:pt idx="73">
                  <c:v>8.5131815993120696E-2</c:v>
                </c:pt>
                <c:pt idx="74">
                  <c:v>-1.6566564955327934E-2</c:v>
                </c:pt>
                <c:pt idx="75">
                  <c:v>-0.24755728717525827</c:v>
                </c:pt>
                <c:pt idx="76">
                  <c:v>0.39307960568040912</c:v>
                </c:pt>
                <c:pt idx="77">
                  <c:v>1.0491874826735454</c:v>
                </c:pt>
                <c:pt idx="78">
                  <c:v>1.7806248120584396</c:v>
                </c:pt>
                <c:pt idx="79">
                  <c:v>-0.91317453314771946</c:v>
                </c:pt>
                <c:pt idx="80">
                  <c:v>-0.53800862442951747</c:v>
                </c:pt>
                <c:pt idx="81">
                  <c:v>-1.76546105300684</c:v>
                </c:pt>
                <c:pt idx="82">
                  <c:v>0.97579072077664364</c:v>
                </c:pt>
                <c:pt idx="83">
                  <c:v>0.96772341127150519</c:v>
                </c:pt>
                <c:pt idx="84">
                  <c:v>0.28965610176636325</c:v>
                </c:pt>
                <c:pt idx="85">
                  <c:v>0.15633010574231498</c:v>
                </c:pt>
                <c:pt idx="86">
                  <c:v>-2.5060759339346568</c:v>
                </c:pt>
                <c:pt idx="87">
                  <c:v>-3.9658251432967973E-2</c:v>
                </c:pt>
                <c:pt idx="88">
                  <c:v>-0.68057820778004618</c:v>
                </c:pt>
                <c:pt idx="89">
                  <c:v>0.75303085173541184</c:v>
                </c:pt>
                <c:pt idx="90">
                  <c:v>0.8965203914330182</c:v>
                </c:pt>
                <c:pt idx="91">
                  <c:v>-0.56105155696215725</c:v>
                </c:pt>
                <c:pt idx="92">
                  <c:v>0.36163754620622335</c:v>
                </c:pt>
                <c:pt idx="93">
                  <c:v>1.8178161890722091</c:v>
                </c:pt>
                <c:pt idx="94">
                  <c:v>0.91366301450178611</c:v>
                </c:pt>
                <c:pt idx="95">
                  <c:v>1.0158080026152092</c:v>
                </c:pt>
                <c:pt idx="96">
                  <c:v>3.7071745661272466</c:v>
                </c:pt>
                <c:pt idx="97">
                  <c:v>1.4894343439692257</c:v>
                </c:pt>
                <c:pt idx="98">
                  <c:v>-0.54280815203418697</c:v>
                </c:pt>
                <c:pt idx="99">
                  <c:v>-0.64075594172147987</c:v>
                </c:pt>
                <c:pt idx="100">
                  <c:v>1.8820039273197509</c:v>
                </c:pt>
                <c:pt idx="101">
                  <c:v>-3.2530692035977431</c:v>
                </c:pt>
                <c:pt idx="102">
                  <c:v>-0.17191020761496389</c:v>
                </c:pt>
                <c:pt idx="103">
                  <c:v>-4.0724055687249319</c:v>
                </c:pt>
                <c:pt idx="104">
                  <c:v>-1.4753022394225717</c:v>
                </c:pt>
                <c:pt idx="105">
                  <c:v>-1.986385739443211</c:v>
                </c:pt>
                <c:pt idx="106">
                  <c:v>0.99621058592446587</c:v>
                </c:pt>
                <c:pt idx="107">
                  <c:v>1.1877894470550636</c:v>
                </c:pt>
                <c:pt idx="108">
                  <c:v>0.69795299072862349</c:v>
                </c:pt>
                <c:pt idx="109">
                  <c:v>3.8515132962990819</c:v>
                </c:pt>
                <c:pt idx="110">
                  <c:v>4.0227115860482741</c:v>
                </c:pt>
                <c:pt idx="111">
                  <c:v>-0.79750544165957393</c:v>
                </c:pt>
                <c:pt idx="112">
                  <c:v>1.3461743837287337</c:v>
                </c:pt>
                <c:pt idx="113">
                  <c:v>1.4147103123266938</c:v>
                </c:pt>
                <c:pt idx="114">
                  <c:v>-0.72731988605816156</c:v>
                </c:pt>
                <c:pt idx="115">
                  <c:v>-3.7042769535255218</c:v>
                </c:pt>
                <c:pt idx="116">
                  <c:v>-2.2701457908829532</c:v>
                </c:pt>
                <c:pt idx="117">
                  <c:v>-2.3159926163125313</c:v>
                </c:pt>
                <c:pt idx="118">
                  <c:v>2.838585153495</c:v>
                </c:pt>
                <c:pt idx="119">
                  <c:v>4.286789264656548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F-42DC-8133-EA62B73FD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16888"/>
        <c:axId val="547514928"/>
      </c:scatterChart>
      <c:valAx>
        <c:axId val="54751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14928"/>
        <c:crossesAt val="-5"/>
        <c:crossBetween val="midCat"/>
      </c:valAx>
      <c:valAx>
        <c:axId val="5475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1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 Fits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'lag2Price+forecast'!$AA$40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'lag2Price+forecast'!$Z$41:$Z$159</c:f>
              <c:numCache>
                <c:formatCode>0.0000</c:formatCode>
                <c:ptCount val="119"/>
                <c:pt idx="0">
                  <c:v>7.8362279243449819</c:v>
                </c:pt>
                <c:pt idx="1">
                  <c:v>7.0658413780141061</c:v>
                </c:pt>
                <c:pt idx="2">
                  <c:v>6.5737550228493076</c:v>
                </c:pt>
                <c:pt idx="3">
                  <c:v>7.6899028225060082</c:v>
                </c:pt>
                <c:pt idx="4">
                  <c:v>7.6234348419745483</c:v>
                </c:pt>
                <c:pt idx="5">
                  <c:v>7.4423539175349473</c:v>
                </c:pt>
                <c:pt idx="6">
                  <c:v>5.279729656625582</c:v>
                </c:pt>
                <c:pt idx="7">
                  <c:v>6.182956212471753</c:v>
                </c:pt>
                <c:pt idx="8">
                  <c:v>5.0996740237067346</c:v>
                </c:pt>
                <c:pt idx="9">
                  <c:v>5.9426789434340312</c:v>
                </c:pt>
                <c:pt idx="10">
                  <c:v>5.3042990181929497</c:v>
                </c:pt>
                <c:pt idx="11">
                  <c:v>6.1605333854935136</c:v>
                </c:pt>
                <c:pt idx="12">
                  <c:v>6.0629296344467516</c:v>
                </c:pt>
                <c:pt idx="13">
                  <c:v>6.7797575832840895</c:v>
                </c:pt>
                <c:pt idx="14">
                  <c:v>7.406829804423535</c:v>
                </c:pt>
                <c:pt idx="15">
                  <c:v>7.5675378067966239</c:v>
                </c:pt>
                <c:pt idx="16">
                  <c:v>7.7511812819083259</c:v>
                </c:pt>
                <c:pt idx="17">
                  <c:v>8.1889722808314875</c:v>
                </c:pt>
                <c:pt idx="18">
                  <c:v>8.6742036942756986</c:v>
                </c:pt>
                <c:pt idx="19">
                  <c:v>7.8228703153316204</c:v>
                </c:pt>
                <c:pt idx="20">
                  <c:v>7.2220328763509878</c:v>
                </c:pt>
                <c:pt idx="21">
                  <c:v>7.091115288437102</c:v>
                </c:pt>
                <c:pt idx="22">
                  <c:v>6.3573740982860159</c:v>
                </c:pt>
                <c:pt idx="23">
                  <c:v>7.019298093573715</c:v>
                </c:pt>
                <c:pt idx="24">
                  <c:v>6.8749906867539998</c:v>
                </c:pt>
                <c:pt idx="25">
                  <c:v>6.2887280514027335</c:v>
                </c:pt>
                <c:pt idx="26">
                  <c:v>6.2159177749110626</c:v>
                </c:pt>
                <c:pt idx="27">
                  <c:v>6.397735458098758</c:v>
                </c:pt>
                <c:pt idx="28">
                  <c:v>6.5680213241970957</c:v>
                </c:pt>
                <c:pt idx="29">
                  <c:v>6.0966279556341574</c:v>
                </c:pt>
                <c:pt idx="30">
                  <c:v>5.9910802296908976</c:v>
                </c:pt>
                <c:pt idx="31">
                  <c:v>6.8975738850647996</c:v>
                </c:pt>
                <c:pt idx="32">
                  <c:v>7.1590567864647561</c:v>
                </c:pt>
                <c:pt idx="33">
                  <c:v>6.7073955327678565</c:v>
                </c:pt>
                <c:pt idx="34">
                  <c:v>7.992964278334707</c:v>
                </c:pt>
                <c:pt idx="35">
                  <c:v>8.5665738535282419</c:v>
                </c:pt>
                <c:pt idx="36">
                  <c:v>7.9408147785524275</c:v>
                </c:pt>
                <c:pt idx="37">
                  <c:v>9.1093039810866632</c:v>
                </c:pt>
                <c:pt idx="38">
                  <c:v>9.2194963725062244</c:v>
                </c:pt>
                <c:pt idx="39">
                  <c:v>8.725295692644762</c:v>
                </c:pt>
                <c:pt idx="40">
                  <c:v>9.0037240452509355</c:v>
                </c:pt>
                <c:pt idx="41">
                  <c:v>9.1193300707873561</c:v>
                </c:pt>
                <c:pt idx="42">
                  <c:v>9.6160933013209213</c:v>
                </c:pt>
                <c:pt idx="43">
                  <c:v>8.9074656502602707</c:v>
                </c:pt>
                <c:pt idx="44">
                  <c:v>8.5578287000987103</c:v>
                </c:pt>
                <c:pt idx="45">
                  <c:v>8.6624155543061558</c:v>
                </c:pt>
                <c:pt idx="46">
                  <c:v>9.3707868824866161</c:v>
                </c:pt>
                <c:pt idx="47">
                  <c:v>9.9545829187134078</c:v>
                </c:pt>
                <c:pt idx="48">
                  <c:v>10.129513450288048</c:v>
                </c:pt>
                <c:pt idx="49">
                  <c:v>11.284132398048545</c:v>
                </c:pt>
                <c:pt idx="50">
                  <c:v>12.032320230388905</c:v>
                </c:pt>
                <c:pt idx="51">
                  <c:v>12.017585055426977</c:v>
                </c:pt>
                <c:pt idx="52">
                  <c:v>14.805455745551782</c:v>
                </c:pt>
                <c:pt idx="53">
                  <c:v>17.099445820350482</c:v>
                </c:pt>
                <c:pt idx="54">
                  <c:v>18.804226224805518</c:v>
                </c:pt>
                <c:pt idx="55">
                  <c:v>16.834758882948169</c:v>
                </c:pt>
                <c:pt idx="56">
                  <c:v>17.692114493317117</c:v>
                </c:pt>
                <c:pt idx="57">
                  <c:v>16.801797320508861</c:v>
                </c:pt>
                <c:pt idx="58">
                  <c:v>15.369134504462476</c:v>
                </c:pt>
                <c:pt idx="59">
                  <c:v>16.028624110518162</c:v>
                </c:pt>
                <c:pt idx="60">
                  <c:v>12.084276470816384</c:v>
                </c:pt>
                <c:pt idx="61">
                  <c:v>12.204751952946602</c:v>
                </c:pt>
                <c:pt idx="62">
                  <c:v>11.364117680796152</c:v>
                </c:pt>
                <c:pt idx="63">
                  <c:v>11.945255214803215</c:v>
                </c:pt>
                <c:pt idx="64">
                  <c:v>11.826573992834309</c:v>
                </c:pt>
                <c:pt idx="65">
                  <c:v>10.758379253459033</c:v>
                </c:pt>
                <c:pt idx="66">
                  <c:v>10.59779941252604</c:v>
                </c:pt>
                <c:pt idx="67">
                  <c:v>10.445419869369733</c:v>
                </c:pt>
                <c:pt idx="68">
                  <c:v>9.4646424200079622</c:v>
                </c:pt>
                <c:pt idx="69">
                  <c:v>9.0676932167654485</c:v>
                </c:pt>
                <c:pt idx="70">
                  <c:v>9.4747329294935909</c:v>
                </c:pt>
                <c:pt idx="71">
                  <c:v>10.277376489408148</c:v>
                </c:pt>
                <c:pt idx="72">
                  <c:v>9.6587286790331088</c:v>
                </c:pt>
                <c:pt idx="73">
                  <c:v>10.085500506627293</c:v>
                </c:pt>
                <c:pt idx="74">
                  <c:v>10.188966117766359</c:v>
                </c:pt>
                <c:pt idx="75">
                  <c:v>10.017815331479827</c:v>
                </c:pt>
                <c:pt idx="76">
                  <c:v>10.79153339712337</c:v>
                </c:pt>
                <c:pt idx="77">
                  <c:v>12.22775184547015</c:v>
                </c:pt>
                <c:pt idx="78">
                  <c:v>14.427245575547026</c:v>
                </c:pt>
                <c:pt idx="79">
                  <c:v>12.749436033869124</c:v>
                </c:pt>
                <c:pt idx="80">
                  <c:v>12.523509455473043</c:v>
                </c:pt>
                <c:pt idx="81">
                  <c:v>10.507274716187588</c:v>
                </c:pt>
                <c:pt idx="82">
                  <c:v>12.609998083643204</c:v>
                </c:pt>
                <c:pt idx="83">
                  <c:v>13.742033833092902</c:v>
                </c:pt>
                <c:pt idx="84">
                  <c:v>13.970522962161077</c:v>
                </c:pt>
                <c:pt idx="85">
                  <c:v>14.261924439460332</c:v>
                </c:pt>
                <c:pt idx="86">
                  <c:v>11.012334196045465</c:v>
                </c:pt>
                <c:pt idx="87">
                  <c:v>12.012555905630396</c:v>
                </c:pt>
                <c:pt idx="88">
                  <c:v>11.278558392599122</c:v>
                </c:pt>
                <c:pt idx="89">
                  <c:v>12.700586521636813</c:v>
                </c:pt>
                <c:pt idx="90">
                  <c:v>13.816445788520859</c:v>
                </c:pt>
                <c:pt idx="91">
                  <c:v>12.923533855148037</c:v>
                </c:pt>
                <c:pt idx="92">
                  <c:v>13.786879487049378</c:v>
                </c:pt>
                <c:pt idx="93">
                  <c:v>16.292029433519527</c:v>
                </c:pt>
                <c:pt idx="94">
                  <c:v>17.07782349377549</c:v>
                </c:pt>
                <c:pt idx="95">
                  <c:v>18.328412303754</c:v>
                </c:pt>
                <c:pt idx="96">
                  <c:v>23.181047180861224</c:v>
                </c:pt>
                <c:pt idx="97">
                  <c:v>24.120277607556943</c:v>
                </c:pt>
                <c:pt idx="98">
                  <c:v>23.114065876439614</c:v>
                </c:pt>
                <c:pt idx="99">
                  <c:v>22.691234165466099</c:v>
                </c:pt>
                <c:pt idx="100">
                  <c:v>25.702372931767258</c:v>
                </c:pt>
                <c:pt idx="101">
                  <c:v>20.912777886201418</c:v>
                </c:pt>
                <c:pt idx="102">
                  <c:v>22.070312337191613</c:v>
                </c:pt>
                <c:pt idx="103">
                  <c:v>16.880372827415439</c:v>
                </c:pt>
                <c:pt idx="104">
                  <c:v>16.542972921328641</c:v>
                </c:pt>
                <c:pt idx="105">
                  <c:v>14.590515450462444</c:v>
                </c:pt>
                <c:pt idx="106">
                  <c:v>16.828224683892707</c:v>
                </c:pt>
                <c:pt idx="107">
                  <c:v>18.279626533176856</c:v>
                </c:pt>
                <c:pt idx="108">
                  <c:v>19.012598754687378</c:v>
                </c:pt>
                <c:pt idx="109">
                  <c:v>24.177744789908463</c:v>
                </c:pt>
                <c:pt idx="110">
                  <c:v>28.489026427276052</c:v>
                </c:pt>
                <c:pt idx="111">
                  <c:v>26.26951137143071</c:v>
                </c:pt>
                <c:pt idx="112">
                  <c:v>28.639099064510667</c:v>
                </c:pt>
                <c:pt idx="113">
                  <c:v>30.355667608935249</c:v>
                </c:pt>
                <c:pt idx="114">
                  <c:v>29.171321988370714</c:v>
                </c:pt>
                <c:pt idx="115">
                  <c:v>24.725566452659073</c:v>
                </c:pt>
                <c:pt idx="116">
                  <c:v>23.240882976400272</c:v>
                </c:pt>
                <c:pt idx="117">
                  <c:v>21.173940723066032</c:v>
                </c:pt>
                <c:pt idx="118">
                  <c:v>26.060018276610251</c:v>
                </c:pt>
              </c:numCache>
            </c:numRef>
          </c:xVal>
          <c:yVal>
            <c:numRef>
              <c:f>'lag2Price+forecast'!$AA$41:$AA$159</c:f>
              <c:numCache>
                <c:formatCode>0.0000</c:formatCode>
                <c:ptCount val="119"/>
                <c:pt idx="0">
                  <c:v>-0.6762279243449818</c:v>
                </c:pt>
                <c:pt idx="1">
                  <c:v>-0.46584137801410641</c:v>
                </c:pt>
                <c:pt idx="2">
                  <c:v>0.70624497715069268</c:v>
                </c:pt>
                <c:pt idx="3">
                  <c:v>-0.27990282250600806</c:v>
                </c:pt>
                <c:pt idx="4">
                  <c:v>-0.31343484197454874</c:v>
                </c:pt>
                <c:pt idx="5">
                  <c:v>-1.7623539175349476</c:v>
                </c:pt>
                <c:pt idx="6">
                  <c:v>0.64027034337441791</c:v>
                </c:pt>
                <c:pt idx="7">
                  <c:v>-1.0029562124717533</c:v>
                </c:pt>
                <c:pt idx="8">
                  <c:v>0.5103259762932657</c:v>
                </c:pt>
                <c:pt idx="9">
                  <c:v>-0.69267894343403125</c:v>
                </c:pt>
                <c:pt idx="10">
                  <c:v>0.48570098180705035</c:v>
                </c:pt>
                <c:pt idx="11">
                  <c:v>-0.30053338549351327</c:v>
                </c:pt>
                <c:pt idx="12">
                  <c:v>0.34707036555324855</c:v>
                </c:pt>
                <c:pt idx="13">
                  <c:v>0.24024241671591007</c:v>
                </c:pt>
                <c:pt idx="14">
                  <c:v>-0.10682980442353518</c:v>
                </c:pt>
                <c:pt idx="15">
                  <c:v>-5.7537806796624125E-2</c:v>
                </c:pt>
                <c:pt idx="16">
                  <c:v>0.13881871809167379</c:v>
                </c:pt>
                <c:pt idx="17">
                  <c:v>0.16102771916851211</c:v>
                </c:pt>
                <c:pt idx="18">
                  <c:v>-0.83420369427569874</c:v>
                </c:pt>
                <c:pt idx="19">
                  <c:v>-0.56287031533162057</c:v>
                </c:pt>
                <c:pt idx="20">
                  <c:v>-0.212032876350988</c:v>
                </c:pt>
                <c:pt idx="21">
                  <c:v>-0.69111528843710168</c:v>
                </c:pt>
                <c:pt idx="22">
                  <c:v>0.37262590171398458</c:v>
                </c:pt>
                <c:pt idx="23">
                  <c:v>-0.30929809357371507</c:v>
                </c:pt>
                <c:pt idx="24">
                  <c:v>-0.60499068675400025</c:v>
                </c:pt>
                <c:pt idx="25">
                  <c:v>-0.18872805140273385</c:v>
                </c:pt>
                <c:pt idx="26">
                  <c:v>-2.5917774911062175E-2</c:v>
                </c:pt>
                <c:pt idx="27">
                  <c:v>-5.773545809875813E-2</c:v>
                </c:pt>
                <c:pt idx="28">
                  <c:v>-0.53802132419709547</c:v>
                </c:pt>
                <c:pt idx="29">
                  <c:v>-0.22662795563415727</c:v>
                </c:pt>
                <c:pt idx="30">
                  <c:v>0.5089197703091024</c:v>
                </c:pt>
                <c:pt idx="31">
                  <c:v>-3.7573885064799306E-2</c:v>
                </c:pt>
                <c:pt idx="32">
                  <c:v>-0.53905678646475597</c:v>
                </c:pt>
                <c:pt idx="33">
                  <c:v>0.80260446723214329</c:v>
                </c:pt>
                <c:pt idx="34">
                  <c:v>0.17703572166529291</c:v>
                </c:pt>
                <c:pt idx="35">
                  <c:v>-0.68657385352824196</c:v>
                </c:pt>
                <c:pt idx="36">
                  <c:v>0.72918522144757247</c:v>
                </c:pt>
                <c:pt idx="37">
                  <c:v>-0.14930398108666232</c:v>
                </c:pt>
                <c:pt idx="38">
                  <c:v>-0.54949637250622452</c:v>
                </c:pt>
                <c:pt idx="39">
                  <c:v>7.4704307355238697E-2</c:v>
                </c:pt>
                <c:pt idx="40">
                  <c:v>-8.3724045250935575E-2</c:v>
                </c:pt>
                <c:pt idx="41">
                  <c:v>0.20066992921264415</c:v>
                </c:pt>
                <c:pt idx="42">
                  <c:v>-0.71609330132092097</c:v>
                </c:pt>
                <c:pt idx="43">
                  <c:v>-0.37746565026027135</c:v>
                </c:pt>
                <c:pt idx="44">
                  <c:v>-4.7828700098710542E-2</c:v>
                </c:pt>
                <c:pt idx="45">
                  <c:v>0.36758444569384352</c:v>
                </c:pt>
                <c:pt idx="46">
                  <c:v>0.22921311751338358</c:v>
                </c:pt>
                <c:pt idx="47">
                  <c:v>-7.4582918713407054E-2</c:v>
                </c:pt>
                <c:pt idx="48">
                  <c:v>0.68048654971195255</c:v>
                </c:pt>
                <c:pt idx="49">
                  <c:v>0.32586760195145459</c:v>
                </c:pt>
                <c:pt idx="50">
                  <c:v>-0.22232023038890425</c:v>
                </c:pt>
                <c:pt idx="51">
                  <c:v>1.9124149445730225</c:v>
                </c:pt>
                <c:pt idx="52">
                  <c:v>1.3845442544482189</c:v>
                </c:pt>
                <c:pt idx="53">
                  <c:v>0.95055417964951872</c:v>
                </c:pt>
                <c:pt idx="54">
                  <c:v>-1.7242262248055198</c:v>
                </c:pt>
                <c:pt idx="55">
                  <c:v>0.62524111705183216</c:v>
                </c:pt>
                <c:pt idx="56">
                  <c:v>-0.79211449331711847</c:v>
                </c:pt>
                <c:pt idx="57">
                  <c:v>-1.1117973205088614</c:v>
                </c:pt>
                <c:pt idx="58">
                  <c:v>0.49086549553752334</c:v>
                </c:pt>
                <c:pt idx="59">
                  <c:v>-3.048624110518162</c:v>
                </c:pt>
                <c:pt idx="60">
                  <c:v>0.22572352918361638</c:v>
                </c:pt>
                <c:pt idx="61">
                  <c:v>-0.69475195294660175</c:v>
                </c:pt>
                <c:pt idx="62">
                  <c:v>0.36588231920384828</c:v>
                </c:pt>
                <c:pt idx="63">
                  <c:v>-0.24525521480321544</c:v>
                </c:pt>
                <c:pt idx="64">
                  <c:v>-0.92657399283430841</c:v>
                </c:pt>
                <c:pt idx="65">
                  <c:v>-0.18837925345903273</c:v>
                </c:pt>
                <c:pt idx="66">
                  <c:v>-0.22779941252604097</c:v>
                </c:pt>
                <c:pt idx="67">
                  <c:v>-0.85541986936973302</c:v>
                </c:pt>
                <c:pt idx="68">
                  <c:v>-0.37464242000796233</c:v>
                </c:pt>
                <c:pt idx="69">
                  <c:v>0.1923067832345513</c:v>
                </c:pt>
                <c:pt idx="70">
                  <c:v>0.42526707050640944</c:v>
                </c:pt>
                <c:pt idx="71">
                  <c:v>-0.66737648940814864</c:v>
                </c:pt>
                <c:pt idx="72">
                  <c:v>0.19127132096689081</c:v>
                </c:pt>
                <c:pt idx="73">
                  <c:v>-9.5500506627292481E-2</c:v>
                </c:pt>
                <c:pt idx="74">
                  <c:v>-0.28896611776635872</c:v>
                </c:pt>
                <c:pt idx="75">
                  <c:v>0.43218466852017201</c:v>
                </c:pt>
                <c:pt idx="76">
                  <c:v>0.86846660287663013</c:v>
                </c:pt>
                <c:pt idx="77">
                  <c:v>1.3822481545298491</c:v>
                </c:pt>
                <c:pt idx="78">
                  <c:v>-1.5472455755470254</c:v>
                </c:pt>
                <c:pt idx="79">
                  <c:v>-0.22943603386912415</c:v>
                </c:pt>
                <c:pt idx="80">
                  <c:v>-1.5935094554730433</c:v>
                </c:pt>
                <c:pt idx="81">
                  <c:v>1.5627252838124122</c:v>
                </c:pt>
                <c:pt idx="82">
                  <c:v>0.60000191635679734</c:v>
                </c:pt>
                <c:pt idx="83">
                  <c:v>-6.2033833092902668E-2</c:v>
                </c:pt>
                <c:pt idx="84">
                  <c:v>4.9477037838922655E-2</c:v>
                </c:pt>
                <c:pt idx="85">
                  <c:v>-2.5619244394603324</c:v>
                </c:pt>
                <c:pt idx="86">
                  <c:v>0.81766580395453481</c:v>
                </c:pt>
                <c:pt idx="87">
                  <c:v>-0.69255590563039604</c:v>
                </c:pt>
                <c:pt idx="88">
                  <c:v>0.96144160740087869</c:v>
                </c:pt>
                <c:pt idx="89">
                  <c:v>0.60941347836318727</c:v>
                </c:pt>
                <c:pt idx="90">
                  <c:v>-0.88644578852085942</c:v>
                </c:pt>
                <c:pt idx="91">
                  <c:v>0.54646614485196388</c:v>
                </c:pt>
                <c:pt idx="92">
                  <c:v>1.683120512950623</c:v>
                </c:pt>
                <c:pt idx="93">
                  <c:v>0.28797056648047104</c:v>
                </c:pt>
                <c:pt idx="94">
                  <c:v>0.72217650622451046</c:v>
                </c:pt>
                <c:pt idx="95">
                  <c:v>3.391587696245999</c:v>
                </c:pt>
                <c:pt idx="96">
                  <c:v>0.26895281913877511</c:v>
                </c:pt>
                <c:pt idx="97">
                  <c:v>-0.96027760755694302</c:v>
                </c:pt>
                <c:pt idx="98">
                  <c:v>-0.34406587643961473</c:v>
                </c:pt>
                <c:pt idx="99">
                  <c:v>2.2087658345338994</c:v>
                </c:pt>
                <c:pt idx="100">
                  <c:v>-3.7923729317672574</c:v>
                </c:pt>
                <c:pt idx="101">
                  <c:v>1.0672221137985822</c:v>
                </c:pt>
                <c:pt idx="102">
                  <c:v>-3.9203123371916142</c:v>
                </c:pt>
                <c:pt idx="103">
                  <c:v>9.627172584561805E-3</c:v>
                </c:pt>
                <c:pt idx="104">
                  <c:v>-1.4329729213286413</c:v>
                </c:pt>
                <c:pt idx="105">
                  <c:v>1.7094845495375566</c:v>
                </c:pt>
                <c:pt idx="106">
                  <c:v>0.86177531610729474</c:v>
                </c:pt>
                <c:pt idx="107">
                  <c:v>0.32037346682314549</c:v>
                </c:pt>
                <c:pt idx="108">
                  <c:v>3.6574012453126237</c:v>
                </c:pt>
                <c:pt idx="109">
                  <c:v>2.7622552100915385</c:v>
                </c:pt>
                <c:pt idx="110">
                  <c:v>-2.0690264272760501</c:v>
                </c:pt>
                <c:pt idx="111">
                  <c:v>1.7704886285692893</c:v>
                </c:pt>
                <c:pt idx="112">
                  <c:v>1.1009009354893315</c:v>
                </c:pt>
                <c:pt idx="113">
                  <c:v>-1.0456676089352506</c:v>
                </c:pt>
                <c:pt idx="114">
                  <c:v>-3.2713219883707154</c:v>
                </c:pt>
                <c:pt idx="115">
                  <c:v>-0.82556645265907491</c:v>
                </c:pt>
                <c:pt idx="116">
                  <c:v>-1.4008829764002719</c:v>
                </c:pt>
                <c:pt idx="117">
                  <c:v>3.7460592769339698</c:v>
                </c:pt>
                <c:pt idx="118">
                  <c:v>3.4099817233897483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1-435B-B2F3-5239A52B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48448"/>
        <c:axId val="495157104"/>
      </c:scatterChart>
      <c:valAx>
        <c:axId val="48914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57104"/>
        <c:crossesAt val="-5"/>
        <c:crossBetween val="midCat"/>
      </c:valAx>
      <c:valAx>
        <c:axId val="4951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4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Residual^2 vs 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'lag2Price+forecast'!$AB$40</c:f>
              <c:strCache>
                <c:ptCount val="1"/>
                <c:pt idx="0">
                  <c:v>residual^2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593766404199476"/>
                  <c:y val="-8.823053368328959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0.2868x - 2.0423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'lag2Price+forecast'!$Z$41:$Z$159</c:f>
              <c:numCache>
                <c:formatCode>0.0000</c:formatCode>
                <c:ptCount val="119"/>
                <c:pt idx="0">
                  <c:v>7.8362279243449819</c:v>
                </c:pt>
                <c:pt idx="1">
                  <c:v>7.0658413780141061</c:v>
                </c:pt>
                <c:pt idx="2">
                  <c:v>6.5737550228493076</c:v>
                </c:pt>
                <c:pt idx="3">
                  <c:v>7.6899028225060082</c:v>
                </c:pt>
                <c:pt idx="4">
                  <c:v>7.6234348419745483</c:v>
                </c:pt>
                <c:pt idx="5">
                  <c:v>7.4423539175349473</c:v>
                </c:pt>
                <c:pt idx="6">
                  <c:v>5.279729656625582</c:v>
                </c:pt>
                <c:pt idx="7">
                  <c:v>6.182956212471753</c:v>
                </c:pt>
                <c:pt idx="8">
                  <c:v>5.0996740237067346</c:v>
                </c:pt>
                <c:pt idx="9">
                  <c:v>5.9426789434340312</c:v>
                </c:pt>
                <c:pt idx="10">
                  <c:v>5.3042990181929497</c:v>
                </c:pt>
                <c:pt idx="11">
                  <c:v>6.1605333854935136</c:v>
                </c:pt>
                <c:pt idx="12">
                  <c:v>6.0629296344467516</c:v>
                </c:pt>
                <c:pt idx="13">
                  <c:v>6.7797575832840895</c:v>
                </c:pt>
                <c:pt idx="14">
                  <c:v>7.406829804423535</c:v>
                </c:pt>
                <c:pt idx="15">
                  <c:v>7.5675378067966239</c:v>
                </c:pt>
                <c:pt idx="16">
                  <c:v>7.7511812819083259</c:v>
                </c:pt>
                <c:pt idx="17">
                  <c:v>8.1889722808314875</c:v>
                </c:pt>
                <c:pt idx="18">
                  <c:v>8.6742036942756986</c:v>
                </c:pt>
                <c:pt idx="19">
                  <c:v>7.8228703153316204</c:v>
                </c:pt>
                <c:pt idx="20">
                  <c:v>7.2220328763509878</c:v>
                </c:pt>
                <c:pt idx="21">
                  <c:v>7.091115288437102</c:v>
                </c:pt>
                <c:pt idx="22">
                  <c:v>6.3573740982860159</c:v>
                </c:pt>
                <c:pt idx="23">
                  <c:v>7.019298093573715</c:v>
                </c:pt>
                <c:pt idx="24">
                  <c:v>6.8749906867539998</c:v>
                </c:pt>
                <c:pt idx="25">
                  <c:v>6.2887280514027335</c:v>
                </c:pt>
                <c:pt idx="26">
                  <c:v>6.2159177749110626</c:v>
                </c:pt>
                <c:pt idx="27">
                  <c:v>6.397735458098758</c:v>
                </c:pt>
                <c:pt idx="28">
                  <c:v>6.5680213241970957</c:v>
                </c:pt>
                <c:pt idx="29">
                  <c:v>6.0966279556341574</c:v>
                </c:pt>
                <c:pt idx="30">
                  <c:v>5.9910802296908976</c:v>
                </c:pt>
                <c:pt idx="31">
                  <c:v>6.8975738850647996</c:v>
                </c:pt>
                <c:pt idx="32">
                  <c:v>7.1590567864647561</c:v>
                </c:pt>
                <c:pt idx="33">
                  <c:v>6.7073955327678565</c:v>
                </c:pt>
                <c:pt idx="34">
                  <c:v>7.992964278334707</c:v>
                </c:pt>
                <c:pt idx="35">
                  <c:v>8.5665738535282419</c:v>
                </c:pt>
                <c:pt idx="36">
                  <c:v>7.9408147785524275</c:v>
                </c:pt>
                <c:pt idx="37">
                  <c:v>9.1093039810866632</c:v>
                </c:pt>
                <c:pt idx="38">
                  <c:v>9.2194963725062244</c:v>
                </c:pt>
                <c:pt idx="39">
                  <c:v>8.725295692644762</c:v>
                </c:pt>
                <c:pt idx="40">
                  <c:v>9.0037240452509355</c:v>
                </c:pt>
                <c:pt idx="41">
                  <c:v>9.1193300707873561</c:v>
                </c:pt>
                <c:pt idx="42">
                  <c:v>9.6160933013209213</c:v>
                </c:pt>
                <c:pt idx="43">
                  <c:v>8.9074656502602707</c:v>
                </c:pt>
                <c:pt idx="44">
                  <c:v>8.5578287000987103</c:v>
                </c:pt>
                <c:pt idx="45">
                  <c:v>8.6624155543061558</c:v>
                </c:pt>
                <c:pt idx="46">
                  <c:v>9.3707868824866161</c:v>
                </c:pt>
                <c:pt idx="47">
                  <c:v>9.9545829187134078</c:v>
                </c:pt>
                <c:pt idx="48">
                  <c:v>10.129513450288048</c:v>
                </c:pt>
                <c:pt idx="49">
                  <c:v>11.284132398048545</c:v>
                </c:pt>
                <c:pt idx="50">
                  <c:v>12.032320230388905</c:v>
                </c:pt>
                <c:pt idx="51">
                  <c:v>12.017585055426977</c:v>
                </c:pt>
                <c:pt idx="52">
                  <c:v>14.805455745551782</c:v>
                </c:pt>
                <c:pt idx="53">
                  <c:v>17.099445820350482</c:v>
                </c:pt>
                <c:pt idx="54">
                  <c:v>18.804226224805518</c:v>
                </c:pt>
                <c:pt idx="55">
                  <c:v>16.834758882948169</c:v>
                </c:pt>
                <c:pt idx="56">
                  <c:v>17.692114493317117</c:v>
                </c:pt>
                <c:pt idx="57">
                  <c:v>16.801797320508861</c:v>
                </c:pt>
                <c:pt idx="58">
                  <c:v>15.369134504462476</c:v>
                </c:pt>
                <c:pt idx="59">
                  <c:v>16.028624110518162</c:v>
                </c:pt>
                <c:pt idx="60">
                  <c:v>12.084276470816384</c:v>
                </c:pt>
                <c:pt idx="61">
                  <c:v>12.204751952946602</c:v>
                </c:pt>
                <c:pt idx="62">
                  <c:v>11.364117680796152</c:v>
                </c:pt>
                <c:pt idx="63">
                  <c:v>11.945255214803215</c:v>
                </c:pt>
                <c:pt idx="64">
                  <c:v>11.826573992834309</c:v>
                </c:pt>
                <c:pt idx="65">
                  <c:v>10.758379253459033</c:v>
                </c:pt>
                <c:pt idx="66">
                  <c:v>10.59779941252604</c:v>
                </c:pt>
                <c:pt idx="67">
                  <c:v>10.445419869369733</c:v>
                </c:pt>
                <c:pt idx="68">
                  <c:v>9.4646424200079622</c:v>
                </c:pt>
                <c:pt idx="69">
                  <c:v>9.0676932167654485</c:v>
                </c:pt>
                <c:pt idx="70">
                  <c:v>9.4747329294935909</c:v>
                </c:pt>
                <c:pt idx="71">
                  <c:v>10.277376489408148</c:v>
                </c:pt>
                <c:pt idx="72">
                  <c:v>9.6587286790331088</c:v>
                </c:pt>
                <c:pt idx="73">
                  <c:v>10.085500506627293</c:v>
                </c:pt>
                <c:pt idx="74">
                  <c:v>10.188966117766359</c:v>
                </c:pt>
                <c:pt idx="75">
                  <c:v>10.017815331479827</c:v>
                </c:pt>
                <c:pt idx="76">
                  <c:v>10.79153339712337</c:v>
                </c:pt>
                <c:pt idx="77">
                  <c:v>12.22775184547015</c:v>
                </c:pt>
                <c:pt idx="78">
                  <c:v>14.427245575547026</c:v>
                </c:pt>
                <c:pt idx="79">
                  <c:v>12.749436033869124</c:v>
                </c:pt>
                <c:pt idx="80">
                  <c:v>12.523509455473043</c:v>
                </c:pt>
                <c:pt idx="81">
                  <c:v>10.507274716187588</c:v>
                </c:pt>
                <c:pt idx="82">
                  <c:v>12.609998083643204</c:v>
                </c:pt>
                <c:pt idx="83">
                  <c:v>13.742033833092902</c:v>
                </c:pt>
                <c:pt idx="84">
                  <c:v>13.970522962161077</c:v>
                </c:pt>
                <c:pt idx="85">
                  <c:v>14.261924439460332</c:v>
                </c:pt>
                <c:pt idx="86">
                  <c:v>11.012334196045465</c:v>
                </c:pt>
                <c:pt idx="87">
                  <c:v>12.012555905630396</c:v>
                </c:pt>
                <c:pt idx="88">
                  <c:v>11.278558392599122</c:v>
                </c:pt>
                <c:pt idx="89">
                  <c:v>12.700586521636813</c:v>
                </c:pt>
                <c:pt idx="90">
                  <c:v>13.816445788520859</c:v>
                </c:pt>
                <c:pt idx="91">
                  <c:v>12.923533855148037</c:v>
                </c:pt>
                <c:pt idx="92">
                  <c:v>13.786879487049378</c:v>
                </c:pt>
                <c:pt idx="93">
                  <c:v>16.292029433519527</c:v>
                </c:pt>
                <c:pt idx="94">
                  <c:v>17.07782349377549</c:v>
                </c:pt>
                <c:pt idx="95">
                  <c:v>18.328412303754</c:v>
                </c:pt>
                <c:pt idx="96">
                  <c:v>23.181047180861224</c:v>
                </c:pt>
                <c:pt idx="97">
                  <c:v>24.120277607556943</c:v>
                </c:pt>
                <c:pt idx="98">
                  <c:v>23.114065876439614</c:v>
                </c:pt>
                <c:pt idx="99">
                  <c:v>22.691234165466099</c:v>
                </c:pt>
                <c:pt idx="100">
                  <c:v>25.702372931767258</c:v>
                </c:pt>
                <c:pt idx="101">
                  <c:v>20.912777886201418</c:v>
                </c:pt>
                <c:pt idx="102">
                  <c:v>22.070312337191613</c:v>
                </c:pt>
                <c:pt idx="103">
                  <c:v>16.880372827415439</c:v>
                </c:pt>
                <c:pt idx="104">
                  <c:v>16.542972921328641</c:v>
                </c:pt>
                <c:pt idx="105">
                  <c:v>14.590515450462444</c:v>
                </c:pt>
                <c:pt idx="106">
                  <c:v>16.828224683892707</c:v>
                </c:pt>
                <c:pt idx="107">
                  <c:v>18.279626533176856</c:v>
                </c:pt>
                <c:pt idx="108">
                  <c:v>19.012598754687378</c:v>
                </c:pt>
                <c:pt idx="109">
                  <c:v>24.177744789908463</c:v>
                </c:pt>
                <c:pt idx="110">
                  <c:v>28.489026427276052</c:v>
                </c:pt>
                <c:pt idx="111">
                  <c:v>26.26951137143071</c:v>
                </c:pt>
                <c:pt idx="112">
                  <c:v>28.639099064510667</c:v>
                </c:pt>
                <c:pt idx="113">
                  <c:v>30.355667608935249</c:v>
                </c:pt>
                <c:pt idx="114">
                  <c:v>29.171321988370714</c:v>
                </c:pt>
                <c:pt idx="115">
                  <c:v>24.725566452659073</c:v>
                </c:pt>
                <c:pt idx="116">
                  <c:v>23.240882976400272</c:v>
                </c:pt>
                <c:pt idx="117">
                  <c:v>21.173940723066032</c:v>
                </c:pt>
                <c:pt idx="118">
                  <c:v>26.060018276610251</c:v>
                </c:pt>
              </c:numCache>
            </c:numRef>
          </c:xVal>
          <c:yVal>
            <c:numRef>
              <c:f>'lag2Price+forecast'!$AB$41:$AB$159</c:f>
              <c:numCache>
                <c:formatCode>0.0000</c:formatCode>
                <c:ptCount val="119"/>
                <c:pt idx="0">
                  <c:v>0.45728420566392242</c:v>
                </c:pt>
                <c:pt idx="1">
                  <c:v>0.21700818947008158</c:v>
                </c:pt>
                <c:pt idx="2">
                  <c:v>0.49878196775058242</c:v>
                </c:pt>
                <c:pt idx="3">
                  <c:v>7.8345590046829852E-2</c:v>
                </c:pt>
                <c:pt idx="4">
                  <c:v>9.824140016361034E-2</c:v>
                </c:pt>
                <c:pt idx="5">
                  <c:v>3.1058913306507772</c:v>
                </c:pt>
                <c:pt idx="6">
                  <c:v>0.40994611260479502</c:v>
                </c:pt>
                <c:pt idx="7">
                  <c:v>1.0059211641356847</c:v>
                </c:pt>
                <c:pt idx="8">
                  <c:v>0.26043260207967478</c:v>
                </c:pt>
                <c:pt idx="9">
                  <c:v>0.47980411867688588</c:v>
                </c:pt>
                <c:pt idx="10">
                  <c:v>0.23590544372833266</c:v>
                </c:pt>
                <c:pt idx="11">
                  <c:v>9.0320315796192652E-2</c:v>
                </c:pt>
                <c:pt idx="12">
                  <c:v>0.12045783864526557</c:v>
                </c:pt>
                <c:pt idx="13">
                  <c:v>5.7716418789500984E-2</c:v>
                </c:pt>
                <c:pt idx="14">
                  <c:v>1.1412607113170777E-2</c:v>
                </c:pt>
                <c:pt idx="15">
                  <c:v>3.3105992109656451E-3</c:v>
                </c:pt>
                <c:pt idx="16">
                  <c:v>1.9270636492615598E-2</c:v>
                </c:pt>
                <c:pt idx="17">
                  <c:v>2.59299263406132E-2</c:v>
                </c:pt>
                <c:pt idx="18">
                  <c:v>0.69589580354322345</c:v>
                </c:pt>
                <c:pt idx="19">
                  <c:v>0.31682299188151797</c:v>
                </c:pt>
                <c:pt idx="20">
                  <c:v>4.4957940653673367E-2</c:v>
                </c:pt>
                <c:pt idx="21">
                  <c:v>0.47764034191149823</c:v>
                </c:pt>
                <c:pt idx="22">
                  <c:v>0.1388500626281601</c:v>
                </c:pt>
                <c:pt idx="23">
                  <c:v>9.5665310688334601E-2</c:v>
                </c:pt>
                <c:pt idx="24">
                  <c:v>0.36601373105907686</c:v>
                </c:pt>
                <c:pt idx="25">
                  <c:v>3.5618277386272955E-2</c:v>
                </c:pt>
                <c:pt idx="26">
                  <c:v>6.7173105634048388E-4</c:v>
                </c:pt>
                <c:pt idx="27">
                  <c:v>3.3333831218734559E-3</c:v>
                </c:pt>
                <c:pt idx="28">
                  <c:v>0.28946694529079608</c:v>
                </c:pt>
                <c:pt idx="29">
                  <c:v>5.1360230274917561E-2</c:v>
                </c:pt>
                <c:pt idx="30">
                  <c:v>0.25899933261146957</c:v>
                </c:pt>
                <c:pt idx="31">
                  <c:v>1.4117968388627485E-3</c:v>
                </c:pt>
                <c:pt idx="32">
                  <c:v>0.29058221903370951</c:v>
                </c:pt>
                <c:pt idx="33">
                  <c:v>0.64417393082099261</c:v>
                </c:pt>
                <c:pt idx="34">
                  <c:v>3.1341646745551059E-2</c:v>
                </c:pt>
                <c:pt idx="35">
                  <c:v>0.47138365634861984</c:v>
                </c:pt>
                <c:pt idx="36">
                  <c:v>0.53171108717754534</c:v>
                </c:pt>
                <c:pt idx="37">
                  <c:v>2.2291678768326419E-2</c:v>
                </c:pt>
                <c:pt idx="38">
                  <c:v>0.30194626339749947</c:v>
                </c:pt>
                <c:pt idx="39">
                  <c:v>5.5807335374259701E-3</c:v>
                </c:pt>
                <c:pt idx="40">
                  <c:v>7.0097157531807076E-3</c:v>
                </c:pt>
                <c:pt idx="41">
                  <c:v>4.0268420490207617E-2</c:v>
                </c:pt>
                <c:pt idx="42">
                  <c:v>0.51278961619669527</c:v>
                </c:pt>
                <c:pt idx="43">
                  <c:v>0.14248031712640949</c:v>
                </c:pt>
                <c:pt idx="44">
                  <c:v>2.2875845531323937E-3</c:v>
                </c:pt>
                <c:pt idx="45">
                  <c:v>0.1351183247160502</c:v>
                </c:pt>
                <c:pt idx="46">
                  <c:v>5.2538653240204188E-2</c:v>
                </c:pt>
                <c:pt idx="47">
                  <c:v>5.5626117638106843E-3</c:v>
                </c:pt>
                <c:pt idx="48">
                  <c:v>0.46306194433887765</c:v>
                </c:pt>
                <c:pt idx="49">
                  <c:v>0.10618969400159164</c:v>
                </c:pt>
                <c:pt idx="50">
                  <c:v>4.9426284840175465E-2</c:v>
                </c:pt>
                <c:pt idx="51">
                  <c:v>3.657330920226237</c:v>
                </c:pt>
                <c:pt idx="52">
                  <c:v>1.9169627925255743</c:v>
                </c:pt>
                <c:pt idx="53">
                  <c:v>0.90355324844916951</c:v>
                </c:pt>
                <c:pt idx="54">
                  <c:v>2.9729560743070951</c:v>
                </c:pt>
                <c:pt idx="55">
                  <c:v>0.3909264544522229</c:v>
                </c:pt>
                <c:pt idx="56">
                  <c:v>0.62744537052303528</c:v>
                </c:pt>
                <c:pt idx="57">
                  <c:v>1.2360932818906838</c:v>
                </c:pt>
                <c:pt idx="58">
                  <c:v>0.24094893470929835</c:v>
                </c:pt>
                <c:pt idx="59">
                  <c:v>9.2941089672326545</c:v>
                </c:pt>
                <c:pt idx="60">
                  <c:v>5.0951111627106915E-2</c:v>
                </c:pt>
                <c:pt idx="61">
                  <c:v>0.48268027612311715</c:v>
                </c:pt>
                <c:pt idx="62">
                  <c:v>0.13386987150598673</c:v>
                </c:pt>
                <c:pt idx="63">
                  <c:v>6.0150120388171344E-2</c:v>
                </c:pt>
                <c:pt idx="64">
                  <c:v>0.85853936419691301</c:v>
                </c:pt>
                <c:pt idx="65">
                  <c:v>3.5486743133782493E-2</c:v>
                </c:pt>
                <c:pt idx="66">
                  <c:v>5.1892572347209391E-2</c:v>
                </c:pt>
                <c:pt idx="67">
                  <c:v>0.73174315291253111</c:v>
                </c:pt>
                <c:pt idx="68">
                  <c:v>0.14035694286942246</c:v>
                </c:pt>
                <c:pt idx="69">
                  <c:v>3.6981898878020704E-2</c:v>
                </c:pt>
                <c:pt idx="70">
                  <c:v>0.18085208125710342</c:v>
                </c:pt>
                <c:pt idx="71">
                  <c:v>0.44539137861474476</c:v>
                </c:pt>
                <c:pt idx="72">
                  <c:v>3.6584718224419367E-2</c:v>
                </c:pt>
                <c:pt idx="73">
                  <c:v>9.1203467660695356E-3</c:v>
                </c:pt>
                <c:pt idx="74">
                  <c:v>8.3501417216961096E-2</c:v>
                </c:pt>
                <c:pt idx="75">
                  <c:v>0.18678358770389095</c:v>
                </c:pt>
                <c:pt idx="76">
                  <c:v>0.75423424031207442</c:v>
                </c:pt>
                <c:pt idx="77">
                  <c:v>1.9106099607011735</c:v>
                </c:pt>
                <c:pt idx="78">
                  <c:v>2.3939688710498457</c:v>
                </c:pt>
                <c:pt idx="79">
                  <c:v>5.2640893637593882E-2</c:v>
                </c:pt>
                <c:pt idx="80">
                  <c:v>2.5392723846819951</c:v>
                </c:pt>
                <c:pt idx="81">
                  <c:v>2.4421103126665842</c:v>
                </c:pt>
                <c:pt idx="82">
                  <c:v>0.36000229963182923</c:v>
                </c:pt>
                <c:pt idx="83">
                  <c:v>3.8481964481981061E-3</c:v>
                </c:pt>
                <c:pt idx="84">
                  <c:v>2.4479772733141843E-3</c:v>
                </c:pt>
                <c:pt idx="85">
                  <c:v>6.563456833504139</c:v>
                </c:pt>
                <c:pt idx="86">
                  <c:v>0.66857736695661574</c:v>
                </c:pt>
                <c:pt idx="87">
                  <c:v>0.47963368242353804</c:v>
                </c:pt>
                <c:pt idx="88">
                  <c:v>0.92436996444158537</c:v>
                </c:pt>
                <c:pt idx="89">
                  <c:v>0.37138478761071891</c:v>
                </c:pt>
                <c:pt idx="90">
                  <c:v>0.78578613598636826</c:v>
                </c:pt>
                <c:pt idx="91">
                  <c:v>0.29862524746936758</c:v>
                </c:pt>
                <c:pt idx="92">
                  <c:v>2.8328946611151684</c:v>
                </c:pt>
                <c:pt idx="93">
                  <c:v>8.2927047159083389E-2</c:v>
                </c:pt>
                <c:pt idx="94">
                  <c:v>0.52153890614264042</c:v>
                </c:pt>
                <c:pt idx="95">
                  <c:v>11.502867101327242</c:v>
                </c:pt>
                <c:pt idx="96">
                  <c:v>7.2335618922694675E-2</c:v>
                </c:pt>
                <c:pt idx="97">
                  <c:v>0.92213308357528623</c:v>
                </c:pt>
                <c:pt idx="98">
                  <c:v>0.11838132733016023</c:v>
                </c:pt>
                <c:pt idx="99">
                  <c:v>4.8786465118042335</c:v>
                </c:pt>
                <c:pt idx="100">
                  <c:v>14.382092453600983</c:v>
                </c:pt>
                <c:pt idx="101">
                  <c:v>1.138963040180714</c:v>
                </c:pt>
                <c:pt idx="102">
                  <c:v>15.368848821136776</c:v>
                </c:pt>
                <c:pt idx="103">
                  <c:v>9.2682451972938423E-5</c:v>
                </c:pt>
                <c:pt idx="104">
                  <c:v>2.0534113932611402</c:v>
                </c:pt>
                <c:pt idx="105">
                  <c:v>2.9223374251076226</c:v>
                </c:pt>
                <c:pt idx="106">
                  <c:v>0.74265669545182778</c:v>
                </c:pt>
                <c:pt idx="107">
                  <c:v>0.1026391582442811</c:v>
                </c:pt>
                <c:pt idx="108">
                  <c:v>13.376583869214331</c:v>
                </c:pt>
                <c:pt idx="109">
                  <c:v>7.6300538456778497</c:v>
                </c:pt>
                <c:pt idx="110">
                  <c:v>4.2808703567666964</c:v>
                </c:pt>
                <c:pt idx="111">
                  <c:v>3.1346299838931628</c:v>
                </c:pt>
                <c:pt idx="112">
                  <c:v>1.2119828697612853</c:v>
                </c:pt>
                <c:pt idx="113">
                  <c:v>1.093420748376364</c:v>
                </c:pt>
                <c:pt idx="114">
                  <c:v>10.701547551597731</c:v>
                </c:pt>
                <c:pt idx="115">
                  <c:v>0.68155996775608862</c:v>
                </c:pt>
                <c:pt idx="116">
                  <c:v>1.9624731135680848</c:v>
                </c:pt>
                <c:pt idx="117">
                  <c:v>14.032960106303056</c:v>
                </c:pt>
                <c:pt idx="118">
                  <c:v>11.627975353852118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A-45B4-8145-8AADB5A7F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806264"/>
        <c:axId val="385803128"/>
      </c:scatterChart>
      <c:valAx>
        <c:axId val="38580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03128"/>
        <c:crosses val="autoZero"/>
        <c:crossBetween val="midCat"/>
      </c:valAx>
      <c:valAx>
        <c:axId val="3858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0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3</xdr:row>
      <xdr:rowOff>30480</xdr:rowOff>
    </xdr:from>
    <xdr:to>
      <xdr:col>11</xdr:col>
      <xdr:colOff>457200</xdr:colOff>
      <xdr:row>19</xdr:row>
      <xdr:rowOff>144780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3</xdr:row>
      <xdr:rowOff>30480</xdr:rowOff>
    </xdr:from>
    <xdr:to>
      <xdr:col>13</xdr:col>
      <xdr:colOff>457200</xdr:colOff>
      <xdr:row>19</xdr:row>
      <xdr:rowOff>144780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21</xdr:row>
      <xdr:rowOff>7620</xdr:rowOff>
    </xdr:from>
    <xdr:to>
      <xdr:col>13</xdr:col>
      <xdr:colOff>480060</xdr:colOff>
      <xdr:row>37</xdr:row>
      <xdr:rowOff>129540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11</xdr:col>
      <xdr:colOff>304800</xdr:colOff>
      <xdr:row>71</xdr:row>
      <xdr:rowOff>60960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3</xdr:row>
      <xdr:rowOff>30480</xdr:rowOff>
    </xdr:from>
    <xdr:to>
      <xdr:col>13</xdr:col>
      <xdr:colOff>457200</xdr:colOff>
      <xdr:row>19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21</xdr:row>
      <xdr:rowOff>7620</xdr:rowOff>
    </xdr:from>
    <xdr:to>
      <xdr:col>13</xdr:col>
      <xdr:colOff>480060</xdr:colOff>
      <xdr:row>37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56</xdr:row>
      <xdr:rowOff>0</xdr:rowOff>
    </xdr:from>
    <xdr:to>
      <xdr:col>11</xdr:col>
      <xdr:colOff>449580</xdr:colOff>
      <xdr:row>72</xdr:row>
      <xdr:rowOff>60960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72</xdr:row>
      <xdr:rowOff>60960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74</xdr:row>
      <xdr:rowOff>0</xdr:rowOff>
    </xdr:from>
    <xdr:to>
      <xdr:col>23</xdr:col>
      <xdr:colOff>304800</xdr:colOff>
      <xdr:row>90</xdr:row>
      <xdr:rowOff>60960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91</xdr:row>
      <xdr:rowOff>0</xdr:rowOff>
    </xdr:from>
    <xdr:to>
      <xdr:col>23</xdr:col>
      <xdr:colOff>304800</xdr:colOff>
      <xdr:row>107</xdr:row>
      <xdr:rowOff>60960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3</xdr:row>
      <xdr:rowOff>30480</xdr:rowOff>
    </xdr:from>
    <xdr:to>
      <xdr:col>13</xdr:col>
      <xdr:colOff>457200</xdr:colOff>
      <xdr:row>19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99060</xdr:colOff>
      <xdr:row>21</xdr:row>
      <xdr:rowOff>38100</xdr:rowOff>
    </xdr:from>
    <xdr:to>
      <xdr:col>13</xdr:col>
      <xdr:colOff>495300</xdr:colOff>
      <xdr:row>37</xdr:row>
      <xdr:rowOff>160020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3</xdr:row>
      <xdr:rowOff>30480</xdr:rowOff>
    </xdr:from>
    <xdr:to>
      <xdr:col>14</xdr:col>
      <xdr:colOff>457200</xdr:colOff>
      <xdr:row>19</xdr:row>
      <xdr:rowOff>144780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21</xdr:row>
      <xdr:rowOff>38100</xdr:rowOff>
    </xdr:from>
    <xdr:to>
      <xdr:col>14</xdr:col>
      <xdr:colOff>495300</xdr:colOff>
      <xdr:row>37</xdr:row>
      <xdr:rowOff>160020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83820</xdr:colOff>
      <xdr:row>43</xdr:row>
      <xdr:rowOff>0</xdr:rowOff>
    </xdr:from>
    <xdr:to>
      <xdr:col>14</xdr:col>
      <xdr:colOff>487680</xdr:colOff>
      <xdr:row>59</xdr:row>
      <xdr:rowOff>121920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3</xdr:row>
      <xdr:rowOff>30480</xdr:rowOff>
    </xdr:from>
    <xdr:to>
      <xdr:col>18</xdr:col>
      <xdr:colOff>457200</xdr:colOff>
      <xdr:row>19</xdr:row>
      <xdr:rowOff>144780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99060</xdr:colOff>
      <xdr:row>21</xdr:row>
      <xdr:rowOff>38100</xdr:rowOff>
    </xdr:from>
    <xdr:to>
      <xdr:col>18</xdr:col>
      <xdr:colOff>495300</xdr:colOff>
      <xdr:row>37</xdr:row>
      <xdr:rowOff>160020</xdr:rowOff>
    </xdr:to>
    <xdr:graphicFrame macro="">
      <xdr:nvGraphicFramePr>
        <xdr:cNvPr id="7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83820</xdr:colOff>
      <xdr:row>43</xdr:row>
      <xdr:rowOff>0</xdr:rowOff>
    </xdr:from>
    <xdr:to>
      <xdr:col>18</xdr:col>
      <xdr:colOff>487680</xdr:colOff>
      <xdr:row>59</xdr:row>
      <xdr:rowOff>121920</xdr:rowOff>
    </xdr:to>
    <xdr:graphicFrame macro="">
      <xdr:nvGraphicFramePr>
        <xdr:cNvPr id="71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60960</xdr:colOff>
      <xdr:row>64</xdr:row>
      <xdr:rowOff>38100</xdr:rowOff>
    </xdr:from>
    <xdr:to>
      <xdr:col>18</xdr:col>
      <xdr:colOff>457200</xdr:colOff>
      <xdr:row>80</xdr:row>
      <xdr:rowOff>160020</xdr:rowOff>
    </xdr:to>
    <xdr:graphicFrame macro="">
      <xdr:nvGraphicFramePr>
        <xdr:cNvPr id="717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68580</xdr:colOff>
      <xdr:row>82</xdr:row>
      <xdr:rowOff>7620</xdr:rowOff>
    </xdr:from>
    <xdr:to>
      <xdr:col>18</xdr:col>
      <xdr:colOff>464820</xdr:colOff>
      <xdr:row>98</xdr:row>
      <xdr:rowOff>129540</xdr:rowOff>
    </xdr:to>
    <xdr:graphicFrame macro="">
      <xdr:nvGraphicFramePr>
        <xdr:cNvPr id="717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3</xdr:row>
      <xdr:rowOff>30480</xdr:rowOff>
    </xdr:from>
    <xdr:to>
      <xdr:col>21</xdr:col>
      <xdr:colOff>457200</xdr:colOff>
      <xdr:row>19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99060</xdr:colOff>
      <xdr:row>21</xdr:row>
      <xdr:rowOff>38100</xdr:rowOff>
    </xdr:from>
    <xdr:to>
      <xdr:col>21</xdr:col>
      <xdr:colOff>495300</xdr:colOff>
      <xdr:row>37</xdr:row>
      <xdr:rowOff>160020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83820</xdr:colOff>
      <xdr:row>43</xdr:row>
      <xdr:rowOff>0</xdr:rowOff>
    </xdr:from>
    <xdr:to>
      <xdr:col>21</xdr:col>
      <xdr:colOff>487680</xdr:colOff>
      <xdr:row>59</xdr:row>
      <xdr:rowOff>121920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60960</xdr:colOff>
      <xdr:row>64</xdr:row>
      <xdr:rowOff>38100</xdr:rowOff>
    </xdr:from>
    <xdr:to>
      <xdr:col>21</xdr:col>
      <xdr:colOff>457200</xdr:colOff>
      <xdr:row>80</xdr:row>
      <xdr:rowOff>160020</xdr:rowOff>
    </xdr:to>
    <xdr:graphicFrame macro="">
      <xdr:nvGraphicFramePr>
        <xdr:cNvPr id="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68580</xdr:colOff>
      <xdr:row>82</xdr:row>
      <xdr:rowOff>7620</xdr:rowOff>
    </xdr:from>
    <xdr:to>
      <xdr:col>21</xdr:col>
      <xdr:colOff>464820</xdr:colOff>
      <xdr:row>98</xdr:row>
      <xdr:rowOff>129540</xdr:rowOff>
    </xdr:to>
    <xdr:graphicFrame macro="">
      <xdr:nvGraphicFramePr>
        <xdr:cNvPr id="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60960</xdr:colOff>
      <xdr:row>3</xdr:row>
      <xdr:rowOff>30480</xdr:rowOff>
    </xdr:from>
    <xdr:to>
      <xdr:col>23</xdr:col>
      <xdr:colOff>457200</xdr:colOff>
      <xdr:row>19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99060</xdr:colOff>
      <xdr:row>21</xdr:row>
      <xdr:rowOff>38100</xdr:rowOff>
    </xdr:from>
    <xdr:to>
      <xdr:col>23</xdr:col>
      <xdr:colOff>495300</xdr:colOff>
      <xdr:row>37</xdr:row>
      <xdr:rowOff>160020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83820</xdr:colOff>
      <xdr:row>43</xdr:row>
      <xdr:rowOff>0</xdr:rowOff>
    </xdr:from>
    <xdr:to>
      <xdr:col>23</xdr:col>
      <xdr:colOff>487680</xdr:colOff>
      <xdr:row>59</xdr:row>
      <xdr:rowOff>121920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60960</xdr:colOff>
      <xdr:row>64</xdr:row>
      <xdr:rowOff>38100</xdr:rowOff>
    </xdr:from>
    <xdr:to>
      <xdr:col>23</xdr:col>
      <xdr:colOff>457200</xdr:colOff>
      <xdr:row>80</xdr:row>
      <xdr:rowOff>160020</xdr:rowOff>
    </xdr:to>
    <xdr:graphicFrame macro="">
      <xdr:nvGraphicFramePr>
        <xdr:cNvPr id="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68580</xdr:colOff>
      <xdr:row>82</xdr:row>
      <xdr:rowOff>7620</xdr:rowOff>
    </xdr:from>
    <xdr:to>
      <xdr:col>23</xdr:col>
      <xdr:colOff>464820</xdr:colOff>
      <xdr:row>98</xdr:row>
      <xdr:rowOff>129540</xdr:rowOff>
    </xdr:to>
    <xdr:graphicFrame macro="">
      <xdr:nvGraphicFramePr>
        <xdr:cNvPr id="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104</xdr:row>
      <xdr:rowOff>0</xdr:rowOff>
    </xdr:from>
    <xdr:to>
      <xdr:col>23</xdr:col>
      <xdr:colOff>396240</xdr:colOff>
      <xdr:row>120</xdr:row>
      <xdr:rowOff>121920</xdr:rowOff>
    </xdr:to>
    <xdr:graphicFrame macro="">
      <xdr:nvGraphicFramePr>
        <xdr:cNvPr id="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121</xdr:row>
      <xdr:rowOff>0</xdr:rowOff>
    </xdr:from>
    <xdr:to>
      <xdr:col>23</xdr:col>
      <xdr:colOff>396240</xdr:colOff>
      <xdr:row>137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tabSelected="1" workbookViewId="0"/>
  </sheetViews>
  <sheetFormatPr defaultRowHeight="13.2" x14ac:dyDescent="0.25"/>
  <sheetData>
    <row r="1" spans="1:7" x14ac:dyDescent="0.25">
      <c r="A1" s="18" t="s">
        <v>2</v>
      </c>
    </row>
    <row r="2" spans="1:7" x14ac:dyDescent="0.25">
      <c r="E2" s="21" t="s">
        <v>80</v>
      </c>
      <c r="F2" s="21"/>
      <c r="G2" s="22">
        <f>CORREL(B4:B123,B5:B124)</f>
        <v>0.97756727656050579</v>
      </c>
    </row>
    <row r="3" spans="1:7" x14ac:dyDescent="0.25">
      <c r="A3" s="17" t="s">
        <v>0</v>
      </c>
      <c r="B3" s="17" t="s">
        <v>1</v>
      </c>
    </row>
    <row r="4" spans="1:7" x14ac:dyDescent="0.25">
      <c r="A4" s="1">
        <v>37073</v>
      </c>
      <c r="B4" s="26">
        <v>8.5399999999999991</v>
      </c>
    </row>
    <row r="5" spans="1:7" x14ac:dyDescent="0.25">
      <c r="A5" s="1">
        <v>37104</v>
      </c>
      <c r="B5" s="26">
        <v>7.9</v>
      </c>
    </row>
    <row r="6" spans="1:7" x14ac:dyDescent="0.25">
      <c r="A6" s="1">
        <v>37135</v>
      </c>
      <c r="B6" s="26">
        <v>7.16</v>
      </c>
    </row>
    <row r="7" spans="1:7" x14ac:dyDescent="0.25">
      <c r="A7" s="1">
        <v>37165</v>
      </c>
      <c r="B7" s="26">
        <v>6.6</v>
      </c>
    </row>
    <row r="8" spans="1:7" x14ac:dyDescent="0.25">
      <c r="A8" s="1">
        <v>37196</v>
      </c>
      <c r="B8" s="26">
        <v>7.28</v>
      </c>
    </row>
    <row r="9" spans="1:7" x14ac:dyDescent="0.25">
      <c r="A9" s="1">
        <v>37226</v>
      </c>
      <c r="B9" s="26">
        <v>7.41</v>
      </c>
    </row>
    <row r="10" spans="1:7" x14ac:dyDescent="0.25">
      <c r="A10" s="1">
        <v>37257</v>
      </c>
      <c r="B10" s="26">
        <v>7.31</v>
      </c>
    </row>
    <row r="11" spans="1:7" x14ac:dyDescent="0.25">
      <c r="A11" s="1">
        <v>37288</v>
      </c>
      <c r="B11" s="26">
        <v>5.68</v>
      </c>
    </row>
    <row r="12" spans="1:7" x14ac:dyDescent="0.25">
      <c r="A12" s="1">
        <v>37316</v>
      </c>
      <c r="B12" s="26">
        <v>5.92</v>
      </c>
    </row>
    <row r="13" spans="1:7" x14ac:dyDescent="0.25">
      <c r="A13" s="1">
        <v>37347</v>
      </c>
      <c r="B13" s="26">
        <v>5.18</v>
      </c>
    </row>
    <row r="14" spans="1:7" x14ac:dyDescent="0.25">
      <c r="A14" s="1">
        <v>37377</v>
      </c>
      <c r="B14" s="26">
        <v>5.61</v>
      </c>
    </row>
    <row r="15" spans="1:7" x14ac:dyDescent="0.25">
      <c r="A15" s="1">
        <v>37408</v>
      </c>
      <c r="B15" s="26">
        <v>5.25</v>
      </c>
    </row>
    <row r="16" spans="1:7" x14ac:dyDescent="0.25">
      <c r="A16" s="1">
        <v>37438</v>
      </c>
      <c r="B16" s="26">
        <v>5.79</v>
      </c>
    </row>
    <row r="17" spans="1:2" x14ac:dyDescent="0.25">
      <c r="A17" s="1">
        <v>37469</v>
      </c>
      <c r="B17" s="26">
        <v>5.86</v>
      </c>
    </row>
    <row r="18" spans="1:2" x14ac:dyDescent="0.25">
      <c r="A18" s="1">
        <v>37500</v>
      </c>
      <c r="B18" s="26">
        <v>6.41</v>
      </c>
    </row>
    <row r="19" spans="1:2" x14ac:dyDescent="0.25">
      <c r="A19" s="1">
        <v>37530</v>
      </c>
      <c r="B19" s="26">
        <v>7.02</v>
      </c>
    </row>
    <row r="20" spans="1:2" x14ac:dyDescent="0.25">
      <c r="A20" s="1">
        <v>37561</v>
      </c>
      <c r="B20" s="26">
        <v>7.3</v>
      </c>
    </row>
    <row r="21" spans="1:2" x14ac:dyDescent="0.25">
      <c r="A21" s="1">
        <v>37591</v>
      </c>
      <c r="B21" s="26">
        <v>7.51</v>
      </c>
    </row>
    <row r="22" spans="1:2" x14ac:dyDescent="0.25">
      <c r="A22" s="1">
        <v>37622</v>
      </c>
      <c r="B22" s="26">
        <v>7.89</v>
      </c>
    </row>
    <row r="23" spans="1:2" x14ac:dyDescent="0.25">
      <c r="A23" s="1">
        <v>37653</v>
      </c>
      <c r="B23" s="26">
        <v>8.35</v>
      </c>
    </row>
    <row r="24" spans="1:2" x14ac:dyDescent="0.25">
      <c r="A24" s="1">
        <v>37681</v>
      </c>
      <c r="B24" s="26">
        <v>7.84</v>
      </c>
    </row>
    <row r="25" spans="1:2" x14ac:dyDescent="0.25">
      <c r="A25" s="1">
        <v>37712</v>
      </c>
      <c r="B25" s="26">
        <v>7.26</v>
      </c>
    </row>
    <row r="26" spans="1:2" x14ac:dyDescent="0.25">
      <c r="A26" s="1">
        <v>37742</v>
      </c>
      <c r="B26" s="26">
        <v>7.01</v>
      </c>
    </row>
    <row r="27" spans="1:2" x14ac:dyDescent="0.25">
      <c r="A27" s="1">
        <v>37773</v>
      </c>
      <c r="B27" s="26">
        <v>6.4</v>
      </c>
    </row>
    <row r="28" spans="1:2" x14ac:dyDescent="0.25">
      <c r="A28" s="1">
        <v>37803</v>
      </c>
      <c r="B28" s="26">
        <v>6.73</v>
      </c>
    </row>
    <row r="29" spans="1:2" x14ac:dyDescent="0.25">
      <c r="A29" s="1">
        <v>37834</v>
      </c>
      <c r="B29" s="26">
        <v>6.71</v>
      </c>
    </row>
    <row r="30" spans="1:2" x14ac:dyDescent="0.25">
      <c r="A30" s="1">
        <v>37865</v>
      </c>
      <c r="B30" s="26">
        <v>6.27</v>
      </c>
    </row>
    <row r="31" spans="1:2" x14ac:dyDescent="0.25">
      <c r="A31" s="1">
        <v>37895</v>
      </c>
      <c r="B31" s="26">
        <v>6.1</v>
      </c>
    </row>
    <row r="32" spans="1:2" x14ac:dyDescent="0.25">
      <c r="A32" s="1">
        <v>37926</v>
      </c>
      <c r="B32" s="26">
        <v>6.19</v>
      </c>
    </row>
    <row r="33" spans="1:2" x14ac:dyDescent="0.25">
      <c r="A33" s="1">
        <v>37956</v>
      </c>
      <c r="B33" s="26">
        <v>6.34</v>
      </c>
    </row>
    <row r="34" spans="1:2" x14ac:dyDescent="0.25">
      <c r="A34" s="1">
        <v>37987</v>
      </c>
      <c r="B34" s="26">
        <v>6.03</v>
      </c>
    </row>
    <row r="35" spans="1:2" x14ac:dyDescent="0.25">
      <c r="A35" s="1">
        <v>38018</v>
      </c>
      <c r="B35" s="26">
        <v>5.87</v>
      </c>
    </row>
    <row r="36" spans="1:2" x14ac:dyDescent="0.25">
      <c r="A36" s="1">
        <v>38047</v>
      </c>
      <c r="B36" s="26">
        <v>6.5</v>
      </c>
    </row>
    <row r="37" spans="1:2" x14ac:dyDescent="0.25">
      <c r="A37" s="1">
        <v>38078</v>
      </c>
      <c r="B37" s="26">
        <v>6.86</v>
      </c>
    </row>
    <row r="38" spans="1:2" x14ac:dyDescent="0.25">
      <c r="A38" s="1">
        <v>38108</v>
      </c>
      <c r="B38" s="26">
        <v>6.62</v>
      </c>
    </row>
    <row r="39" spans="1:2" x14ac:dyDescent="0.25">
      <c r="A39" s="1">
        <v>38139</v>
      </c>
      <c r="B39" s="26">
        <v>7.51</v>
      </c>
    </row>
    <row r="40" spans="1:2" x14ac:dyDescent="0.25">
      <c r="A40" s="1">
        <v>38169</v>
      </c>
      <c r="B40" s="26">
        <v>8.17</v>
      </c>
    </row>
    <row r="41" spans="1:2" x14ac:dyDescent="0.25">
      <c r="A41" s="1">
        <v>38200</v>
      </c>
      <c r="B41" s="26">
        <v>7.88</v>
      </c>
    </row>
    <row r="42" spans="1:2" x14ac:dyDescent="0.25">
      <c r="A42" s="1">
        <v>38231</v>
      </c>
      <c r="B42" s="26">
        <v>8.67</v>
      </c>
    </row>
    <row r="43" spans="1:2" x14ac:dyDescent="0.25">
      <c r="A43" s="1">
        <v>38261</v>
      </c>
      <c r="B43" s="26">
        <v>8.9600000000000009</v>
      </c>
    </row>
    <row r="44" spans="1:2" x14ac:dyDescent="0.25">
      <c r="A44" s="1">
        <v>38292</v>
      </c>
      <c r="B44" s="26">
        <v>8.67</v>
      </c>
    </row>
    <row r="45" spans="1:2" x14ac:dyDescent="0.25">
      <c r="A45" s="1">
        <v>38322</v>
      </c>
      <c r="B45" s="26">
        <v>8.8000000000000007</v>
      </c>
    </row>
    <row r="46" spans="1:2" x14ac:dyDescent="0.25">
      <c r="A46" s="1">
        <v>38353</v>
      </c>
      <c r="B46" s="26">
        <v>8.92</v>
      </c>
    </row>
    <row r="47" spans="1:2" x14ac:dyDescent="0.25">
      <c r="A47" s="1">
        <v>38384</v>
      </c>
      <c r="B47" s="26">
        <v>9.32</v>
      </c>
    </row>
    <row r="48" spans="1:2" x14ac:dyDescent="0.25">
      <c r="A48" s="1">
        <v>38412</v>
      </c>
      <c r="B48" s="26">
        <v>8.9</v>
      </c>
    </row>
    <row r="49" spans="1:2" x14ac:dyDescent="0.25">
      <c r="A49" s="1">
        <v>38443</v>
      </c>
      <c r="B49" s="26">
        <v>8.5299999999999994</v>
      </c>
    </row>
    <row r="50" spans="1:2" x14ac:dyDescent="0.25">
      <c r="A50" s="1">
        <v>38473</v>
      </c>
      <c r="B50" s="26">
        <v>8.51</v>
      </c>
    </row>
    <row r="51" spans="1:2" x14ac:dyDescent="0.25">
      <c r="A51" s="1">
        <v>38504</v>
      </c>
      <c r="B51" s="26">
        <v>9.0299999999999994</v>
      </c>
    </row>
    <row r="52" spans="1:2" x14ac:dyDescent="0.25">
      <c r="A52" s="1">
        <v>38534</v>
      </c>
      <c r="B52" s="26">
        <v>9.6</v>
      </c>
    </row>
    <row r="53" spans="1:2" x14ac:dyDescent="0.25">
      <c r="A53" s="1">
        <v>38565</v>
      </c>
      <c r="B53" s="26">
        <v>9.8800000000000008</v>
      </c>
    </row>
    <row r="54" spans="1:2" x14ac:dyDescent="0.25">
      <c r="A54" s="1">
        <v>38596</v>
      </c>
      <c r="B54" s="26">
        <v>10.81</v>
      </c>
    </row>
    <row r="55" spans="1:2" x14ac:dyDescent="0.25">
      <c r="A55" s="1">
        <v>38626</v>
      </c>
      <c r="B55" s="26">
        <v>11.61</v>
      </c>
    </row>
    <row r="56" spans="1:2" x14ac:dyDescent="0.25">
      <c r="A56" s="1">
        <v>38657</v>
      </c>
      <c r="B56" s="26">
        <v>11.81</v>
      </c>
    </row>
    <row r="57" spans="1:2" x14ac:dyDescent="0.25">
      <c r="A57" s="1">
        <v>38687</v>
      </c>
      <c r="B57" s="26">
        <v>13.93</v>
      </c>
    </row>
    <row r="58" spans="1:2" x14ac:dyDescent="0.25">
      <c r="A58" s="1">
        <v>38718</v>
      </c>
      <c r="B58" s="26">
        <v>16.190000000000001</v>
      </c>
    </row>
    <row r="59" spans="1:2" x14ac:dyDescent="0.25">
      <c r="A59" s="1">
        <v>38749</v>
      </c>
      <c r="B59" s="26">
        <v>18.05</v>
      </c>
    </row>
    <row r="60" spans="1:2" x14ac:dyDescent="0.25">
      <c r="A60" s="1">
        <v>38777</v>
      </c>
      <c r="B60" s="26">
        <v>17.079999999999998</v>
      </c>
    </row>
    <row r="61" spans="1:2" x14ac:dyDescent="0.25">
      <c r="A61" s="1">
        <v>38808</v>
      </c>
      <c r="B61" s="26">
        <v>17.46</v>
      </c>
    </row>
    <row r="62" spans="1:2" x14ac:dyDescent="0.25">
      <c r="A62" s="1">
        <v>38838</v>
      </c>
      <c r="B62" s="26">
        <v>16.899999999999999</v>
      </c>
    </row>
    <row r="63" spans="1:2" x14ac:dyDescent="0.25">
      <c r="A63" s="1">
        <v>38869</v>
      </c>
      <c r="B63" s="26">
        <v>15.69</v>
      </c>
    </row>
    <row r="64" spans="1:2" x14ac:dyDescent="0.25">
      <c r="A64" s="1">
        <v>38899</v>
      </c>
      <c r="B64" s="26">
        <v>15.86</v>
      </c>
    </row>
    <row r="65" spans="1:2" x14ac:dyDescent="0.25">
      <c r="A65" s="1">
        <v>38930</v>
      </c>
      <c r="B65" s="26">
        <v>12.98</v>
      </c>
    </row>
    <row r="66" spans="1:2" x14ac:dyDescent="0.25">
      <c r="A66" s="1">
        <v>38961</v>
      </c>
      <c r="B66" s="26">
        <v>12.31</v>
      </c>
    </row>
    <row r="67" spans="1:2" x14ac:dyDescent="0.25">
      <c r="A67" s="1">
        <v>38991</v>
      </c>
      <c r="B67" s="26">
        <v>11.51</v>
      </c>
    </row>
    <row r="68" spans="1:2" x14ac:dyDescent="0.25">
      <c r="A68" s="1">
        <v>39022</v>
      </c>
      <c r="B68" s="26">
        <v>11.73</v>
      </c>
    </row>
    <row r="69" spans="1:2" x14ac:dyDescent="0.25">
      <c r="A69" s="1">
        <v>39052</v>
      </c>
      <c r="B69" s="26">
        <v>11.7</v>
      </c>
    </row>
    <row r="70" spans="1:2" x14ac:dyDescent="0.25">
      <c r="A70" s="1">
        <v>39083</v>
      </c>
      <c r="B70" s="26">
        <v>10.9</v>
      </c>
    </row>
    <row r="71" spans="1:2" x14ac:dyDescent="0.25">
      <c r="A71" s="1">
        <v>39114</v>
      </c>
      <c r="B71" s="26">
        <v>10.57</v>
      </c>
    </row>
    <row r="72" spans="1:2" x14ac:dyDescent="0.25">
      <c r="A72" s="1">
        <v>39142</v>
      </c>
      <c r="B72" s="26">
        <v>10.37</v>
      </c>
    </row>
    <row r="73" spans="1:2" x14ac:dyDescent="0.25">
      <c r="A73" s="1">
        <v>39173</v>
      </c>
      <c r="B73" s="26">
        <v>9.59</v>
      </c>
    </row>
    <row r="74" spans="1:2" x14ac:dyDescent="0.25">
      <c r="A74" s="1">
        <v>39203</v>
      </c>
      <c r="B74" s="26">
        <v>9.09</v>
      </c>
    </row>
    <row r="75" spans="1:2" x14ac:dyDescent="0.25">
      <c r="A75" s="1">
        <v>39234</v>
      </c>
      <c r="B75" s="26">
        <v>9.26</v>
      </c>
    </row>
    <row r="76" spans="1:2" x14ac:dyDescent="0.25">
      <c r="A76" s="1">
        <v>39264</v>
      </c>
      <c r="B76" s="26">
        <v>9.9</v>
      </c>
    </row>
    <row r="77" spans="1:2" x14ac:dyDescent="0.25">
      <c r="A77" s="1">
        <v>39295</v>
      </c>
      <c r="B77" s="26">
        <v>9.61</v>
      </c>
    </row>
    <row r="78" spans="1:2" x14ac:dyDescent="0.25">
      <c r="A78" s="1">
        <v>39326</v>
      </c>
      <c r="B78" s="26">
        <v>9.85</v>
      </c>
    </row>
    <row r="79" spans="1:2" x14ac:dyDescent="0.25">
      <c r="A79" s="1">
        <v>39356</v>
      </c>
      <c r="B79" s="26">
        <v>9.99</v>
      </c>
    </row>
    <row r="80" spans="1:2" x14ac:dyDescent="0.25">
      <c r="A80" s="1">
        <v>39387</v>
      </c>
      <c r="B80" s="26">
        <v>9.9</v>
      </c>
    </row>
    <row r="81" spans="1:2" x14ac:dyDescent="0.25">
      <c r="A81" s="1">
        <v>39417</v>
      </c>
      <c r="B81" s="26">
        <v>10.45</v>
      </c>
    </row>
    <row r="82" spans="1:2" x14ac:dyDescent="0.25">
      <c r="A82" s="1">
        <v>39448</v>
      </c>
      <c r="B82" s="26">
        <v>11.66</v>
      </c>
    </row>
    <row r="83" spans="1:2" x14ac:dyDescent="0.25">
      <c r="A83" s="1">
        <v>39479</v>
      </c>
      <c r="B83" s="26">
        <v>13.61</v>
      </c>
    </row>
    <row r="84" spans="1:2" x14ac:dyDescent="0.25">
      <c r="A84" s="1">
        <v>39508</v>
      </c>
      <c r="B84" s="26">
        <v>12.88</v>
      </c>
    </row>
    <row r="85" spans="1:2" x14ac:dyDescent="0.25">
      <c r="A85" s="1">
        <v>39539</v>
      </c>
      <c r="B85" s="26">
        <v>12.52</v>
      </c>
    </row>
    <row r="86" spans="1:2" x14ac:dyDescent="0.25">
      <c r="A86" s="1">
        <v>39569</v>
      </c>
      <c r="B86" s="26">
        <v>10.93</v>
      </c>
    </row>
    <row r="87" spans="1:2" x14ac:dyDescent="0.25">
      <c r="A87" s="1">
        <v>39600</v>
      </c>
      <c r="B87" s="26">
        <v>12.07</v>
      </c>
    </row>
    <row r="88" spans="1:2" x14ac:dyDescent="0.25">
      <c r="A88" s="1">
        <v>39630</v>
      </c>
      <c r="B88" s="26">
        <v>13.21</v>
      </c>
    </row>
    <row r="89" spans="1:2" x14ac:dyDescent="0.25">
      <c r="A89" s="1">
        <v>39661</v>
      </c>
      <c r="B89" s="26">
        <v>13.68</v>
      </c>
    </row>
    <row r="90" spans="1:2" x14ac:dyDescent="0.25">
      <c r="A90" s="1">
        <v>39692</v>
      </c>
      <c r="B90" s="26">
        <v>14.02</v>
      </c>
    </row>
    <row r="91" spans="1:2" x14ac:dyDescent="0.25">
      <c r="A91" s="1">
        <v>39722</v>
      </c>
      <c r="B91" s="26">
        <v>11.7</v>
      </c>
    </row>
    <row r="92" spans="1:2" x14ac:dyDescent="0.25">
      <c r="A92" s="1">
        <v>39753</v>
      </c>
      <c r="B92" s="26">
        <v>11.83</v>
      </c>
    </row>
    <row r="93" spans="1:2" x14ac:dyDescent="0.25">
      <c r="A93" s="1">
        <v>39783</v>
      </c>
      <c r="B93" s="26">
        <v>11.32</v>
      </c>
    </row>
    <row r="94" spans="1:2" x14ac:dyDescent="0.25">
      <c r="A94" s="1">
        <v>39814</v>
      </c>
      <c r="B94" s="26">
        <v>12.24</v>
      </c>
    </row>
    <row r="95" spans="1:2" x14ac:dyDescent="0.25">
      <c r="A95" s="1">
        <v>39845</v>
      </c>
      <c r="B95" s="26">
        <v>13.31</v>
      </c>
    </row>
    <row r="96" spans="1:2" x14ac:dyDescent="0.25">
      <c r="A96" s="1">
        <v>39873</v>
      </c>
      <c r="B96" s="26">
        <v>12.93</v>
      </c>
    </row>
    <row r="97" spans="1:2" x14ac:dyDescent="0.25">
      <c r="A97" s="1">
        <v>39904</v>
      </c>
      <c r="B97" s="26">
        <v>13.47</v>
      </c>
    </row>
    <row r="98" spans="1:2" x14ac:dyDescent="0.25">
      <c r="A98" s="1">
        <v>39934</v>
      </c>
      <c r="B98" s="26">
        <v>15.47</v>
      </c>
    </row>
    <row r="99" spans="1:2" x14ac:dyDescent="0.25">
      <c r="A99" s="1">
        <v>39965</v>
      </c>
      <c r="B99" s="26">
        <v>16.579999999999998</v>
      </c>
    </row>
    <row r="100" spans="1:2" x14ac:dyDescent="0.25">
      <c r="A100" s="1">
        <v>39995</v>
      </c>
      <c r="B100" s="26">
        <v>17.8</v>
      </c>
    </row>
    <row r="101" spans="1:2" x14ac:dyDescent="0.25">
      <c r="A101" s="1">
        <v>40026</v>
      </c>
      <c r="B101" s="26">
        <v>21.72</v>
      </c>
    </row>
    <row r="102" spans="1:2" x14ac:dyDescent="0.25">
      <c r="A102" s="1">
        <v>40057</v>
      </c>
      <c r="B102" s="26">
        <v>23.45</v>
      </c>
    </row>
    <row r="103" spans="1:2" x14ac:dyDescent="0.25">
      <c r="A103" s="1">
        <v>40087</v>
      </c>
      <c r="B103" s="26">
        <v>23.16</v>
      </c>
    </row>
    <row r="104" spans="1:2" x14ac:dyDescent="0.25">
      <c r="A104" s="1">
        <v>40118</v>
      </c>
      <c r="B104" s="26">
        <v>22.77</v>
      </c>
    </row>
    <row r="105" spans="1:2" x14ac:dyDescent="0.25">
      <c r="A105" s="1">
        <v>40148</v>
      </c>
      <c r="B105" s="26">
        <v>24.9</v>
      </c>
    </row>
    <row r="106" spans="1:2" x14ac:dyDescent="0.25">
      <c r="A106" s="1">
        <v>40179</v>
      </c>
      <c r="B106" s="26">
        <v>21.91</v>
      </c>
    </row>
    <row r="107" spans="1:2" x14ac:dyDescent="0.25">
      <c r="A107" s="1">
        <v>40210</v>
      </c>
      <c r="B107" s="26">
        <v>21.98</v>
      </c>
    </row>
    <row r="108" spans="1:2" x14ac:dyDescent="0.25">
      <c r="A108" s="1">
        <v>40238</v>
      </c>
      <c r="B108" s="26">
        <v>18.149999999999999</v>
      </c>
    </row>
    <row r="109" spans="1:2" x14ac:dyDescent="0.25">
      <c r="A109" s="1">
        <v>40269</v>
      </c>
      <c r="B109" s="26">
        <v>16.89</v>
      </c>
    </row>
    <row r="110" spans="1:2" x14ac:dyDescent="0.25">
      <c r="A110" s="1">
        <v>40299</v>
      </c>
      <c r="B110" s="26">
        <v>15.11</v>
      </c>
    </row>
    <row r="111" spans="1:2" x14ac:dyDescent="0.25">
      <c r="A111" s="1">
        <v>40330</v>
      </c>
      <c r="B111" s="26">
        <v>16.3</v>
      </c>
    </row>
    <row r="112" spans="1:2" x14ac:dyDescent="0.25">
      <c r="A112" s="1">
        <v>40360</v>
      </c>
      <c r="B112" s="26">
        <v>17.690000000000001</v>
      </c>
    </row>
    <row r="113" spans="1:2" x14ac:dyDescent="0.25">
      <c r="A113" s="1">
        <v>40391</v>
      </c>
      <c r="B113" s="26">
        <v>18.600000000000001</v>
      </c>
    </row>
    <row r="114" spans="1:2" x14ac:dyDescent="0.25">
      <c r="A114" s="1">
        <v>40422</v>
      </c>
      <c r="B114" s="26">
        <v>22.67</v>
      </c>
    </row>
    <row r="115" spans="1:2" x14ac:dyDescent="0.25">
      <c r="A115" s="1">
        <v>40452</v>
      </c>
      <c r="B115" s="26">
        <v>26.94</v>
      </c>
    </row>
    <row r="116" spans="1:2" x14ac:dyDescent="0.25">
      <c r="A116" s="1">
        <v>40483</v>
      </c>
      <c r="B116" s="26">
        <v>26.42</v>
      </c>
    </row>
    <row r="117" spans="1:2" x14ac:dyDescent="0.25">
      <c r="A117" s="1">
        <v>40513</v>
      </c>
      <c r="B117" s="26">
        <v>28.04</v>
      </c>
    </row>
    <row r="118" spans="1:2" x14ac:dyDescent="0.25">
      <c r="A118" s="1">
        <v>40544</v>
      </c>
      <c r="B118" s="26">
        <v>29.74</v>
      </c>
    </row>
    <row r="119" spans="1:2" x14ac:dyDescent="0.25">
      <c r="A119" s="1">
        <v>40575</v>
      </c>
      <c r="B119" s="26">
        <v>29.31</v>
      </c>
    </row>
    <row r="120" spans="1:2" x14ac:dyDescent="0.25">
      <c r="A120" s="1">
        <v>40603</v>
      </c>
      <c r="B120" s="26">
        <v>25.9</v>
      </c>
    </row>
    <row r="121" spans="1:2" x14ac:dyDescent="0.25">
      <c r="A121" s="1">
        <v>40634</v>
      </c>
      <c r="B121" s="26">
        <v>23.9</v>
      </c>
    </row>
    <row r="122" spans="1:2" x14ac:dyDescent="0.25">
      <c r="A122" s="1">
        <v>40664</v>
      </c>
      <c r="B122" s="26">
        <v>21.84</v>
      </c>
    </row>
    <row r="123" spans="1:2" x14ac:dyDescent="0.25">
      <c r="A123" s="1">
        <v>40695</v>
      </c>
      <c r="B123" s="26">
        <v>24.92</v>
      </c>
    </row>
    <row r="124" spans="1:2" x14ac:dyDescent="0.25">
      <c r="A124" s="1">
        <v>40725</v>
      </c>
      <c r="B124" s="26">
        <v>29.47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0"/>
  <sheetViews>
    <sheetView workbookViewId="0"/>
  </sheetViews>
  <sheetFormatPr defaultRowHeight="13.2" x14ac:dyDescent="0.25"/>
  <cols>
    <col min="3" max="3" width="11" customWidth="1"/>
    <col min="9" max="9" width="10" customWidth="1"/>
  </cols>
  <sheetData>
    <row r="1" spans="1:10" x14ac:dyDescent="0.25">
      <c r="A1" s="18" t="s">
        <v>2</v>
      </c>
    </row>
    <row r="2" spans="1:10" x14ac:dyDescent="0.25">
      <c r="C2" s="23"/>
      <c r="D2" s="19"/>
      <c r="H2" s="21" t="s">
        <v>80</v>
      </c>
      <c r="I2" s="21"/>
      <c r="J2" s="22">
        <f>CORREL(B4:B123,B5:B124)</f>
        <v>0.97756727656050579</v>
      </c>
    </row>
    <row r="3" spans="1:10" x14ac:dyDescent="0.25">
      <c r="A3" s="17" t="s">
        <v>0</v>
      </c>
      <c r="B3" s="17" t="s">
        <v>1</v>
      </c>
      <c r="C3" s="17" t="s">
        <v>3</v>
      </c>
      <c r="D3" s="17"/>
    </row>
    <row r="4" spans="1:10" x14ac:dyDescent="0.25">
      <c r="A4" s="1">
        <v>37073</v>
      </c>
      <c r="B4" s="2">
        <v>8.5399999999999991</v>
      </c>
      <c r="C4" s="2"/>
    </row>
    <row r="5" spans="1:10" x14ac:dyDescent="0.25">
      <c r="A5" s="1">
        <v>37104</v>
      </c>
      <c r="B5" s="2">
        <v>7.9</v>
      </c>
      <c r="C5" s="2">
        <v>8.5399999999999991</v>
      </c>
      <c r="D5" s="28"/>
    </row>
    <row r="6" spans="1:10" x14ac:dyDescent="0.25">
      <c r="A6" s="1">
        <v>37135</v>
      </c>
      <c r="B6" s="2">
        <v>7.16</v>
      </c>
      <c r="C6" s="2">
        <v>7.9</v>
      </c>
      <c r="D6" s="28"/>
    </row>
    <row r="7" spans="1:10" x14ac:dyDescent="0.25">
      <c r="A7" s="1">
        <v>37165</v>
      </c>
      <c r="B7" s="2">
        <v>6.6</v>
      </c>
      <c r="C7" s="2">
        <v>7.16</v>
      </c>
      <c r="D7" s="28"/>
    </row>
    <row r="8" spans="1:10" x14ac:dyDescent="0.25">
      <c r="A8" s="1">
        <v>37196</v>
      </c>
      <c r="B8" s="2">
        <v>7.28</v>
      </c>
      <c r="C8" s="2">
        <v>6.6</v>
      </c>
      <c r="D8" s="28"/>
    </row>
    <row r="9" spans="1:10" x14ac:dyDescent="0.25">
      <c r="A9" s="1">
        <v>37226</v>
      </c>
      <c r="B9" s="2">
        <v>7.41</v>
      </c>
      <c r="C9" s="2">
        <v>7.28</v>
      </c>
      <c r="D9" s="28"/>
    </row>
    <row r="10" spans="1:10" x14ac:dyDescent="0.25">
      <c r="A10" s="1">
        <v>37257</v>
      </c>
      <c r="B10" s="2">
        <v>7.31</v>
      </c>
      <c r="C10" s="2">
        <v>7.41</v>
      </c>
      <c r="D10" s="28"/>
    </row>
    <row r="11" spans="1:10" x14ac:dyDescent="0.25">
      <c r="A11" s="1">
        <v>37288</v>
      </c>
      <c r="B11" s="2">
        <v>5.68</v>
      </c>
      <c r="C11" s="2">
        <v>7.31</v>
      </c>
      <c r="D11" s="28"/>
    </row>
    <row r="12" spans="1:10" x14ac:dyDescent="0.25">
      <c r="A12" s="1">
        <v>37316</v>
      </c>
      <c r="B12" s="2">
        <v>5.92</v>
      </c>
      <c r="C12" s="2">
        <v>5.68</v>
      </c>
      <c r="D12" s="28"/>
    </row>
    <row r="13" spans="1:10" x14ac:dyDescent="0.25">
      <c r="A13" s="1">
        <v>37347</v>
      </c>
      <c r="B13" s="2">
        <v>5.18</v>
      </c>
      <c r="C13" s="2">
        <v>5.92</v>
      </c>
      <c r="D13" s="28"/>
    </row>
    <row r="14" spans="1:10" x14ac:dyDescent="0.25">
      <c r="A14" s="1">
        <v>37377</v>
      </c>
      <c r="B14" s="2">
        <v>5.61</v>
      </c>
      <c r="C14" s="2">
        <v>5.18</v>
      </c>
      <c r="D14" s="28"/>
    </row>
    <row r="15" spans="1:10" x14ac:dyDescent="0.25">
      <c r="A15" s="1">
        <v>37408</v>
      </c>
      <c r="B15" s="2">
        <v>5.25</v>
      </c>
      <c r="C15" s="2">
        <v>5.61</v>
      </c>
      <c r="D15" s="28"/>
    </row>
    <row r="16" spans="1:10" x14ac:dyDescent="0.25">
      <c r="A16" s="1">
        <v>37438</v>
      </c>
      <c r="B16" s="2">
        <v>5.79</v>
      </c>
      <c r="C16" s="2">
        <v>5.25</v>
      </c>
      <c r="D16" s="28"/>
    </row>
    <row r="17" spans="1:4" x14ac:dyDescent="0.25">
      <c r="A17" s="1">
        <v>37469</v>
      </c>
      <c r="B17" s="2">
        <v>5.86</v>
      </c>
      <c r="C17" s="2">
        <v>5.79</v>
      </c>
      <c r="D17" s="28"/>
    </row>
    <row r="18" spans="1:4" x14ac:dyDescent="0.25">
      <c r="A18" s="1">
        <v>37500</v>
      </c>
      <c r="B18" s="2">
        <v>6.41</v>
      </c>
      <c r="C18" s="2">
        <v>5.86</v>
      </c>
      <c r="D18" s="28"/>
    </row>
    <row r="19" spans="1:4" x14ac:dyDescent="0.25">
      <c r="A19" s="1">
        <v>37530</v>
      </c>
      <c r="B19" s="2">
        <v>7.02</v>
      </c>
      <c r="C19" s="2">
        <v>6.41</v>
      </c>
      <c r="D19" s="28"/>
    </row>
    <row r="20" spans="1:4" x14ac:dyDescent="0.25">
      <c r="A20" s="1">
        <v>37561</v>
      </c>
      <c r="B20" s="2">
        <v>7.3</v>
      </c>
      <c r="C20" s="2">
        <v>7.02</v>
      </c>
      <c r="D20" s="28"/>
    </row>
    <row r="21" spans="1:4" x14ac:dyDescent="0.25">
      <c r="A21" s="1">
        <v>37591</v>
      </c>
      <c r="B21" s="2">
        <v>7.51</v>
      </c>
      <c r="C21" s="2">
        <v>7.3</v>
      </c>
      <c r="D21" s="28"/>
    </row>
    <row r="22" spans="1:4" x14ac:dyDescent="0.25">
      <c r="A22" s="1">
        <v>37622</v>
      </c>
      <c r="B22" s="2">
        <v>7.89</v>
      </c>
      <c r="C22" s="2">
        <v>7.51</v>
      </c>
      <c r="D22" s="28"/>
    </row>
    <row r="23" spans="1:4" x14ac:dyDescent="0.25">
      <c r="A23" s="1">
        <v>37653</v>
      </c>
      <c r="B23" s="2">
        <v>8.35</v>
      </c>
      <c r="C23" s="2">
        <v>7.89</v>
      </c>
      <c r="D23" s="28"/>
    </row>
    <row r="24" spans="1:4" x14ac:dyDescent="0.25">
      <c r="A24" s="1">
        <v>37681</v>
      </c>
      <c r="B24" s="2">
        <v>7.84</v>
      </c>
      <c r="C24" s="2">
        <v>8.35</v>
      </c>
      <c r="D24" s="28"/>
    </row>
    <row r="25" spans="1:4" x14ac:dyDescent="0.25">
      <c r="A25" s="1">
        <v>37712</v>
      </c>
      <c r="B25" s="2">
        <v>7.26</v>
      </c>
      <c r="C25" s="2">
        <v>7.84</v>
      </c>
      <c r="D25" s="28"/>
    </row>
    <row r="26" spans="1:4" x14ac:dyDescent="0.25">
      <c r="A26" s="1">
        <v>37742</v>
      </c>
      <c r="B26" s="2">
        <v>7.01</v>
      </c>
      <c r="C26" s="2">
        <v>7.26</v>
      </c>
      <c r="D26" s="28"/>
    </row>
    <row r="27" spans="1:4" x14ac:dyDescent="0.25">
      <c r="A27" s="1">
        <v>37773</v>
      </c>
      <c r="B27" s="2">
        <v>6.4</v>
      </c>
      <c r="C27" s="2">
        <v>7.01</v>
      </c>
      <c r="D27" s="28"/>
    </row>
    <row r="28" spans="1:4" x14ac:dyDescent="0.25">
      <c r="A28" s="1">
        <v>37803</v>
      </c>
      <c r="B28" s="2">
        <v>6.73</v>
      </c>
      <c r="C28" s="2">
        <v>6.4</v>
      </c>
      <c r="D28" s="28"/>
    </row>
    <row r="29" spans="1:4" x14ac:dyDescent="0.25">
      <c r="A29" s="1">
        <v>37834</v>
      </c>
      <c r="B29" s="2">
        <v>6.71</v>
      </c>
      <c r="C29" s="2">
        <v>6.73</v>
      </c>
      <c r="D29" s="28"/>
    </row>
    <row r="30" spans="1:4" x14ac:dyDescent="0.25">
      <c r="A30" s="1">
        <v>37865</v>
      </c>
      <c r="B30" s="2">
        <v>6.27</v>
      </c>
      <c r="C30" s="2">
        <v>6.71</v>
      </c>
      <c r="D30" s="28"/>
    </row>
    <row r="31" spans="1:4" x14ac:dyDescent="0.25">
      <c r="A31" s="1">
        <v>37895</v>
      </c>
      <c r="B31" s="2">
        <v>6.1</v>
      </c>
      <c r="C31" s="2">
        <v>6.27</v>
      </c>
      <c r="D31" s="28"/>
    </row>
    <row r="32" spans="1:4" x14ac:dyDescent="0.25">
      <c r="A32" s="1">
        <v>37926</v>
      </c>
      <c r="B32" s="2">
        <v>6.19</v>
      </c>
      <c r="C32" s="2">
        <v>6.1</v>
      </c>
      <c r="D32" s="28"/>
    </row>
    <row r="33" spans="1:14" x14ac:dyDescent="0.25">
      <c r="A33" s="1">
        <v>37956</v>
      </c>
      <c r="B33" s="2">
        <v>6.34</v>
      </c>
      <c r="C33" s="2">
        <v>6.19</v>
      </c>
      <c r="D33" s="28"/>
    </row>
    <row r="34" spans="1:14" x14ac:dyDescent="0.25">
      <c r="A34" s="1">
        <v>37987</v>
      </c>
      <c r="B34" s="2">
        <v>6.03</v>
      </c>
      <c r="C34" s="2">
        <v>6.34</v>
      </c>
      <c r="D34" s="28"/>
    </row>
    <row r="35" spans="1:14" x14ac:dyDescent="0.25">
      <c r="A35" s="1">
        <v>38018</v>
      </c>
      <c r="B35" s="2">
        <v>5.87</v>
      </c>
      <c r="C35" s="2">
        <v>6.03</v>
      </c>
      <c r="D35" s="28"/>
    </row>
    <row r="36" spans="1:14" x14ac:dyDescent="0.25">
      <c r="A36" s="1">
        <v>38047</v>
      </c>
      <c r="B36" s="2">
        <v>6.5</v>
      </c>
      <c r="C36" s="2">
        <v>5.87</v>
      </c>
      <c r="D36" s="28"/>
    </row>
    <row r="37" spans="1:14" x14ac:dyDescent="0.25">
      <c r="A37" s="1">
        <v>38078</v>
      </c>
      <c r="B37" s="2">
        <v>6.86</v>
      </c>
      <c r="C37" s="2">
        <v>6.5</v>
      </c>
      <c r="D37" s="28"/>
    </row>
    <row r="38" spans="1:14" x14ac:dyDescent="0.25">
      <c r="A38" s="1">
        <v>38108</v>
      </c>
      <c r="B38" s="2">
        <v>6.62</v>
      </c>
      <c r="C38" s="2">
        <v>6.86</v>
      </c>
      <c r="D38" s="28"/>
    </row>
    <row r="39" spans="1:14" x14ac:dyDescent="0.25">
      <c r="A39" s="1">
        <v>38139</v>
      </c>
      <c r="B39" s="2">
        <v>7.51</v>
      </c>
      <c r="C39" s="2">
        <v>6.62</v>
      </c>
      <c r="D39" s="28"/>
    </row>
    <row r="40" spans="1:14" ht="14.4" thickBot="1" x14ac:dyDescent="0.35">
      <c r="A40" s="1">
        <v>38169</v>
      </c>
      <c r="B40" s="2">
        <v>8.17</v>
      </c>
      <c r="C40" s="2">
        <v>7.51</v>
      </c>
      <c r="D40" s="28"/>
      <c r="E40" s="35" t="s">
        <v>106</v>
      </c>
      <c r="F40" s="62" t="s">
        <v>83</v>
      </c>
      <c r="G40" s="60" t="s">
        <v>84</v>
      </c>
      <c r="H40" s="62" t="s">
        <v>85</v>
      </c>
      <c r="I40" s="62" t="s">
        <v>86</v>
      </c>
      <c r="J40" s="62" t="s">
        <v>87</v>
      </c>
      <c r="K40" s="60" t="s">
        <v>88</v>
      </c>
      <c r="M40" s="34" t="s">
        <v>107</v>
      </c>
      <c r="N40" s="34" t="s">
        <v>108</v>
      </c>
    </row>
    <row r="41" spans="1:14" ht="15" thickTop="1" thickBot="1" x14ac:dyDescent="0.35">
      <c r="A41" s="1">
        <v>38200</v>
      </c>
      <c r="B41" s="2">
        <v>7.88</v>
      </c>
      <c r="C41" s="2">
        <v>8.17</v>
      </c>
      <c r="D41" s="28"/>
      <c r="E41" s="36" t="s">
        <v>89</v>
      </c>
      <c r="F41" s="61"/>
      <c r="G41" s="61"/>
      <c r="H41" s="61"/>
      <c r="I41" s="61"/>
      <c r="J41" s="61"/>
      <c r="K41" s="61"/>
      <c r="M41" s="33">
        <v>8.6872962356117025</v>
      </c>
      <c r="N41" s="33">
        <v>-0.78729623561170214</v>
      </c>
    </row>
    <row r="42" spans="1:14" ht="14.4" thickTop="1" x14ac:dyDescent="0.3">
      <c r="A42" s="1">
        <v>38231</v>
      </c>
      <c r="B42" s="2">
        <v>8.67</v>
      </c>
      <c r="C42" s="2">
        <v>7.88</v>
      </c>
      <c r="D42" s="28"/>
      <c r="E42" s="37"/>
      <c r="F42" s="38">
        <v>0.97756727656050568</v>
      </c>
      <c r="G42" s="38">
        <v>0.95563778020192414</v>
      </c>
      <c r="H42" s="38">
        <v>0.95526182918668634</v>
      </c>
      <c r="I42" s="38">
        <v>1.3355931519286985</v>
      </c>
      <c r="J42" s="39">
        <v>1</v>
      </c>
      <c r="K42" s="39">
        <v>3</v>
      </c>
      <c r="M42" s="33">
        <v>8.0427672197491695</v>
      </c>
      <c r="N42" s="33">
        <v>-0.88276721974916939</v>
      </c>
    </row>
    <row r="43" spans="1:14" x14ac:dyDescent="0.25">
      <c r="A43" s="1">
        <v>38261</v>
      </c>
      <c r="B43" s="2">
        <v>8.9600000000000009</v>
      </c>
      <c r="C43" s="2">
        <v>8.67</v>
      </c>
      <c r="D43" s="28"/>
      <c r="E43" s="31"/>
      <c r="F43" s="31"/>
      <c r="G43" s="31"/>
      <c r="H43" s="31"/>
      <c r="I43" s="31"/>
      <c r="J43" s="31"/>
      <c r="K43" s="31"/>
      <c r="M43" s="33">
        <v>7.2975305451581134</v>
      </c>
      <c r="N43" s="33">
        <v>-0.69753054515811375</v>
      </c>
    </row>
    <row r="44" spans="1:14" ht="13.8" x14ac:dyDescent="0.3">
      <c r="A44" s="1">
        <v>38292</v>
      </c>
      <c r="B44" s="2">
        <v>8.67</v>
      </c>
      <c r="C44" s="2">
        <v>8.9600000000000009</v>
      </c>
      <c r="D44" s="28"/>
      <c r="E44" s="35"/>
      <c r="F44" s="62" t="s">
        <v>90</v>
      </c>
      <c r="G44" s="62" t="s">
        <v>91</v>
      </c>
      <c r="H44" s="62" t="s">
        <v>92</v>
      </c>
      <c r="I44" s="60" t="s">
        <v>93</v>
      </c>
      <c r="J44" s="60" t="s">
        <v>94</v>
      </c>
      <c r="K44" s="31"/>
      <c r="M44" s="33">
        <v>6.733567656278395</v>
      </c>
      <c r="N44" s="33">
        <v>0.54643234372160521</v>
      </c>
    </row>
    <row r="45" spans="1:14" ht="14.4" thickBot="1" x14ac:dyDescent="0.35">
      <c r="A45" s="1">
        <v>38322</v>
      </c>
      <c r="B45" s="2">
        <v>8.8000000000000007</v>
      </c>
      <c r="C45" s="2">
        <v>8.67</v>
      </c>
      <c r="D45" s="28"/>
      <c r="E45" s="36" t="s">
        <v>95</v>
      </c>
      <c r="F45" s="61"/>
      <c r="G45" s="61"/>
      <c r="H45" s="61"/>
      <c r="I45" s="61"/>
      <c r="J45" s="61"/>
      <c r="K45" s="31"/>
      <c r="M45" s="33">
        <v>7.4183797356323389</v>
      </c>
      <c r="N45" s="33">
        <v>-8.3797356323387362E-3</v>
      </c>
    </row>
    <row r="46" spans="1:14" ht="14.4" thickTop="1" x14ac:dyDescent="0.3">
      <c r="A46" s="1">
        <v>38353</v>
      </c>
      <c r="B46" s="2">
        <v>8.92</v>
      </c>
      <c r="C46" s="2">
        <v>8.8000000000000007</v>
      </c>
      <c r="D46" s="28"/>
      <c r="E46" s="37" t="s">
        <v>96</v>
      </c>
      <c r="F46" s="39">
        <v>1</v>
      </c>
      <c r="G46" s="39">
        <v>4534.3017267041869</v>
      </c>
      <c r="H46" s="39">
        <v>4534.3017267041869</v>
      </c>
      <c r="I46" s="39">
        <v>2541.9209989288752</v>
      </c>
      <c r="J46" s="40">
        <v>1.1182717095186537E-81</v>
      </c>
      <c r="K46" s="31"/>
      <c r="M46" s="33">
        <v>7.5492996919794164</v>
      </c>
      <c r="N46" s="33">
        <v>-0.23929969197941681</v>
      </c>
    </row>
    <row r="47" spans="1:14" ht="13.8" x14ac:dyDescent="0.3">
      <c r="A47" s="1">
        <v>38384</v>
      </c>
      <c r="B47" s="2">
        <v>9.32</v>
      </c>
      <c r="C47" s="2">
        <v>8.92</v>
      </c>
      <c r="D47" s="28"/>
      <c r="E47" s="37" t="s">
        <v>97</v>
      </c>
      <c r="F47" s="39">
        <v>118</v>
      </c>
      <c r="G47" s="39">
        <v>210.4894699625026</v>
      </c>
      <c r="H47" s="39">
        <v>1.7838090674788356</v>
      </c>
      <c r="I47" s="41"/>
      <c r="J47" s="41"/>
      <c r="K47" s="31"/>
      <c r="M47" s="33">
        <v>7.4485920332508941</v>
      </c>
      <c r="N47" s="33">
        <v>-1.7685920332508944</v>
      </c>
    </row>
    <row r="48" spans="1:14" x14ac:dyDescent="0.25">
      <c r="A48" s="1">
        <v>38412</v>
      </c>
      <c r="B48" s="2">
        <v>8.9</v>
      </c>
      <c r="C48" s="2">
        <v>9.32</v>
      </c>
      <c r="D48" s="28"/>
      <c r="E48" s="31"/>
      <c r="F48" s="31"/>
      <c r="G48" s="31"/>
      <c r="H48" s="31"/>
      <c r="I48" s="31"/>
      <c r="J48" s="31"/>
      <c r="K48" s="31"/>
      <c r="M48" s="33">
        <v>5.807057195976002</v>
      </c>
      <c r="N48" s="33">
        <v>0.11294280402399792</v>
      </c>
    </row>
    <row r="49" spans="1:14" ht="13.8" x14ac:dyDescent="0.3">
      <c r="A49" s="1">
        <v>38443</v>
      </c>
      <c r="B49" s="2">
        <v>8.5299999999999994</v>
      </c>
      <c r="C49" s="2">
        <v>8.9</v>
      </c>
      <c r="D49" s="28"/>
      <c r="E49" s="35"/>
      <c r="F49" s="60" t="s">
        <v>98</v>
      </c>
      <c r="G49" s="62" t="s">
        <v>99</v>
      </c>
      <c r="H49" s="60" t="s">
        <v>100</v>
      </c>
      <c r="I49" s="60" t="s">
        <v>94</v>
      </c>
      <c r="J49" s="63" t="s">
        <v>101</v>
      </c>
      <c r="K49" s="63"/>
      <c r="M49" s="33">
        <v>6.0487555769244521</v>
      </c>
      <c r="N49" s="33">
        <v>-0.86875557692445238</v>
      </c>
    </row>
    <row r="50" spans="1:14" ht="14.4" thickBot="1" x14ac:dyDescent="0.35">
      <c r="A50" s="1">
        <v>38473</v>
      </c>
      <c r="B50" s="2">
        <v>8.51</v>
      </c>
      <c r="C50" s="2">
        <v>8.5299999999999994</v>
      </c>
      <c r="D50" s="28"/>
      <c r="E50" s="36" t="s">
        <v>102</v>
      </c>
      <c r="F50" s="61"/>
      <c r="G50" s="61"/>
      <c r="H50" s="61"/>
      <c r="I50" s="61"/>
      <c r="J50" s="42" t="s">
        <v>103</v>
      </c>
      <c r="K50" s="42" t="s">
        <v>104</v>
      </c>
      <c r="M50" s="33">
        <v>5.3035189023333968</v>
      </c>
      <c r="N50" s="33">
        <v>0.30648109766660347</v>
      </c>
    </row>
    <row r="51" spans="1:14" ht="14.4" thickTop="1" x14ac:dyDescent="0.3">
      <c r="A51" s="1">
        <v>38504</v>
      </c>
      <c r="B51" s="2">
        <v>9.0299999999999994</v>
      </c>
      <c r="C51" s="2">
        <v>8.51</v>
      </c>
      <c r="D51" s="28"/>
      <c r="E51" s="37" t="s">
        <v>105</v>
      </c>
      <c r="F51" s="38">
        <v>8.6862180196007444E-2</v>
      </c>
      <c r="G51" s="38">
        <v>0.27557445065319452</v>
      </c>
      <c r="H51" s="38">
        <v>0.31520404010646813</v>
      </c>
      <c r="I51" s="38">
        <v>0.7531634765415085</v>
      </c>
      <c r="J51" s="38">
        <v>-0.45885025704115823</v>
      </c>
      <c r="K51" s="38">
        <v>0.63257461743317311</v>
      </c>
      <c r="M51" s="33">
        <v>5.7365618348660377</v>
      </c>
      <c r="N51" s="33">
        <v>-0.48656183486603766</v>
      </c>
    </row>
    <row r="52" spans="1:14" ht="13.8" x14ac:dyDescent="0.3">
      <c r="A52" s="1">
        <v>38534</v>
      </c>
      <c r="B52" s="2">
        <v>9.6</v>
      </c>
      <c r="C52" s="2">
        <v>9.0299999999999994</v>
      </c>
      <c r="D52" s="28"/>
      <c r="E52" s="37" t="s">
        <v>3</v>
      </c>
      <c r="F52" s="38">
        <v>1.0070765872852103</v>
      </c>
      <c r="G52" s="38">
        <v>1.9974755639295145E-2</v>
      </c>
      <c r="H52" s="38">
        <v>50.417467200652439</v>
      </c>
      <c r="I52" s="38">
        <v>1.1182717095189399E-81</v>
      </c>
      <c r="J52" s="38">
        <v>0.96752113300670528</v>
      </c>
      <c r="K52" s="38">
        <v>1.0466320415637154</v>
      </c>
      <c r="M52" s="33">
        <v>5.3740142634433621</v>
      </c>
      <c r="N52" s="33">
        <v>0.41598573655663795</v>
      </c>
    </row>
    <row r="53" spans="1:14" x14ac:dyDescent="0.25">
      <c r="A53" s="1">
        <v>38565</v>
      </c>
      <c r="B53" s="2">
        <v>9.8800000000000008</v>
      </c>
      <c r="C53" s="2">
        <v>9.6</v>
      </c>
      <c r="D53" s="28"/>
      <c r="M53" s="33">
        <v>5.9178356205773754</v>
      </c>
      <c r="N53" s="33">
        <v>-5.7835620577375124E-2</v>
      </c>
    </row>
    <row r="54" spans="1:14" x14ac:dyDescent="0.25">
      <c r="A54" s="1">
        <v>38596</v>
      </c>
      <c r="B54" s="2">
        <v>10.81</v>
      </c>
      <c r="C54" s="2">
        <v>9.8800000000000008</v>
      </c>
      <c r="D54" s="28"/>
      <c r="E54" s="31" t="s">
        <v>109</v>
      </c>
      <c r="H54" s="5">
        <f>CORREL(lagPrice!N41:N159,lagPrice!N42:N160)</f>
        <v>0.32975430557117769</v>
      </c>
      <c r="M54" s="33">
        <v>5.9883309816873407</v>
      </c>
      <c r="N54" s="33">
        <v>0.42166901831265946</v>
      </c>
    </row>
    <row r="55" spans="1:14" x14ac:dyDescent="0.25">
      <c r="A55" s="1">
        <v>38626</v>
      </c>
      <c r="B55" s="2">
        <v>11.61</v>
      </c>
      <c r="C55" s="2">
        <v>10.81</v>
      </c>
      <c r="M55" s="33">
        <v>6.5422231046942061</v>
      </c>
      <c r="N55" s="33">
        <v>0.47777689530579348</v>
      </c>
    </row>
    <row r="56" spans="1:14" x14ac:dyDescent="0.25">
      <c r="A56" s="1">
        <v>38657</v>
      </c>
      <c r="B56" s="2">
        <v>11.81</v>
      </c>
      <c r="C56" s="2">
        <v>11.61</v>
      </c>
      <c r="M56" s="33">
        <v>7.1565398229381838</v>
      </c>
      <c r="N56" s="33">
        <v>0.14346017706181602</v>
      </c>
    </row>
    <row r="57" spans="1:14" x14ac:dyDescent="0.25">
      <c r="A57" s="1">
        <v>38687</v>
      </c>
      <c r="B57" s="2">
        <v>13.93</v>
      </c>
      <c r="C57" s="2">
        <v>11.81</v>
      </c>
      <c r="M57" s="33">
        <v>7.438521267378043</v>
      </c>
      <c r="N57" s="33">
        <v>7.1478732621956809E-2</v>
      </c>
    </row>
    <row r="58" spans="1:14" x14ac:dyDescent="0.25">
      <c r="A58" s="1">
        <v>38718</v>
      </c>
      <c r="B58" s="2">
        <v>16.190000000000001</v>
      </c>
      <c r="C58" s="2">
        <v>13.93</v>
      </c>
      <c r="M58" s="33">
        <v>7.6500073507079369</v>
      </c>
      <c r="N58" s="33">
        <v>0.23999264929206277</v>
      </c>
    </row>
    <row r="59" spans="1:14" x14ac:dyDescent="0.25">
      <c r="A59" s="1">
        <v>38749</v>
      </c>
      <c r="B59" s="2">
        <v>18.05</v>
      </c>
      <c r="C59" s="2">
        <v>16.190000000000001</v>
      </c>
      <c r="M59" s="33">
        <v>8.0326964538763157</v>
      </c>
      <c r="N59" s="33">
        <v>0.31730354612368394</v>
      </c>
    </row>
    <row r="60" spans="1:14" x14ac:dyDescent="0.25">
      <c r="A60" s="1">
        <v>38777</v>
      </c>
      <c r="B60" s="2">
        <v>17.079999999999998</v>
      </c>
      <c r="C60" s="2">
        <v>18.05</v>
      </c>
      <c r="M60" s="33">
        <v>8.4959516840275136</v>
      </c>
      <c r="N60" s="33">
        <v>-0.65595168402751369</v>
      </c>
    </row>
    <row r="61" spans="1:14" x14ac:dyDescent="0.25">
      <c r="A61" s="1">
        <v>38808</v>
      </c>
      <c r="B61" s="2">
        <v>17.46</v>
      </c>
      <c r="C61" s="2">
        <v>17.079999999999998</v>
      </c>
      <c r="M61" s="33">
        <v>7.9823426245120563</v>
      </c>
      <c r="N61" s="33">
        <v>-0.72234262451205655</v>
      </c>
    </row>
    <row r="62" spans="1:14" x14ac:dyDescent="0.25">
      <c r="A62" s="1">
        <v>38838</v>
      </c>
      <c r="B62" s="2">
        <v>16.899999999999999</v>
      </c>
      <c r="C62" s="2">
        <v>17.46</v>
      </c>
      <c r="D62" s="28"/>
      <c r="M62" s="33">
        <v>7.3982382038866339</v>
      </c>
      <c r="N62" s="33">
        <v>-0.3882382038866341</v>
      </c>
    </row>
    <row r="63" spans="1:14" x14ac:dyDescent="0.25">
      <c r="A63" s="1">
        <v>38869</v>
      </c>
      <c r="B63" s="2">
        <v>15.69</v>
      </c>
      <c r="C63" s="2">
        <v>16.899999999999999</v>
      </c>
      <c r="D63" s="28"/>
      <c r="M63" s="33">
        <v>7.1464690570653318</v>
      </c>
      <c r="N63" s="33">
        <v>-0.7464690570653314</v>
      </c>
    </row>
    <row r="64" spans="1:14" x14ac:dyDescent="0.25">
      <c r="A64" s="1">
        <v>38899</v>
      </c>
      <c r="B64" s="2">
        <v>15.86</v>
      </c>
      <c r="C64" s="2">
        <v>15.69</v>
      </c>
      <c r="D64" s="28"/>
      <c r="M64" s="33">
        <v>6.532152338821354</v>
      </c>
      <c r="N64" s="33">
        <v>0.19784766117864638</v>
      </c>
    </row>
    <row r="65" spans="1:14" x14ac:dyDescent="0.25">
      <c r="A65" s="1">
        <v>38930</v>
      </c>
      <c r="B65" s="2">
        <v>12.98</v>
      </c>
      <c r="C65" s="2">
        <v>15.86</v>
      </c>
      <c r="D65" s="28"/>
      <c r="M65" s="33">
        <v>6.8644876126254735</v>
      </c>
      <c r="N65" s="33">
        <v>-0.1544876126254735</v>
      </c>
    </row>
    <row r="66" spans="1:14" x14ac:dyDescent="0.25">
      <c r="A66" s="1">
        <v>38961</v>
      </c>
      <c r="B66" s="2">
        <v>12.31</v>
      </c>
      <c r="C66" s="2">
        <v>12.98</v>
      </c>
      <c r="D66" s="28"/>
      <c r="M66" s="33">
        <v>6.8443460808797685</v>
      </c>
      <c r="N66" s="33">
        <v>-0.57434608087976891</v>
      </c>
    </row>
    <row r="67" spans="1:14" x14ac:dyDescent="0.25">
      <c r="A67" s="1">
        <v>38991</v>
      </c>
      <c r="B67" s="2">
        <v>11.51</v>
      </c>
      <c r="C67" s="2">
        <v>12.31</v>
      </c>
      <c r="D67" s="28"/>
      <c r="M67" s="33">
        <v>6.4012323824742756</v>
      </c>
      <c r="N67" s="33">
        <v>-0.30123238247427597</v>
      </c>
    </row>
    <row r="68" spans="1:14" x14ac:dyDescent="0.25">
      <c r="A68" s="1">
        <v>39022</v>
      </c>
      <c r="B68" s="2">
        <v>11.73</v>
      </c>
      <c r="C68" s="2">
        <v>11.51</v>
      </c>
      <c r="D68" s="28"/>
      <c r="M68" s="33">
        <v>6.2300293626357899</v>
      </c>
      <c r="N68" s="33">
        <v>-4.0029362635789489E-2</v>
      </c>
    </row>
    <row r="69" spans="1:14" x14ac:dyDescent="0.25">
      <c r="A69" s="1">
        <v>39052</v>
      </c>
      <c r="B69" s="2">
        <v>11.7</v>
      </c>
      <c r="C69" s="2">
        <v>11.73</v>
      </c>
      <c r="D69" s="28"/>
      <c r="M69" s="33">
        <v>6.3206662554914601</v>
      </c>
      <c r="N69" s="33">
        <v>1.9333744508539752E-2</v>
      </c>
    </row>
    <row r="70" spans="1:14" x14ac:dyDescent="0.25">
      <c r="A70" s="1">
        <v>39083</v>
      </c>
      <c r="B70" s="2">
        <v>10.9</v>
      </c>
      <c r="C70" s="2">
        <v>11.7</v>
      </c>
      <c r="D70" s="28"/>
      <c r="M70" s="33">
        <v>6.4717277435842409</v>
      </c>
      <c r="N70" s="33">
        <v>-0.44172774358424061</v>
      </c>
    </row>
    <row r="71" spans="1:14" x14ac:dyDescent="0.25">
      <c r="A71" s="1">
        <v>39114</v>
      </c>
      <c r="B71" s="2">
        <v>10.57</v>
      </c>
      <c r="C71" s="2">
        <v>10.9</v>
      </c>
      <c r="D71" s="28"/>
      <c r="M71" s="33">
        <v>6.1595340015258255</v>
      </c>
      <c r="N71" s="33">
        <v>-0.28953400152582542</v>
      </c>
    </row>
    <row r="72" spans="1:14" x14ac:dyDescent="0.25">
      <c r="A72" s="1">
        <v>39142</v>
      </c>
      <c r="B72" s="2">
        <v>10.37</v>
      </c>
      <c r="C72" s="2">
        <v>10.57</v>
      </c>
      <c r="D72" s="28"/>
      <c r="M72" s="33">
        <v>5.9984017475601918</v>
      </c>
      <c r="N72" s="33">
        <v>0.50159825243980816</v>
      </c>
    </row>
    <row r="73" spans="1:14" x14ac:dyDescent="0.25">
      <c r="A73" s="1">
        <v>39173</v>
      </c>
      <c r="B73" s="2">
        <v>9.59</v>
      </c>
      <c r="C73" s="2">
        <v>10.37</v>
      </c>
      <c r="D73" s="28"/>
      <c r="M73" s="33">
        <v>6.6328599975498745</v>
      </c>
      <c r="N73" s="33">
        <v>0.22714000245012578</v>
      </c>
    </row>
    <row r="74" spans="1:14" x14ac:dyDescent="0.25">
      <c r="A74" s="1">
        <v>39203</v>
      </c>
      <c r="B74" s="2">
        <v>9.09</v>
      </c>
      <c r="C74" s="2">
        <v>9.59</v>
      </c>
      <c r="D74" s="28"/>
      <c r="M74" s="33">
        <v>6.995407568972551</v>
      </c>
      <c r="N74" s="33">
        <v>-0.3754075689725509</v>
      </c>
    </row>
    <row r="75" spans="1:14" x14ac:dyDescent="0.25">
      <c r="A75" s="1">
        <v>39234</v>
      </c>
      <c r="B75" s="2">
        <v>9.26</v>
      </c>
      <c r="C75" s="2">
        <v>9.09</v>
      </c>
      <c r="D75" s="28"/>
      <c r="M75" s="33">
        <v>6.7537091880241</v>
      </c>
      <c r="N75" s="33">
        <v>0.75629081197589976</v>
      </c>
    </row>
    <row r="76" spans="1:14" x14ac:dyDescent="0.25">
      <c r="A76" s="1">
        <v>39264</v>
      </c>
      <c r="B76" s="2">
        <v>9.9</v>
      </c>
      <c r="C76" s="2">
        <v>9.26</v>
      </c>
      <c r="D76" s="28"/>
      <c r="M76" s="33">
        <v>7.6500073507079369</v>
      </c>
      <c r="N76" s="33">
        <v>0.51999264929206301</v>
      </c>
    </row>
    <row r="77" spans="1:14" x14ac:dyDescent="0.25">
      <c r="A77" s="1">
        <v>39295</v>
      </c>
      <c r="B77" s="2">
        <v>9.61</v>
      </c>
      <c r="C77" s="2">
        <v>9.9</v>
      </c>
      <c r="D77" s="28"/>
      <c r="M77" s="33">
        <v>8.3146778983161749</v>
      </c>
      <c r="N77" s="33">
        <v>-0.43467789831617498</v>
      </c>
    </row>
    <row r="78" spans="1:14" x14ac:dyDescent="0.25">
      <c r="A78" s="1">
        <v>39326</v>
      </c>
      <c r="B78" s="2">
        <v>9.85</v>
      </c>
      <c r="C78" s="2">
        <v>9.61</v>
      </c>
      <c r="D78" s="28"/>
      <c r="M78" s="33">
        <v>8.0226256880034654</v>
      </c>
      <c r="N78" s="33">
        <v>0.6473743119965345</v>
      </c>
    </row>
    <row r="79" spans="1:14" x14ac:dyDescent="0.25">
      <c r="A79" s="1">
        <v>39356</v>
      </c>
      <c r="B79" s="2">
        <v>9.99</v>
      </c>
      <c r="C79" s="2">
        <v>9.85</v>
      </c>
      <c r="D79" s="28"/>
      <c r="M79" s="33">
        <v>8.8182161919587809</v>
      </c>
      <c r="N79" s="33">
        <v>0.14178380804121993</v>
      </c>
    </row>
    <row r="80" spans="1:14" x14ac:dyDescent="0.25">
      <c r="A80" s="1">
        <v>39387</v>
      </c>
      <c r="B80" s="2">
        <v>9.9</v>
      </c>
      <c r="C80" s="2">
        <v>9.99</v>
      </c>
      <c r="D80" s="28"/>
      <c r="M80" s="33">
        <v>9.1102684022714921</v>
      </c>
      <c r="N80" s="33">
        <v>-0.44026840227149222</v>
      </c>
    </row>
    <row r="81" spans="1:14" x14ac:dyDescent="0.25">
      <c r="A81" s="1">
        <v>39417</v>
      </c>
      <c r="B81" s="2">
        <v>10.45</v>
      </c>
      <c r="C81" s="2">
        <v>9.9</v>
      </c>
      <c r="D81" s="28"/>
      <c r="M81" s="33">
        <v>8.8182161919587809</v>
      </c>
      <c r="N81" s="33">
        <v>-1.8216191958780215E-2</v>
      </c>
    </row>
    <row r="82" spans="1:14" x14ac:dyDescent="0.25">
      <c r="A82" s="1">
        <v>39448</v>
      </c>
      <c r="B82" s="2">
        <v>11.66</v>
      </c>
      <c r="C82" s="2">
        <v>10.45</v>
      </c>
      <c r="D82" s="28"/>
      <c r="M82" s="33">
        <v>8.9491361483058594</v>
      </c>
      <c r="N82" s="33">
        <v>-2.9136148305859422E-2</v>
      </c>
    </row>
    <row r="83" spans="1:14" x14ac:dyDescent="0.25">
      <c r="A83" s="1">
        <v>39479</v>
      </c>
      <c r="B83" s="2">
        <v>13.61</v>
      </c>
      <c r="C83" s="2">
        <v>11.66</v>
      </c>
      <c r="D83" s="28"/>
      <c r="M83" s="33">
        <v>9.0699853387800839</v>
      </c>
      <c r="N83" s="33">
        <v>0.25001466121991633</v>
      </c>
    </row>
    <row r="84" spans="1:14" x14ac:dyDescent="0.25">
      <c r="A84" s="1">
        <v>39508</v>
      </c>
      <c r="B84" s="2">
        <v>12.88</v>
      </c>
      <c r="C84" s="2">
        <v>13.61</v>
      </c>
      <c r="D84" s="28"/>
      <c r="M84" s="33">
        <v>9.4728159736941677</v>
      </c>
      <c r="N84" s="33">
        <v>-0.57281597369416737</v>
      </c>
    </row>
    <row r="85" spans="1:14" x14ac:dyDescent="0.25">
      <c r="A85" s="1">
        <v>39539</v>
      </c>
      <c r="B85" s="2">
        <v>12.52</v>
      </c>
      <c r="C85" s="2">
        <v>12.88</v>
      </c>
      <c r="D85" s="28"/>
      <c r="M85" s="33">
        <v>9.0498438070343799</v>
      </c>
      <c r="N85" s="33">
        <v>-0.51984380703438049</v>
      </c>
    </row>
    <row r="86" spans="1:14" x14ac:dyDescent="0.25">
      <c r="A86" s="1">
        <v>39569</v>
      </c>
      <c r="B86" s="2">
        <v>10.93</v>
      </c>
      <c r="C86" s="2">
        <v>12.52</v>
      </c>
      <c r="D86" s="28"/>
      <c r="M86" s="33">
        <v>8.6772254697388504</v>
      </c>
      <c r="N86" s="33">
        <v>-0.16722546973885066</v>
      </c>
    </row>
    <row r="87" spans="1:14" x14ac:dyDescent="0.25">
      <c r="A87" s="1">
        <v>39600</v>
      </c>
      <c r="B87" s="2">
        <v>12.07</v>
      </c>
      <c r="C87" s="2">
        <v>10.93</v>
      </c>
      <c r="D87" s="28"/>
      <c r="M87" s="33">
        <v>8.6570839379931463</v>
      </c>
      <c r="N87" s="33">
        <v>0.37291606200685301</v>
      </c>
    </row>
    <row r="88" spans="1:14" x14ac:dyDescent="0.25">
      <c r="A88" s="1">
        <v>39630</v>
      </c>
      <c r="B88" s="2">
        <v>13.21</v>
      </c>
      <c r="C88" s="2">
        <v>12.07</v>
      </c>
      <c r="D88" s="28"/>
      <c r="M88" s="33">
        <v>9.1807637633814565</v>
      </c>
      <c r="N88" s="33">
        <v>0.41923623661854315</v>
      </c>
    </row>
    <row r="89" spans="1:14" x14ac:dyDescent="0.25">
      <c r="A89" s="1">
        <v>39661</v>
      </c>
      <c r="B89" s="2">
        <v>13.68</v>
      </c>
      <c r="C89" s="2">
        <v>13.21</v>
      </c>
      <c r="D89" s="28"/>
      <c r="M89" s="33">
        <v>9.7547974181340269</v>
      </c>
      <c r="N89" s="33">
        <v>0.12520258186597388</v>
      </c>
    </row>
    <row r="90" spans="1:14" x14ac:dyDescent="0.25">
      <c r="A90" s="1">
        <v>39692</v>
      </c>
      <c r="B90" s="2">
        <v>14.02</v>
      </c>
      <c r="C90" s="2">
        <v>13.68</v>
      </c>
      <c r="D90" s="28"/>
      <c r="M90" s="33">
        <v>10.036778862573886</v>
      </c>
      <c r="N90" s="33">
        <v>0.77322113742611442</v>
      </c>
    </row>
    <row r="91" spans="1:14" x14ac:dyDescent="0.25">
      <c r="A91" s="1">
        <v>39722</v>
      </c>
      <c r="B91" s="2">
        <v>11.7</v>
      </c>
      <c r="C91" s="2">
        <v>14.02</v>
      </c>
      <c r="D91" s="28"/>
      <c r="M91" s="33">
        <v>10.973360088749132</v>
      </c>
      <c r="N91" s="33">
        <v>0.63663991125086739</v>
      </c>
    </row>
    <row r="92" spans="1:14" x14ac:dyDescent="0.25">
      <c r="A92" s="1">
        <v>39753</v>
      </c>
      <c r="B92" s="2">
        <v>11.83</v>
      </c>
      <c r="C92" s="2">
        <v>11.7</v>
      </c>
      <c r="D92" s="28"/>
      <c r="M92" s="33">
        <v>11.7790213585773</v>
      </c>
      <c r="N92" s="33">
        <v>3.0978641422700903E-2</v>
      </c>
    </row>
    <row r="93" spans="1:14" x14ac:dyDescent="0.25">
      <c r="A93" s="1">
        <v>39783</v>
      </c>
      <c r="B93" s="2">
        <v>11.32</v>
      </c>
      <c r="C93" s="2">
        <v>11.83</v>
      </c>
      <c r="D93" s="28"/>
      <c r="M93" s="33">
        <v>11.980436676034342</v>
      </c>
      <c r="N93" s="33">
        <v>1.9495633239656573</v>
      </c>
    </row>
    <row r="94" spans="1:14" x14ac:dyDescent="0.25">
      <c r="A94" s="1">
        <v>39814</v>
      </c>
      <c r="B94" s="2">
        <v>12.24</v>
      </c>
      <c r="C94" s="2">
        <v>11.32</v>
      </c>
      <c r="D94" s="28"/>
      <c r="M94" s="33">
        <v>14.115439041078988</v>
      </c>
      <c r="N94" s="33">
        <v>2.0745609589210137</v>
      </c>
    </row>
    <row r="95" spans="1:14" x14ac:dyDescent="0.25">
      <c r="A95" s="1">
        <v>39845</v>
      </c>
      <c r="B95" s="2">
        <v>13.31</v>
      </c>
      <c r="C95" s="2">
        <v>12.24</v>
      </c>
      <c r="D95" s="28"/>
      <c r="M95" s="33">
        <v>16.391432128343563</v>
      </c>
      <c r="N95" s="33">
        <v>1.6585678716564374</v>
      </c>
    </row>
    <row r="96" spans="1:14" x14ac:dyDescent="0.25">
      <c r="A96" s="1">
        <v>39873</v>
      </c>
      <c r="B96" s="2">
        <v>12.93</v>
      </c>
      <c r="C96" s="2">
        <v>13.31</v>
      </c>
      <c r="D96" s="28"/>
      <c r="M96" s="33">
        <v>18.264594580694055</v>
      </c>
      <c r="N96" s="33">
        <v>-1.184594580694057</v>
      </c>
    </row>
    <row r="97" spans="1:14" x14ac:dyDescent="0.25">
      <c r="A97" s="1">
        <v>39904</v>
      </c>
      <c r="B97" s="2">
        <v>13.47</v>
      </c>
      <c r="C97" s="2">
        <v>12.93</v>
      </c>
      <c r="D97" s="28"/>
      <c r="M97" s="33">
        <v>17.287730291027398</v>
      </c>
      <c r="N97" s="33">
        <v>0.1722697089726033</v>
      </c>
    </row>
    <row r="98" spans="1:14" x14ac:dyDescent="0.25">
      <c r="A98" s="1">
        <v>39934</v>
      </c>
      <c r="B98" s="2">
        <v>15.47</v>
      </c>
      <c r="C98" s="2">
        <v>13.47</v>
      </c>
      <c r="D98" s="28"/>
      <c r="M98" s="33">
        <v>17.670419394195779</v>
      </c>
      <c r="N98" s="33">
        <v>-0.77041939419578043</v>
      </c>
    </row>
    <row r="99" spans="1:14" x14ac:dyDescent="0.25">
      <c r="A99" s="1">
        <v>39965</v>
      </c>
      <c r="B99" s="2">
        <v>16.579999999999998</v>
      </c>
      <c r="C99" s="2">
        <v>15.47</v>
      </c>
      <c r="D99" s="28"/>
      <c r="M99" s="33">
        <v>17.106456505316061</v>
      </c>
      <c r="N99" s="33">
        <v>-1.4164565053160612</v>
      </c>
    </row>
    <row r="100" spans="1:14" x14ac:dyDescent="0.25">
      <c r="A100" s="1">
        <v>39995</v>
      </c>
      <c r="B100" s="2">
        <v>17.8</v>
      </c>
      <c r="C100" s="2">
        <v>16.579999999999998</v>
      </c>
      <c r="D100" s="28"/>
      <c r="M100" s="33">
        <v>15.887893834700957</v>
      </c>
      <c r="N100" s="33">
        <v>-2.7893834700957854E-2</v>
      </c>
    </row>
    <row r="101" spans="1:14" x14ac:dyDescent="0.25">
      <c r="A101" s="1">
        <v>40026</v>
      </c>
      <c r="B101" s="2">
        <v>21.72</v>
      </c>
      <c r="C101" s="2">
        <v>17.8</v>
      </c>
      <c r="D101" s="28"/>
      <c r="M101" s="33">
        <v>16.05909685453944</v>
      </c>
      <c r="N101" s="33">
        <v>-3.0790968545394399</v>
      </c>
    </row>
    <row r="102" spans="1:14" x14ac:dyDescent="0.25">
      <c r="A102" s="1">
        <v>40057</v>
      </c>
      <c r="B102" s="2">
        <v>23.45</v>
      </c>
      <c r="C102" s="2">
        <v>21.72</v>
      </c>
      <c r="D102" s="28"/>
      <c r="M102" s="33">
        <v>13.158716283158038</v>
      </c>
      <c r="N102" s="33">
        <v>-0.84871628315803704</v>
      </c>
    </row>
    <row r="103" spans="1:14" x14ac:dyDescent="0.25">
      <c r="A103" s="1">
        <v>40087</v>
      </c>
      <c r="B103" s="2">
        <v>23.16</v>
      </c>
      <c r="C103" s="2">
        <v>23.45</v>
      </c>
      <c r="D103" s="28"/>
      <c r="M103" s="33">
        <v>12.483974969676947</v>
      </c>
      <c r="N103" s="33">
        <v>-0.97397496967694686</v>
      </c>
    </row>
    <row r="104" spans="1:14" x14ac:dyDescent="0.25">
      <c r="A104" s="1">
        <v>40118</v>
      </c>
      <c r="B104" s="2">
        <v>22.77</v>
      </c>
      <c r="C104" s="2">
        <v>23.16</v>
      </c>
      <c r="D104" s="28"/>
      <c r="M104" s="33">
        <v>11.678313699848777</v>
      </c>
      <c r="N104" s="33">
        <v>5.1686300151223108E-2</v>
      </c>
    </row>
    <row r="105" spans="1:14" x14ac:dyDescent="0.25">
      <c r="A105" s="1">
        <v>40148</v>
      </c>
      <c r="B105" s="2">
        <v>24.9</v>
      </c>
      <c r="C105" s="2">
        <v>22.77</v>
      </c>
      <c r="D105" s="28"/>
      <c r="M105" s="33">
        <v>11.899870549051524</v>
      </c>
      <c r="N105" s="33">
        <v>-0.1998705490515249</v>
      </c>
    </row>
    <row r="106" spans="1:14" x14ac:dyDescent="0.25">
      <c r="A106" s="1">
        <v>40179</v>
      </c>
      <c r="B106" s="2">
        <v>21.91</v>
      </c>
      <c r="C106" s="2">
        <v>24.9</v>
      </c>
      <c r="D106" s="28"/>
      <c r="M106" s="33">
        <v>11.869658251432968</v>
      </c>
      <c r="N106" s="33">
        <v>-0.96965825143296769</v>
      </c>
    </row>
    <row r="107" spans="1:14" x14ac:dyDescent="0.25">
      <c r="A107" s="1">
        <v>40210</v>
      </c>
      <c r="B107" s="2">
        <v>21.98</v>
      </c>
      <c r="C107" s="2">
        <v>21.91</v>
      </c>
      <c r="D107" s="28"/>
      <c r="M107" s="33">
        <v>11.0639969816048</v>
      </c>
      <c r="N107" s="33">
        <v>-0.49399698160480021</v>
      </c>
    </row>
    <row r="108" spans="1:14" x14ac:dyDescent="0.25">
      <c r="A108" s="1">
        <v>40238</v>
      </c>
      <c r="B108" s="2">
        <v>18.149999999999999</v>
      </c>
      <c r="C108" s="2">
        <v>21.98</v>
      </c>
      <c r="D108" s="28"/>
      <c r="M108" s="33">
        <v>10.731661707800681</v>
      </c>
      <c r="N108" s="33">
        <v>-0.36166170780068185</v>
      </c>
    </row>
    <row r="109" spans="1:14" x14ac:dyDescent="0.25">
      <c r="A109" s="1">
        <v>40269</v>
      </c>
      <c r="B109" s="2">
        <v>16.89</v>
      </c>
      <c r="C109" s="2">
        <v>18.149999999999999</v>
      </c>
      <c r="D109" s="28"/>
      <c r="M109" s="33">
        <v>10.530246390343638</v>
      </c>
      <c r="N109" s="33">
        <v>-0.94024639034363844</v>
      </c>
    </row>
    <row r="110" spans="1:14" x14ac:dyDescent="0.25">
      <c r="A110" s="1">
        <v>40299</v>
      </c>
      <c r="B110" s="2">
        <v>15.11</v>
      </c>
      <c r="C110" s="2">
        <v>16.89</v>
      </c>
      <c r="D110" s="28"/>
      <c r="M110" s="33">
        <v>9.7447266522611748</v>
      </c>
      <c r="N110" s="33">
        <v>-0.65472665226117499</v>
      </c>
    </row>
    <row r="111" spans="1:14" x14ac:dyDescent="0.25">
      <c r="A111" s="1">
        <v>40330</v>
      </c>
      <c r="B111" s="2">
        <v>16.3</v>
      </c>
      <c r="C111" s="2">
        <v>15.11</v>
      </c>
      <c r="D111" s="28"/>
      <c r="M111" s="33">
        <v>9.2411883586185688</v>
      </c>
      <c r="N111" s="33">
        <v>1.8811641381430988E-2</v>
      </c>
    </row>
    <row r="112" spans="1:14" x14ac:dyDescent="0.25">
      <c r="A112" s="1">
        <v>40360</v>
      </c>
      <c r="B112" s="2">
        <v>17.690000000000001</v>
      </c>
      <c r="C112" s="2">
        <v>16.3</v>
      </c>
      <c r="D112" s="28"/>
      <c r="M112" s="33">
        <v>9.4123913784570554</v>
      </c>
      <c r="N112" s="33">
        <v>0.48760862154294493</v>
      </c>
    </row>
    <row r="113" spans="1:14" x14ac:dyDescent="0.25">
      <c r="A113" s="1">
        <v>40391</v>
      </c>
      <c r="B113" s="2">
        <v>18.600000000000001</v>
      </c>
      <c r="C113" s="2">
        <v>17.690000000000001</v>
      </c>
      <c r="D113" s="28"/>
      <c r="M113" s="33">
        <v>10.05692039431959</v>
      </c>
      <c r="N113" s="33">
        <v>-0.44692039431959074</v>
      </c>
    </row>
    <row r="114" spans="1:14" x14ac:dyDescent="0.25">
      <c r="A114" s="1">
        <v>40422</v>
      </c>
      <c r="B114" s="2">
        <v>22.67</v>
      </c>
      <c r="C114" s="2">
        <v>18.600000000000001</v>
      </c>
      <c r="D114" s="28"/>
      <c r="M114" s="33">
        <v>9.7648681840068789</v>
      </c>
      <c r="N114" s="33">
        <v>8.5131815993120696E-2</v>
      </c>
    </row>
    <row r="115" spans="1:14" x14ac:dyDescent="0.25">
      <c r="A115" s="1">
        <v>40452</v>
      </c>
      <c r="B115" s="2">
        <v>26.94</v>
      </c>
      <c r="C115" s="2">
        <v>22.67</v>
      </c>
      <c r="D115" s="28"/>
      <c r="M115" s="33">
        <v>10.006566564955328</v>
      </c>
      <c r="N115" s="33">
        <v>-1.6566564955327934E-2</v>
      </c>
    </row>
    <row r="116" spans="1:14" x14ac:dyDescent="0.25">
      <c r="A116" s="1">
        <v>40483</v>
      </c>
      <c r="B116" s="2">
        <v>26.42</v>
      </c>
      <c r="C116" s="2">
        <v>26.94</v>
      </c>
      <c r="D116" s="28"/>
      <c r="M116" s="33">
        <v>10.147557287175259</v>
      </c>
      <c r="N116" s="33">
        <v>-0.24755728717525827</v>
      </c>
    </row>
    <row r="117" spans="1:14" x14ac:dyDescent="0.25">
      <c r="A117" s="1">
        <v>40513</v>
      </c>
      <c r="B117" s="2">
        <v>28.04</v>
      </c>
      <c r="C117" s="2">
        <v>26.42</v>
      </c>
      <c r="D117" s="28"/>
      <c r="M117" s="33">
        <v>10.05692039431959</v>
      </c>
      <c r="N117" s="33">
        <v>0.39307960568040912</v>
      </c>
    </row>
    <row r="118" spans="1:14" x14ac:dyDescent="0.25">
      <c r="A118" s="1">
        <v>40544</v>
      </c>
      <c r="B118" s="2">
        <v>29.74</v>
      </c>
      <c r="C118" s="2">
        <v>28.04</v>
      </c>
      <c r="D118" s="28"/>
      <c r="M118" s="33">
        <v>10.610812517326455</v>
      </c>
      <c r="N118" s="33">
        <v>1.0491874826735454</v>
      </c>
    </row>
    <row r="119" spans="1:14" x14ac:dyDescent="0.25">
      <c r="A119" s="1">
        <v>40575</v>
      </c>
      <c r="B119" s="2">
        <v>29.31</v>
      </c>
      <c r="C119" s="2">
        <v>29.74</v>
      </c>
      <c r="D119" s="28"/>
      <c r="M119" s="33">
        <v>11.82937518794156</v>
      </c>
      <c r="N119" s="33">
        <v>1.7806248120584396</v>
      </c>
    </row>
    <row r="120" spans="1:14" x14ac:dyDescent="0.25">
      <c r="A120" s="1">
        <v>40603</v>
      </c>
      <c r="B120" s="2">
        <v>25.9</v>
      </c>
      <c r="C120" s="2">
        <v>29.31</v>
      </c>
      <c r="D120" s="28"/>
      <c r="M120" s="33">
        <v>13.79317453314772</v>
      </c>
      <c r="N120" s="33">
        <v>-0.91317453314771946</v>
      </c>
    </row>
    <row r="121" spans="1:14" x14ac:dyDescent="0.25">
      <c r="A121" s="1">
        <v>40634</v>
      </c>
      <c r="B121" s="2">
        <v>23.9</v>
      </c>
      <c r="C121" s="2">
        <v>25.9</v>
      </c>
      <c r="D121" s="28"/>
      <c r="M121" s="33">
        <v>13.058008624429517</v>
      </c>
      <c r="N121" s="33">
        <v>-0.53800862442951747</v>
      </c>
    </row>
    <row r="122" spans="1:14" x14ac:dyDescent="0.25">
      <c r="A122" s="1">
        <v>40664</v>
      </c>
      <c r="B122" s="2">
        <v>21.84</v>
      </c>
      <c r="C122" s="2">
        <v>23.9</v>
      </c>
      <c r="D122" s="28"/>
      <c r="M122" s="33">
        <v>12.69546105300684</v>
      </c>
      <c r="N122" s="33">
        <v>-1.76546105300684</v>
      </c>
    </row>
    <row r="123" spans="1:14" x14ac:dyDescent="0.25">
      <c r="A123" s="1">
        <v>40695</v>
      </c>
      <c r="B123" s="2">
        <v>24.92</v>
      </c>
      <c r="C123" s="2">
        <v>21.84</v>
      </c>
      <c r="D123" s="28"/>
      <c r="M123" s="33">
        <v>11.094209279223357</v>
      </c>
      <c r="N123" s="33">
        <v>0.97579072077664364</v>
      </c>
    </row>
    <row r="124" spans="1:14" x14ac:dyDescent="0.25">
      <c r="A124" s="1">
        <v>40725</v>
      </c>
      <c r="B124" s="2">
        <v>29.47</v>
      </c>
      <c r="C124" s="2">
        <v>24.92</v>
      </c>
      <c r="D124" s="28"/>
      <c r="M124" s="33">
        <v>12.242276588728496</v>
      </c>
      <c r="N124" s="33">
        <v>0.96772341127150519</v>
      </c>
    </row>
    <row r="125" spans="1:14" x14ac:dyDescent="0.25">
      <c r="M125" s="33">
        <v>13.390343898233636</v>
      </c>
      <c r="N125" s="33">
        <v>0.28965610176636325</v>
      </c>
    </row>
    <row r="126" spans="1:14" x14ac:dyDescent="0.25">
      <c r="M126" s="33">
        <v>13.863669894257685</v>
      </c>
      <c r="N126" s="33">
        <v>0.15633010574231498</v>
      </c>
    </row>
    <row r="127" spans="1:14" x14ac:dyDescent="0.25">
      <c r="M127" s="33">
        <v>14.206075933934656</v>
      </c>
      <c r="N127" s="33">
        <v>-2.5060759339346568</v>
      </c>
    </row>
    <row r="128" spans="1:14" x14ac:dyDescent="0.25">
      <c r="M128" s="33">
        <v>11.869658251432968</v>
      </c>
      <c r="N128" s="33">
        <v>-3.9658251432967973E-2</v>
      </c>
    </row>
    <row r="129" spans="13:14" x14ac:dyDescent="0.25">
      <c r="M129" s="33">
        <v>12.000578207780046</v>
      </c>
      <c r="N129" s="33">
        <v>-0.68057820778004618</v>
      </c>
    </row>
    <row r="130" spans="13:14" x14ac:dyDescent="0.25">
      <c r="M130" s="33">
        <v>11.486969148264588</v>
      </c>
      <c r="N130" s="33">
        <v>0.75303085173541184</v>
      </c>
    </row>
    <row r="131" spans="13:14" x14ac:dyDescent="0.25">
      <c r="M131" s="33">
        <v>12.413479608566982</v>
      </c>
      <c r="N131" s="33">
        <v>0.8965203914330182</v>
      </c>
    </row>
    <row r="132" spans="13:14" x14ac:dyDescent="0.25">
      <c r="M132" s="33">
        <v>13.491051556962157</v>
      </c>
      <c r="N132" s="33">
        <v>-0.56105155696215725</v>
      </c>
    </row>
    <row r="133" spans="13:14" x14ac:dyDescent="0.25">
      <c r="M133" s="33">
        <v>13.108362453793777</v>
      </c>
      <c r="N133" s="33">
        <v>0.36163754620622335</v>
      </c>
    </row>
    <row r="134" spans="13:14" x14ac:dyDescent="0.25">
      <c r="M134" s="33">
        <v>13.652183810927792</v>
      </c>
      <c r="N134" s="33">
        <v>1.8178161890722091</v>
      </c>
    </row>
    <row r="135" spans="13:14" x14ac:dyDescent="0.25">
      <c r="M135" s="33">
        <v>15.666336985498212</v>
      </c>
      <c r="N135" s="33">
        <v>0.91366301450178611</v>
      </c>
    </row>
    <row r="136" spans="13:14" x14ac:dyDescent="0.25">
      <c r="M136" s="33">
        <v>16.784191997384792</v>
      </c>
      <c r="N136" s="33">
        <v>1.0158080026152092</v>
      </c>
    </row>
    <row r="137" spans="13:14" x14ac:dyDescent="0.25">
      <c r="M137" s="33">
        <v>18.012825433872752</v>
      </c>
      <c r="N137" s="33">
        <v>3.7071745661272466</v>
      </c>
    </row>
    <row r="138" spans="13:14" x14ac:dyDescent="0.25">
      <c r="M138" s="33">
        <v>21.960565656030774</v>
      </c>
      <c r="N138" s="33">
        <v>1.4894343439692257</v>
      </c>
    </row>
    <row r="139" spans="13:14" x14ac:dyDescent="0.25">
      <c r="M139" s="33">
        <v>23.702808152034187</v>
      </c>
      <c r="N139" s="33">
        <v>-0.54280815203418697</v>
      </c>
    </row>
    <row r="140" spans="13:14" x14ac:dyDescent="0.25">
      <c r="M140" s="33">
        <v>23.410755941721479</v>
      </c>
      <c r="N140" s="33">
        <v>-0.64075594172147987</v>
      </c>
    </row>
    <row r="141" spans="13:14" x14ac:dyDescent="0.25">
      <c r="M141" s="33">
        <v>23.017996072680248</v>
      </c>
      <c r="N141" s="33">
        <v>1.8820039273197509</v>
      </c>
    </row>
    <row r="142" spans="13:14" x14ac:dyDescent="0.25">
      <c r="M142" s="33">
        <v>25.163069203597743</v>
      </c>
      <c r="N142" s="33">
        <v>-3.2530692035977431</v>
      </c>
    </row>
    <row r="143" spans="13:14" x14ac:dyDescent="0.25">
      <c r="M143" s="33">
        <v>22.151910207614964</v>
      </c>
      <c r="N143" s="33">
        <v>-0.17191020761496389</v>
      </c>
    </row>
    <row r="144" spans="13:14" x14ac:dyDescent="0.25">
      <c r="M144" s="33">
        <v>22.22240556872493</v>
      </c>
      <c r="N144" s="33">
        <v>-4.0724055687249319</v>
      </c>
    </row>
    <row r="145" spans="13:14" x14ac:dyDescent="0.25">
      <c r="M145" s="33">
        <v>18.365302239422572</v>
      </c>
      <c r="N145" s="33">
        <v>-1.4753022394225717</v>
      </c>
    </row>
    <row r="146" spans="13:14" x14ac:dyDescent="0.25">
      <c r="M146" s="33">
        <v>17.09638573944321</v>
      </c>
      <c r="N146" s="33">
        <v>-1.986385739443211</v>
      </c>
    </row>
    <row r="147" spans="13:14" x14ac:dyDescent="0.25">
      <c r="M147" s="33">
        <v>15.303789414075535</v>
      </c>
      <c r="N147" s="33">
        <v>0.99621058592446587</v>
      </c>
    </row>
    <row r="148" spans="13:14" x14ac:dyDescent="0.25">
      <c r="M148" s="33">
        <v>16.502210552944938</v>
      </c>
      <c r="N148" s="33">
        <v>1.1877894470550636</v>
      </c>
    </row>
    <row r="149" spans="13:14" x14ac:dyDescent="0.25">
      <c r="M149" s="33">
        <v>17.902047009271378</v>
      </c>
      <c r="N149" s="33">
        <v>0.69795299072862349</v>
      </c>
    </row>
    <row r="150" spans="13:14" x14ac:dyDescent="0.25">
      <c r="M150" s="33">
        <v>18.81848670370092</v>
      </c>
      <c r="N150" s="33">
        <v>3.8515132962990819</v>
      </c>
    </row>
    <row r="151" spans="13:14" x14ac:dyDescent="0.25">
      <c r="M151" s="33">
        <v>22.917288413951727</v>
      </c>
      <c r="N151" s="33">
        <v>4.0227115860482741</v>
      </c>
    </row>
    <row r="152" spans="13:14" x14ac:dyDescent="0.25">
      <c r="M152" s="33">
        <v>27.217505441659576</v>
      </c>
      <c r="N152" s="33">
        <v>-0.79750544165957393</v>
      </c>
    </row>
    <row r="153" spans="13:14" x14ac:dyDescent="0.25">
      <c r="M153" s="33">
        <v>26.693825616271265</v>
      </c>
      <c r="N153" s="33">
        <v>1.3461743837287337</v>
      </c>
    </row>
    <row r="154" spans="13:14" x14ac:dyDescent="0.25">
      <c r="M154" s="33">
        <v>28.325289687673305</v>
      </c>
      <c r="N154" s="33">
        <v>1.4147103123266938</v>
      </c>
    </row>
    <row r="155" spans="13:14" x14ac:dyDescent="0.25">
      <c r="M155" s="33">
        <v>30.03731988605816</v>
      </c>
      <c r="N155" s="33">
        <v>-0.72731988605816156</v>
      </c>
    </row>
    <row r="156" spans="13:14" x14ac:dyDescent="0.25">
      <c r="M156" s="33">
        <v>29.60427695352552</v>
      </c>
      <c r="N156" s="33">
        <v>-3.7042769535255218</v>
      </c>
    </row>
    <row r="157" spans="13:14" x14ac:dyDescent="0.25">
      <c r="M157" s="33">
        <v>26.170145790882952</v>
      </c>
      <c r="N157" s="33">
        <v>-2.2701457908829532</v>
      </c>
    </row>
    <row r="158" spans="13:14" x14ac:dyDescent="0.25">
      <c r="M158" s="33">
        <v>24.155992616312531</v>
      </c>
      <c r="N158" s="33">
        <v>-2.3159926163125313</v>
      </c>
    </row>
    <row r="159" spans="13:14" x14ac:dyDescent="0.25">
      <c r="M159" s="33">
        <v>22.081414846505002</v>
      </c>
      <c r="N159" s="33">
        <v>2.838585153495</v>
      </c>
    </row>
    <row r="160" spans="13:14" x14ac:dyDescent="0.25">
      <c r="M160" s="33">
        <v>25.183210735343451</v>
      </c>
      <c r="N160" s="33">
        <v>4.286789264656548</v>
      </c>
    </row>
  </sheetData>
  <mergeCells count="16">
    <mergeCell ref="F44:F45"/>
    <mergeCell ref="G44:G45"/>
    <mergeCell ref="H44:H45"/>
    <mergeCell ref="I44:I45"/>
    <mergeCell ref="J44:J45"/>
    <mergeCell ref="F49:F50"/>
    <mergeCell ref="G49:G50"/>
    <mergeCell ref="H49:H50"/>
    <mergeCell ref="I49:I50"/>
    <mergeCell ref="J49:K49"/>
    <mergeCell ref="K40:K41"/>
    <mergeCell ref="F40:F41"/>
    <mergeCell ref="G40:G41"/>
    <mergeCell ref="H40:H41"/>
    <mergeCell ref="I40:I41"/>
    <mergeCell ref="J40:J41"/>
  </mergeCells>
  <phoneticPr fontId="2" type="noConversion"/>
  <pageMargins left="0.75" right="0.75" top="1" bottom="1" header="0.5" footer="0.5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60"/>
  <sheetViews>
    <sheetView workbookViewId="0"/>
  </sheetViews>
  <sheetFormatPr defaultRowHeight="13.2" x14ac:dyDescent="0.25"/>
  <cols>
    <col min="3" max="3" width="11" customWidth="1"/>
    <col min="9" max="9" width="10.21875" customWidth="1"/>
    <col min="21" max="21" width="10.109375" customWidth="1"/>
  </cols>
  <sheetData>
    <row r="1" spans="1:10" x14ac:dyDescent="0.25">
      <c r="A1" s="18" t="s">
        <v>2</v>
      </c>
    </row>
    <row r="2" spans="1:10" x14ac:dyDescent="0.25">
      <c r="C2" s="23"/>
      <c r="D2" s="19"/>
      <c r="H2" s="21" t="s">
        <v>80</v>
      </c>
      <c r="I2" s="21"/>
      <c r="J2" s="22">
        <f>CORREL(B4:B123,B5:B124)</f>
        <v>0.97756727656050579</v>
      </c>
    </row>
    <row r="3" spans="1:10" x14ac:dyDescent="0.25">
      <c r="A3" s="17" t="s">
        <v>0</v>
      </c>
      <c r="B3" s="17" t="s">
        <v>1</v>
      </c>
      <c r="C3" s="17" t="s">
        <v>3</v>
      </c>
      <c r="D3" s="17" t="s">
        <v>110</v>
      </c>
    </row>
    <row r="4" spans="1:10" x14ac:dyDescent="0.25">
      <c r="A4" s="1">
        <v>37073</v>
      </c>
      <c r="B4" s="2">
        <v>8.5399999999999991</v>
      </c>
      <c r="C4" s="2"/>
    </row>
    <row r="5" spans="1:10" x14ac:dyDescent="0.25">
      <c r="A5" s="1">
        <v>37104</v>
      </c>
      <c r="B5" s="2">
        <v>7.9</v>
      </c>
      <c r="C5" s="2">
        <v>8.5399999999999991</v>
      </c>
      <c r="D5" s="28"/>
    </row>
    <row r="6" spans="1:10" x14ac:dyDescent="0.25">
      <c r="A6" s="1">
        <v>37135</v>
      </c>
      <c r="B6" s="2">
        <v>7.16</v>
      </c>
      <c r="C6" s="2">
        <v>7.9</v>
      </c>
      <c r="D6" s="2">
        <v>8.5399999999999991</v>
      </c>
    </row>
    <row r="7" spans="1:10" x14ac:dyDescent="0.25">
      <c r="A7" s="1">
        <v>37165</v>
      </c>
      <c r="B7" s="2">
        <v>6.6</v>
      </c>
      <c r="C7" s="2">
        <v>7.16</v>
      </c>
      <c r="D7" s="2">
        <v>7.9</v>
      </c>
    </row>
    <row r="8" spans="1:10" x14ac:dyDescent="0.25">
      <c r="A8" s="1">
        <v>37196</v>
      </c>
      <c r="B8" s="2">
        <v>7.28</v>
      </c>
      <c r="C8" s="2">
        <v>6.6</v>
      </c>
      <c r="D8" s="2">
        <v>7.16</v>
      </c>
    </row>
    <row r="9" spans="1:10" x14ac:dyDescent="0.25">
      <c r="A9" s="1">
        <v>37226</v>
      </c>
      <c r="B9" s="2">
        <v>7.41</v>
      </c>
      <c r="C9" s="2">
        <v>7.28</v>
      </c>
      <c r="D9" s="2">
        <v>6.6</v>
      </c>
    </row>
    <row r="10" spans="1:10" x14ac:dyDescent="0.25">
      <c r="A10" s="1">
        <v>37257</v>
      </c>
      <c r="B10" s="2">
        <v>7.31</v>
      </c>
      <c r="C10" s="2">
        <v>7.41</v>
      </c>
      <c r="D10" s="2">
        <v>7.28</v>
      </c>
    </row>
    <row r="11" spans="1:10" x14ac:dyDescent="0.25">
      <c r="A11" s="1">
        <v>37288</v>
      </c>
      <c r="B11" s="2">
        <v>5.68</v>
      </c>
      <c r="C11" s="2">
        <v>7.31</v>
      </c>
      <c r="D11" s="2">
        <v>7.41</v>
      </c>
    </row>
    <row r="12" spans="1:10" x14ac:dyDescent="0.25">
      <c r="A12" s="1">
        <v>37316</v>
      </c>
      <c r="B12" s="2">
        <v>5.92</v>
      </c>
      <c r="C12" s="2">
        <v>5.68</v>
      </c>
      <c r="D12" s="2">
        <v>7.31</v>
      </c>
    </row>
    <row r="13" spans="1:10" x14ac:dyDescent="0.25">
      <c r="A13" s="1">
        <v>37347</v>
      </c>
      <c r="B13" s="2">
        <v>5.18</v>
      </c>
      <c r="C13" s="2">
        <v>5.92</v>
      </c>
      <c r="D13" s="2">
        <v>5.68</v>
      </c>
    </row>
    <row r="14" spans="1:10" x14ac:dyDescent="0.25">
      <c r="A14" s="1">
        <v>37377</v>
      </c>
      <c r="B14" s="2">
        <v>5.61</v>
      </c>
      <c r="C14" s="2">
        <v>5.18</v>
      </c>
      <c r="D14" s="2">
        <v>5.92</v>
      </c>
    </row>
    <row r="15" spans="1:10" x14ac:dyDescent="0.25">
      <c r="A15" s="1">
        <v>37408</v>
      </c>
      <c r="B15" s="2">
        <v>5.25</v>
      </c>
      <c r="C15" s="2">
        <v>5.61</v>
      </c>
      <c r="D15" s="2">
        <v>5.18</v>
      </c>
    </row>
    <row r="16" spans="1:10" x14ac:dyDescent="0.25">
      <c r="A16" s="1">
        <v>37438</v>
      </c>
      <c r="B16" s="2">
        <v>5.79</v>
      </c>
      <c r="C16" s="2">
        <v>5.25</v>
      </c>
      <c r="D16" s="2">
        <v>5.61</v>
      </c>
    </row>
    <row r="17" spans="1:4" x14ac:dyDescent="0.25">
      <c r="A17" s="1">
        <v>37469</v>
      </c>
      <c r="B17" s="2">
        <v>5.86</v>
      </c>
      <c r="C17" s="2">
        <v>5.79</v>
      </c>
      <c r="D17" s="2">
        <v>5.25</v>
      </c>
    </row>
    <row r="18" spans="1:4" x14ac:dyDescent="0.25">
      <c r="A18" s="1">
        <v>37500</v>
      </c>
      <c r="B18" s="2">
        <v>6.41</v>
      </c>
      <c r="C18" s="2">
        <v>5.86</v>
      </c>
      <c r="D18" s="2">
        <v>5.79</v>
      </c>
    </row>
    <row r="19" spans="1:4" x14ac:dyDescent="0.25">
      <c r="A19" s="1">
        <v>37530</v>
      </c>
      <c r="B19" s="2">
        <v>7.02</v>
      </c>
      <c r="C19" s="2">
        <v>6.41</v>
      </c>
      <c r="D19" s="2">
        <v>5.86</v>
      </c>
    </row>
    <row r="20" spans="1:4" x14ac:dyDescent="0.25">
      <c r="A20" s="1">
        <v>37561</v>
      </c>
      <c r="B20" s="2">
        <v>7.3</v>
      </c>
      <c r="C20" s="2">
        <v>7.02</v>
      </c>
      <c r="D20" s="2">
        <v>6.41</v>
      </c>
    </row>
    <row r="21" spans="1:4" x14ac:dyDescent="0.25">
      <c r="A21" s="1">
        <v>37591</v>
      </c>
      <c r="B21" s="2">
        <v>7.51</v>
      </c>
      <c r="C21" s="2">
        <v>7.3</v>
      </c>
      <c r="D21" s="2">
        <v>7.02</v>
      </c>
    </row>
    <row r="22" spans="1:4" x14ac:dyDescent="0.25">
      <c r="A22" s="1">
        <v>37622</v>
      </c>
      <c r="B22" s="2">
        <v>7.89</v>
      </c>
      <c r="C22" s="2">
        <v>7.51</v>
      </c>
      <c r="D22" s="2">
        <v>7.3</v>
      </c>
    </row>
    <row r="23" spans="1:4" x14ac:dyDescent="0.25">
      <c r="A23" s="1">
        <v>37653</v>
      </c>
      <c r="B23" s="2">
        <v>8.35</v>
      </c>
      <c r="C23" s="2">
        <v>7.89</v>
      </c>
      <c r="D23" s="2">
        <v>7.51</v>
      </c>
    </row>
    <row r="24" spans="1:4" x14ac:dyDescent="0.25">
      <c r="A24" s="1">
        <v>37681</v>
      </c>
      <c r="B24" s="2">
        <v>7.84</v>
      </c>
      <c r="C24" s="2">
        <v>8.35</v>
      </c>
      <c r="D24" s="2">
        <v>7.89</v>
      </c>
    </row>
    <row r="25" spans="1:4" x14ac:dyDescent="0.25">
      <c r="A25" s="1">
        <v>37712</v>
      </c>
      <c r="B25" s="2">
        <v>7.26</v>
      </c>
      <c r="C25" s="2">
        <v>7.84</v>
      </c>
      <c r="D25" s="2">
        <v>8.35</v>
      </c>
    </row>
    <row r="26" spans="1:4" x14ac:dyDescent="0.25">
      <c r="A26" s="1">
        <v>37742</v>
      </c>
      <c r="B26" s="2">
        <v>7.01</v>
      </c>
      <c r="C26" s="2">
        <v>7.26</v>
      </c>
      <c r="D26" s="2">
        <v>7.84</v>
      </c>
    </row>
    <row r="27" spans="1:4" x14ac:dyDescent="0.25">
      <c r="A27" s="1">
        <v>37773</v>
      </c>
      <c r="B27" s="2">
        <v>6.4</v>
      </c>
      <c r="C27" s="2">
        <v>7.01</v>
      </c>
      <c r="D27" s="2">
        <v>7.26</v>
      </c>
    </row>
    <row r="28" spans="1:4" x14ac:dyDescent="0.25">
      <c r="A28" s="1">
        <v>37803</v>
      </c>
      <c r="B28" s="2">
        <v>6.73</v>
      </c>
      <c r="C28" s="2">
        <v>6.4</v>
      </c>
      <c r="D28" s="2">
        <v>7.01</v>
      </c>
    </row>
    <row r="29" spans="1:4" x14ac:dyDescent="0.25">
      <c r="A29" s="1">
        <v>37834</v>
      </c>
      <c r="B29" s="2">
        <v>6.71</v>
      </c>
      <c r="C29" s="2">
        <v>6.73</v>
      </c>
      <c r="D29" s="2">
        <v>6.4</v>
      </c>
    </row>
    <row r="30" spans="1:4" x14ac:dyDescent="0.25">
      <c r="A30" s="1">
        <v>37865</v>
      </c>
      <c r="B30" s="2">
        <v>6.27</v>
      </c>
      <c r="C30" s="2">
        <v>6.71</v>
      </c>
      <c r="D30" s="2">
        <v>6.73</v>
      </c>
    </row>
    <row r="31" spans="1:4" x14ac:dyDescent="0.25">
      <c r="A31" s="1">
        <v>37895</v>
      </c>
      <c r="B31" s="2">
        <v>6.1</v>
      </c>
      <c r="C31" s="2">
        <v>6.27</v>
      </c>
      <c r="D31" s="2">
        <v>6.71</v>
      </c>
    </row>
    <row r="32" spans="1:4" x14ac:dyDescent="0.25">
      <c r="A32" s="1">
        <v>37926</v>
      </c>
      <c r="B32" s="2">
        <v>6.19</v>
      </c>
      <c r="C32" s="2">
        <v>6.1</v>
      </c>
      <c r="D32" s="2">
        <v>6.27</v>
      </c>
    </row>
    <row r="33" spans="1:28" x14ac:dyDescent="0.25">
      <c r="A33" s="1">
        <v>37956</v>
      </c>
      <c r="B33" s="2">
        <v>6.34</v>
      </c>
      <c r="C33" s="2">
        <v>6.19</v>
      </c>
      <c r="D33" s="2">
        <v>6.1</v>
      </c>
    </row>
    <row r="34" spans="1:28" x14ac:dyDescent="0.25">
      <c r="A34" s="1">
        <v>37987</v>
      </c>
      <c r="B34" s="2">
        <v>6.03</v>
      </c>
      <c r="C34" s="2">
        <v>6.34</v>
      </c>
      <c r="D34" s="2">
        <v>6.19</v>
      </c>
    </row>
    <row r="35" spans="1:28" x14ac:dyDescent="0.25">
      <c r="A35" s="1">
        <v>38018</v>
      </c>
      <c r="B35" s="2">
        <v>5.87</v>
      </c>
      <c r="C35" s="2">
        <v>6.03</v>
      </c>
      <c r="D35" s="2">
        <v>6.34</v>
      </c>
    </row>
    <row r="36" spans="1:28" x14ac:dyDescent="0.25">
      <c r="A36" s="1">
        <v>38047</v>
      </c>
      <c r="B36" s="2">
        <v>6.5</v>
      </c>
      <c r="C36" s="2">
        <v>5.87</v>
      </c>
      <c r="D36" s="2">
        <v>6.03</v>
      </c>
    </row>
    <row r="37" spans="1:28" x14ac:dyDescent="0.25">
      <c r="A37" s="1">
        <v>38078</v>
      </c>
      <c r="B37" s="2">
        <v>6.86</v>
      </c>
      <c r="C37" s="2">
        <v>6.5</v>
      </c>
      <c r="D37" s="2">
        <v>5.87</v>
      </c>
    </row>
    <row r="38" spans="1:28" x14ac:dyDescent="0.25">
      <c r="A38" s="1">
        <v>38108</v>
      </c>
      <c r="B38" s="2">
        <v>6.62</v>
      </c>
      <c r="C38" s="2">
        <v>6.86</v>
      </c>
      <c r="D38" s="2">
        <v>6.5</v>
      </c>
    </row>
    <row r="39" spans="1:28" x14ac:dyDescent="0.25">
      <c r="A39" s="1">
        <v>38139</v>
      </c>
      <c r="B39" s="2">
        <v>7.51</v>
      </c>
      <c r="C39" s="2">
        <v>6.62</v>
      </c>
      <c r="D39" s="2">
        <v>6.86</v>
      </c>
    </row>
    <row r="40" spans="1:28" ht="14.4" thickBot="1" x14ac:dyDescent="0.35">
      <c r="A40" s="1">
        <v>38169</v>
      </c>
      <c r="B40" s="2">
        <v>8.17</v>
      </c>
      <c r="C40" s="2">
        <v>7.51</v>
      </c>
      <c r="D40" s="2">
        <v>6.62</v>
      </c>
      <c r="E40" s="35" t="s">
        <v>106</v>
      </c>
      <c r="F40" s="62" t="s">
        <v>83</v>
      </c>
      <c r="G40" s="60" t="s">
        <v>84</v>
      </c>
      <c r="H40" s="62" t="s">
        <v>85</v>
      </c>
      <c r="I40" s="62" t="s">
        <v>86</v>
      </c>
      <c r="J40" s="62" t="s">
        <v>87</v>
      </c>
      <c r="K40" s="60" t="s">
        <v>88</v>
      </c>
      <c r="L40" s="43"/>
      <c r="M40" s="34" t="s">
        <v>1</v>
      </c>
      <c r="N40" s="34" t="s">
        <v>107</v>
      </c>
      <c r="O40" s="34" t="s">
        <v>108</v>
      </c>
      <c r="Q40" s="35" t="s">
        <v>106</v>
      </c>
      <c r="R40" s="62" t="s">
        <v>83</v>
      </c>
      <c r="S40" s="60" t="s">
        <v>84</v>
      </c>
      <c r="T40" s="62" t="s">
        <v>85</v>
      </c>
      <c r="U40" s="62" t="s">
        <v>86</v>
      </c>
      <c r="V40" s="62" t="s">
        <v>87</v>
      </c>
      <c r="W40" s="60" t="s">
        <v>88</v>
      </c>
      <c r="Y40" s="34" t="s">
        <v>1</v>
      </c>
      <c r="Z40" s="34" t="s">
        <v>107</v>
      </c>
      <c r="AA40" s="34" t="s">
        <v>108</v>
      </c>
      <c r="AB40" s="48" t="s">
        <v>111</v>
      </c>
    </row>
    <row r="41" spans="1:28" ht="15" thickTop="1" thickBot="1" x14ac:dyDescent="0.35">
      <c r="A41" s="1">
        <v>38200</v>
      </c>
      <c r="B41" s="2">
        <v>7.88</v>
      </c>
      <c r="C41" s="2">
        <v>8.17</v>
      </c>
      <c r="D41" s="2">
        <v>7.51</v>
      </c>
      <c r="E41" s="36" t="s">
        <v>89</v>
      </c>
      <c r="F41" s="61"/>
      <c r="G41" s="61"/>
      <c r="H41" s="61"/>
      <c r="I41" s="61"/>
      <c r="J41" s="61"/>
      <c r="K41" s="61"/>
      <c r="L41" s="44"/>
      <c r="M41" s="47">
        <v>7.9</v>
      </c>
      <c r="N41" s="33">
        <v>8.6872962356117025</v>
      </c>
      <c r="O41" s="33">
        <v>-0.78729623561170214</v>
      </c>
      <c r="Q41" s="36" t="s">
        <v>89</v>
      </c>
      <c r="R41" s="61"/>
      <c r="S41" s="61"/>
      <c r="T41" s="61"/>
      <c r="U41" s="61"/>
      <c r="V41" s="61"/>
      <c r="W41" s="61"/>
      <c r="Y41" s="47">
        <v>7.16</v>
      </c>
      <c r="Z41" s="33">
        <v>7.8362279243449819</v>
      </c>
      <c r="AA41" s="33">
        <v>-0.6762279243449818</v>
      </c>
      <c r="AB41" s="5">
        <f t="shared" ref="AB41:AB72" si="0">AA41^2</f>
        <v>0.45728420566392242</v>
      </c>
    </row>
    <row r="42" spans="1:28" ht="14.4" thickTop="1" x14ac:dyDescent="0.3">
      <c r="A42" s="1">
        <v>38231</v>
      </c>
      <c r="B42" s="2">
        <v>8.67</v>
      </c>
      <c r="C42" s="2">
        <v>7.88</v>
      </c>
      <c r="D42" s="2">
        <v>8.17</v>
      </c>
      <c r="E42" s="37"/>
      <c r="F42" s="38">
        <v>0.97756727656050568</v>
      </c>
      <c r="G42" s="38">
        <v>0.95563778020192414</v>
      </c>
      <c r="H42" s="38">
        <v>0.95526182918668634</v>
      </c>
      <c r="I42" s="38">
        <v>1.3355931519286985</v>
      </c>
      <c r="J42" s="39">
        <v>1</v>
      </c>
      <c r="K42" s="39">
        <v>3</v>
      </c>
      <c r="L42" s="39"/>
      <c r="M42" s="47">
        <v>7.16</v>
      </c>
      <c r="N42" s="33">
        <v>8.0427672197491695</v>
      </c>
      <c r="O42" s="33">
        <v>-0.88276721974916939</v>
      </c>
      <c r="Q42" s="37"/>
      <c r="R42" s="38">
        <v>0.98006157486973</v>
      </c>
      <c r="S42" s="38">
        <v>0.96052069053613542</v>
      </c>
      <c r="T42" s="38">
        <v>0.95984001278675846</v>
      </c>
      <c r="U42" s="38">
        <v>1.2678431223171842</v>
      </c>
      <c r="V42" s="39">
        <v>2</v>
      </c>
      <c r="W42" s="39">
        <v>1</v>
      </c>
      <c r="Y42" s="47">
        <v>6.6</v>
      </c>
      <c r="Z42" s="33">
        <v>7.0658413780141061</v>
      </c>
      <c r="AA42" s="33">
        <v>-0.46584137801410641</v>
      </c>
      <c r="AB42" s="5">
        <f t="shared" si="0"/>
        <v>0.21700818947008158</v>
      </c>
    </row>
    <row r="43" spans="1:28" x14ac:dyDescent="0.25">
      <c r="A43" s="1">
        <v>38261</v>
      </c>
      <c r="B43" s="2">
        <v>8.9600000000000009</v>
      </c>
      <c r="C43" s="2">
        <v>8.67</v>
      </c>
      <c r="D43" s="2">
        <v>7.88</v>
      </c>
      <c r="E43" s="31"/>
      <c r="F43" s="31"/>
      <c r="G43" s="31"/>
      <c r="H43" s="31"/>
      <c r="I43" s="31"/>
      <c r="J43" s="31"/>
      <c r="K43" s="31"/>
      <c r="L43" s="31"/>
      <c r="M43" s="47">
        <v>6.6</v>
      </c>
      <c r="N43" s="33">
        <v>7.2975305451581134</v>
      </c>
      <c r="O43" s="33">
        <v>-0.69753054515811375</v>
      </c>
      <c r="Q43" s="31"/>
      <c r="R43" s="31"/>
      <c r="S43" s="31"/>
      <c r="T43" s="31"/>
      <c r="U43" s="31"/>
      <c r="V43" s="31"/>
      <c r="W43" s="31"/>
      <c r="Y43" s="47">
        <v>7.28</v>
      </c>
      <c r="Z43" s="33">
        <v>6.5737550228493076</v>
      </c>
      <c r="AA43" s="33">
        <v>0.70624497715069268</v>
      </c>
      <c r="AB43" s="5">
        <f t="shared" si="0"/>
        <v>0.49878196775058242</v>
      </c>
    </row>
    <row r="44" spans="1:28" ht="13.8" x14ac:dyDescent="0.3">
      <c r="A44" s="1">
        <v>38292</v>
      </c>
      <c r="B44" s="2">
        <v>8.67</v>
      </c>
      <c r="C44" s="2">
        <v>8.9600000000000009</v>
      </c>
      <c r="D44" s="2">
        <v>8.67</v>
      </c>
      <c r="E44" s="35"/>
      <c r="F44" s="62" t="s">
        <v>90</v>
      </c>
      <c r="G44" s="62" t="s">
        <v>91</v>
      </c>
      <c r="H44" s="62" t="s">
        <v>92</v>
      </c>
      <c r="I44" s="60" t="s">
        <v>93</v>
      </c>
      <c r="J44" s="60" t="s">
        <v>94</v>
      </c>
      <c r="K44" s="31"/>
      <c r="L44" s="31"/>
      <c r="M44" s="47">
        <v>7.28</v>
      </c>
      <c r="N44" s="33">
        <v>6.733567656278395</v>
      </c>
      <c r="O44" s="33">
        <v>0.54643234372160521</v>
      </c>
      <c r="Q44" s="35"/>
      <c r="R44" s="62" t="s">
        <v>90</v>
      </c>
      <c r="S44" s="62" t="s">
        <v>91</v>
      </c>
      <c r="T44" s="62" t="s">
        <v>92</v>
      </c>
      <c r="U44" s="60" t="s">
        <v>93</v>
      </c>
      <c r="V44" s="60" t="s">
        <v>94</v>
      </c>
      <c r="W44" s="31"/>
      <c r="Y44" s="47">
        <v>7.41</v>
      </c>
      <c r="Z44" s="33">
        <v>7.6899028225060082</v>
      </c>
      <c r="AA44" s="33">
        <v>-0.27990282250600806</v>
      </c>
      <c r="AB44" s="5">
        <f t="shared" si="0"/>
        <v>7.8345590046829852E-2</v>
      </c>
    </row>
    <row r="45" spans="1:28" ht="14.4" thickBot="1" x14ac:dyDescent="0.35">
      <c r="A45" s="1">
        <v>38322</v>
      </c>
      <c r="B45" s="2">
        <v>8.8000000000000007</v>
      </c>
      <c r="C45" s="2">
        <v>8.67</v>
      </c>
      <c r="D45" s="2">
        <v>8.9600000000000009</v>
      </c>
      <c r="E45" s="36" t="s">
        <v>95</v>
      </c>
      <c r="F45" s="61"/>
      <c r="G45" s="61"/>
      <c r="H45" s="61"/>
      <c r="I45" s="61"/>
      <c r="J45" s="61"/>
      <c r="K45" s="31"/>
      <c r="L45" s="31"/>
      <c r="M45" s="47">
        <v>7.41</v>
      </c>
      <c r="N45" s="33">
        <v>7.4183797356323389</v>
      </c>
      <c r="O45" s="33">
        <v>-8.3797356323387362E-3</v>
      </c>
      <c r="Q45" s="36" t="s">
        <v>95</v>
      </c>
      <c r="R45" s="61"/>
      <c r="S45" s="61"/>
      <c r="T45" s="61"/>
      <c r="U45" s="61"/>
      <c r="V45" s="61"/>
      <c r="W45" s="31"/>
      <c r="Y45" s="47">
        <v>7.31</v>
      </c>
      <c r="Z45" s="33">
        <v>7.6234348419745483</v>
      </c>
      <c r="AA45" s="33">
        <v>-0.31343484197454874</v>
      </c>
      <c r="AB45" s="5">
        <f t="shared" si="0"/>
        <v>9.824140016361034E-2</v>
      </c>
    </row>
    <row r="46" spans="1:28" ht="14.4" thickTop="1" x14ac:dyDescent="0.3">
      <c r="A46" s="1">
        <v>38353</v>
      </c>
      <c r="B46" s="2">
        <v>8.92</v>
      </c>
      <c r="C46" s="2">
        <v>8.8000000000000007</v>
      </c>
      <c r="D46" s="2">
        <v>8.67</v>
      </c>
      <c r="E46" s="37" t="s">
        <v>96</v>
      </c>
      <c r="F46" s="39">
        <v>1</v>
      </c>
      <c r="G46" s="39">
        <v>4534.3017267041869</v>
      </c>
      <c r="H46" s="39">
        <v>4534.3017267041869</v>
      </c>
      <c r="I46" s="39">
        <v>2541.9209989288752</v>
      </c>
      <c r="J46" s="40">
        <v>1.1182717095186537E-81</v>
      </c>
      <c r="K46" s="31"/>
      <c r="L46" s="31"/>
      <c r="M46" s="47">
        <v>7.31</v>
      </c>
      <c r="N46" s="33">
        <v>7.5492996919794164</v>
      </c>
      <c r="O46" s="33">
        <v>-0.23929969197941681</v>
      </c>
      <c r="Q46" s="37" t="s">
        <v>96</v>
      </c>
      <c r="R46" s="39">
        <v>2</v>
      </c>
      <c r="S46" s="39">
        <v>4536.5552451474241</v>
      </c>
      <c r="T46" s="39">
        <v>2268.2776225737121</v>
      </c>
      <c r="U46" s="39">
        <v>1411.1239737383808</v>
      </c>
      <c r="V46" s="40">
        <v>3.8853824240145977E-82</v>
      </c>
      <c r="W46" s="31"/>
      <c r="Y46" s="47">
        <v>5.68</v>
      </c>
      <c r="Z46" s="33">
        <v>7.4423539175349473</v>
      </c>
      <c r="AA46" s="33">
        <v>-1.7623539175349476</v>
      </c>
      <c r="AB46" s="5">
        <f t="shared" si="0"/>
        <v>3.1058913306507772</v>
      </c>
    </row>
    <row r="47" spans="1:28" ht="13.8" x14ac:dyDescent="0.3">
      <c r="A47" s="1">
        <v>38384</v>
      </c>
      <c r="B47" s="2">
        <v>9.32</v>
      </c>
      <c r="C47" s="2">
        <v>8.92</v>
      </c>
      <c r="D47" s="2">
        <v>8.8000000000000007</v>
      </c>
      <c r="E47" s="37" t="s">
        <v>97</v>
      </c>
      <c r="F47" s="39">
        <v>118</v>
      </c>
      <c r="G47" s="39">
        <v>210.4894699625026</v>
      </c>
      <c r="H47" s="39">
        <v>1.7838090674788356</v>
      </c>
      <c r="I47" s="41"/>
      <c r="J47" s="41"/>
      <c r="K47" s="31"/>
      <c r="L47" s="31"/>
      <c r="M47" s="47">
        <v>5.68</v>
      </c>
      <c r="N47" s="33">
        <v>7.4485920332508941</v>
      </c>
      <c r="O47" s="33">
        <v>-1.7685920332508944</v>
      </c>
      <c r="Q47" s="37" t="s">
        <v>97</v>
      </c>
      <c r="R47" s="39">
        <v>116</v>
      </c>
      <c r="S47" s="39">
        <v>186.46143720561045</v>
      </c>
      <c r="T47" s="39">
        <v>1.6074261828069867</v>
      </c>
      <c r="U47" s="41"/>
      <c r="V47" s="41"/>
      <c r="W47" s="31"/>
      <c r="Y47" s="47">
        <v>5.92</v>
      </c>
      <c r="Z47" s="33">
        <v>5.279729656625582</v>
      </c>
      <c r="AA47" s="33">
        <v>0.64027034337441791</v>
      </c>
      <c r="AB47" s="5">
        <f t="shared" si="0"/>
        <v>0.40994611260479502</v>
      </c>
    </row>
    <row r="48" spans="1:28" x14ac:dyDescent="0.25">
      <c r="A48" s="1">
        <v>38412</v>
      </c>
      <c r="B48" s="2">
        <v>8.9</v>
      </c>
      <c r="C48" s="2">
        <v>9.32</v>
      </c>
      <c r="D48" s="2">
        <v>8.92</v>
      </c>
      <c r="E48" s="31"/>
      <c r="F48" s="31"/>
      <c r="G48" s="31"/>
      <c r="H48" s="31"/>
      <c r="I48" s="31"/>
      <c r="J48" s="31"/>
      <c r="K48" s="31"/>
      <c r="L48" s="31"/>
      <c r="M48" s="47">
        <v>5.92</v>
      </c>
      <c r="N48" s="33">
        <v>5.807057195976002</v>
      </c>
      <c r="O48" s="33">
        <v>0.11294280402399792</v>
      </c>
      <c r="Q48" s="31"/>
      <c r="R48" s="31"/>
      <c r="S48" s="31"/>
      <c r="T48" s="31"/>
      <c r="U48" s="31"/>
      <c r="V48" s="31"/>
      <c r="W48" s="31"/>
      <c r="Y48" s="47">
        <v>5.18</v>
      </c>
      <c r="Z48" s="33">
        <v>6.182956212471753</v>
      </c>
      <c r="AA48" s="33">
        <v>-1.0029562124717533</v>
      </c>
      <c r="AB48" s="5">
        <f t="shared" si="0"/>
        <v>1.0059211641356847</v>
      </c>
    </row>
    <row r="49" spans="1:28" ht="13.8" x14ac:dyDescent="0.3">
      <c r="A49" s="1">
        <v>38443</v>
      </c>
      <c r="B49" s="2">
        <v>8.5299999999999994</v>
      </c>
      <c r="C49" s="2">
        <v>8.9</v>
      </c>
      <c r="D49" s="2">
        <v>9.32</v>
      </c>
      <c r="E49" s="35"/>
      <c r="F49" s="60" t="s">
        <v>98</v>
      </c>
      <c r="G49" s="62" t="s">
        <v>99</v>
      </c>
      <c r="H49" s="60" t="s">
        <v>100</v>
      </c>
      <c r="I49" s="60" t="s">
        <v>94</v>
      </c>
      <c r="J49" s="63" t="s">
        <v>101</v>
      </c>
      <c r="K49" s="63"/>
      <c r="L49" s="45"/>
      <c r="M49" s="47">
        <v>5.18</v>
      </c>
      <c r="N49" s="33">
        <v>6.0487555769244521</v>
      </c>
      <c r="O49" s="33">
        <v>-0.86875557692445238</v>
      </c>
      <c r="Q49" s="35"/>
      <c r="R49" s="60" t="s">
        <v>98</v>
      </c>
      <c r="S49" s="62" t="s">
        <v>99</v>
      </c>
      <c r="T49" s="60" t="s">
        <v>100</v>
      </c>
      <c r="U49" s="60" t="s">
        <v>94</v>
      </c>
      <c r="V49" s="63" t="s">
        <v>101</v>
      </c>
      <c r="W49" s="63"/>
      <c r="Y49" s="47">
        <v>5.61</v>
      </c>
      <c r="Z49" s="33">
        <v>5.0996740237067346</v>
      </c>
      <c r="AA49" s="33">
        <v>0.5103259762932657</v>
      </c>
      <c r="AB49" s="5">
        <f t="shared" si="0"/>
        <v>0.26043260207967478</v>
      </c>
    </row>
    <row r="50" spans="1:28" ht="14.4" thickBot="1" x14ac:dyDescent="0.35">
      <c r="A50" s="1">
        <v>38473</v>
      </c>
      <c r="B50" s="2">
        <v>8.51</v>
      </c>
      <c r="C50" s="2">
        <v>8.5299999999999994</v>
      </c>
      <c r="D50" s="2">
        <v>8.9</v>
      </c>
      <c r="E50" s="36" t="s">
        <v>102</v>
      </c>
      <c r="F50" s="61"/>
      <c r="G50" s="61"/>
      <c r="H50" s="61"/>
      <c r="I50" s="61"/>
      <c r="J50" s="42" t="s">
        <v>103</v>
      </c>
      <c r="K50" s="42" t="s">
        <v>104</v>
      </c>
      <c r="L50" s="46"/>
      <c r="M50" s="47">
        <v>5.61</v>
      </c>
      <c r="N50" s="33">
        <v>5.3035189023333968</v>
      </c>
      <c r="O50" s="33">
        <v>0.30648109766660347</v>
      </c>
      <c r="Q50" s="36" t="s">
        <v>102</v>
      </c>
      <c r="R50" s="61"/>
      <c r="S50" s="61"/>
      <c r="T50" s="61"/>
      <c r="U50" s="61"/>
      <c r="V50" s="42" t="s">
        <v>103</v>
      </c>
      <c r="W50" s="42" t="s">
        <v>104</v>
      </c>
      <c r="Y50" s="47">
        <v>5.25</v>
      </c>
      <c r="Z50" s="33">
        <v>5.9426789434340312</v>
      </c>
      <c r="AA50" s="33">
        <v>-0.69267894343403125</v>
      </c>
      <c r="AB50" s="5">
        <f t="shared" si="0"/>
        <v>0.47980411867688588</v>
      </c>
    </row>
    <row r="51" spans="1:28" ht="14.4" thickTop="1" x14ac:dyDescent="0.3">
      <c r="A51" s="1">
        <v>38504</v>
      </c>
      <c r="B51" s="2">
        <v>9.0299999999999994</v>
      </c>
      <c r="C51" s="2">
        <v>8.51</v>
      </c>
      <c r="D51" s="2">
        <v>8.5299999999999994</v>
      </c>
      <c r="E51" s="37" t="s">
        <v>105</v>
      </c>
      <c r="F51" s="38">
        <v>8.6862180196007444E-2</v>
      </c>
      <c r="G51" s="38">
        <v>0.27557445065319452</v>
      </c>
      <c r="H51" s="38">
        <v>0.31520404010646813</v>
      </c>
      <c r="I51" s="38">
        <v>0.7531634765415085</v>
      </c>
      <c r="J51" s="38">
        <v>-0.45885025704115823</v>
      </c>
      <c r="K51" s="38">
        <v>0.63257461743317311</v>
      </c>
      <c r="L51" s="38"/>
      <c r="M51" s="47">
        <v>5.25</v>
      </c>
      <c r="N51" s="33">
        <v>5.7365618348660377</v>
      </c>
      <c r="O51" s="33">
        <v>-0.48656183486603766</v>
      </c>
      <c r="Q51" s="37" t="s">
        <v>105</v>
      </c>
      <c r="R51" s="38">
        <v>0.21897925064646273</v>
      </c>
      <c r="S51" s="38">
        <v>0.26449265211303935</v>
      </c>
      <c r="T51" s="38">
        <v>0.82792186813898705</v>
      </c>
      <c r="U51" s="38">
        <v>0.40941483561762515</v>
      </c>
      <c r="V51" s="38">
        <v>-0.30488177358798907</v>
      </c>
      <c r="W51" s="38">
        <v>0.74284027488091453</v>
      </c>
      <c r="Y51" s="47">
        <v>5.79</v>
      </c>
      <c r="Z51" s="33">
        <v>5.3042990181929497</v>
      </c>
      <c r="AA51" s="33">
        <v>0.48570098180705035</v>
      </c>
      <c r="AB51" s="5">
        <f t="shared" si="0"/>
        <v>0.23590544372833266</v>
      </c>
    </row>
    <row r="52" spans="1:28" ht="13.8" x14ac:dyDescent="0.3">
      <c r="A52" s="1">
        <v>38534</v>
      </c>
      <c r="B52" s="2">
        <v>9.6</v>
      </c>
      <c r="C52" s="2">
        <v>9.0299999999999994</v>
      </c>
      <c r="D52" s="2">
        <v>8.51</v>
      </c>
      <c r="E52" s="37" t="s">
        <v>3</v>
      </c>
      <c r="F52" s="38">
        <v>1.0070765872852103</v>
      </c>
      <c r="G52" s="38">
        <v>1.9974755639295145E-2</v>
      </c>
      <c r="H52" s="38">
        <v>50.417467200652439</v>
      </c>
      <c r="I52" s="38">
        <v>1.1182717095189399E-81</v>
      </c>
      <c r="J52" s="38">
        <v>0.96752113300670528</v>
      </c>
      <c r="K52" s="38">
        <v>1.0466320415637154</v>
      </c>
      <c r="L52" s="38"/>
      <c r="M52" s="47">
        <v>5.79</v>
      </c>
      <c r="N52" s="33">
        <v>5.3740142634433621</v>
      </c>
      <c r="O52" s="33">
        <v>0.41598573655663795</v>
      </c>
      <c r="Q52" s="37" t="s">
        <v>3</v>
      </c>
      <c r="R52" s="38">
        <v>1.3485770453455501</v>
      </c>
      <c r="S52" s="38">
        <v>9.1671652950163954E-2</v>
      </c>
      <c r="T52" s="38">
        <v>14.710949371434218</v>
      </c>
      <c r="U52" s="38">
        <v>2.7627033949106724E-28</v>
      </c>
      <c r="V52" s="38">
        <v>1.1670097858240498</v>
      </c>
      <c r="W52" s="38">
        <v>1.5301443048670504</v>
      </c>
      <c r="Y52" s="47">
        <v>5.86</v>
      </c>
      <c r="Z52" s="33">
        <v>6.1605333854935136</v>
      </c>
      <c r="AA52" s="33">
        <v>-0.30053338549351327</v>
      </c>
      <c r="AB52" s="5">
        <f t="shared" si="0"/>
        <v>9.0320315796192652E-2</v>
      </c>
    </row>
    <row r="53" spans="1:28" ht="13.8" x14ac:dyDescent="0.3">
      <c r="A53" s="1">
        <v>38565</v>
      </c>
      <c r="B53" s="2">
        <v>9.8800000000000008</v>
      </c>
      <c r="C53" s="2">
        <v>9.6</v>
      </c>
      <c r="D53" s="2">
        <v>9.0299999999999994</v>
      </c>
      <c r="E53" s="37"/>
      <c r="F53" s="38"/>
      <c r="G53" s="38"/>
      <c r="H53" s="38"/>
      <c r="I53" s="38"/>
      <c r="J53" s="38"/>
      <c r="K53" s="38"/>
      <c r="L53" s="38"/>
      <c r="M53" s="47">
        <v>5.86</v>
      </c>
      <c r="N53" s="33">
        <v>5.9178356205773754</v>
      </c>
      <c r="O53" s="33">
        <v>-5.7835620577375124E-2</v>
      </c>
      <c r="Q53" s="37" t="s">
        <v>110</v>
      </c>
      <c r="R53" s="38">
        <v>-0.35556323003879697</v>
      </c>
      <c r="S53" s="38">
        <v>9.3189284625540048E-2</v>
      </c>
      <c r="T53" s="38">
        <v>-3.8154947907106163</v>
      </c>
      <c r="U53" s="38">
        <v>2.1954180649946049E-4</v>
      </c>
      <c r="V53" s="38">
        <v>-0.54013635031870266</v>
      </c>
      <c r="W53" s="38">
        <v>-0.17099010975889128</v>
      </c>
      <c r="Y53" s="47">
        <v>6.41</v>
      </c>
      <c r="Z53" s="33">
        <v>6.0629296344467516</v>
      </c>
      <c r="AA53" s="33">
        <v>0.34707036555324855</v>
      </c>
      <c r="AB53" s="5">
        <f t="shared" si="0"/>
        <v>0.12045783864526557</v>
      </c>
    </row>
    <row r="54" spans="1:28" x14ac:dyDescent="0.25">
      <c r="A54" s="1">
        <v>38596</v>
      </c>
      <c r="B54" s="2">
        <v>10.81</v>
      </c>
      <c r="C54" s="2">
        <v>9.8800000000000008</v>
      </c>
      <c r="D54" s="2">
        <v>9.6</v>
      </c>
      <c r="M54" s="47">
        <v>6.41</v>
      </c>
      <c r="N54" s="33">
        <v>5.9883309816873407</v>
      </c>
      <c r="O54" s="33">
        <v>0.42166901831265946</v>
      </c>
      <c r="Y54" s="47">
        <v>7.02</v>
      </c>
      <c r="Z54" s="33">
        <v>6.7797575832840895</v>
      </c>
      <c r="AA54" s="33">
        <v>0.24024241671591007</v>
      </c>
      <c r="AB54" s="5">
        <f t="shared" si="0"/>
        <v>5.7716418789500984E-2</v>
      </c>
    </row>
    <row r="55" spans="1:28" x14ac:dyDescent="0.25">
      <c r="A55" s="1">
        <v>38626</v>
      </c>
      <c r="B55" s="2">
        <v>11.61</v>
      </c>
      <c r="C55" s="2">
        <v>10.81</v>
      </c>
      <c r="D55" s="2">
        <v>9.8800000000000008</v>
      </c>
      <c r="E55" s="31" t="s">
        <v>109</v>
      </c>
      <c r="H55" s="5">
        <f>CORREL('lag2Price+forecast'!O41:O159,'lag2Price+forecast'!O42:O160)</f>
        <v>0.32975430557117769</v>
      </c>
      <c r="M55" s="47">
        <v>7.02</v>
      </c>
      <c r="N55" s="33">
        <v>6.5422231046942061</v>
      </c>
      <c r="O55" s="33">
        <v>0.47777689530579348</v>
      </c>
      <c r="Q55" s="31" t="s">
        <v>109</v>
      </c>
      <c r="T55" s="5">
        <f>CORREL(AA41:AA158,AA42:AA159)</f>
        <v>-2.9490458567030874E-2</v>
      </c>
      <c r="Y55" s="47">
        <v>7.3</v>
      </c>
      <c r="Z55" s="33">
        <v>7.406829804423535</v>
      </c>
      <c r="AA55" s="33">
        <v>-0.10682980442353518</v>
      </c>
      <c r="AB55" s="5">
        <f t="shared" si="0"/>
        <v>1.1412607113170777E-2</v>
      </c>
    </row>
    <row r="56" spans="1:28" x14ac:dyDescent="0.25">
      <c r="A56" s="1">
        <v>38657</v>
      </c>
      <c r="B56" s="2">
        <v>11.81</v>
      </c>
      <c r="C56" s="2">
        <v>11.61</v>
      </c>
      <c r="D56" s="2">
        <v>10.81</v>
      </c>
      <c r="M56" s="47">
        <v>7.3</v>
      </c>
      <c r="N56" s="33">
        <v>7.1565398229381838</v>
      </c>
      <c r="O56" s="33">
        <v>0.14346017706181602</v>
      </c>
      <c r="Y56" s="47">
        <v>7.51</v>
      </c>
      <c r="Z56" s="33">
        <v>7.5675378067966239</v>
      </c>
      <c r="AA56" s="33">
        <v>-5.7537806796624125E-2</v>
      </c>
      <c r="AB56" s="5">
        <f t="shared" si="0"/>
        <v>3.3105992109656451E-3</v>
      </c>
    </row>
    <row r="57" spans="1:28" x14ac:dyDescent="0.25">
      <c r="A57" s="1">
        <v>38687</v>
      </c>
      <c r="B57" s="2">
        <v>13.93</v>
      </c>
      <c r="C57" s="2">
        <v>11.81</v>
      </c>
      <c r="D57" s="2">
        <v>11.61</v>
      </c>
      <c r="M57" s="47">
        <v>7.51</v>
      </c>
      <c r="N57" s="33">
        <v>7.438521267378043</v>
      </c>
      <c r="O57" s="33">
        <v>7.1478732621956809E-2</v>
      </c>
      <c r="Y57" s="47">
        <v>7.89</v>
      </c>
      <c r="Z57" s="33">
        <v>7.7511812819083259</v>
      </c>
      <c r="AA57" s="33">
        <v>0.13881871809167379</v>
      </c>
      <c r="AB57" s="5">
        <f t="shared" si="0"/>
        <v>1.9270636492615598E-2</v>
      </c>
    </row>
    <row r="58" spans="1:28" x14ac:dyDescent="0.25">
      <c r="A58" s="1">
        <v>38718</v>
      </c>
      <c r="B58" s="2">
        <v>16.190000000000001</v>
      </c>
      <c r="C58" s="2">
        <v>13.93</v>
      </c>
      <c r="D58" s="2">
        <v>11.81</v>
      </c>
      <c r="M58" s="47">
        <v>7.89</v>
      </c>
      <c r="N58" s="33">
        <v>7.6500073507079369</v>
      </c>
      <c r="O58" s="33">
        <v>0.23999264929206277</v>
      </c>
      <c r="Y58" s="47">
        <v>8.35</v>
      </c>
      <c r="Z58" s="33">
        <v>8.1889722808314875</v>
      </c>
      <c r="AA58" s="33">
        <v>0.16102771916851211</v>
      </c>
      <c r="AB58" s="5">
        <f t="shared" si="0"/>
        <v>2.59299263406132E-2</v>
      </c>
    </row>
    <row r="59" spans="1:28" x14ac:dyDescent="0.25">
      <c r="A59" s="1">
        <v>38749</v>
      </c>
      <c r="B59" s="2">
        <v>18.05</v>
      </c>
      <c r="C59" s="2">
        <v>16.190000000000001</v>
      </c>
      <c r="D59" s="2">
        <v>13.93</v>
      </c>
      <c r="M59" s="47">
        <v>8.35</v>
      </c>
      <c r="N59" s="33">
        <v>8.0326964538763157</v>
      </c>
      <c r="O59" s="33">
        <v>0.31730354612368394</v>
      </c>
      <c r="Y59" s="47">
        <v>7.84</v>
      </c>
      <c r="Z59" s="33">
        <v>8.6742036942756986</v>
      </c>
      <c r="AA59" s="33">
        <v>-0.83420369427569874</v>
      </c>
      <c r="AB59" s="5">
        <f t="shared" si="0"/>
        <v>0.69589580354322345</v>
      </c>
    </row>
    <row r="60" spans="1:28" x14ac:dyDescent="0.25">
      <c r="A60" s="1">
        <v>38777</v>
      </c>
      <c r="B60" s="2">
        <v>17.079999999999998</v>
      </c>
      <c r="C60" s="2">
        <v>18.05</v>
      </c>
      <c r="D60" s="2">
        <v>16.190000000000001</v>
      </c>
      <c r="M60" s="47">
        <v>7.84</v>
      </c>
      <c r="N60" s="33">
        <v>8.4959516840275136</v>
      </c>
      <c r="O60" s="33">
        <v>-0.65595168402751369</v>
      </c>
      <c r="Y60" s="47">
        <v>7.26</v>
      </c>
      <c r="Z60" s="33">
        <v>7.8228703153316204</v>
      </c>
      <c r="AA60" s="33">
        <v>-0.56287031533162057</v>
      </c>
      <c r="AB60" s="5">
        <f t="shared" si="0"/>
        <v>0.31682299188151797</v>
      </c>
    </row>
    <row r="61" spans="1:28" x14ac:dyDescent="0.25">
      <c r="A61" s="1">
        <v>38808</v>
      </c>
      <c r="B61" s="2">
        <v>17.46</v>
      </c>
      <c r="C61" s="2">
        <v>17.079999999999998</v>
      </c>
      <c r="D61" s="2">
        <v>18.05</v>
      </c>
      <c r="M61" s="47">
        <v>7.26</v>
      </c>
      <c r="N61" s="33">
        <v>7.9823426245120563</v>
      </c>
      <c r="O61" s="33">
        <v>-0.72234262451205655</v>
      </c>
      <c r="Y61" s="47">
        <v>7.01</v>
      </c>
      <c r="Z61" s="33">
        <v>7.2220328763509878</v>
      </c>
      <c r="AA61" s="33">
        <v>-0.212032876350988</v>
      </c>
      <c r="AB61" s="5">
        <f t="shared" si="0"/>
        <v>4.4957940653673367E-2</v>
      </c>
    </row>
    <row r="62" spans="1:28" x14ac:dyDescent="0.25">
      <c r="A62" s="1">
        <v>38838</v>
      </c>
      <c r="B62" s="2">
        <v>16.899999999999999</v>
      </c>
      <c r="C62" s="2">
        <v>17.46</v>
      </c>
      <c r="D62" s="2">
        <v>17.079999999999998</v>
      </c>
      <c r="M62" s="47">
        <v>7.01</v>
      </c>
      <c r="N62" s="33">
        <v>7.3982382038866339</v>
      </c>
      <c r="O62" s="33">
        <v>-0.3882382038866341</v>
      </c>
      <c r="Y62" s="47">
        <v>6.4</v>
      </c>
      <c r="Z62" s="33">
        <v>7.091115288437102</v>
      </c>
      <c r="AA62" s="33">
        <v>-0.69111528843710168</v>
      </c>
      <c r="AB62" s="5">
        <f t="shared" si="0"/>
        <v>0.47764034191149823</v>
      </c>
    </row>
    <row r="63" spans="1:28" x14ac:dyDescent="0.25">
      <c r="A63" s="1">
        <v>38869</v>
      </c>
      <c r="B63" s="2">
        <v>15.69</v>
      </c>
      <c r="C63" s="2">
        <v>16.899999999999999</v>
      </c>
      <c r="D63" s="2">
        <v>17.46</v>
      </c>
      <c r="M63" s="47">
        <v>6.4</v>
      </c>
      <c r="N63" s="33">
        <v>7.1464690570653318</v>
      </c>
      <c r="O63" s="33">
        <v>-0.7464690570653314</v>
      </c>
      <c r="Y63" s="47">
        <v>6.73</v>
      </c>
      <c r="Z63" s="33">
        <v>6.3573740982860159</v>
      </c>
      <c r="AA63" s="33">
        <v>0.37262590171398458</v>
      </c>
      <c r="AB63" s="5">
        <f t="shared" si="0"/>
        <v>0.1388500626281601</v>
      </c>
    </row>
    <row r="64" spans="1:28" x14ac:dyDescent="0.25">
      <c r="A64" s="1">
        <v>38899</v>
      </c>
      <c r="B64" s="2">
        <v>15.86</v>
      </c>
      <c r="C64" s="2">
        <v>15.69</v>
      </c>
      <c r="D64" s="2">
        <v>16.899999999999999</v>
      </c>
      <c r="M64" s="47">
        <v>6.73</v>
      </c>
      <c r="N64" s="33">
        <v>6.532152338821354</v>
      </c>
      <c r="O64" s="33">
        <v>0.19784766117864638</v>
      </c>
      <c r="Y64" s="47">
        <v>6.71</v>
      </c>
      <c r="Z64" s="33">
        <v>7.019298093573715</v>
      </c>
      <c r="AA64" s="33">
        <v>-0.30929809357371507</v>
      </c>
      <c r="AB64" s="5">
        <f t="shared" si="0"/>
        <v>9.5665310688334601E-2</v>
      </c>
    </row>
    <row r="65" spans="1:28" x14ac:dyDescent="0.25">
      <c r="A65" s="1">
        <v>38930</v>
      </c>
      <c r="B65" s="2">
        <v>12.98</v>
      </c>
      <c r="C65" s="2">
        <v>15.86</v>
      </c>
      <c r="D65" s="2">
        <v>15.69</v>
      </c>
      <c r="M65" s="47">
        <v>6.71</v>
      </c>
      <c r="N65" s="33">
        <v>6.8644876126254735</v>
      </c>
      <c r="O65" s="33">
        <v>-0.1544876126254735</v>
      </c>
      <c r="Y65" s="47">
        <v>6.27</v>
      </c>
      <c r="Z65" s="33">
        <v>6.8749906867539998</v>
      </c>
      <c r="AA65" s="33">
        <v>-0.60499068675400025</v>
      </c>
      <c r="AB65" s="5">
        <f t="shared" si="0"/>
        <v>0.36601373105907686</v>
      </c>
    </row>
    <row r="66" spans="1:28" x14ac:dyDescent="0.25">
      <c r="A66" s="1">
        <v>38961</v>
      </c>
      <c r="B66" s="2">
        <v>12.31</v>
      </c>
      <c r="C66" s="2">
        <v>12.98</v>
      </c>
      <c r="D66" s="2">
        <v>15.86</v>
      </c>
      <c r="M66" s="47">
        <v>6.27</v>
      </c>
      <c r="N66" s="33">
        <v>6.8443460808797685</v>
      </c>
      <c r="O66" s="33">
        <v>-0.57434608087976891</v>
      </c>
      <c r="Y66" s="47">
        <v>6.1</v>
      </c>
      <c r="Z66" s="33">
        <v>6.2887280514027335</v>
      </c>
      <c r="AA66" s="33">
        <v>-0.18872805140273385</v>
      </c>
      <c r="AB66" s="5">
        <f t="shared" si="0"/>
        <v>3.5618277386272955E-2</v>
      </c>
    </row>
    <row r="67" spans="1:28" x14ac:dyDescent="0.25">
      <c r="A67" s="1">
        <v>38991</v>
      </c>
      <c r="B67" s="2">
        <v>11.51</v>
      </c>
      <c r="C67" s="2">
        <v>12.31</v>
      </c>
      <c r="D67" s="2">
        <v>12.98</v>
      </c>
      <c r="M67" s="47">
        <v>6.1</v>
      </c>
      <c r="N67" s="33">
        <v>6.4012323824742756</v>
      </c>
      <c r="O67" s="33">
        <v>-0.30123238247427597</v>
      </c>
      <c r="Y67" s="47">
        <v>6.19</v>
      </c>
      <c r="Z67" s="33">
        <v>6.2159177749110626</v>
      </c>
      <c r="AA67" s="33">
        <v>-2.5917774911062175E-2</v>
      </c>
      <c r="AB67" s="5">
        <f t="shared" si="0"/>
        <v>6.7173105634048388E-4</v>
      </c>
    </row>
    <row r="68" spans="1:28" x14ac:dyDescent="0.25">
      <c r="A68" s="1">
        <v>39022</v>
      </c>
      <c r="B68" s="2">
        <v>11.73</v>
      </c>
      <c r="C68" s="2">
        <v>11.51</v>
      </c>
      <c r="D68" s="2">
        <v>12.31</v>
      </c>
      <c r="M68" s="47">
        <v>6.19</v>
      </c>
      <c r="N68" s="33">
        <v>6.2300293626357899</v>
      </c>
      <c r="O68" s="33">
        <v>-4.0029362635789489E-2</v>
      </c>
      <c r="Y68" s="47">
        <v>6.34</v>
      </c>
      <c r="Z68" s="33">
        <v>6.397735458098758</v>
      </c>
      <c r="AA68" s="33">
        <v>-5.773545809875813E-2</v>
      </c>
      <c r="AB68" s="5">
        <f t="shared" si="0"/>
        <v>3.3333831218734559E-3</v>
      </c>
    </row>
    <row r="69" spans="1:28" x14ac:dyDescent="0.25">
      <c r="A69" s="1">
        <v>39052</v>
      </c>
      <c r="B69" s="2">
        <v>11.7</v>
      </c>
      <c r="C69" s="2">
        <v>11.73</v>
      </c>
      <c r="D69" s="2">
        <v>11.51</v>
      </c>
      <c r="M69" s="47">
        <v>6.34</v>
      </c>
      <c r="N69" s="33">
        <v>6.3206662554914601</v>
      </c>
      <c r="O69" s="33">
        <v>1.9333744508539752E-2</v>
      </c>
      <c r="Y69" s="47">
        <v>6.03</v>
      </c>
      <c r="Z69" s="33">
        <v>6.5680213241970957</v>
      </c>
      <c r="AA69" s="33">
        <v>-0.53802132419709547</v>
      </c>
      <c r="AB69" s="5">
        <f t="shared" si="0"/>
        <v>0.28946694529079608</v>
      </c>
    </row>
    <row r="70" spans="1:28" x14ac:dyDescent="0.25">
      <c r="A70" s="1">
        <v>39083</v>
      </c>
      <c r="B70" s="2">
        <v>10.9</v>
      </c>
      <c r="C70" s="2">
        <v>11.7</v>
      </c>
      <c r="D70" s="2">
        <v>11.73</v>
      </c>
      <c r="M70" s="47">
        <v>6.03</v>
      </c>
      <c r="N70" s="33">
        <v>6.4717277435842409</v>
      </c>
      <c r="O70" s="33">
        <v>-0.44172774358424061</v>
      </c>
      <c r="Y70" s="47">
        <v>5.87</v>
      </c>
      <c r="Z70" s="33">
        <v>6.0966279556341574</v>
      </c>
      <c r="AA70" s="33">
        <v>-0.22662795563415727</v>
      </c>
      <c r="AB70" s="5">
        <f t="shared" si="0"/>
        <v>5.1360230274917561E-2</v>
      </c>
    </row>
    <row r="71" spans="1:28" x14ac:dyDescent="0.25">
      <c r="A71" s="1">
        <v>39114</v>
      </c>
      <c r="B71" s="2">
        <v>10.57</v>
      </c>
      <c r="C71" s="2">
        <v>10.9</v>
      </c>
      <c r="D71" s="2">
        <v>11.7</v>
      </c>
      <c r="M71" s="47">
        <v>5.87</v>
      </c>
      <c r="N71" s="33">
        <v>6.1595340015258255</v>
      </c>
      <c r="O71" s="33">
        <v>-0.28953400152582542</v>
      </c>
      <c r="Y71" s="47">
        <v>6.5</v>
      </c>
      <c r="Z71" s="33">
        <v>5.9910802296908976</v>
      </c>
      <c r="AA71" s="33">
        <v>0.5089197703091024</v>
      </c>
      <c r="AB71" s="5">
        <f t="shared" si="0"/>
        <v>0.25899933261146957</v>
      </c>
    </row>
    <row r="72" spans="1:28" x14ac:dyDescent="0.25">
      <c r="A72" s="1">
        <v>39142</v>
      </c>
      <c r="B72" s="2">
        <v>10.37</v>
      </c>
      <c r="C72" s="2">
        <v>10.57</v>
      </c>
      <c r="D72" s="2">
        <v>10.9</v>
      </c>
      <c r="M72" s="47">
        <v>6.5</v>
      </c>
      <c r="N72" s="33">
        <v>5.9984017475601918</v>
      </c>
      <c r="O72" s="33">
        <v>0.50159825243980816</v>
      </c>
      <c r="Y72" s="47">
        <v>6.86</v>
      </c>
      <c r="Z72" s="33">
        <v>6.8975738850647996</v>
      </c>
      <c r="AA72" s="33">
        <v>-3.7573885064799306E-2</v>
      </c>
      <c r="AB72" s="5">
        <f t="shared" si="0"/>
        <v>1.4117968388627485E-3</v>
      </c>
    </row>
    <row r="73" spans="1:28" x14ac:dyDescent="0.25">
      <c r="A73" s="1">
        <v>39173</v>
      </c>
      <c r="B73" s="2">
        <v>9.59</v>
      </c>
      <c r="C73" s="2">
        <v>10.37</v>
      </c>
      <c r="D73" s="2">
        <v>10.57</v>
      </c>
      <c r="M73" s="47">
        <v>6.86</v>
      </c>
      <c r="N73" s="33">
        <v>6.6328599975498745</v>
      </c>
      <c r="O73" s="33">
        <v>0.22714000245012578</v>
      </c>
      <c r="Y73" s="47">
        <v>6.62</v>
      </c>
      <c r="Z73" s="33">
        <v>7.1590567864647561</v>
      </c>
      <c r="AA73" s="33">
        <v>-0.53905678646475597</v>
      </c>
      <c r="AB73" s="5">
        <f t="shared" ref="AB73:AB104" si="1">AA73^2</f>
        <v>0.29058221903370951</v>
      </c>
    </row>
    <row r="74" spans="1:28" x14ac:dyDescent="0.25">
      <c r="A74" s="1">
        <v>39203</v>
      </c>
      <c r="B74" s="2">
        <v>9.09</v>
      </c>
      <c r="C74" s="2">
        <v>9.59</v>
      </c>
      <c r="D74" s="2">
        <v>10.37</v>
      </c>
      <c r="M74" s="47">
        <v>6.62</v>
      </c>
      <c r="N74" s="33">
        <v>6.995407568972551</v>
      </c>
      <c r="O74" s="33">
        <v>-0.3754075689725509</v>
      </c>
      <c r="Y74" s="47">
        <v>7.51</v>
      </c>
      <c r="Z74" s="33">
        <v>6.7073955327678565</v>
      </c>
      <c r="AA74" s="33">
        <v>0.80260446723214329</v>
      </c>
      <c r="AB74" s="5">
        <f t="shared" si="1"/>
        <v>0.64417393082099261</v>
      </c>
    </row>
    <row r="75" spans="1:28" x14ac:dyDescent="0.25">
      <c r="A75" s="1">
        <v>39234</v>
      </c>
      <c r="B75" s="2">
        <v>9.26</v>
      </c>
      <c r="C75" s="2">
        <v>9.09</v>
      </c>
      <c r="D75" s="2">
        <v>9.59</v>
      </c>
      <c r="M75" s="47">
        <v>7.51</v>
      </c>
      <c r="N75" s="33">
        <v>6.7537091880241</v>
      </c>
      <c r="O75" s="33">
        <v>0.75629081197589976</v>
      </c>
      <c r="Y75" s="47">
        <v>8.17</v>
      </c>
      <c r="Z75" s="33">
        <v>7.992964278334707</v>
      </c>
      <c r="AA75" s="33">
        <v>0.17703572166529291</v>
      </c>
      <c r="AB75" s="5">
        <f t="shared" si="1"/>
        <v>3.1341646745551059E-2</v>
      </c>
    </row>
    <row r="76" spans="1:28" x14ac:dyDescent="0.25">
      <c r="A76" s="1">
        <v>39264</v>
      </c>
      <c r="B76" s="2">
        <v>9.9</v>
      </c>
      <c r="C76" s="2">
        <v>9.26</v>
      </c>
      <c r="D76" s="2">
        <v>9.09</v>
      </c>
      <c r="M76" s="47">
        <v>8.17</v>
      </c>
      <c r="N76" s="33">
        <v>7.6500073507079369</v>
      </c>
      <c r="O76" s="33">
        <v>0.51999264929206301</v>
      </c>
      <c r="Y76" s="47">
        <v>7.88</v>
      </c>
      <c r="Z76" s="33">
        <v>8.5665738535282419</v>
      </c>
      <c r="AA76" s="33">
        <v>-0.68657385352824196</v>
      </c>
      <c r="AB76" s="5">
        <f t="shared" si="1"/>
        <v>0.47138365634861984</v>
      </c>
    </row>
    <row r="77" spans="1:28" x14ac:dyDescent="0.25">
      <c r="A77" s="1">
        <v>39295</v>
      </c>
      <c r="B77" s="2">
        <v>9.61</v>
      </c>
      <c r="C77" s="2">
        <v>9.9</v>
      </c>
      <c r="D77" s="2">
        <v>9.26</v>
      </c>
      <c r="M77" s="47">
        <v>7.88</v>
      </c>
      <c r="N77" s="33">
        <v>8.3146778983161749</v>
      </c>
      <c r="O77" s="33">
        <v>-0.43467789831617498</v>
      </c>
      <c r="Y77" s="47">
        <v>8.67</v>
      </c>
      <c r="Z77" s="33">
        <v>7.9408147785524275</v>
      </c>
      <c r="AA77" s="33">
        <v>0.72918522144757247</v>
      </c>
      <c r="AB77" s="5">
        <f t="shared" si="1"/>
        <v>0.53171108717754534</v>
      </c>
    </row>
    <row r="78" spans="1:28" x14ac:dyDescent="0.25">
      <c r="A78" s="1">
        <v>39326</v>
      </c>
      <c r="B78" s="2">
        <v>9.85</v>
      </c>
      <c r="C78" s="2">
        <v>9.61</v>
      </c>
      <c r="D78" s="2">
        <v>9.9</v>
      </c>
      <c r="M78" s="47">
        <v>8.67</v>
      </c>
      <c r="N78" s="33">
        <v>8.0226256880034654</v>
      </c>
      <c r="O78" s="33">
        <v>0.6473743119965345</v>
      </c>
      <c r="Y78" s="47">
        <v>8.9600000000000009</v>
      </c>
      <c r="Z78" s="33">
        <v>9.1093039810866632</v>
      </c>
      <c r="AA78" s="33">
        <v>-0.14930398108666232</v>
      </c>
      <c r="AB78" s="5">
        <f t="shared" si="1"/>
        <v>2.2291678768326419E-2</v>
      </c>
    </row>
    <row r="79" spans="1:28" x14ac:dyDescent="0.25">
      <c r="A79" s="1">
        <v>39356</v>
      </c>
      <c r="B79" s="2">
        <v>9.99</v>
      </c>
      <c r="C79" s="2">
        <v>9.85</v>
      </c>
      <c r="D79" s="2">
        <v>9.61</v>
      </c>
      <c r="M79" s="47">
        <v>8.9600000000000009</v>
      </c>
      <c r="N79" s="33">
        <v>8.8182161919587809</v>
      </c>
      <c r="O79" s="33">
        <v>0.14178380804121993</v>
      </c>
      <c r="Y79" s="47">
        <v>8.67</v>
      </c>
      <c r="Z79" s="33">
        <v>9.2194963725062244</v>
      </c>
      <c r="AA79" s="33">
        <v>-0.54949637250622452</v>
      </c>
      <c r="AB79" s="5">
        <f t="shared" si="1"/>
        <v>0.30194626339749947</v>
      </c>
    </row>
    <row r="80" spans="1:28" x14ac:dyDescent="0.25">
      <c r="A80" s="1">
        <v>39387</v>
      </c>
      <c r="B80" s="2">
        <v>9.9</v>
      </c>
      <c r="C80" s="2">
        <v>9.99</v>
      </c>
      <c r="D80" s="2">
        <v>9.85</v>
      </c>
      <c r="M80" s="47">
        <v>8.67</v>
      </c>
      <c r="N80" s="33">
        <v>9.1102684022714921</v>
      </c>
      <c r="O80" s="33">
        <v>-0.44026840227149222</v>
      </c>
      <c r="Y80" s="47">
        <v>8.8000000000000007</v>
      </c>
      <c r="Z80" s="33">
        <v>8.725295692644762</v>
      </c>
      <c r="AA80" s="33">
        <v>7.4704307355238697E-2</v>
      </c>
      <c r="AB80" s="5">
        <f t="shared" si="1"/>
        <v>5.5807335374259701E-3</v>
      </c>
    </row>
    <row r="81" spans="1:28" x14ac:dyDescent="0.25">
      <c r="A81" s="1">
        <v>39417</v>
      </c>
      <c r="B81" s="2">
        <v>10.45</v>
      </c>
      <c r="C81" s="2">
        <v>9.9</v>
      </c>
      <c r="D81" s="2">
        <v>9.99</v>
      </c>
      <c r="M81" s="47">
        <v>8.8000000000000007</v>
      </c>
      <c r="N81" s="33">
        <v>8.8182161919587809</v>
      </c>
      <c r="O81" s="33">
        <v>-1.8216191958780215E-2</v>
      </c>
      <c r="Y81" s="47">
        <v>8.92</v>
      </c>
      <c r="Z81" s="33">
        <v>9.0037240452509355</v>
      </c>
      <c r="AA81" s="33">
        <v>-8.3724045250935575E-2</v>
      </c>
      <c r="AB81" s="5">
        <f t="shared" si="1"/>
        <v>7.0097157531807076E-3</v>
      </c>
    </row>
    <row r="82" spans="1:28" x14ac:dyDescent="0.25">
      <c r="A82" s="1">
        <v>39448</v>
      </c>
      <c r="B82" s="2">
        <v>11.66</v>
      </c>
      <c r="C82" s="2">
        <v>10.45</v>
      </c>
      <c r="D82" s="2">
        <v>9.9</v>
      </c>
      <c r="M82" s="47">
        <v>8.92</v>
      </c>
      <c r="N82" s="33">
        <v>8.9491361483058594</v>
      </c>
      <c r="O82" s="33">
        <v>-2.9136148305859422E-2</v>
      </c>
      <c r="Y82" s="47">
        <v>9.32</v>
      </c>
      <c r="Z82" s="33">
        <v>9.1193300707873561</v>
      </c>
      <c r="AA82" s="33">
        <v>0.20066992921264415</v>
      </c>
      <c r="AB82" s="5">
        <f t="shared" si="1"/>
        <v>4.0268420490207617E-2</v>
      </c>
    </row>
    <row r="83" spans="1:28" x14ac:dyDescent="0.25">
      <c r="A83" s="1">
        <v>39479</v>
      </c>
      <c r="B83" s="2">
        <v>13.61</v>
      </c>
      <c r="C83" s="2">
        <v>11.66</v>
      </c>
      <c r="D83" s="2">
        <v>10.45</v>
      </c>
      <c r="M83" s="47">
        <v>9.32</v>
      </c>
      <c r="N83" s="33">
        <v>9.0699853387800839</v>
      </c>
      <c r="O83" s="33">
        <v>0.25001466121991633</v>
      </c>
      <c r="Y83" s="47">
        <v>8.9</v>
      </c>
      <c r="Z83" s="33">
        <v>9.6160933013209213</v>
      </c>
      <c r="AA83" s="33">
        <v>-0.71609330132092097</v>
      </c>
      <c r="AB83" s="5">
        <f t="shared" si="1"/>
        <v>0.51278961619669527</v>
      </c>
    </row>
    <row r="84" spans="1:28" x14ac:dyDescent="0.25">
      <c r="A84" s="1">
        <v>39508</v>
      </c>
      <c r="B84" s="2">
        <v>12.88</v>
      </c>
      <c r="C84" s="2">
        <v>13.61</v>
      </c>
      <c r="D84" s="2">
        <v>11.66</v>
      </c>
      <c r="M84" s="47">
        <v>8.9</v>
      </c>
      <c r="N84" s="33">
        <v>9.4728159736941677</v>
      </c>
      <c r="O84" s="33">
        <v>-0.57281597369416737</v>
      </c>
      <c r="Y84" s="47">
        <v>8.5299999999999994</v>
      </c>
      <c r="Z84" s="33">
        <v>8.9074656502602707</v>
      </c>
      <c r="AA84" s="33">
        <v>-0.37746565026027135</v>
      </c>
      <c r="AB84" s="5">
        <f t="shared" si="1"/>
        <v>0.14248031712640949</v>
      </c>
    </row>
    <row r="85" spans="1:28" x14ac:dyDescent="0.25">
      <c r="A85" s="1">
        <v>39539</v>
      </c>
      <c r="B85" s="2">
        <v>12.52</v>
      </c>
      <c r="C85" s="2">
        <v>12.88</v>
      </c>
      <c r="D85" s="2">
        <v>13.61</v>
      </c>
      <c r="M85" s="47">
        <v>8.5299999999999994</v>
      </c>
      <c r="N85" s="33">
        <v>9.0498438070343799</v>
      </c>
      <c r="O85" s="33">
        <v>-0.51984380703438049</v>
      </c>
      <c r="Y85" s="47">
        <v>8.51</v>
      </c>
      <c r="Z85" s="33">
        <v>8.5578287000987103</v>
      </c>
      <c r="AA85" s="33">
        <v>-4.7828700098710542E-2</v>
      </c>
      <c r="AB85" s="5">
        <f t="shared" si="1"/>
        <v>2.2875845531323937E-3</v>
      </c>
    </row>
    <row r="86" spans="1:28" x14ac:dyDescent="0.25">
      <c r="A86" s="1">
        <v>39569</v>
      </c>
      <c r="B86" s="2">
        <v>10.93</v>
      </c>
      <c r="C86" s="2">
        <v>12.52</v>
      </c>
      <c r="D86" s="2">
        <v>12.88</v>
      </c>
      <c r="M86" s="47">
        <v>8.51</v>
      </c>
      <c r="N86" s="33">
        <v>8.6772254697388504</v>
      </c>
      <c r="O86" s="33">
        <v>-0.16722546973885066</v>
      </c>
      <c r="Y86" s="47">
        <v>9.0299999999999994</v>
      </c>
      <c r="Z86" s="33">
        <v>8.6624155543061558</v>
      </c>
      <c r="AA86" s="33">
        <v>0.36758444569384352</v>
      </c>
      <c r="AB86" s="5">
        <f t="shared" si="1"/>
        <v>0.1351183247160502</v>
      </c>
    </row>
    <row r="87" spans="1:28" x14ac:dyDescent="0.25">
      <c r="A87" s="1">
        <v>39600</v>
      </c>
      <c r="B87" s="2">
        <v>12.07</v>
      </c>
      <c r="C87" s="2">
        <v>10.93</v>
      </c>
      <c r="D87" s="2">
        <v>12.52</v>
      </c>
      <c r="M87" s="47">
        <v>9.0299999999999994</v>
      </c>
      <c r="N87" s="33">
        <v>8.6570839379931463</v>
      </c>
      <c r="O87" s="33">
        <v>0.37291606200685301</v>
      </c>
      <c r="Y87" s="47">
        <v>9.6</v>
      </c>
      <c r="Z87" s="33">
        <v>9.3707868824866161</v>
      </c>
      <c r="AA87" s="33">
        <v>0.22921311751338358</v>
      </c>
      <c r="AB87" s="5">
        <f t="shared" si="1"/>
        <v>5.2538653240204188E-2</v>
      </c>
    </row>
    <row r="88" spans="1:28" x14ac:dyDescent="0.25">
      <c r="A88" s="1">
        <v>39630</v>
      </c>
      <c r="B88" s="2">
        <v>13.21</v>
      </c>
      <c r="C88" s="2">
        <v>12.07</v>
      </c>
      <c r="D88" s="2">
        <v>10.93</v>
      </c>
      <c r="M88" s="47">
        <v>9.6</v>
      </c>
      <c r="N88" s="33">
        <v>9.1807637633814565</v>
      </c>
      <c r="O88" s="33">
        <v>0.41923623661854315</v>
      </c>
      <c r="Y88" s="47">
        <v>9.8800000000000008</v>
      </c>
      <c r="Z88" s="33">
        <v>9.9545829187134078</v>
      </c>
      <c r="AA88" s="33">
        <v>-7.4582918713407054E-2</v>
      </c>
      <c r="AB88" s="5">
        <f t="shared" si="1"/>
        <v>5.5626117638106843E-3</v>
      </c>
    </row>
    <row r="89" spans="1:28" x14ac:dyDescent="0.25">
      <c r="A89" s="1">
        <v>39661</v>
      </c>
      <c r="B89" s="2">
        <v>13.68</v>
      </c>
      <c r="C89" s="2">
        <v>13.21</v>
      </c>
      <c r="D89" s="2">
        <v>12.07</v>
      </c>
      <c r="M89" s="47">
        <v>9.8800000000000008</v>
      </c>
      <c r="N89" s="33">
        <v>9.7547974181340269</v>
      </c>
      <c r="O89" s="33">
        <v>0.12520258186597388</v>
      </c>
      <c r="Y89" s="47">
        <v>10.81</v>
      </c>
      <c r="Z89" s="33">
        <v>10.129513450288048</v>
      </c>
      <c r="AA89" s="33">
        <v>0.68048654971195255</v>
      </c>
      <c r="AB89" s="5">
        <f t="shared" si="1"/>
        <v>0.46306194433887765</v>
      </c>
    </row>
    <row r="90" spans="1:28" x14ac:dyDescent="0.25">
      <c r="A90" s="1">
        <v>39692</v>
      </c>
      <c r="B90" s="2">
        <v>14.02</v>
      </c>
      <c r="C90" s="2">
        <v>13.68</v>
      </c>
      <c r="D90" s="2">
        <v>13.21</v>
      </c>
      <c r="M90" s="47">
        <v>10.81</v>
      </c>
      <c r="N90" s="33">
        <v>10.036778862573886</v>
      </c>
      <c r="O90" s="33">
        <v>0.77322113742611442</v>
      </c>
      <c r="Y90" s="47">
        <v>11.61</v>
      </c>
      <c r="Z90" s="33">
        <v>11.284132398048545</v>
      </c>
      <c r="AA90" s="33">
        <v>0.32586760195145459</v>
      </c>
      <c r="AB90" s="5">
        <f t="shared" si="1"/>
        <v>0.10618969400159164</v>
      </c>
    </row>
    <row r="91" spans="1:28" x14ac:dyDescent="0.25">
      <c r="A91" s="1">
        <v>39722</v>
      </c>
      <c r="B91" s="2">
        <v>11.7</v>
      </c>
      <c r="C91" s="2">
        <v>14.02</v>
      </c>
      <c r="D91" s="2">
        <v>13.68</v>
      </c>
      <c r="M91" s="47">
        <v>11.61</v>
      </c>
      <c r="N91" s="33">
        <v>10.973360088749132</v>
      </c>
      <c r="O91" s="33">
        <v>0.63663991125086739</v>
      </c>
      <c r="Y91" s="47">
        <v>11.81</v>
      </c>
      <c r="Z91" s="33">
        <v>12.032320230388905</v>
      </c>
      <c r="AA91" s="33">
        <v>-0.22232023038890425</v>
      </c>
      <c r="AB91" s="5">
        <f t="shared" si="1"/>
        <v>4.9426284840175465E-2</v>
      </c>
    </row>
    <row r="92" spans="1:28" x14ac:dyDescent="0.25">
      <c r="A92" s="1">
        <v>39753</v>
      </c>
      <c r="B92" s="2">
        <v>11.83</v>
      </c>
      <c r="C92" s="2">
        <v>11.7</v>
      </c>
      <c r="D92" s="2">
        <v>14.02</v>
      </c>
      <c r="M92" s="47">
        <v>11.81</v>
      </c>
      <c r="N92" s="33">
        <v>11.7790213585773</v>
      </c>
      <c r="O92" s="33">
        <v>3.0978641422700903E-2</v>
      </c>
      <c r="Y92" s="47">
        <v>13.93</v>
      </c>
      <c r="Z92" s="33">
        <v>12.017585055426977</v>
      </c>
      <c r="AA92" s="33">
        <v>1.9124149445730225</v>
      </c>
      <c r="AB92" s="5">
        <f t="shared" si="1"/>
        <v>3.657330920226237</v>
      </c>
    </row>
    <row r="93" spans="1:28" x14ac:dyDescent="0.25">
      <c r="A93" s="1">
        <v>39783</v>
      </c>
      <c r="B93" s="2">
        <v>11.32</v>
      </c>
      <c r="C93" s="2">
        <v>11.83</v>
      </c>
      <c r="D93" s="2">
        <v>11.7</v>
      </c>
      <c r="M93" s="47">
        <v>13.93</v>
      </c>
      <c r="N93" s="33">
        <v>11.980436676034342</v>
      </c>
      <c r="O93" s="33">
        <v>1.9495633239656573</v>
      </c>
      <c r="Y93" s="47">
        <v>16.190000000000001</v>
      </c>
      <c r="Z93" s="33">
        <v>14.805455745551782</v>
      </c>
      <c r="AA93" s="33">
        <v>1.3845442544482189</v>
      </c>
      <c r="AB93" s="5">
        <f t="shared" si="1"/>
        <v>1.9169627925255743</v>
      </c>
    </row>
    <row r="94" spans="1:28" x14ac:dyDescent="0.25">
      <c r="A94" s="1">
        <v>39814</v>
      </c>
      <c r="B94" s="2">
        <v>12.24</v>
      </c>
      <c r="C94" s="2">
        <v>11.32</v>
      </c>
      <c r="D94" s="2">
        <v>11.83</v>
      </c>
      <c r="M94" s="47">
        <v>16.190000000000001</v>
      </c>
      <c r="N94" s="33">
        <v>14.115439041078988</v>
      </c>
      <c r="O94" s="33">
        <v>2.0745609589210137</v>
      </c>
      <c r="Y94" s="47">
        <v>18.05</v>
      </c>
      <c r="Z94" s="33">
        <v>17.099445820350482</v>
      </c>
      <c r="AA94" s="33">
        <v>0.95055417964951872</v>
      </c>
      <c r="AB94" s="5">
        <f t="shared" si="1"/>
        <v>0.90355324844916951</v>
      </c>
    </row>
    <row r="95" spans="1:28" x14ac:dyDescent="0.25">
      <c r="A95" s="1">
        <v>39845</v>
      </c>
      <c r="B95" s="2">
        <v>13.31</v>
      </c>
      <c r="C95" s="2">
        <v>12.24</v>
      </c>
      <c r="D95" s="2">
        <v>11.32</v>
      </c>
      <c r="M95" s="47">
        <v>18.05</v>
      </c>
      <c r="N95" s="33">
        <v>16.391432128343563</v>
      </c>
      <c r="O95" s="33">
        <v>1.6585678716564374</v>
      </c>
      <c r="Y95" s="47">
        <v>17.079999999999998</v>
      </c>
      <c r="Z95" s="33">
        <v>18.804226224805518</v>
      </c>
      <c r="AA95" s="33">
        <v>-1.7242262248055198</v>
      </c>
      <c r="AB95" s="5">
        <f t="shared" si="1"/>
        <v>2.9729560743070951</v>
      </c>
    </row>
    <row r="96" spans="1:28" x14ac:dyDescent="0.25">
      <c r="A96" s="1">
        <v>39873</v>
      </c>
      <c r="B96" s="2">
        <v>12.93</v>
      </c>
      <c r="C96" s="2">
        <v>13.31</v>
      </c>
      <c r="D96" s="2">
        <v>12.24</v>
      </c>
      <c r="M96" s="47">
        <v>17.079999999999998</v>
      </c>
      <c r="N96" s="33">
        <v>18.264594580694055</v>
      </c>
      <c r="O96" s="33">
        <v>-1.184594580694057</v>
      </c>
      <c r="Y96" s="47">
        <v>17.46</v>
      </c>
      <c r="Z96" s="33">
        <v>16.834758882948169</v>
      </c>
      <c r="AA96" s="33">
        <v>0.62524111705183216</v>
      </c>
      <c r="AB96" s="5">
        <f t="shared" si="1"/>
        <v>0.3909264544522229</v>
      </c>
    </row>
    <row r="97" spans="1:28" x14ac:dyDescent="0.25">
      <c r="A97" s="1">
        <v>39904</v>
      </c>
      <c r="B97" s="2">
        <v>13.47</v>
      </c>
      <c r="C97" s="2">
        <v>12.93</v>
      </c>
      <c r="D97" s="2">
        <v>13.31</v>
      </c>
      <c r="M97" s="47">
        <v>17.46</v>
      </c>
      <c r="N97" s="33">
        <v>17.287730291027398</v>
      </c>
      <c r="O97" s="33">
        <v>0.1722697089726033</v>
      </c>
      <c r="Y97" s="47">
        <v>16.899999999999999</v>
      </c>
      <c r="Z97" s="33">
        <v>17.692114493317117</v>
      </c>
      <c r="AA97" s="33">
        <v>-0.79211449331711847</v>
      </c>
      <c r="AB97" s="5">
        <f t="shared" si="1"/>
        <v>0.62744537052303528</v>
      </c>
    </row>
    <row r="98" spans="1:28" x14ac:dyDescent="0.25">
      <c r="A98" s="1">
        <v>39934</v>
      </c>
      <c r="B98" s="2">
        <v>15.47</v>
      </c>
      <c r="C98" s="2">
        <v>13.47</v>
      </c>
      <c r="D98" s="2">
        <v>12.93</v>
      </c>
      <c r="M98" s="47">
        <v>16.899999999999999</v>
      </c>
      <c r="N98" s="33">
        <v>17.670419394195779</v>
      </c>
      <c r="O98" s="33">
        <v>-0.77041939419578043</v>
      </c>
      <c r="Y98" s="47">
        <v>15.69</v>
      </c>
      <c r="Z98" s="33">
        <v>16.801797320508861</v>
      </c>
      <c r="AA98" s="33">
        <v>-1.1117973205088614</v>
      </c>
      <c r="AB98" s="5">
        <f t="shared" si="1"/>
        <v>1.2360932818906838</v>
      </c>
    </row>
    <row r="99" spans="1:28" x14ac:dyDescent="0.25">
      <c r="A99" s="1">
        <v>39965</v>
      </c>
      <c r="B99" s="2">
        <v>16.579999999999998</v>
      </c>
      <c r="C99" s="2">
        <v>15.47</v>
      </c>
      <c r="D99" s="2">
        <v>13.47</v>
      </c>
      <c r="M99" s="47">
        <v>15.69</v>
      </c>
      <c r="N99" s="33">
        <v>17.106456505316061</v>
      </c>
      <c r="O99" s="33">
        <v>-1.4164565053160612</v>
      </c>
      <c r="Y99" s="47">
        <v>15.86</v>
      </c>
      <c r="Z99" s="33">
        <v>15.369134504462476</v>
      </c>
      <c r="AA99" s="33">
        <v>0.49086549553752334</v>
      </c>
      <c r="AB99" s="5">
        <f t="shared" si="1"/>
        <v>0.24094893470929835</v>
      </c>
    </row>
    <row r="100" spans="1:28" x14ac:dyDescent="0.25">
      <c r="A100" s="1">
        <v>39995</v>
      </c>
      <c r="B100" s="2">
        <v>17.8</v>
      </c>
      <c r="C100" s="2">
        <v>16.579999999999998</v>
      </c>
      <c r="D100" s="2">
        <v>15.47</v>
      </c>
      <c r="M100" s="47">
        <v>15.86</v>
      </c>
      <c r="N100" s="33">
        <v>15.887893834700957</v>
      </c>
      <c r="O100" s="33">
        <v>-2.7893834700957854E-2</v>
      </c>
      <c r="Y100" s="47">
        <v>12.98</v>
      </c>
      <c r="Z100" s="33">
        <v>16.028624110518162</v>
      </c>
      <c r="AA100" s="33">
        <v>-3.048624110518162</v>
      </c>
      <c r="AB100" s="5">
        <f t="shared" si="1"/>
        <v>9.2941089672326545</v>
      </c>
    </row>
    <row r="101" spans="1:28" x14ac:dyDescent="0.25">
      <c r="A101" s="1">
        <v>40026</v>
      </c>
      <c r="B101" s="2">
        <v>21.72</v>
      </c>
      <c r="C101" s="2">
        <v>17.8</v>
      </c>
      <c r="D101" s="2">
        <v>16.579999999999998</v>
      </c>
      <c r="M101" s="47">
        <v>12.98</v>
      </c>
      <c r="N101" s="33">
        <v>16.05909685453944</v>
      </c>
      <c r="O101" s="33">
        <v>-3.0790968545394399</v>
      </c>
      <c r="Y101" s="47">
        <v>12.31</v>
      </c>
      <c r="Z101" s="33">
        <v>12.084276470816384</v>
      </c>
      <c r="AA101" s="33">
        <v>0.22572352918361638</v>
      </c>
      <c r="AB101" s="5">
        <f t="shared" si="1"/>
        <v>5.0951111627106915E-2</v>
      </c>
    </row>
    <row r="102" spans="1:28" x14ac:dyDescent="0.25">
      <c r="A102" s="1">
        <v>40057</v>
      </c>
      <c r="B102" s="2">
        <v>23.45</v>
      </c>
      <c r="C102" s="2">
        <v>21.72</v>
      </c>
      <c r="D102" s="2">
        <v>17.8</v>
      </c>
      <c r="M102" s="47">
        <v>12.31</v>
      </c>
      <c r="N102" s="33">
        <v>13.158716283158038</v>
      </c>
      <c r="O102" s="33">
        <v>-0.84871628315803704</v>
      </c>
      <c r="Y102" s="47">
        <v>11.51</v>
      </c>
      <c r="Z102" s="33">
        <v>12.204751952946602</v>
      </c>
      <c r="AA102" s="33">
        <v>-0.69475195294660175</v>
      </c>
      <c r="AB102" s="5">
        <f t="shared" si="1"/>
        <v>0.48268027612311715</v>
      </c>
    </row>
    <row r="103" spans="1:28" x14ac:dyDescent="0.25">
      <c r="A103" s="1">
        <v>40087</v>
      </c>
      <c r="B103" s="2">
        <v>23.16</v>
      </c>
      <c r="C103" s="2">
        <v>23.45</v>
      </c>
      <c r="D103" s="2">
        <v>21.72</v>
      </c>
      <c r="M103" s="47">
        <v>11.51</v>
      </c>
      <c r="N103" s="33">
        <v>12.483974969676947</v>
      </c>
      <c r="O103" s="33">
        <v>-0.97397496967694686</v>
      </c>
      <c r="Y103" s="47">
        <v>11.73</v>
      </c>
      <c r="Z103" s="33">
        <v>11.364117680796152</v>
      </c>
      <c r="AA103" s="33">
        <v>0.36588231920384828</v>
      </c>
      <c r="AB103" s="5">
        <f t="shared" si="1"/>
        <v>0.13386987150598673</v>
      </c>
    </row>
    <row r="104" spans="1:28" x14ac:dyDescent="0.25">
      <c r="A104" s="1">
        <v>40118</v>
      </c>
      <c r="B104" s="2">
        <v>22.77</v>
      </c>
      <c r="C104" s="2">
        <v>23.16</v>
      </c>
      <c r="D104" s="2">
        <v>23.45</v>
      </c>
      <c r="M104" s="47">
        <v>11.73</v>
      </c>
      <c r="N104" s="33">
        <v>11.678313699848777</v>
      </c>
      <c r="O104" s="33">
        <v>5.1686300151223108E-2</v>
      </c>
      <c r="Y104" s="47">
        <v>11.7</v>
      </c>
      <c r="Z104" s="33">
        <v>11.945255214803215</v>
      </c>
      <c r="AA104" s="33">
        <v>-0.24525521480321544</v>
      </c>
      <c r="AB104" s="5">
        <f t="shared" si="1"/>
        <v>6.0150120388171344E-2</v>
      </c>
    </row>
    <row r="105" spans="1:28" x14ac:dyDescent="0.25">
      <c r="A105" s="1">
        <v>40148</v>
      </c>
      <c r="B105" s="2">
        <v>24.9</v>
      </c>
      <c r="C105" s="2">
        <v>22.77</v>
      </c>
      <c r="D105" s="2">
        <v>23.16</v>
      </c>
      <c r="M105" s="47">
        <v>11.7</v>
      </c>
      <c r="N105" s="33">
        <v>11.899870549051524</v>
      </c>
      <c r="O105" s="33">
        <v>-0.1998705490515249</v>
      </c>
      <c r="Y105" s="47">
        <v>10.9</v>
      </c>
      <c r="Z105" s="33">
        <v>11.826573992834309</v>
      </c>
      <c r="AA105" s="33">
        <v>-0.92657399283430841</v>
      </c>
      <c r="AB105" s="5">
        <f t="shared" ref="AB105:AB136" si="2">AA105^2</f>
        <v>0.85853936419691301</v>
      </c>
    </row>
    <row r="106" spans="1:28" x14ac:dyDescent="0.25">
      <c r="A106" s="1">
        <v>40179</v>
      </c>
      <c r="B106" s="2">
        <v>21.91</v>
      </c>
      <c r="C106" s="2">
        <v>24.9</v>
      </c>
      <c r="D106" s="2">
        <v>22.77</v>
      </c>
      <c r="M106" s="47">
        <v>10.9</v>
      </c>
      <c r="N106" s="33">
        <v>11.869658251432968</v>
      </c>
      <c r="O106" s="33">
        <v>-0.96965825143296769</v>
      </c>
      <c r="Y106" s="47">
        <v>10.57</v>
      </c>
      <c r="Z106" s="33">
        <v>10.758379253459033</v>
      </c>
      <c r="AA106" s="33">
        <v>-0.18837925345903273</v>
      </c>
      <c r="AB106" s="5">
        <f t="shared" si="2"/>
        <v>3.5486743133782493E-2</v>
      </c>
    </row>
    <row r="107" spans="1:28" x14ac:dyDescent="0.25">
      <c r="A107" s="1">
        <v>40210</v>
      </c>
      <c r="B107" s="2">
        <v>21.98</v>
      </c>
      <c r="C107" s="2">
        <v>21.91</v>
      </c>
      <c r="D107" s="2">
        <v>24.9</v>
      </c>
      <c r="M107" s="47">
        <v>10.57</v>
      </c>
      <c r="N107" s="33">
        <v>11.0639969816048</v>
      </c>
      <c r="O107" s="33">
        <v>-0.49399698160480021</v>
      </c>
      <c r="Y107" s="47">
        <v>10.37</v>
      </c>
      <c r="Z107" s="33">
        <v>10.59779941252604</v>
      </c>
      <c r="AA107" s="33">
        <v>-0.22779941252604097</v>
      </c>
      <c r="AB107" s="5">
        <f t="shared" si="2"/>
        <v>5.1892572347209391E-2</v>
      </c>
    </row>
    <row r="108" spans="1:28" x14ac:dyDescent="0.25">
      <c r="A108" s="1">
        <v>40238</v>
      </c>
      <c r="B108" s="2">
        <v>18.149999999999999</v>
      </c>
      <c r="C108" s="2">
        <v>21.98</v>
      </c>
      <c r="D108" s="2">
        <v>21.91</v>
      </c>
      <c r="M108" s="47">
        <v>10.37</v>
      </c>
      <c r="N108" s="33">
        <v>10.731661707800681</v>
      </c>
      <c r="O108" s="33">
        <v>-0.36166170780068185</v>
      </c>
      <c r="Y108" s="47">
        <v>9.59</v>
      </c>
      <c r="Z108" s="33">
        <v>10.445419869369733</v>
      </c>
      <c r="AA108" s="33">
        <v>-0.85541986936973302</v>
      </c>
      <c r="AB108" s="5">
        <f t="shared" si="2"/>
        <v>0.73174315291253111</v>
      </c>
    </row>
    <row r="109" spans="1:28" x14ac:dyDescent="0.25">
      <c r="A109" s="1">
        <v>40269</v>
      </c>
      <c r="B109" s="2">
        <v>16.89</v>
      </c>
      <c r="C109" s="2">
        <v>18.149999999999999</v>
      </c>
      <c r="D109" s="2">
        <v>21.98</v>
      </c>
      <c r="M109" s="47">
        <v>9.59</v>
      </c>
      <c r="N109" s="33">
        <v>10.530246390343638</v>
      </c>
      <c r="O109" s="33">
        <v>-0.94024639034363844</v>
      </c>
      <c r="Q109" s="50" t="s">
        <v>117</v>
      </c>
      <c r="R109" s="50"/>
      <c r="S109" s="50"/>
      <c r="T109" s="50"/>
      <c r="U109" s="50"/>
      <c r="V109" s="50"/>
      <c r="W109" s="50"/>
      <c r="X109" s="50"/>
      <c r="Y109" s="47">
        <v>9.09</v>
      </c>
      <c r="Z109" s="33">
        <v>9.4646424200079622</v>
      </c>
      <c r="AA109" s="33">
        <v>-0.37464242000796233</v>
      </c>
      <c r="AB109" s="5">
        <f t="shared" si="2"/>
        <v>0.14035694286942246</v>
      </c>
    </row>
    <row r="110" spans="1:28" x14ac:dyDescent="0.25">
      <c r="A110" s="1">
        <v>40299</v>
      </c>
      <c r="B110" s="2">
        <v>15.11</v>
      </c>
      <c r="C110" s="2">
        <v>16.89</v>
      </c>
      <c r="D110" s="2">
        <v>18.149999999999999</v>
      </c>
      <c r="M110" s="47">
        <v>9.09</v>
      </c>
      <c r="N110" s="33">
        <v>9.7447266522611748</v>
      </c>
      <c r="O110" s="33">
        <v>-0.65472665226117499</v>
      </c>
      <c r="Q110" s="50" t="s">
        <v>114</v>
      </c>
      <c r="R110" s="50"/>
      <c r="S110" s="51">
        <f>B123</f>
        <v>24.92</v>
      </c>
      <c r="T110" s="50"/>
      <c r="U110" s="50"/>
      <c r="V110" s="50"/>
      <c r="W110" s="50"/>
      <c r="X110" s="50"/>
      <c r="Y110" s="47">
        <v>9.26</v>
      </c>
      <c r="Z110" s="33">
        <v>9.0676932167654485</v>
      </c>
      <c r="AA110" s="33">
        <v>0.1923067832345513</v>
      </c>
      <c r="AB110" s="5">
        <f t="shared" si="2"/>
        <v>3.6981898878020704E-2</v>
      </c>
    </row>
    <row r="111" spans="1:28" x14ac:dyDescent="0.25">
      <c r="A111" s="1">
        <v>40330</v>
      </c>
      <c r="B111" s="2">
        <v>16.3</v>
      </c>
      <c r="C111" s="2">
        <v>15.11</v>
      </c>
      <c r="D111" s="2">
        <v>16.89</v>
      </c>
      <c r="M111" s="47">
        <v>9.26</v>
      </c>
      <c r="N111" s="33">
        <v>9.2411883586185688</v>
      </c>
      <c r="O111" s="33">
        <v>1.8811641381430988E-2</v>
      </c>
      <c r="Q111" s="50" t="s">
        <v>113</v>
      </c>
      <c r="R111" s="50"/>
      <c r="S111" s="51">
        <f>B124</f>
        <v>29.47</v>
      </c>
      <c r="T111" s="50"/>
      <c r="U111" s="50"/>
      <c r="V111" s="50"/>
      <c r="W111" s="50"/>
      <c r="X111" s="50"/>
      <c r="Y111" s="47">
        <v>9.9</v>
      </c>
      <c r="Z111" s="33">
        <v>9.4747329294935909</v>
      </c>
      <c r="AA111" s="33">
        <v>0.42526707050640944</v>
      </c>
      <c r="AB111" s="5">
        <f t="shared" si="2"/>
        <v>0.18085208125710342</v>
      </c>
    </row>
    <row r="112" spans="1:28" x14ac:dyDescent="0.25">
      <c r="A112" s="1">
        <v>40360</v>
      </c>
      <c r="B112" s="2">
        <v>17.690000000000001</v>
      </c>
      <c r="C112" s="2">
        <v>16.3</v>
      </c>
      <c r="D112" s="2">
        <v>15.11</v>
      </c>
      <c r="M112" s="47">
        <v>9.9</v>
      </c>
      <c r="N112" s="33">
        <v>9.4123913784570554</v>
      </c>
      <c r="O112" s="33">
        <v>0.48760862154294493</v>
      </c>
      <c r="Q112" s="50" t="s">
        <v>112</v>
      </c>
      <c r="R112" s="50"/>
      <c r="S112" s="51">
        <f>R51+R52*S111+R53*S110</f>
        <v>31.100909084412997</v>
      </c>
      <c r="T112" s="50" t="s">
        <v>115</v>
      </c>
      <c r="U112" s="50"/>
      <c r="V112" s="51">
        <f>-2.0423+0.2868*S112</f>
        <v>6.8774407254096479</v>
      </c>
      <c r="W112" s="50"/>
      <c r="X112" s="50"/>
      <c r="Y112" s="47">
        <v>9.61</v>
      </c>
      <c r="Z112" s="33">
        <v>10.277376489408148</v>
      </c>
      <c r="AA112" s="33">
        <v>-0.66737648940814864</v>
      </c>
      <c r="AB112" s="5">
        <f t="shared" si="2"/>
        <v>0.44539137861474476</v>
      </c>
    </row>
    <row r="113" spans="1:28" x14ac:dyDescent="0.25">
      <c r="A113" s="1">
        <v>40391</v>
      </c>
      <c r="B113" s="2">
        <v>18.600000000000001</v>
      </c>
      <c r="C113" s="2">
        <v>17.690000000000001</v>
      </c>
      <c r="D113" s="2">
        <v>16.3</v>
      </c>
      <c r="M113" s="47">
        <v>9.61</v>
      </c>
      <c r="N113" s="33">
        <v>10.05692039431959</v>
      </c>
      <c r="O113" s="33">
        <v>-0.44692039431959074</v>
      </c>
      <c r="Q113" s="50"/>
      <c r="R113" s="50"/>
      <c r="S113" s="50"/>
      <c r="T113" s="50" t="s">
        <v>116</v>
      </c>
      <c r="U113" s="50"/>
      <c r="V113" s="51">
        <f>SQRT(V112)</f>
        <v>2.6224875071980129</v>
      </c>
      <c r="W113" s="50"/>
      <c r="X113" s="50"/>
      <c r="Y113" s="47">
        <v>9.85</v>
      </c>
      <c r="Z113" s="33">
        <v>9.6587286790331088</v>
      </c>
      <c r="AA113" s="33">
        <v>0.19127132096689081</v>
      </c>
      <c r="AB113" s="5">
        <f t="shared" si="2"/>
        <v>3.6584718224419367E-2</v>
      </c>
    </row>
    <row r="114" spans="1:28" x14ac:dyDescent="0.25">
      <c r="A114" s="1">
        <v>40422</v>
      </c>
      <c r="B114" s="2">
        <v>22.67</v>
      </c>
      <c r="C114" s="2">
        <v>18.600000000000001</v>
      </c>
      <c r="D114" s="2">
        <v>17.690000000000001</v>
      </c>
      <c r="M114" s="47">
        <v>9.85</v>
      </c>
      <c r="N114" s="33">
        <v>9.7648681840068789</v>
      </c>
      <c r="O114" s="33">
        <v>8.5131815993120696E-2</v>
      </c>
      <c r="Q114" s="50"/>
      <c r="R114" s="50"/>
      <c r="S114" s="50"/>
      <c r="T114" s="50"/>
      <c r="U114" s="50"/>
      <c r="V114" s="50"/>
      <c r="W114" s="50"/>
      <c r="X114" s="50"/>
      <c r="Y114" s="47">
        <v>9.99</v>
      </c>
      <c r="Z114" s="33">
        <v>10.085500506627293</v>
      </c>
      <c r="AA114" s="33">
        <v>-9.5500506627292481E-2</v>
      </c>
      <c r="AB114" s="5">
        <f t="shared" si="2"/>
        <v>9.1203467660695356E-3</v>
      </c>
    </row>
    <row r="115" spans="1:28" x14ac:dyDescent="0.25">
      <c r="A115" s="1">
        <v>40452</v>
      </c>
      <c r="B115" s="2">
        <v>26.94</v>
      </c>
      <c r="C115" s="2">
        <v>22.67</v>
      </c>
      <c r="D115" s="2">
        <v>18.600000000000001</v>
      </c>
      <c r="M115" s="47">
        <v>9.99</v>
      </c>
      <c r="N115" s="33">
        <v>10.006566564955328</v>
      </c>
      <c r="O115" s="33">
        <v>-1.6566564955327934E-2</v>
      </c>
      <c r="Q115" s="50" t="s">
        <v>118</v>
      </c>
      <c r="R115" s="50"/>
      <c r="S115" s="50"/>
      <c r="T115" s="50"/>
      <c r="U115" s="50"/>
      <c r="V115" s="50"/>
      <c r="W115" s="50"/>
      <c r="X115" s="50"/>
      <c r="Y115" s="47">
        <v>9.9</v>
      </c>
      <c r="Z115" s="33">
        <v>10.188966117766359</v>
      </c>
      <c r="AA115" s="33">
        <v>-0.28896611776635872</v>
      </c>
      <c r="AB115" s="5">
        <f t="shared" si="2"/>
        <v>8.3501417216961096E-2</v>
      </c>
    </row>
    <row r="116" spans="1:28" x14ac:dyDescent="0.25">
      <c r="A116" s="1">
        <v>40483</v>
      </c>
      <c r="B116" s="2">
        <v>26.42</v>
      </c>
      <c r="C116" s="2">
        <v>26.94</v>
      </c>
      <c r="D116" s="2">
        <v>22.67</v>
      </c>
      <c r="M116" s="47">
        <v>9.9</v>
      </c>
      <c r="N116" s="33">
        <v>10.147557287175259</v>
      </c>
      <c r="O116" s="33">
        <v>-0.24755728717525827</v>
      </c>
      <c r="Q116" s="50" t="s">
        <v>113</v>
      </c>
      <c r="R116" s="50"/>
      <c r="S116" s="51">
        <f>S111</f>
        <v>29.47</v>
      </c>
      <c r="T116" s="50"/>
      <c r="U116" s="50"/>
      <c r="V116" s="50"/>
      <c r="W116" s="50"/>
      <c r="X116" s="50"/>
      <c r="Y116" s="47">
        <v>10.45</v>
      </c>
      <c r="Z116" s="33">
        <v>10.017815331479827</v>
      </c>
      <c r="AA116" s="33">
        <v>0.43218466852017201</v>
      </c>
      <c r="AB116" s="5">
        <f t="shared" si="2"/>
        <v>0.18678358770389095</v>
      </c>
    </row>
    <row r="117" spans="1:28" x14ac:dyDescent="0.25">
      <c r="A117" s="1">
        <v>40513</v>
      </c>
      <c r="B117" s="2">
        <v>28.04</v>
      </c>
      <c r="C117" s="2">
        <v>26.42</v>
      </c>
      <c r="D117" s="2">
        <v>26.94</v>
      </c>
      <c r="M117" s="47">
        <v>10.45</v>
      </c>
      <c r="N117" s="33">
        <v>10.05692039431959</v>
      </c>
      <c r="O117" s="33">
        <v>0.39307960568040912</v>
      </c>
      <c r="Q117" s="50" t="s">
        <v>119</v>
      </c>
      <c r="R117" s="50"/>
      <c r="S117" s="51">
        <f>S112</f>
        <v>31.100909084412997</v>
      </c>
      <c r="T117" s="50"/>
      <c r="U117" s="50"/>
      <c r="V117" s="50"/>
      <c r="W117" s="50"/>
      <c r="X117" s="50"/>
      <c r="Y117" s="47">
        <v>11.66</v>
      </c>
      <c r="Z117" s="33">
        <v>10.79153339712337</v>
      </c>
      <c r="AA117" s="33">
        <v>0.86846660287663013</v>
      </c>
      <c r="AB117" s="5">
        <f t="shared" si="2"/>
        <v>0.75423424031207442</v>
      </c>
    </row>
    <row r="118" spans="1:28" x14ac:dyDescent="0.25">
      <c r="A118" s="1">
        <v>40544</v>
      </c>
      <c r="B118" s="2">
        <v>29.74</v>
      </c>
      <c r="C118" s="2">
        <v>28.04</v>
      </c>
      <c r="D118" s="2">
        <v>26.42</v>
      </c>
      <c r="M118" s="47">
        <v>11.66</v>
      </c>
      <c r="N118" s="33">
        <v>10.610812517326455</v>
      </c>
      <c r="O118" s="33">
        <v>1.0491874826735454</v>
      </c>
      <c r="Q118" s="50" t="s">
        <v>120</v>
      </c>
      <c r="R118" s="50"/>
      <c r="S118" s="51">
        <f>R51+R52*S116+R53*S117</f>
        <v>28.903205085782972</v>
      </c>
      <c r="T118" s="50" t="s">
        <v>115</v>
      </c>
      <c r="U118" s="50"/>
      <c r="V118" s="51">
        <f>-2.0423+0.2868*S118</f>
        <v>6.2471392186025563</v>
      </c>
      <c r="W118" s="50"/>
      <c r="X118" s="50"/>
      <c r="Y118" s="47">
        <v>13.61</v>
      </c>
      <c r="Z118" s="33">
        <v>12.22775184547015</v>
      </c>
      <c r="AA118" s="33">
        <v>1.3822481545298491</v>
      </c>
      <c r="AB118" s="5">
        <f t="shared" si="2"/>
        <v>1.9106099607011735</v>
      </c>
    </row>
    <row r="119" spans="1:28" x14ac:dyDescent="0.25">
      <c r="A119" s="1">
        <v>40575</v>
      </c>
      <c r="B119" s="2">
        <v>29.31</v>
      </c>
      <c r="C119" s="2">
        <v>29.74</v>
      </c>
      <c r="D119" s="2">
        <v>28.04</v>
      </c>
      <c r="M119" s="47">
        <v>13.61</v>
      </c>
      <c r="N119" s="33">
        <v>11.82937518794156</v>
      </c>
      <c r="O119" s="33">
        <v>1.7806248120584396</v>
      </c>
      <c r="Q119" s="50"/>
      <c r="R119" s="50"/>
      <c r="S119" s="51"/>
      <c r="T119" s="50" t="s">
        <v>116</v>
      </c>
      <c r="U119" s="50"/>
      <c r="V119" s="51">
        <f>SQRT(V118)</f>
        <v>2.499427778232961</v>
      </c>
      <c r="W119" s="50" t="s">
        <v>121</v>
      </c>
      <c r="X119" s="50"/>
      <c r="Y119" s="47">
        <v>12.88</v>
      </c>
      <c r="Z119" s="33">
        <v>14.427245575547026</v>
      </c>
      <c r="AA119" s="33">
        <v>-1.5472455755470254</v>
      </c>
      <c r="AB119" s="5">
        <f t="shared" si="2"/>
        <v>2.3939688710498457</v>
      </c>
    </row>
    <row r="120" spans="1:28" x14ac:dyDescent="0.25">
      <c r="A120" s="1">
        <v>40603</v>
      </c>
      <c r="B120" s="2">
        <v>25.9</v>
      </c>
      <c r="C120" s="2">
        <v>29.31</v>
      </c>
      <c r="D120" s="2">
        <v>29.74</v>
      </c>
      <c r="M120" s="47">
        <v>12.88</v>
      </c>
      <c r="N120" s="33">
        <v>13.79317453314772</v>
      </c>
      <c r="O120" s="33">
        <v>-0.91317453314771946</v>
      </c>
      <c r="T120" s="31"/>
      <c r="V120" s="2"/>
      <c r="Y120" s="47">
        <v>12.52</v>
      </c>
      <c r="Z120" s="33">
        <v>12.749436033869124</v>
      </c>
      <c r="AA120" s="33">
        <v>-0.22943603386912415</v>
      </c>
      <c r="AB120" s="5">
        <f t="shared" si="2"/>
        <v>5.2640893637593882E-2</v>
      </c>
    </row>
    <row r="121" spans="1:28" x14ac:dyDescent="0.25">
      <c r="A121" s="1">
        <v>40634</v>
      </c>
      <c r="B121" s="2">
        <v>23.9</v>
      </c>
      <c r="C121" s="2">
        <v>25.9</v>
      </c>
      <c r="D121" s="2">
        <v>29.31</v>
      </c>
      <c r="M121" s="47">
        <v>12.52</v>
      </c>
      <c r="N121" s="33">
        <v>13.058008624429517</v>
      </c>
      <c r="O121" s="33">
        <v>-0.53800862442951747</v>
      </c>
      <c r="Y121" s="47">
        <v>10.93</v>
      </c>
      <c r="Z121" s="33">
        <v>12.523509455473043</v>
      </c>
      <c r="AA121" s="33">
        <v>-1.5935094554730433</v>
      </c>
      <c r="AB121" s="5">
        <f t="shared" si="2"/>
        <v>2.5392723846819951</v>
      </c>
    </row>
    <row r="122" spans="1:28" x14ac:dyDescent="0.25">
      <c r="A122" s="1">
        <v>40664</v>
      </c>
      <c r="B122" s="2">
        <v>21.84</v>
      </c>
      <c r="C122" s="2">
        <v>23.9</v>
      </c>
      <c r="D122" s="2">
        <v>25.9</v>
      </c>
      <c r="M122" s="47">
        <v>10.93</v>
      </c>
      <c r="N122" s="33">
        <v>12.69546105300684</v>
      </c>
      <c r="O122" s="33">
        <v>-1.76546105300684</v>
      </c>
      <c r="Y122" s="47">
        <v>12.07</v>
      </c>
      <c r="Z122" s="33">
        <v>10.507274716187588</v>
      </c>
      <c r="AA122" s="33">
        <v>1.5627252838124122</v>
      </c>
      <c r="AB122" s="5">
        <f t="shared" si="2"/>
        <v>2.4421103126665842</v>
      </c>
    </row>
    <row r="123" spans="1:28" x14ac:dyDescent="0.25">
      <c r="A123" s="1">
        <v>40695</v>
      </c>
      <c r="B123" s="2">
        <v>24.92</v>
      </c>
      <c r="C123" s="2">
        <v>21.84</v>
      </c>
      <c r="D123" s="2">
        <v>23.9</v>
      </c>
      <c r="M123" s="47">
        <v>12.07</v>
      </c>
      <c r="N123" s="33">
        <v>11.094209279223357</v>
      </c>
      <c r="O123" s="33">
        <v>0.97579072077664364</v>
      </c>
      <c r="Y123" s="47">
        <v>13.21</v>
      </c>
      <c r="Z123" s="33">
        <v>12.609998083643204</v>
      </c>
      <c r="AA123" s="33">
        <v>0.60000191635679734</v>
      </c>
      <c r="AB123" s="5">
        <f t="shared" si="2"/>
        <v>0.36000229963182923</v>
      </c>
    </row>
    <row r="124" spans="1:28" x14ac:dyDescent="0.25">
      <c r="A124" s="1">
        <v>40725</v>
      </c>
      <c r="B124" s="2">
        <v>29.47</v>
      </c>
      <c r="C124" s="2">
        <v>24.92</v>
      </c>
      <c r="D124" s="2">
        <v>21.84</v>
      </c>
      <c r="M124" s="47">
        <v>13.21</v>
      </c>
      <c r="N124" s="33">
        <v>12.242276588728496</v>
      </c>
      <c r="O124" s="33">
        <v>0.96772341127150519</v>
      </c>
      <c r="Y124" s="47">
        <v>13.68</v>
      </c>
      <c r="Z124" s="33">
        <v>13.742033833092902</v>
      </c>
      <c r="AA124" s="33">
        <v>-6.2033833092902668E-2</v>
      </c>
      <c r="AB124" s="5">
        <f t="shared" si="2"/>
        <v>3.8481964481981061E-3</v>
      </c>
    </row>
    <row r="125" spans="1:28" x14ac:dyDescent="0.25">
      <c r="M125" s="47">
        <v>13.68</v>
      </c>
      <c r="N125" s="33">
        <v>13.390343898233636</v>
      </c>
      <c r="O125" s="33">
        <v>0.28965610176636325</v>
      </c>
      <c r="Y125" s="47">
        <v>14.02</v>
      </c>
      <c r="Z125" s="33">
        <v>13.970522962161077</v>
      </c>
      <c r="AA125" s="33">
        <v>4.9477037838922655E-2</v>
      </c>
      <c r="AB125" s="5">
        <f t="shared" si="2"/>
        <v>2.4479772733141843E-3</v>
      </c>
    </row>
    <row r="126" spans="1:28" x14ac:dyDescent="0.25">
      <c r="M126" s="47">
        <v>14.02</v>
      </c>
      <c r="N126" s="33">
        <v>13.863669894257685</v>
      </c>
      <c r="O126" s="33">
        <v>0.15633010574231498</v>
      </c>
      <c r="Y126" s="47">
        <v>11.7</v>
      </c>
      <c r="Z126" s="33">
        <v>14.261924439460332</v>
      </c>
      <c r="AA126" s="33">
        <v>-2.5619244394603324</v>
      </c>
      <c r="AB126" s="5">
        <f t="shared" si="2"/>
        <v>6.563456833504139</v>
      </c>
    </row>
    <row r="127" spans="1:28" x14ac:dyDescent="0.25">
      <c r="M127" s="47">
        <v>11.7</v>
      </c>
      <c r="N127" s="33">
        <v>14.206075933934656</v>
      </c>
      <c r="O127" s="33">
        <v>-2.5060759339346568</v>
      </c>
      <c r="Y127" s="47">
        <v>11.83</v>
      </c>
      <c r="Z127" s="33">
        <v>11.012334196045465</v>
      </c>
      <c r="AA127" s="33">
        <v>0.81766580395453481</v>
      </c>
      <c r="AB127" s="5">
        <f t="shared" si="2"/>
        <v>0.66857736695661574</v>
      </c>
    </row>
    <row r="128" spans="1:28" x14ac:dyDescent="0.25">
      <c r="M128" s="47">
        <v>11.83</v>
      </c>
      <c r="N128" s="33">
        <v>11.869658251432968</v>
      </c>
      <c r="O128" s="33">
        <v>-3.9658251432967973E-2</v>
      </c>
      <c r="Y128" s="47">
        <v>11.32</v>
      </c>
      <c r="Z128" s="33">
        <v>12.012555905630396</v>
      </c>
      <c r="AA128" s="33">
        <v>-0.69255590563039604</v>
      </c>
      <c r="AB128" s="5">
        <f t="shared" si="2"/>
        <v>0.47963368242353804</v>
      </c>
    </row>
    <row r="129" spans="13:28" x14ac:dyDescent="0.25">
      <c r="M129" s="47">
        <v>11.32</v>
      </c>
      <c r="N129" s="33">
        <v>12.000578207780046</v>
      </c>
      <c r="O129" s="33">
        <v>-0.68057820778004618</v>
      </c>
      <c r="Y129" s="47">
        <v>12.24</v>
      </c>
      <c r="Z129" s="33">
        <v>11.278558392599122</v>
      </c>
      <c r="AA129" s="33">
        <v>0.96144160740087869</v>
      </c>
      <c r="AB129" s="5">
        <f t="shared" si="2"/>
        <v>0.92436996444158537</v>
      </c>
    </row>
    <row r="130" spans="13:28" x14ac:dyDescent="0.25">
      <c r="M130" s="47">
        <v>12.24</v>
      </c>
      <c r="N130" s="33">
        <v>11.486969148264588</v>
      </c>
      <c r="O130" s="33">
        <v>0.75303085173541184</v>
      </c>
      <c r="Y130" s="47">
        <v>13.31</v>
      </c>
      <c r="Z130" s="33">
        <v>12.700586521636813</v>
      </c>
      <c r="AA130" s="33">
        <v>0.60941347836318727</v>
      </c>
      <c r="AB130" s="5">
        <f t="shared" si="2"/>
        <v>0.37138478761071891</v>
      </c>
    </row>
    <row r="131" spans="13:28" x14ac:dyDescent="0.25">
      <c r="M131" s="47">
        <v>13.31</v>
      </c>
      <c r="N131" s="33">
        <v>12.413479608566982</v>
      </c>
      <c r="O131" s="33">
        <v>0.8965203914330182</v>
      </c>
      <c r="Y131" s="47">
        <v>12.93</v>
      </c>
      <c r="Z131" s="33">
        <v>13.816445788520859</v>
      </c>
      <c r="AA131" s="33">
        <v>-0.88644578852085942</v>
      </c>
      <c r="AB131" s="5">
        <f t="shared" si="2"/>
        <v>0.78578613598636826</v>
      </c>
    </row>
    <row r="132" spans="13:28" x14ac:dyDescent="0.25">
      <c r="M132" s="47">
        <v>12.93</v>
      </c>
      <c r="N132" s="33">
        <v>13.491051556962157</v>
      </c>
      <c r="O132" s="33">
        <v>-0.56105155696215725</v>
      </c>
      <c r="Y132" s="47">
        <v>13.47</v>
      </c>
      <c r="Z132" s="33">
        <v>12.923533855148037</v>
      </c>
      <c r="AA132" s="33">
        <v>0.54646614485196388</v>
      </c>
      <c r="AB132" s="5">
        <f t="shared" si="2"/>
        <v>0.29862524746936758</v>
      </c>
    </row>
    <row r="133" spans="13:28" x14ac:dyDescent="0.25">
      <c r="M133" s="47">
        <v>13.47</v>
      </c>
      <c r="N133" s="33">
        <v>13.108362453793777</v>
      </c>
      <c r="O133" s="33">
        <v>0.36163754620622335</v>
      </c>
      <c r="Y133" s="47">
        <v>15.47</v>
      </c>
      <c r="Z133" s="33">
        <v>13.786879487049378</v>
      </c>
      <c r="AA133" s="33">
        <v>1.683120512950623</v>
      </c>
      <c r="AB133" s="5">
        <f t="shared" si="2"/>
        <v>2.8328946611151684</v>
      </c>
    </row>
    <row r="134" spans="13:28" x14ac:dyDescent="0.25">
      <c r="M134" s="47">
        <v>15.47</v>
      </c>
      <c r="N134" s="33">
        <v>13.652183810927792</v>
      </c>
      <c r="O134" s="33">
        <v>1.8178161890722091</v>
      </c>
      <c r="Y134" s="47">
        <v>16.579999999999998</v>
      </c>
      <c r="Z134" s="33">
        <v>16.292029433519527</v>
      </c>
      <c r="AA134" s="33">
        <v>0.28797056648047104</v>
      </c>
      <c r="AB134" s="5">
        <f t="shared" si="2"/>
        <v>8.2927047159083389E-2</v>
      </c>
    </row>
    <row r="135" spans="13:28" x14ac:dyDescent="0.25">
      <c r="M135" s="47">
        <v>16.579999999999998</v>
      </c>
      <c r="N135" s="33">
        <v>15.666336985498212</v>
      </c>
      <c r="O135" s="33">
        <v>0.91366301450178611</v>
      </c>
      <c r="Y135" s="47">
        <v>17.8</v>
      </c>
      <c r="Z135" s="33">
        <v>17.07782349377549</v>
      </c>
      <c r="AA135" s="33">
        <v>0.72217650622451046</v>
      </c>
      <c r="AB135" s="5">
        <f t="shared" si="2"/>
        <v>0.52153890614264042</v>
      </c>
    </row>
    <row r="136" spans="13:28" x14ac:dyDescent="0.25">
      <c r="M136" s="47">
        <v>17.8</v>
      </c>
      <c r="N136" s="33">
        <v>16.784191997384792</v>
      </c>
      <c r="O136" s="33">
        <v>1.0158080026152092</v>
      </c>
      <c r="Y136" s="47">
        <v>21.72</v>
      </c>
      <c r="Z136" s="33">
        <v>18.328412303754</v>
      </c>
      <c r="AA136" s="33">
        <v>3.391587696245999</v>
      </c>
      <c r="AB136" s="5">
        <f t="shared" si="2"/>
        <v>11.502867101327242</v>
      </c>
    </row>
    <row r="137" spans="13:28" x14ac:dyDescent="0.25">
      <c r="M137" s="47">
        <v>21.72</v>
      </c>
      <c r="N137" s="33">
        <v>18.012825433872752</v>
      </c>
      <c r="O137" s="33">
        <v>3.7071745661272466</v>
      </c>
      <c r="Y137" s="47">
        <v>23.45</v>
      </c>
      <c r="Z137" s="33">
        <v>23.181047180861224</v>
      </c>
      <c r="AA137" s="33">
        <v>0.26895281913877511</v>
      </c>
      <c r="AB137" s="5">
        <f t="shared" ref="AB137:AB159" si="3">AA137^2</f>
        <v>7.2335618922694675E-2</v>
      </c>
    </row>
    <row r="138" spans="13:28" x14ac:dyDescent="0.25">
      <c r="M138" s="47">
        <v>23.45</v>
      </c>
      <c r="N138" s="33">
        <v>21.960565656030774</v>
      </c>
      <c r="O138" s="33">
        <v>1.4894343439692257</v>
      </c>
      <c r="Y138" s="47">
        <v>23.16</v>
      </c>
      <c r="Z138" s="33">
        <v>24.120277607556943</v>
      </c>
      <c r="AA138" s="33">
        <v>-0.96027760755694302</v>
      </c>
      <c r="AB138" s="5">
        <f t="shared" si="3"/>
        <v>0.92213308357528623</v>
      </c>
    </row>
    <row r="139" spans="13:28" x14ac:dyDescent="0.25">
      <c r="M139" s="47">
        <v>23.16</v>
      </c>
      <c r="N139" s="33">
        <v>23.702808152034187</v>
      </c>
      <c r="O139" s="33">
        <v>-0.54280815203418697</v>
      </c>
      <c r="Y139" s="47">
        <v>22.77</v>
      </c>
      <c r="Z139" s="33">
        <v>23.114065876439614</v>
      </c>
      <c r="AA139" s="33">
        <v>-0.34406587643961473</v>
      </c>
      <c r="AB139" s="5">
        <f t="shared" si="3"/>
        <v>0.11838132733016023</v>
      </c>
    </row>
    <row r="140" spans="13:28" x14ac:dyDescent="0.25">
      <c r="M140" s="47">
        <v>22.77</v>
      </c>
      <c r="N140" s="33">
        <v>23.410755941721479</v>
      </c>
      <c r="O140" s="33">
        <v>-0.64075594172147987</v>
      </c>
      <c r="Y140" s="47">
        <v>24.9</v>
      </c>
      <c r="Z140" s="33">
        <v>22.691234165466099</v>
      </c>
      <c r="AA140" s="33">
        <v>2.2087658345338994</v>
      </c>
      <c r="AB140" s="5">
        <f t="shared" si="3"/>
        <v>4.8786465118042335</v>
      </c>
    </row>
    <row r="141" spans="13:28" x14ac:dyDescent="0.25">
      <c r="M141" s="47">
        <v>24.9</v>
      </c>
      <c r="N141" s="33">
        <v>23.017996072680248</v>
      </c>
      <c r="O141" s="33">
        <v>1.8820039273197509</v>
      </c>
      <c r="Y141" s="47">
        <v>21.91</v>
      </c>
      <c r="Z141" s="33">
        <v>25.702372931767258</v>
      </c>
      <c r="AA141" s="33">
        <v>-3.7923729317672574</v>
      </c>
      <c r="AB141" s="5">
        <f t="shared" si="3"/>
        <v>14.382092453600983</v>
      </c>
    </row>
    <row r="142" spans="13:28" x14ac:dyDescent="0.25">
      <c r="M142" s="47">
        <v>21.91</v>
      </c>
      <c r="N142" s="33">
        <v>25.163069203597743</v>
      </c>
      <c r="O142" s="33">
        <v>-3.2530692035977431</v>
      </c>
      <c r="Y142" s="47">
        <v>21.98</v>
      </c>
      <c r="Z142" s="33">
        <v>20.912777886201418</v>
      </c>
      <c r="AA142" s="33">
        <v>1.0672221137985822</v>
      </c>
      <c r="AB142" s="5">
        <f t="shared" si="3"/>
        <v>1.138963040180714</v>
      </c>
    </row>
    <row r="143" spans="13:28" x14ac:dyDescent="0.25">
      <c r="M143" s="47">
        <v>21.98</v>
      </c>
      <c r="N143" s="33">
        <v>22.151910207614964</v>
      </c>
      <c r="O143" s="33">
        <v>-0.17191020761496389</v>
      </c>
      <c r="Y143" s="47">
        <v>18.149999999999999</v>
      </c>
      <c r="Z143" s="33">
        <v>22.070312337191613</v>
      </c>
      <c r="AA143" s="33">
        <v>-3.9203123371916142</v>
      </c>
      <c r="AB143" s="5">
        <f t="shared" si="3"/>
        <v>15.368848821136776</v>
      </c>
    </row>
    <row r="144" spans="13:28" x14ac:dyDescent="0.25">
      <c r="M144" s="47">
        <v>18.149999999999999</v>
      </c>
      <c r="N144" s="33">
        <v>22.22240556872493</v>
      </c>
      <c r="O144" s="33">
        <v>-4.0724055687249319</v>
      </c>
      <c r="Y144" s="47">
        <v>16.89</v>
      </c>
      <c r="Z144" s="33">
        <v>16.880372827415439</v>
      </c>
      <c r="AA144" s="33">
        <v>9.627172584561805E-3</v>
      </c>
      <c r="AB144" s="5">
        <f t="shared" si="3"/>
        <v>9.2682451972938423E-5</v>
      </c>
    </row>
    <row r="145" spans="13:28" x14ac:dyDescent="0.25">
      <c r="M145" s="47">
        <v>16.89</v>
      </c>
      <c r="N145" s="33">
        <v>18.365302239422572</v>
      </c>
      <c r="O145" s="33">
        <v>-1.4753022394225717</v>
      </c>
      <c r="Y145" s="47">
        <v>15.11</v>
      </c>
      <c r="Z145" s="33">
        <v>16.542972921328641</v>
      </c>
      <c r="AA145" s="33">
        <v>-1.4329729213286413</v>
      </c>
      <c r="AB145" s="5">
        <f t="shared" si="3"/>
        <v>2.0534113932611402</v>
      </c>
    </row>
    <row r="146" spans="13:28" x14ac:dyDescent="0.25">
      <c r="M146" s="47">
        <v>15.11</v>
      </c>
      <c r="N146" s="33">
        <v>17.09638573944321</v>
      </c>
      <c r="O146" s="33">
        <v>-1.986385739443211</v>
      </c>
      <c r="Y146" s="47">
        <v>16.3</v>
      </c>
      <c r="Z146" s="33">
        <v>14.590515450462444</v>
      </c>
      <c r="AA146" s="33">
        <v>1.7094845495375566</v>
      </c>
      <c r="AB146" s="5">
        <f t="shared" si="3"/>
        <v>2.9223374251076226</v>
      </c>
    </row>
    <row r="147" spans="13:28" x14ac:dyDescent="0.25">
      <c r="M147" s="47">
        <v>16.3</v>
      </c>
      <c r="N147" s="33">
        <v>15.303789414075535</v>
      </c>
      <c r="O147" s="33">
        <v>0.99621058592446587</v>
      </c>
      <c r="Y147" s="47">
        <v>17.690000000000001</v>
      </c>
      <c r="Z147" s="33">
        <v>16.828224683892707</v>
      </c>
      <c r="AA147" s="33">
        <v>0.86177531610729474</v>
      </c>
      <c r="AB147" s="5">
        <f t="shared" si="3"/>
        <v>0.74265669545182778</v>
      </c>
    </row>
    <row r="148" spans="13:28" x14ac:dyDescent="0.25">
      <c r="M148" s="47">
        <v>17.690000000000001</v>
      </c>
      <c r="N148" s="33">
        <v>16.502210552944938</v>
      </c>
      <c r="O148" s="33">
        <v>1.1877894470550636</v>
      </c>
      <c r="Y148" s="47">
        <v>18.600000000000001</v>
      </c>
      <c r="Z148" s="33">
        <v>18.279626533176856</v>
      </c>
      <c r="AA148" s="33">
        <v>0.32037346682314549</v>
      </c>
      <c r="AB148" s="5">
        <f t="shared" si="3"/>
        <v>0.1026391582442811</v>
      </c>
    </row>
    <row r="149" spans="13:28" x14ac:dyDescent="0.25">
      <c r="M149" s="47">
        <v>18.600000000000001</v>
      </c>
      <c r="N149" s="33">
        <v>17.902047009271378</v>
      </c>
      <c r="O149" s="33">
        <v>0.69795299072862349</v>
      </c>
      <c r="Y149" s="47">
        <v>22.67</v>
      </c>
      <c r="Z149" s="33">
        <v>19.012598754687378</v>
      </c>
      <c r="AA149" s="33">
        <v>3.6574012453126237</v>
      </c>
      <c r="AB149" s="5">
        <f t="shared" si="3"/>
        <v>13.376583869214331</v>
      </c>
    </row>
    <row r="150" spans="13:28" x14ac:dyDescent="0.25">
      <c r="M150" s="47">
        <v>22.67</v>
      </c>
      <c r="N150" s="33">
        <v>18.81848670370092</v>
      </c>
      <c r="O150" s="33">
        <v>3.8515132962990819</v>
      </c>
      <c r="Y150" s="47">
        <v>26.94</v>
      </c>
      <c r="Z150" s="33">
        <v>24.177744789908463</v>
      </c>
      <c r="AA150" s="33">
        <v>2.7622552100915385</v>
      </c>
      <c r="AB150" s="5">
        <f t="shared" si="3"/>
        <v>7.6300538456778497</v>
      </c>
    </row>
    <row r="151" spans="13:28" x14ac:dyDescent="0.25">
      <c r="M151" s="47">
        <v>26.94</v>
      </c>
      <c r="N151" s="33">
        <v>22.917288413951727</v>
      </c>
      <c r="O151" s="33">
        <v>4.0227115860482741</v>
      </c>
      <c r="Y151" s="47">
        <v>26.42</v>
      </c>
      <c r="Z151" s="33">
        <v>28.489026427276052</v>
      </c>
      <c r="AA151" s="33">
        <v>-2.0690264272760501</v>
      </c>
      <c r="AB151" s="5">
        <f t="shared" si="3"/>
        <v>4.2808703567666964</v>
      </c>
    </row>
    <row r="152" spans="13:28" x14ac:dyDescent="0.25">
      <c r="M152" s="47">
        <v>26.42</v>
      </c>
      <c r="N152" s="33">
        <v>27.217505441659576</v>
      </c>
      <c r="O152" s="33">
        <v>-0.79750544165957393</v>
      </c>
      <c r="Y152" s="47">
        <v>28.04</v>
      </c>
      <c r="Z152" s="33">
        <v>26.26951137143071</v>
      </c>
      <c r="AA152" s="33">
        <v>1.7704886285692893</v>
      </c>
      <c r="AB152" s="5">
        <f t="shared" si="3"/>
        <v>3.1346299838931628</v>
      </c>
    </row>
    <row r="153" spans="13:28" x14ac:dyDescent="0.25">
      <c r="M153" s="47">
        <v>28.04</v>
      </c>
      <c r="N153" s="33">
        <v>26.693825616271265</v>
      </c>
      <c r="O153" s="33">
        <v>1.3461743837287337</v>
      </c>
      <c r="Y153" s="47">
        <v>29.74</v>
      </c>
      <c r="Z153" s="33">
        <v>28.639099064510667</v>
      </c>
      <c r="AA153" s="33">
        <v>1.1009009354893315</v>
      </c>
      <c r="AB153" s="5">
        <f t="shared" si="3"/>
        <v>1.2119828697612853</v>
      </c>
    </row>
    <row r="154" spans="13:28" x14ac:dyDescent="0.25">
      <c r="M154" s="47">
        <v>29.74</v>
      </c>
      <c r="N154" s="33">
        <v>28.325289687673305</v>
      </c>
      <c r="O154" s="33">
        <v>1.4147103123266938</v>
      </c>
      <c r="Y154" s="47">
        <v>29.31</v>
      </c>
      <c r="Z154" s="33">
        <v>30.355667608935249</v>
      </c>
      <c r="AA154" s="33">
        <v>-1.0456676089352506</v>
      </c>
      <c r="AB154" s="5">
        <f t="shared" si="3"/>
        <v>1.093420748376364</v>
      </c>
    </row>
    <row r="155" spans="13:28" x14ac:dyDescent="0.25">
      <c r="M155" s="47">
        <v>29.31</v>
      </c>
      <c r="N155" s="33">
        <v>30.03731988605816</v>
      </c>
      <c r="O155" s="33">
        <v>-0.72731988605816156</v>
      </c>
      <c r="Y155" s="47">
        <v>25.9</v>
      </c>
      <c r="Z155" s="33">
        <v>29.171321988370714</v>
      </c>
      <c r="AA155" s="33">
        <v>-3.2713219883707154</v>
      </c>
      <c r="AB155" s="5">
        <f t="shared" si="3"/>
        <v>10.701547551597731</v>
      </c>
    </row>
    <row r="156" spans="13:28" x14ac:dyDescent="0.25">
      <c r="M156" s="47">
        <v>25.9</v>
      </c>
      <c r="N156" s="33">
        <v>29.60427695352552</v>
      </c>
      <c r="O156" s="33">
        <v>-3.7042769535255218</v>
      </c>
      <c r="Y156" s="47">
        <v>23.9</v>
      </c>
      <c r="Z156" s="33">
        <v>24.725566452659073</v>
      </c>
      <c r="AA156" s="33">
        <v>-0.82556645265907491</v>
      </c>
      <c r="AB156" s="5">
        <f t="shared" si="3"/>
        <v>0.68155996775608862</v>
      </c>
    </row>
    <row r="157" spans="13:28" x14ac:dyDescent="0.25">
      <c r="M157" s="47">
        <v>23.9</v>
      </c>
      <c r="N157" s="33">
        <v>26.170145790882952</v>
      </c>
      <c r="O157" s="33">
        <v>-2.2701457908829532</v>
      </c>
      <c r="Y157" s="47">
        <v>21.84</v>
      </c>
      <c r="Z157" s="33">
        <v>23.240882976400272</v>
      </c>
      <c r="AA157" s="33">
        <v>-1.4008829764002719</v>
      </c>
      <c r="AB157" s="5">
        <f t="shared" si="3"/>
        <v>1.9624731135680848</v>
      </c>
    </row>
    <row r="158" spans="13:28" x14ac:dyDescent="0.25">
      <c r="M158" s="47">
        <v>21.84</v>
      </c>
      <c r="N158" s="33">
        <v>24.155992616312531</v>
      </c>
      <c r="O158" s="33">
        <v>-2.3159926163125313</v>
      </c>
      <c r="Y158" s="47">
        <v>24.92</v>
      </c>
      <c r="Z158" s="33">
        <v>21.173940723066032</v>
      </c>
      <c r="AA158" s="33">
        <v>3.7460592769339698</v>
      </c>
      <c r="AB158" s="5">
        <f t="shared" si="3"/>
        <v>14.032960106303056</v>
      </c>
    </row>
    <row r="159" spans="13:28" x14ac:dyDescent="0.25">
      <c r="M159" s="47">
        <v>24.92</v>
      </c>
      <c r="N159" s="33">
        <v>22.081414846505002</v>
      </c>
      <c r="O159" s="33">
        <v>2.838585153495</v>
      </c>
      <c r="Y159" s="47">
        <v>29.47</v>
      </c>
      <c r="Z159" s="33">
        <v>26.060018276610251</v>
      </c>
      <c r="AA159" s="33">
        <v>3.4099817233897483</v>
      </c>
      <c r="AB159" s="5">
        <f t="shared" si="3"/>
        <v>11.627975353852118</v>
      </c>
    </row>
    <row r="160" spans="13:28" x14ac:dyDescent="0.25">
      <c r="M160" s="47">
        <v>29.47</v>
      </c>
      <c r="N160" s="33">
        <v>25.183210735343451</v>
      </c>
      <c r="O160" s="33">
        <v>4.286789264656548</v>
      </c>
    </row>
  </sheetData>
  <mergeCells count="32">
    <mergeCell ref="V40:V41"/>
    <mergeCell ref="R49:R50"/>
    <mergeCell ref="S49:S50"/>
    <mergeCell ref="T49:T50"/>
    <mergeCell ref="U49:U50"/>
    <mergeCell ref="V49:W49"/>
    <mergeCell ref="R44:R45"/>
    <mergeCell ref="S44:S45"/>
    <mergeCell ref="T44:T45"/>
    <mergeCell ref="U44:U45"/>
    <mergeCell ref="V44:V45"/>
    <mergeCell ref="W40:W41"/>
    <mergeCell ref="F44:F45"/>
    <mergeCell ref="G44:G45"/>
    <mergeCell ref="H44:H45"/>
    <mergeCell ref="I44:I45"/>
    <mergeCell ref="J44:J45"/>
    <mergeCell ref="F40:F41"/>
    <mergeCell ref="G40:G41"/>
    <mergeCell ref="H40:H41"/>
    <mergeCell ref="I40:I41"/>
    <mergeCell ref="J40:J41"/>
    <mergeCell ref="K40:K41"/>
    <mergeCell ref="R40:R41"/>
    <mergeCell ref="S40:S41"/>
    <mergeCell ref="T40:T41"/>
    <mergeCell ref="U40:U41"/>
    <mergeCell ref="F49:F50"/>
    <mergeCell ref="G49:G50"/>
    <mergeCell ref="H49:H50"/>
    <mergeCell ref="I49:I50"/>
    <mergeCell ref="J49:K49"/>
  </mergeCells>
  <pageMargins left="0.75" right="0.75" top="1" bottom="1" header="0.5" footer="0.5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workbookViewId="0"/>
  </sheetViews>
  <sheetFormatPr defaultRowHeight="13.2" x14ac:dyDescent="0.25"/>
  <cols>
    <col min="3" max="3" width="11" customWidth="1"/>
  </cols>
  <sheetData>
    <row r="1" spans="1:10" x14ac:dyDescent="0.25">
      <c r="A1" s="18" t="s">
        <v>2</v>
      </c>
    </row>
    <row r="2" spans="1:10" x14ac:dyDescent="0.25">
      <c r="C2" s="23" t="s">
        <v>76</v>
      </c>
      <c r="D2" s="19">
        <f>AVERAGE(D5:D124)</f>
        <v>0.17441666666666666</v>
      </c>
      <c r="H2" s="21" t="s">
        <v>80</v>
      </c>
      <c r="I2" s="21"/>
      <c r="J2" s="22">
        <f>CORREL(B4:B123,B5:B124)</f>
        <v>0.97756727656050579</v>
      </c>
    </row>
    <row r="3" spans="1:10" x14ac:dyDescent="0.25">
      <c r="A3" s="17" t="s">
        <v>0</v>
      </c>
      <c r="B3" s="17" t="s">
        <v>1</v>
      </c>
      <c r="C3" s="17" t="s">
        <v>3</v>
      </c>
      <c r="D3" s="17" t="s">
        <v>4</v>
      </c>
    </row>
    <row r="4" spans="1:10" x14ac:dyDescent="0.25">
      <c r="A4" s="1">
        <v>37073</v>
      </c>
      <c r="B4" s="2">
        <v>8.5399999999999991</v>
      </c>
      <c r="C4" s="2"/>
    </row>
    <row r="5" spans="1:10" x14ac:dyDescent="0.25">
      <c r="A5" s="1">
        <v>37104</v>
      </c>
      <c r="B5" s="2">
        <v>7.9</v>
      </c>
      <c r="C5" s="2">
        <v>8.5399999999999991</v>
      </c>
      <c r="D5" s="28">
        <f t="shared" ref="D5:D68" si="0">B5-B4</f>
        <v>-0.63999999999999879</v>
      </c>
    </row>
    <row r="6" spans="1:10" x14ac:dyDescent="0.25">
      <c r="A6" s="1">
        <v>37135</v>
      </c>
      <c r="B6" s="2">
        <v>7.16</v>
      </c>
      <c r="C6" s="2">
        <v>7.9</v>
      </c>
      <c r="D6" s="28">
        <f t="shared" si="0"/>
        <v>-0.74000000000000021</v>
      </c>
    </row>
    <row r="7" spans="1:10" x14ac:dyDescent="0.25">
      <c r="A7" s="1">
        <v>37165</v>
      </c>
      <c r="B7" s="2">
        <v>6.6</v>
      </c>
      <c r="C7" s="2">
        <v>7.16</v>
      </c>
      <c r="D7" s="28">
        <f t="shared" si="0"/>
        <v>-0.5600000000000005</v>
      </c>
    </row>
    <row r="8" spans="1:10" x14ac:dyDescent="0.25">
      <c r="A8" s="1">
        <v>37196</v>
      </c>
      <c r="B8" s="2">
        <v>7.28</v>
      </c>
      <c r="C8" s="2">
        <v>6.6</v>
      </c>
      <c r="D8" s="28">
        <f t="shared" si="0"/>
        <v>0.6800000000000006</v>
      </c>
    </row>
    <row r="9" spans="1:10" x14ac:dyDescent="0.25">
      <c r="A9" s="1">
        <v>37226</v>
      </c>
      <c r="B9" s="2">
        <v>7.41</v>
      </c>
      <c r="C9" s="2">
        <v>7.28</v>
      </c>
      <c r="D9" s="28">
        <f t="shared" si="0"/>
        <v>0.12999999999999989</v>
      </c>
    </row>
    <row r="10" spans="1:10" x14ac:dyDescent="0.25">
      <c r="A10" s="1">
        <v>37257</v>
      </c>
      <c r="B10" s="2">
        <v>7.31</v>
      </c>
      <c r="C10" s="2">
        <v>7.41</v>
      </c>
      <c r="D10" s="28">
        <f t="shared" si="0"/>
        <v>-0.10000000000000053</v>
      </c>
    </row>
    <row r="11" spans="1:10" x14ac:dyDescent="0.25">
      <c r="A11" s="1">
        <v>37288</v>
      </c>
      <c r="B11" s="2">
        <v>5.68</v>
      </c>
      <c r="C11" s="2">
        <v>7.31</v>
      </c>
      <c r="D11" s="28">
        <f t="shared" si="0"/>
        <v>-1.63</v>
      </c>
    </row>
    <row r="12" spans="1:10" x14ac:dyDescent="0.25">
      <c r="A12" s="1">
        <v>37316</v>
      </c>
      <c r="B12" s="2">
        <v>5.92</v>
      </c>
      <c r="C12" s="2">
        <v>5.68</v>
      </c>
      <c r="D12" s="28">
        <f t="shared" si="0"/>
        <v>0.24000000000000021</v>
      </c>
    </row>
    <row r="13" spans="1:10" x14ac:dyDescent="0.25">
      <c r="A13" s="1">
        <v>37347</v>
      </c>
      <c r="B13" s="2">
        <v>5.18</v>
      </c>
      <c r="C13" s="2">
        <v>5.92</v>
      </c>
      <c r="D13" s="28">
        <f t="shared" si="0"/>
        <v>-0.74000000000000021</v>
      </c>
    </row>
    <row r="14" spans="1:10" x14ac:dyDescent="0.25">
      <c r="A14" s="1">
        <v>37377</v>
      </c>
      <c r="B14" s="2">
        <v>5.61</v>
      </c>
      <c r="C14" s="2">
        <v>5.18</v>
      </c>
      <c r="D14" s="28">
        <f t="shared" si="0"/>
        <v>0.4300000000000006</v>
      </c>
    </row>
    <row r="15" spans="1:10" x14ac:dyDescent="0.25">
      <c r="A15" s="1">
        <v>37408</v>
      </c>
      <c r="B15" s="2">
        <v>5.25</v>
      </c>
      <c r="C15" s="2">
        <v>5.61</v>
      </c>
      <c r="D15" s="28">
        <f t="shared" si="0"/>
        <v>-0.36000000000000032</v>
      </c>
    </row>
    <row r="16" spans="1:10" x14ac:dyDescent="0.25">
      <c r="A16" s="1">
        <v>37438</v>
      </c>
      <c r="B16" s="2">
        <v>5.79</v>
      </c>
      <c r="C16" s="2">
        <v>5.25</v>
      </c>
      <c r="D16" s="28">
        <f t="shared" si="0"/>
        <v>0.54</v>
      </c>
    </row>
    <row r="17" spans="1:4" x14ac:dyDescent="0.25">
      <c r="A17" s="1">
        <v>37469</v>
      </c>
      <c r="B17" s="2">
        <v>5.86</v>
      </c>
      <c r="C17" s="2">
        <v>5.79</v>
      </c>
      <c r="D17" s="28">
        <f t="shared" si="0"/>
        <v>7.0000000000000284E-2</v>
      </c>
    </row>
    <row r="18" spans="1:4" x14ac:dyDescent="0.25">
      <c r="A18" s="1">
        <v>37500</v>
      </c>
      <c r="B18" s="2">
        <v>6.41</v>
      </c>
      <c r="C18" s="2">
        <v>5.86</v>
      </c>
      <c r="D18" s="28">
        <f t="shared" si="0"/>
        <v>0.54999999999999982</v>
      </c>
    </row>
    <row r="19" spans="1:4" x14ac:dyDescent="0.25">
      <c r="A19" s="1">
        <v>37530</v>
      </c>
      <c r="B19" s="2">
        <v>7.02</v>
      </c>
      <c r="C19" s="2">
        <v>6.41</v>
      </c>
      <c r="D19" s="28">
        <f t="shared" si="0"/>
        <v>0.60999999999999943</v>
      </c>
    </row>
    <row r="20" spans="1:4" x14ac:dyDescent="0.25">
      <c r="A20" s="1">
        <v>37561</v>
      </c>
      <c r="B20" s="2">
        <v>7.3</v>
      </c>
      <c r="C20" s="2">
        <v>7.02</v>
      </c>
      <c r="D20" s="28">
        <f t="shared" si="0"/>
        <v>0.28000000000000025</v>
      </c>
    </row>
    <row r="21" spans="1:4" x14ac:dyDescent="0.25">
      <c r="A21" s="1">
        <v>37591</v>
      </c>
      <c r="B21" s="2">
        <v>7.51</v>
      </c>
      <c r="C21" s="2">
        <v>7.3</v>
      </c>
      <c r="D21" s="28">
        <f t="shared" si="0"/>
        <v>0.20999999999999996</v>
      </c>
    </row>
    <row r="22" spans="1:4" x14ac:dyDescent="0.25">
      <c r="A22" s="1">
        <v>37622</v>
      </c>
      <c r="B22" s="2">
        <v>7.89</v>
      </c>
      <c r="C22" s="2">
        <v>7.51</v>
      </c>
      <c r="D22" s="28">
        <f t="shared" si="0"/>
        <v>0.37999999999999989</v>
      </c>
    </row>
    <row r="23" spans="1:4" x14ac:dyDescent="0.25">
      <c r="A23" s="1">
        <v>37653</v>
      </c>
      <c r="B23" s="2">
        <v>8.35</v>
      </c>
      <c r="C23" s="2">
        <v>7.89</v>
      </c>
      <c r="D23" s="28">
        <f t="shared" si="0"/>
        <v>0.45999999999999996</v>
      </c>
    </row>
    <row r="24" spans="1:4" x14ac:dyDescent="0.25">
      <c r="A24" s="1">
        <v>37681</v>
      </c>
      <c r="B24" s="2">
        <v>7.84</v>
      </c>
      <c r="C24" s="2">
        <v>8.35</v>
      </c>
      <c r="D24" s="28">
        <f t="shared" si="0"/>
        <v>-0.50999999999999979</v>
      </c>
    </row>
    <row r="25" spans="1:4" x14ac:dyDescent="0.25">
      <c r="A25" s="1">
        <v>37712</v>
      </c>
      <c r="B25" s="2">
        <v>7.26</v>
      </c>
      <c r="C25" s="2">
        <v>7.84</v>
      </c>
      <c r="D25" s="28">
        <f t="shared" si="0"/>
        <v>-0.58000000000000007</v>
      </c>
    </row>
    <row r="26" spans="1:4" x14ac:dyDescent="0.25">
      <c r="A26" s="1">
        <v>37742</v>
      </c>
      <c r="B26" s="2">
        <v>7.01</v>
      </c>
      <c r="C26" s="2">
        <v>7.26</v>
      </c>
      <c r="D26" s="28">
        <f t="shared" si="0"/>
        <v>-0.25</v>
      </c>
    </row>
    <row r="27" spans="1:4" x14ac:dyDescent="0.25">
      <c r="A27" s="1">
        <v>37773</v>
      </c>
      <c r="B27" s="2">
        <v>6.4</v>
      </c>
      <c r="C27" s="2">
        <v>7.01</v>
      </c>
      <c r="D27" s="28">
        <f t="shared" si="0"/>
        <v>-0.60999999999999943</v>
      </c>
    </row>
    <row r="28" spans="1:4" x14ac:dyDescent="0.25">
      <c r="A28" s="1">
        <v>37803</v>
      </c>
      <c r="B28" s="2">
        <v>6.73</v>
      </c>
      <c r="C28" s="2">
        <v>6.4</v>
      </c>
      <c r="D28" s="28">
        <f t="shared" si="0"/>
        <v>0.33000000000000007</v>
      </c>
    </row>
    <row r="29" spans="1:4" x14ac:dyDescent="0.25">
      <c r="A29" s="1">
        <v>37834</v>
      </c>
      <c r="B29" s="2">
        <v>6.71</v>
      </c>
      <c r="C29" s="2">
        <v>6.73</v>
      </c>
      <c r="D29" s="28">
        <f t="shared" si="0"/>
        <v>-2.0000000000000462E-2</v>
      </c>
    </row>
    <row r="30" spans="1:4" x14ac:dyDescent="0.25">
      <c r="A30" s="1">
        <v>37865</v>
      </c>
      <c r="B30" s="2">
        <v>6.27</v>
      </c>
      <c r="C30" s="2">
        <v>6.71</v>
      </c>
      <c r="D30" s="28">
        <f t="shared" si="0"/>
        <v>-0.44000000000000039</v>
      </c>
    </row>
    <row r="31" spans="1:4" x14ac:dyDescent="0.25">
      <c r="A31" s="1">
        <v>37895</v>
      </c>
      <c r="B31" s="2">
        <v>6.1</v>
      </c>
      <c r="C31" s="2">
        <v>6.27</v>
      </c>
      <c r="D31" s="28">
        <f t="shared" si="0"/>
        <v>-0.16999999999999993</v>
      </c>
    </row>
    <row r="32" spans="1:4" x14ac:dyDescent="0.25">
      <c r="A32" s="1">
        <v>37926</v>
      </c>
      <c r="B32" s="2">
        <v>6.19</v>
      </c>
      <c r="C32" s="2">
        <v>6.1</v>
      </c>
      <c r="D32" s="28">
        <f t="shared" si="0"/>
        <v>9.0000000000000746E-2</v>
      </c>
    </row>
    <row r="33" spans="1:10" x14ac:dyDescent="0.25">
      <c r="A33" s="1">
        <v>37956</v>
      </c>
      <c r="B33" s="2">
        <v>6.34</v>
      </c>
      <c r="C33" s="2">
        <v>6.19</v>
      </c>
      <c r="D33" s="28">
        <f t="shared" si="0"/>
        <v>0.14999999999999947</v>
      </c>
    </row>
    <row r="34" spans="1:10" x14ac:dyDescent="0.25">
      <c r="A34" s="1">
        <v>37987</v>
      </c>
      <c r="B34" s="2">
        <v>6.03</v>
      </c>
      <c r="C34" s="2">
        <v>6.34</v>
      </c>
      <c r="D34" s="28">
        <f t="shared" si="0"/>
        <v>-0.30999999999999961</v>
      </c>
    </row>
    <row r="35" spans="1:10" x14ac:dyDescent="0.25">
      <c r="A35" s="1">
        <v>38018</v>
      </c>
      <c r="B35" s="2">
        <v>5.87</v>
      </c>
      <c r="C35" s="2">
        <v>6.03</v>
      </c>
      <c r="D35" s="28">
        <f t="shared" si="0"/>
        <v>-0.16000000000000014</v>
      </c>
    </row>
    <row r="36" spans="1:10" x14ac:dyDescent="0.25">
      <c r="A36" s="1">
        <v>38047</v>
      </c>
      <c r="B36" s="2">
        <v>6.5</v>
      </c>
      <c r="C36" s="2">
        <v>5.87</v>
      </c>
      <c r="D36" s="28">
        <f t="shared" si="0"/>
        <v>0.62999999999999989</v>
      </c>
    </row>
    <row r="37" spans="1:10" x14ac:dyDescent="0.25">
      <c r="A37" s="1">
        <v>38078</v>
      </c>
      <c r="B37" s="2">
        <v>6.86</v>
      </c>
      <c r="C37" s="2">
        <v>6.5</v>
      </c>
      <c r="D37" s="28">
        <f t="shared" si="0"/>
        <v>0.36000000000000032</v>
      </c>
    </row>
    <row r="38" spans="1:10" x14ac:dyDescent="0.25">
      <c r="A38" s="1">
        <v>38108</v>
      </c>
      <c r="B38" s="2">
        <v>6.62</v>
      </c>
      <c r="C38" s="2">
        <v>6.86</v>
      </c>
      <c r="D38" s="28">
        <f t="shared" si="0"/>
        <v>-0.24000000000000021</v>
      </c>
    </row>
    <row r="39" spans="1:10" x14ac:dyDescent="0.25">
      <c r="A39" s="1">
        <v>38139</v>
      </c>
      <c r="B39" s="2">
        <v>7.51</v>
      </c>
      <c r="C39" s="2">
        <v>6.62</v>
      </c>
      <c r="D39" s="28">
        <f t="shared" si="0"/>
        <v>0.88999999999999968</v>
      </c>
    </row>
    <row r="40" spans="1:10" x14ac:dyDescent="0.25">
      <c r="A40" s="1">
        <v>38169</v>
      </c>
      <c r="B40" s="2">
        <v>8.17</v>
      </c>
      <c r="C40" s="2">
        <v>7.51</v>
      </c>
      <c r="D40" s="28">
        <f t="shared" si="0"/>
        <v>0.66000000000000014</v>
      </c>
      <c r="E40" s="6" t="s">
        <v>73</v>
      </c>
      <c r="F40" s="7"/>
      <c r="G40" s="7"/>
      <c r="H40" s="7"/>
      <c r="I40" s="7"/>
      <c r="J40" s="8"/>
    </row>
    <row r="41" spans="1:10" x14ac:dyDescent="0.25">
      <c r="A41" s="1">
        <v>38200</v>
      </c>
      <c r="B41" s="2">
        <v>7.88</v>
      </c>
      <c r="C41" s="2">
        <v>8.17</v>
      </c>
      <c r="D41" s="28">
        <f t="shared" si="0"/>
        <v>-0.29000000000000004</v>
      </c>
      <c r="E41" s="9" t="s">
        <v>67</v>
      </c>
      <c r="F41" s="10" t="s">
        <v>68</v>
      </c>
      <c r="G41" s="10" t="s">
        <v>69</v>
      </c>
      <c r="H41" s="11" t="s">
        <v>70</v>
      </c>
      <c r="I41" s="12" t="s">
        <v>71</v>
      </c>
      <c r="J41" s="13" t="s">
        <v>72</v>
      </c>
    </row>
    <row r="42" spans="1:10" x14ac:dyDescent="0.25">
      <c r="A42" s="1">
        <v>38231</v>
      </c>
      <c r="B42" s="2">
        <v>8.67</v>
      </c>
      <c r="C42" s="2">
        <v>7.88</v>
      </c>
      <c r="D42" s="28">
        <f t="shared" si="0"/>
        <v>0.79</v>
      </c>
      <c r="E42" s="14">
        <f>AVERAGE(D5:D124)</f>
        <v>0.17441666666666666</v>
      </c>
      <c r="F42" s="15">
        <f>STDEV(D5:D124)</f>
        <v>1.33067670649143</v>
      </c>
      <c r="G42" s="15">
        <f>CORREL(D5:D123,D6:D124)</f>
        <v>0.33357948774460711</v>
      </c>
      <c r="H42" s="15">
        <f>SQRT(1/(COUNT(D5:D124)-2))</f>
        <v>9.2057461789832332E-2</v>
      </c>
      <c r="I42" s="15">
        <f>(G42-0)/H42</f>
        <v>3.6236007517366797</v>
      </c>
      <c r="J42" s="16">
        <f>2*NORMSDIST(-ABS(I42))</f>
        <v>2.905299575629097E-4</v>
      </c>
    </row>
    <row r="43" spans="1:10" x14ac:dyDescent="0.25">
      <c r="A43" s="1">
        <v>38261</v>
      </c>
      <c r="B43" s="2">
        <v>8.9600000000000009</v>
      </c>
      <c r="C43" s="2">
        <v>8.67</v>
      </c>
      <c r="D43" s="28">
        <f t="shared" si="0"/>
        <v>0.29000000000000092</v>
      </c>
    </row>
    <row r="44" spans="1:10" x14ac:dyDescent="0.25">
      <c r="A44" s="1">
        <v>38292</v>
      </c>
      <c r="B44" s="2">
        <v>8.67</v>
      </c>
      <c r="C44" s="2">
        <v>8.9600000000000009</v>
      </c>
      <c r="D44" s="28">
        <f t="shared" si="0"/>
        <v>-0.29000000000000092</v>
      </c>
    </row>
    <row r="45" spans="1:10" x14ac:dyDescent="0.25">
      <c r="A45" s="1">
        <v>38322</v>
      </c>
      <c r="B45" s="2">
        <v>8.8000000000000007</v>
      </c>
      <c r="C45" s="2">
        <v>8.67</v>
      </c>
      <c r="D45" s="28">
        <f t="shared" si="0"/>
        <v>0.13000000000000078</v>
      </c>
    </row>
    <row r="46" spans="1:10" x14ac:dyDescent="0.25">
      <c r="A46" s="1">
        <v>38353</v>
      </c>
      <c r="B46" s="2">
        <v>8.92</v>
      </c>
      <c r="C46" s="2">
        <v>8.8000000000000007</v>
      </c>
      <c r="D46" s="28">
        <f t="shared" si="0"/>
        <v>0.11999999999999922</v>
      </c>
    </row>
    <row r="47" spans="1:10" x14ac:dyDescent="0.25">
      <c r="A47" s="1">
        <v>38384</v>
      </c>
      <c r="B47" s="2">
        <v>9.32</v>
      </c>
      <c r="C47" s="2">
        <v>8.92</v>
      </c>
      <c r="D47" s="28">
        <f t="shared" si="0"/>
        <v>0.40000000000000036</v>
      </c>
    </row>
    <row r="48" spans="1:10" x14ac:dyDescent="0.25">
      <c r="A48" s="1">
        <v>38412</v>
      </c>
      <c r="B48" s="2">
        <v>8.9</v>
      </c>
      <c r="C48" s="2">
        <v>9.32</v>
      </c>
      <c r="D48" s="28">
        <f t="shared" si="0"/>
        <v>-0.41999999999999993</v>
      </c>
    </row>
    <row r="49" spans="1:4" x14ac:dyDescent="0.25">
      <c r="A49" s="1">
        <v>38443</v>
      </c>
      <c r="B49" s="2">
        <v>8.5299999999999994</v>
      </c>
      <c r="C49" s="2">
        <v>8.9</v>
      </c>
      <c r="D49" s="28">
        <f t="shared" si="0"/>
        <v>-0.37000000000000099</v>
      </c>
    </row>
    <row r="50" spans="1:4" x14ac:dyDescent="0.25">
      <c r="A50" s="1">
        <v>38473</v>
      </c>
      <c r="B50" s="2">
        <v>8.51</v>
      </c>
      <c r="C50" s="2">
        <v>8.5299999999999994</v>
      </c>
      <c r="D50" s="28">
        <f t="shared" si="0"/>
        <v>-1.9999999999999574E-2</v>
      </c>
    </row>
    <row r="51" spans="1:4" x14ac:dyDescent="0.25">
      <c r="A51" s="1">
        <v>38504</v>
      </c>
      <c r="B51" s="2">
        <v>9.0299999999999994</v>
      </c>
      <c r="C51" s="2">
        <v>8.51</v>
      </c>
      <c r="D51" s="28">
        <f t="shared" si="0"/>
        <v>0.51999999999999957</v>
      </c>
    </row>
    <row r="52" spans="1:4" x14ac:dyDescent="0.25">
      <c r="A52" s="1">
        <v>38534</v>
      </c>
      <c r="B52" s="2">
        <v>9.6</v>
      </c>
      <c r="C52" s="2">
        <v>9.0299999999999994</v>
      </c>
      <c r="D52" s="28">
        <f t="shared" si="0"/>
        <v>0.57000000000000028</v>
      </c>
    </row>
    <row r="53" spans="1:4" x14ac:dyDescent="0.25">
      <c r="A53" s="1">
        <v>38565</v>
      </c>
      <c r="B53" s="2">
        <v>9.8800000000000008</v>
      </c>
      <c r="C53" s="2">
        <v>9.6</v>
      </c>
      <c r="D53" s="28">
        <f t="shared" si="0"/>
        <v>0.28000000000000114</v>
      </c>
    </row>
    <row r="54" spans="1:4" x14ac:dyDescent="0.25">
      <c r="A54" s="1">
        <v>38596</v>
      </c>
      <c r="B54" s="2">
        <v>10.81</v>
      </c>
      <c r="C54" s="2">
        <v>9.8800000000000008</v>
      </c>
      <c r="D54" s="28">
        <f t="shared" si="0"/>
        <v>0.92999999999999972</v>
      </c>
    </row>
    <row r="55" spans="1:4" x14ac:dyDescent="0.25">
      <c r="A55" s="1">
        <v>38626</v>
      </c>
      <c r="B55" s="2">
        <v>11.61</v>
      </c>
      <c r="C55" s="2">
        <v>10.81</v>
      </c>
      <c r="D55" s="28">
        <f t="shared" si="0"/>
        <v>0.79999999999999893</v>
      </c>
    </row>
    <row r="56" spans="1:4" x14ac:dyDescent="0.25">
      <c r="A56" s="1">
        <v>38657</v>
      </c>
      <c r="B56" s="2">
        <v>11.81</v>
      </c>
      <c r="C56" s="2">
        <v>11.61</v>
      </c>
      <c r="D56" s="28">
        <f t="shared" si="0"/>
        <v>0.20000000000000107</v>
      </c>
    </row>
    <row r="57" spans="1:4" x14ac:dyDescent="0.25">
      <c r="A57" s="1">
        <v>38687</v>
      </c>
      <c r="B57" s="2">
        <v>13.93</v>
      </c>
      <c r="C57" s="2">
        <v>11.81</v>
      </c>
      <c r="D57" s="28">
        <f t="shared" si="0"/>
        <v>2.1199999999999992</v>
      </c>
    </row>
    <row r="58" spans="1:4" x14ac:dyDescent="0.25">
      <c r="A58" s="1">
        <v>38718</v>
      </c>
      <c r="B58" s="2">
        <v>16.190000000000001</v>
      </c>
      <c r="C58" s="2">
        <v>13.93</v>
      </c>
      <c r="D58" s="28">
        <f t="shared" si="0"/>
        <v>2.2600000000000016</v>
      </c>
    </row>
    <row r="59" spans="1:4" x14ac:dyDescent="0.25">
      <c r="A59" s="1">
        <v>38749</v>
      </c>
      <c r="B59" s="2">
        <v>18.05</v>
      </c>
      <c r="C59" s="2">
        <v>16.190000000000001</v>
      </c>
      <c r="D59" s="28">
        <f t="shared" si="0"/>
        <v>1.8599999999999994</v>
      </c>
    </row>
    <row r="60" spans="1:4" x14ac:dyDescent="0.25">
      <c r="A60" s="1">
        <v>38777</v>
      </c>
      <c r="B60" s="2">
        <v>17.079999999999998</v>
      </c>
      <c r="C60" s="2">
        <v>18.05</v>
      </c>
      <c r="D60" s="28">
        <f t="shared" si="0"/>
        <v>-0.97000000000000242</v>
      </c>
    </row>
    <row r="61" spans="1:4" x14ac:dyDescent="0.25">
      <c r="A61" s="1">
        <v>38808</v>
      </c>
      <c r="B61" s="2">
        <v>17.46</v>
      </c>
      <c r="C61" s="2">
        <v>17.079999999999998</v>
      </c>
      <c r="D61" s="28">
        <f t="shared" si="0"/>
        <v>0.38000000000000256</v>
      </c>
    </row>
    <row r="62" spans="1:4" x14ac:dyDescent="0.25">
      <c r="A62" s="1">
        <v>38838</v>
      </c>
      <c r="B62" s="2">
        <v>16.899999999999999</v>
      </c>
      <c r="C62" s="2">
        <v>17.46</v>
      </c>
      <c r="D62" s="28">
        <f t="shared" si="0"/>
        <v>-0.56000000000000227</v>
      </c>
    </row>
    <row r="63" spans="1:4" x14ac:dyDescent="0.25">
      <c r="A63" s="1">
        <v>38869</v>
      </c>
      <c r="B63" s="2">
        <v>15.69</v>
      </c>
      <c r="C63" s="2">
        <v>16.899999999999999</v>
      </c>
      <c r="D63" s="28">
        <f t="shared" si="0"/>
        <v>-1.2099999999999991</v>
      </c>
    </row>
    <row r="64" spans="1:4" x14ac:dyDescent="0.25">
      <c r="A64" s="1">
        <v>38899</v>
      </c>
      <c r="B64" s="2">
        <v>15.86</v>
      </c>
      <c r="C64" s="2">
        <v>15.69</v>
      </c>
      <c r="D64" s="28">
        <f t="shared" si="0"/>
        <v>0.16999999999999993</v>
      </c>
    </row>
    <row r="65" spans="1:4" x14ac:dyDescent="0.25">
      <c r="A65" s="1">
        <v>38930</v>
      </c>
      <c r="B65" s="2">
        <v>12.98</v>
      </c>
      <c r="C65" s="2">
        <v>15.86</v>
      </c>
      <c r="D65" s="28">
        <f t="shared" si="0"/>
        <v>-2.879999999999999</v>
      </c>
    </row>
    <row r="66" spans="1:4" x14ac:dyDescent="0.25">
      <c r="A66" s="1">
        <v>38961</v>
      </c>
      <c r="B66" s="2">
        <v>12.31</v>
      </c>
      <c r="C66" s="2">
        <v>12.98</v>
      </c>
      <c r="D66" s="28">
        <f t="shared" si="0"/>
        <v>-0.66999999999999993</v>
      </c>
    </row>
    <row r="67" spans="1:4" x14ac:dyDescent="0.25">
      <c r="A67" s="1">
        <v>38991</v>
      </c>
      <c r="B67" s="2">
        <v>11.51</v>
      </c>
      <c r="C67" s="2">
        <v>12.31</v>
      </c>
      <c r="D67" s="28">
        <f t="shared" si="0"/>
        <v>-0.80000000000000071</v>
      </c>
    </row>
    <row r="68" spans="1:4" x14ac:dyDescent="0.25">
      <c r="A68" s="1">
        <v>39022</v>
      </c>
      <c r="B68" s="2">
        <v>11.73</v>
      </c>
      <c r="C68" s="2">
        <v>11.51</v>
      </c>
      <c r="D68" s="28">
        <f t="shared" si="0"/>
        <v>0.22000000000000064</v>
      </c>
    </row>
    <row r="69" spans="1:4" x14ac:dyDescent="0.25">
      <c r="A69" s="1">
        <v>39052</v>
      </c>
      <c r="B69" s="2">
        <v>11.7</v>
      </c>
      <c r="C69" s="2">
        <v>11.73</v>
      </c>
      <c r="D69" s="28">
        <f t="shared" ref="D69:D124" si="1">B69-B68</f>
        <v>-3.0000000000001137E-2</v>
      </c>
    </row>
    <row r="70" spans="1:4" x14ac:dyDescent="0.25">
      <c r="A70" s="1">
        <v>39083</v>
      </c>
      <c r="B70" s="2">
        <v>10.9</v>
      </c>
      <c r="C70" s="2">
        <v>11.7</v>
      </c>
      <c r="D70" s="28">
        <f t="shared" si="1"/>
        <v>-0.79999999999999893</v>
      </c>
    </row>
    <row r="71" spans="1:4" x14ac:dyDescent="0.25">
      <c r="A71" s="1">
        <v>39114</v>
      </c>
      <c r="B71" s="2">
        <v>10.57</v>
      </c>
      <c r="C71" s="2">
        <v>10.9</v>
      </c>
      <c r="D71" s="28">
        <f t="shared" si="1"/>
        <v>-0.33000000000000007</v>
      </c>
    </row>
    <row r="72" spans="1:4" x14ac:dyDescent="0.25">
      <c r="A72" s="1">
        <v>39142</v>
      </c>
      <c r="B72" s="2">
        <v>10.37</v>
      </c>
      <c r="C72" s="2">
        <v>10.57</v>
      </c>
      <c r="D72" s="28">
        <f t="shared" si="1"/>
        <v>-0.20000000000000107</v>
      </c>
    </row>
    <row r="73" spans="1:4" x14ac:dyDescent="0.25">
      <c r="A73" s="1">
        <v>39173</v>
      </c>
      <c r="B73" s="2">
        <v>9.59</v>
      </c>
      <c r="C73" s="2">
        <v>10.37</v>
      </c>
      <c r="D73" s="28">
        <f t="shared" si="1"/>
        <v>-0.77999999999999936</v>
      </c>
    </row>
    <row r="74" spans="1:4" x14ac:dyDescent="0.25">
      <c r="A74" s="1">
        <v>39203</v>
      </c>
      <c r="B74" s="2">
        <v>9.09</v>
      </c>
      <c r="C74" s="2">
        <v>9.59</v>
      </c>
      <c r="D74" s="28">
        <f t="shared" si="1"/>
        <v>-0.5</v>
      </c>
    </row>
    <row r="75" spans="1:4" x14ac:dyDescent="0.25">
      <c r="A75" s="1">
        <v>39234</v>
      </c>
      <c r="B75" s="2">
        <v>9.26</v>
      </c>
      <c r="C75" s="2">
        <v>9.09</v>
      </c>
      <c r="D75" s="28">
        <f t="shared" si="1"/>
        <v>0.16999999999999993</v>
      </c>
    </row>
    <row r="76" spans="1:4" x14ac:dyDescent="0.25">
      <c r="A76" s="1">
        <v>39264</v>
      </c>
      <c r="B76" s="2">
        <v>9.9</v>
      </c>
      <c r="C76" s="2">
        <v>9.26</v>
      </c>
      <c r="D76" s="28">
        <f t="shared" si="1"/>
        <v>0.64000000000000057</v>
      </c>
    </row>
    <row r="77" spans="1:4" x14ac:dyDescent="0.25">
      <c r="A77" s="1">
        <v>39295</v>
      </c>
      <c r="B77" s="2">
        <v>9.61</v>
      </c>
      <c r="C77" s="2">
        <v>9.9</v>
      </c>
      <c r="D77" s="28">
        <f t="shared" si="1"/>
        <v>-0.29000000000000092</v>
      </c>
    </row>
    <row r="78" spans="1:4" x14ac:dyDescent="0.25">
      <c r="A78" s="1">
        <v>39326</v>
      </c>
      <c r="B78" s="2">
        <v>9.85</v>
      </c>
      <c r="C78" s="2">
        <v>9.61</v>
      </c>
      <c r="D78" s="28">
        <f t="shared" si="1"/>
        <v>0.24000000000000021</v>
      </c>
    </row>
    <row r="79" spans="1:4" x14ac:dyDescent="0.25">
      <c r="A79" s="1">
        <v>39356</v>
      </c>
      <c r="B79" s="2">
        <v>9.99</v>
      </c>
      <c r="C79" s="2">
        <v>9.85</v>
      </c>
      <c r="D79" s="28">
        <f t="shared" si="1"/>
        <v>0.14000000000000057</v>
      </c>
    </row>
    <row r="80" spans="1:4" x14ac:dyDescent="0.25">
      <c r="A80" s="1">
        <v>39387</v>
      </c>
      <c r="B80" s="2">
        <v>9.9</v>
      </c>
      <c r="C80" s="2">
        <v>9.99</v>
      </c>
      <c r="D80" s="28">
        <f t="shared" si="1"/>
        <v>-8.9999999999999858E-2</v>
      </c>
    </row>
    <row r="81" spans="1:4" x14ac:dyDescent="0.25">
      <c r="A81" s="1">
        <v>39417</v>
      </c>
      <c r="B81" s="2">
        <v>10.45</v>
      </c>
      <c r="C81" s="2">
        <v>9.9</v>
      </c>
      <c r="D81" s="28">
        <f t="shared" si="1"/>
        <v>0.54999999999999893</v>
      </c>
    </row>
    <row r="82" spans="1:4" x14ac:dyDescent="0.25">
      <c r="A82" s="1">
        <v>39448</v>
      </c>
      <c r="B82" s="2">
        <v>11.66</v>
      </c>
      <c r="C82" s="2">
        <v>10.45</v>
      </c>
      <c r="D82" s="28">
        <f t="shared" si="1"/>
        <v>1.2100000000000009</v>
      </c>
    </row>
    <row r="83" spans="1:4" x14ac:dyDescent="0.25">
      <c r="A83" s="1">
        <v>39479</v>
      </c>
      <c r="B83" s="2">
        <v>13.61</v>
      </c>
      <c r="C83" s="2">
        <v>11.66</v>
      </c>
      <c r="D83" s="28">
        <f t="shared" si="1"/>
        <v>1.9499999999999993</v>
      </c>
    </row>
    <row r="84" spans="1:4" x14ac:dyDescent="0.25">
      <c r="A84" s="1">
        <v>39508</v>
      </c>
      <c r="B84" s="2">
        <v>12.88</v>
      </c>
      <c r="C84" s="2">
        <v>13.61</v>
      </c>
      <c r="D84" s="28">
        <f t="shared" si="1"/>
        <v>-0.72999999999999865</v>
      </c>
    </row>
    <row r="85" spans="1:4" x14ac:dyDescent="0.25">
      <c r="A85" s="1">
        <v>39539</v>
      </c>
      <c r="B85" s="2">
        <v>12.52</v>
      </c>
      <c r="C85" s="2">
        <v>12.88</v>
      </c>
      <c r="D85" s="28">
        <f t="shared" si="1"/>
        <v>-0.36000000000000121</v>
      </c>
    </row>
    <row r="86" spans="1:4" x14ac:dyDescent="0.25">
      <c r="A86" s="1">
        <v>39569</v>
      </c>
      <c r="B86" s="2">
        <v>10.93</v>
      </c>
      <c r="C86" s="2">
        <v>12.52</v>
      </c>
      <c r="D86" s="28">
        <f t="shared" si="1"/>
        <v>-1.5899999999999999</v>
      </c>
    </row>
    <row r="87" spans="1:4" x14ac:dyDescent="0.25">
      <c r="A87" s="1">
        <v>39600</v>
      </c>
      <c r="B87" s="2">
        <v>12.07</v>
      </c>
      <c r="C87" s="2">
        <v>10.93</v>
      </c>
      <c r="D87" s="28">
        <f t="shared" si="1"/>
        <v>1.1400000000000006</v>
      </c>
    </row>
    <row r="88" spans="1:4" x14ac:dyDescent="0.25">
      <c r="A88" s="1">
        <v>39630</v>
      </c>
      <c r="B88" s="2">
        <v>13.21</v>
      </c>
      <c r="C88" s="2">
        <v>12.07</v>
      </c>
      <c r="D88" s="28">
        <f t="shared" si="1"/>
        <v>1.1400000000000006</v>
      </c>
    </row>
    <row r="89" spans="1:4" x14ac:dyDescent="0.25">
      <c r="A89" s="1">
        <v>39661</v>
      </c>
      <c r="B89" s="2">
        <v>13.68</v>
      </c>
      <c r="C89" s="2">
        <v>13.21</v>
      </c>
      <c r="D89" s="28">
        <f t="shared" si="1"/>
        <v>0.46999999999999886</v>
      </c>
    </row>
    <row r="90" spans="1:4" x14ac:dyDescent="0.25">
      <c r="A90" s="1">
        <v>39692</v>
      </c>
      <c r="B90" s="2">
        <v>14.02</v>
      </c>
      <c r="C90" s="2">
        <v>13.68</v>
      </c>
      <c r="D90" s="28">
        <f t="shared" si="1"/>
        <v>0.33999999999999986</v>
      </c>
    </row>
    <row r="91" spans="1:4" x14ac:dyDescent="0.25">
      <c r="A91" s="1">
        <v>39722</v>
      </c>
      <c r="B91" s="2">
        <v>11.7</v>
      </c>
      <c r="C91" s="2">
        <v>14.02</v>
      </c>
      <c r="D91" s="28">
        <f t="shared" si="1"/>
        <v>-2.3200000000000003</v>
      </c>
    </row>
    <row r="92" spans="1:4" x14ac:dyDescent="0.25">
      <c r="A92" s="1">
        <v>39753</v>
      </c>
      <c r="B92" s="2">
        <v>11.83</v>
      </c>
      <c r="C92" s="2">
        <v>11.7</v>
      </c>
      <c r="D92" s="28">
        <f t="shared" si="1"/>
        <v>0.13000000000000078</v>
      </c>
    </row>
    <row r="93" spans="1:4" x14ac:dyDescent="0.25">
      <c r="A93" s="1">
        <v>39783</v>
      </c>
      <c r="B93" s="2">
        <v>11.32</v>
      </c>
      <c r="C93" s="2">
        <v>11.83</v>
      </c>
      <c r="D93" s="28">
        <f t="shared" si="1"/>
        <v>-0.50999999999999979</v>
      </c>
    </row>
    <row r="94" spans="1:4" x14ac:dyDescent="0.25">
      <c r="A94" s="1">
        <v>39814</v>
      </c>
      <c r="B94" s="2">
        <v>12.24</v>
      </c>
      <c r="C94" s="2">
        <v>11.32</v>
      </c>
      <c r="D94" s="28">
        <f t="shared" si="1"/>
        <v>0.91999999999999993</v>
      </c>
    </row>
    <row r="95" spans="1:4" x14ac:dyDescent="0.25">
      <c r="A95" s="1">
        <v>39845</v>
      </c>
      <c r="B95" s="2">
        <v>13.31</v>
      </c>
      <c r="C95" s="2">
        <v>12.24</v>
      </c>
      <c r="D95" s="28">
        <f t="shared" si="1"/>
        <v>1.0700000000000003</v>
      </c>
    </row>
    <row r="96" spans="1:4" x14ac:dyDescent="0.25">
      <c r="A96" s="1">
        <v>39873</v>
      </c>
      <c r="B96" s="2">
        <v>12.93</v>
      </c>
      <c r="C96" s="2">
        <v>13.31</v>
      </c>
      <c r="D96" s="28">
        <f t="shared" si="1"/>
        <v>-0.38000000000000078</v>
      </c>
    </row>
    <row r="97" spans="1:4" x14ac:dyDescent="0.25">
      <c r="A97" s="1">
        <v>39904</v>
      </c>
      <c r="B97" s="2">
        <v>13.47</v>
      </c>
      <c r="C97" s="2">
        <v>12.93</v>
      </c>
      <c r="D97" s="28">
        <f t="shared" si="1"/>
        <v>0.54000000000000092</v>
      </c>
    </row>
    <row r="98" spans="1:4" x14ac:dyDescent="0.25">
      <c r="A98" s="1">
        <v>39934</v>
      </c>
      <c r="B98" s="2">
        <v>15.47</v>
      </c>
      <c r="C98" s="2">
        <v>13.47</v>
      </c>
      <c r="D98" s="28">
        <f t="shared" si="1"/>
        <v>2</v>
      </c>
    </row>
    <row r="99" spans="1:4" x14ac:dyDescent="0.25">
      <c r="A99" s="1">
        <v>39965</v>
      </c>
      <c r="B99" s="2">
        <v>16.579999999999998</v>
      </c>
      <c r="C99" s="2">
        <v>15.47</v>
      </c>
      <c r="D99" s="28">
        <f t="shared" si="1"/>
        <v>1.1099999999999977</v>
      </c>
    </row>
    <row r="100" spans="1:4" x14ac:dyDescent="0.25">
      <c r="A100" s="1">
        <v>39995</v>
      </c>
      <c r="B100" s="2">
        <v>17.8</v>
      </c>
      <c r="C100" s="2">
        <v>16.579999999999998</v>
      </c>
      <c r="D100" s="28">
        <f t="shared" si="1"/>
        <v>1.2200000000000024</v>
      </c>
    </row>
    <row r="101" spans="1:4" x14ac:dyDescent="0.25">
      <c r="A101" s="1">
        <v>40026</v>
      </c>
      <c r="B101" s="2">
        <v>21.72</v>
      </c>
      <c r="C101" s="2">
        <v>17.8</v>
      </c>
      <c r="D101" s="28">
        <f t="shared" si="1"/>
        <v>3.9199999999999982</v>
      </c>
    </row>
    <row r="102" spans="1:4" x14ac:dyDescent="0.25">
      <c r="A102" s="1">
        <v>40057</v>
      </c>
      <c r="B102" s="2">
        <v>23.45</v>
      </c>
      <c r="C102" s="2">
        <v>21.72</v>
      </c>
      <c r="D102" s="28">
        <f t="shared" si="1"/>
        <v>1.7300000000000004</v>
      </c>
    </row>
    <row r="103" spans="1:4" x14ac:dyDescent="0.25">
      <c r="A103" s="1">
        <v>40087</v>
      </c>
      <c r="B103" s="2">
        <v>23.16</v>
      </c>
      <c r="C103" s="2">
        <v>23.45</v>
      </c>
      <c r="D103" s="28">
        <f t="shared" si="1"/>
        <v>-0.28999999999999915</v>
      </c>
    </row>
    <row r="104" spans="1:4" x14ac:dyDescent="0.25">
      <c r="A104" s="1">
        <v>40118</v>
      </c>
      <c r="B104" s="2">
        <v>22.77</v>
      </c>
      <c r="C104" s="2">
        <v>23.16</v>
      </c>
      <c r="D104" s="28">
        <f t="shared" si="1"/>
        <v>-0.39000000000000057</v>
      </c>
    </row>
    <row r="105" spans="1:4" x14ac:dyDescent="0.25">
      <c r="A105" s="1">
        <v>40148</v>
      </c>
      <c r="B105" s="2">
        <v>24.9</v>
      </c>
      <c r="C105" s="2">
        <v>22.77</v>
      </c>
      <c r="D105" s="28">
        <f t="shared" si="1"/>
        <v>2.129999999999999</v>
      </c>
    </row>
    <row r="106" spans="1:4" x14ac:dyDescent="0.25">
      <c r="A106" s="1">
        <v>40179</v>
      </c>
      <c r="B106" s="2">
        <v>21.91</v>
      </c>
      <c r="C106" s="2">
        <v>24.9</v>
      </c>
      <c r="D106" s="28">
        <f t="shared" si="1"/>
        <v>-2.9899999999999984</v>
      </c>
    </row>
    <row r="107" spans="1:4" x14ac:dyDescent="0.25">
      <c r="A107" s="1">
        <v>40210</v>
      </c>
      <c r="B107" s="2">
        <v>21.98</v>
      </c>
      <c r="C107" s="2">
        <v>21.91</v>
      </c>
      <c r="D107" s="28">
        <f t="shared" si="1"/>
        <v>7.0000000000000284E-2</v>
      </c>
    </row>
    <row r="108" spans="1:4" x14ac:dyDescent="0.25">
      <c r="A108" s="1">
        <v>40238</v>
      </c>
      <c r="B108" s="2">
        <v>18.149999999999999</v>
      </c>
      <c r="C108" s="2">
        <v>21.98</v>
      </c>
      <c r="D108" s="28">
        <f t="shared" si="1"/>
        <v>-3.8300000000000018</v>
      </c>
    </row>
    <row r="109" spans="1:4" x14ac:dyDescent="0.25">
      <c r="A109" s="1">
        <v>40269</v>
      </c>
      <c r="B109" s="2">
        <v>16.89</v>
      </c>
      <c r="C109" s="2">
        <v>18.149999999999999</v>
      </c>
      <c r="D109" s="28">
        <f t="shared" si="1"/>
        <v>-1.259999999999998</v>
      </c>
    </row>
    <row r="110" spans="1:4" x14ac:dyDescent="0.25">
      <c r="A110" s="1">
        <v>40299</v>
      </c>
      <c r="B110" s="2">
        <v>15.11</v>
      </c>
      <c r="C110" s="2">
        <v>16.89</v>
      </c>
      <c r="D110" s="28">
        <f t="shared" si="1"/>
        <v>-1.7800000000000011</v>
      </c>
    </row>
    <row r="111" spans="1:4" x14ac:dyDescent="0.25">
      <c r="A111" s="1">
        <v>40330</v>
      </c>
      <c r="B111" s="2">
        <v>16.3</v>
      </c>
      <c r="C111" s="2">
        <v>15.11</v>
      </c>
      <c r="D111" s="28">
        <f t="shared" si="1"/>
        <v>1.1900000000000013</v>
      </c>
    </row>
    <row r="112" spans="1:4" x14ac:dyDescent="0.25">
      <c r="A112" s="1">
        <v>40360</v>
      </c>
      <c r="B112" s="2">
        <v>17.690000000000001</v>
      </c>
      <c r="C112" s="2">
        <v>16.3</v>
      </c>
      <c r="D112" s="28">
        <f t="shared" si="1"/>
        <v>1.3900000000000006</v>
      </c>
    </row>
    <row r="113" spans="1:4" x14ac:dyDescent="0.25">
      <c r="A113" s="1">
        <v>40391</v>
      </c>
      <c r="B113" s="2">
        <v>18.600000000000001</v>
      </c>
      <c r="C113" s="2">
        <v>17.690000000000001</v>
      </c>
      <c r="D113" s="28">
        <f t="shared" si="1"/>
        <v>0.91000000000000014</v>
      </c>
    </row>
    <row r="114" spans="1:4" x14ac:dyDescent="0.25">
      <c r="A114" s="1">
        <v>40422</v>
      </c>
      <c r="B114" s="2">
        <v>22.67</v>
      </c>
      <c r="C114" s="2">
        <v>18.600000000000001</v>
      </c>
      <c r="D114" s="28">
        <f t="shared" si="1"/>
        <v>4.07</v>
      </c>
    </row>
    <row r="115" spans="1:4" x14ac:dyDescent="0.25">
      <c r="A115" s="1">
        <v>40452</v>
      </c>
      <c r="B115" s="2">
        <v>26.94</v>
      </c>
      <c r="C115" s="2">
        <v>22.67</v>
      </c>
      <c r="D115" s="28">
        <f t="shared" si="1"/>
        <v>4.2699999999999996</v>
      </c>
    </row>
    <row r="116" spans="1:4" x14ac:dyDescent="0.25">
      <c r="A116" s="1">
        <v>40483</v>
      </c>
      <c r="B116" s="2">
        <v>26.42</v>
      </c>
      <c r="C116" s="2">
        <v>26.94</v>
      </c>
      <c r="D116" s="28">
        <f t="shared" si="1"/>
        <v>-0.51999999999999957</v>
      </c>
    </row>
    <row r="117" spans="1:4" x14ac:dyDescent="0.25">
      <c r="A117" s="1">
        <v>40513</v>
      </c>
      <c r="B117" s="2">
        <v>28.04</v>
      </c>
      <c r="C117" s="2">
        <v>26.42</v>
      </c>
      <c r="D117" s="28">
        <f t="shared" si="1"/>
        <v>1.6199999999999974</v>
      </c>
    </row>
    <row r="118" spans="1:4" x14ac:dyDescent="0.25">
      <c r="A118" s="1">
        <v>40544</v>
      </c>
      <c r="B118" s="2">
        <v>29.74</v>
      </c>
      <c r="C118" s="2">
        <v>28.04</v>
      </c>
      <c r="D118" s="28">
        <f t="shared" si="1"/>
        <v>1.6999999999999993</v>
      </c>
    </row>
    <row r="119" spans="1:4" x14ac:dyDescent="0.25">
      <c r="A119" s="1">
        <v>40575</v>
      </c>
      <c r="B119" s="2">
        <v>29.31</v>
      </c>
      <c r="C119" s="2">
        <v>29.74</v>
      </c>
      <c r="D119" s="28">
        <f t="shared" si="1"/>
        <v>-0.42999999999999972</v>
      </c>
    </row>
    <row r="120" spans="1:4" x14ac:dyDescent="0.25">
      <c r="A120" s="1">
        <v>40603</v>
      </c>
      <c r="B120" s="2">
        <v>25.9</v>
      </c>
      <c r="C120" s="2">
        <v>29.31</v>
      </c>
      <c r="D120" s="28">
        <f t="shared" si="1"/>
        <v>-3.41</v>
      </c>
    </row>
    <row r="121" spans="1:4" x14ac:dyDescent="0.25">
      <c r="A121" s="1">
        <v>40634</v>
      </c>
      <c r="B121" s="2">
        <v>23.9</v>
      </c>
      <c r="C121" s="2">
        <v>25.9</v>
      </c>
      <c r="D121" s="28">
        <f t="shared" si="1"/>
        <v>-2</v>
      </c>
    </row>
    <row r="122" spans="1:4" x14ac:dyDescent="0.25">
      <c r="A122" s="1">
        <v>40664</v>
      </c>
      <c r="B122" s="2">
        <v>21.84</v>
      </c>
      <c r="C122" s="2">
        <v>23.9</v>
      </c>
      <c r="D122" s="28">
        <f t="shared" si="1"/>
        <v>-2.0599999999999987</v>
      </c>
    </row>
    <row r="123" spans="1:4" x14ac:dyDescent="0.25">
      <c r="A123" s="1">
        <v>40695</v>
      </c>
      <c r="B123" s="2">
        <v>24.92</v>
      </c>
      <c r="C123" s="2">
        <v>21.84</v>
      </c>
      <c r="D123" s="28">
        <f t="shared" si="1"/>
        <v>3.0800000000000018</v>
      </c>
    </row>
    <row r="124" spans="1:4" x14ac:dyDescent="0.25">
      <c r="A124" s="1">
        <v>40725</v>
      </c>
      <c r="B124" s="2">
        <v>29.47</v>
      </c>
      <c r="C124" s="2">
        <v>24.92</v>
      </c>
      <c r="D124" s="28">
        <f t="shared" si="1"/>
        <v>4.5499999999999972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workbookViewId="0"/>
  </sheetViews>
  <sheetFormatPr defaultRowHeight="13.2" x14ac:dyDescent="0.25"/>
  <cols>
    <col min="3" max="3" width="11" customWidth="1"/>
    <col min="5" max="5" width="10.33203125" customWidth="1"/>
  </cols>
  <sheetData>
    <row r="1" spans="1:11" x14ac:dyDescent="0.25">
      <c r="A1" s="18" t="s">
        <v>2</v>
      </c>
      <c r="E1" s="19"/>
    </row>
    <row r="2" spans="1:11" x14ac:dyDescent="0.25">
      <c r="C2" s="23" t="s">
        <v>76</v>
      </c>
      <c r="D2" s="19">
        <f>AVERAGE(D5:D124)</f>
        <v>0.17441666666666666</v>
      </c>
      <c r="E2" s="19">
        <f>AVERAGE(E5:E124)</f>
        <v>1.3934187372437705E-2</v>
      </c>
      <c r="I2" s="21" t="s">
        <v>80</v>
      </c>
      <c r="J2" s="21"/>
      <c r="K2" s="22">
        <f>CORREL(B4:B123,B5:B124)</f>
        <v>0.97756727656050579</v>
      </c>
    </row>
    <row r="3" spans="1:11" x14ac:dyDescent="0.25">
      <c r="A3" s="17" t="s">
        <v>0</v>
      </c>
      <c r="B3" s="17" t="s">
        <v>1</v>
      </c>
      <c r="C3" s="17" t="s">
        <v>3</v>
      </c>
      <c r="D3" s="17" t="s">
        <v>4</v>
      </c>
      <c r="E3" s="17" t="s">
        <v>47</v>
      </c>
    </row>
    <row r="4" spans="1:11" x14ac:dyDescent="0.25">
      <c r="A4" s="1">
        <v>37073</v>
      </c>
      <c r="B4" s="2">
        <v>8.5399999999999991</v>
      </c>
      <c r="C4" s="2"/>
    </row>
    <row r="5" spans="1:11" x14ac:dyDescent="0.25">
      <c r="A5" s="1">
        <v>37104</v>
      </c>
      <c r="B5" s="2">
        <v>7.9</v>
      </c>
      <c r="C5" s="2">
        <v>8.5399999999999991</v>
      </c>
      <c r="D5" s="2">
        <f t="shared" ref="D5:D36" si="0">B5-B4</f>
        <v>-0.63999999999999879</v>
      </c>
      <c r="E5" s="29">
        <f t="shared" ref="E5:E36" si="1">D5/B4</f>
        <v>-7.494145199063218E-2</v>
      </c>
    </row>
    <row r="6" spans="1:11" x14ac:dyDescent="0.25">
      <c r="A6" s="1">
        <v>37135</v>
      </c>
      <c r="B6" s="2">
        <v>7.16</v>
      </c>
      <c r="C6" s="2">
        <v>7.9</v>
      </c>
      <c r="D6" s="2">
        <f t="shared" si="0"/>
        <v>-0.74000000000000021</v>
      </c>
      <c r="E6" s="29">
        <f t="shared" si="1"/>
        <v>-9.3670886075949394E-2</v>
      </c>
    </row>
    <row r="7" spans="1:11" x14ac:dyDescent="0.25">
      <c r="A7" s="1">
        <v>37165</v>
      </c>
      <c r="B7" s="2">
        <v>6.6</v>
      </c>
      <c r="C7" s="2">
        <v>7.16</v>
      </c>
      <c r="D7" s="2">
        <f t="shared" si="0"/>
        <v>-0.5600000000000005</v>
      </c>
      <c r="E7" s="29">
        <f t="shared" si="1"/>
        <v>-7.8212290502793366E-2</v>
      </c>
    </row>
    <row r="8" spans="1:11" x14ac:dyDescent="0.25">
      <c r="A8" s="1">
        <v>37196</v>
      </c>
      <c r="B8" s="2">
        <v>7.28</v>
      </c>
      <c r="C8" s="2">
        <v>6.6</v>
      </c>
      <c r="D8" s="2">
        <f t="shared" si="0"/>
        <v>0.6800000000000006</v>
      </c>
      <c r="E8" s="29">
        <f t="shared" si="1"/>
        <v>0.10303030303030312</v>
      </c>
    </row>
    <row r="9" spans="1:11" x14ac:dyDescent="0.25">
      <c r="A9" s="1">
        <v>37226</v>
      </c>
      <c r="B9" s="2">
        <v>7.41</v>
      </c>
      <c r="C9" s="2">
        <v>7.28</v>
      </c>
      <c r="D9" s="2">
        <f t="shared" si="0"/>
        <v>0.12999999999999989</v>
      </c>
      <c r="E9" s="29">
        <f t="shared" si="1"/>
        <v>1.7857142857142842E-2</v>
      </c>
    </row>
    <row r="10" spans="1:11" x14ac:dyDescent="0.25">
      <c r="A10" s="1">
        <v>37257</v>
      </c>
      <c r="B10" s="2">
        <v>7.31</v>
      </c>
      <c r="C10" s="2">
        <v>7.41</v>
      </c>
      <c r="D10" s="2">
        <f t="shared" si="0"/>
        <v>-0.10000000000000053</v>
      </c>
      <c r="E10" s="29">
        <f t="shared" si="1"/>
        <v>-1.3495276653171462E-2</v>
      </c>
    </row>
    <row r="11" spans="1:11" x14ac:dyDescent="0.25">
      <c r="A11" s="1">
        <v>37288</v>
      </c>
      <c r="B11" s="2">
        <v>5.68</v>
      </c>
      <c r="C11" s="2">
        <v>7.31</v>
      </c>
      <c r="D11" s="2">
        <f t="shared" si="0"/>
        <v>-1.63</v>
      </c>
      <c r="E11" s="29">
        <f t="shared" si="1"/>
        <v>-0.22298221614227087</v>
      </c>
    </row>
    <row r="12" spans="1:11" x14ac:dyDescent="0.25">
      <c r="A12" s="1">
        <v>37316</v>
      </c>
      <c r="B12" s="2">
        <v>5.92</v>
      </c>
      <c r="C12" s="2">
        <v>5.68</v>
      </c>
      <c r="D12" s="2">
        <f t="shared" si="0"/>
        <v>0.24000000000000021</v>
      </c>
      <c r="E12" s="29">
        <f t="shared" si="1"/>
        <v>4.2253521126760604E-2</v>
      </c>
    </row>
    <row r="13" spans="1:11" x14ac:dyDescent="0.25">
      <c r="A13" s="1">
        <v>37347</v>
      </c>
      <c r="B13" s="2">
        <v>5.18</v>
      </c>
      <c r="C13" s="2">
        <v>5.92</v>
      </c>
      <c r="D13" s="2">
        <f t="shared" si="0"/>
        <v>-0.74000000000000021</v>
      </c>
      <c r="E13" s="29">
        <f t="shared" si="1"/>
        <v>-0.12500000000000003</v>
      </c>
    </row>
    <row r="14" spans="1:11" x14ac:dyDescent="0.25">
      <c r="A14" s="1">
        <v>37377</v>
      </c>
      <c r="B14" s="2">
        <v>5.61</v>
      </c>
      <c r="C14" s="2">
        <v>5.18</v>
      </c>
      <c r="D14" s="2">
        <f t="shared" si="0"/>
        <v>0.4300000000000006</v>
      </c>
      <c r="E14" s="29">
        <f t="shared" si="1"/>
        <v>8.3011583011583137E-2</v>
      </c>
    </row>
    <row r="15" spans="1:11" x14ac:dyDescent="0.25">
      <c r="A15" s="1">
        <v>37408</v>
      </c>
      <c r="B15" s="2">
        <v>5.25</v>
      </c>
      <c r="C15" s="2">
        <v>5.61</v>
      </c>
      <c r="D15" s="2">
        <f t="shared" si="0"/>
        <v>-0.36000000000000032</v>
      </c>
      <c r="E15" s="29">
        <f t="shared" si="1"/>
        <v>-6.4171122994652455E-2</v>
      </c>
    </row>
    <row r="16" spans="1:11" x14ac:dyDescent="0.25">
      <c r="A16" s="1">
        <v>37438</v>
      </c>
      <c r="B16" s="2">
        <v>5.79</v>
      </c>
      <c r="C16" s="2">
        <v>5.25</v>
      </c>
      <c r="D16" s="2">
        <f t="shared" si="0"/>
        <v>0.54</v>
      </c>
      <c r="E16" s="29">
        <f t="shared" si="1"/>
        <v>0.10285714285714287</v>
      </c>
    </row>
    <row r="17" spans="1:5" x14ac:dyDescent="0.25">
      <c r="A17" s="1">
        <v>37469</v>
      </c>
      <c r="B17" s="2">
        <v>5.86</v>
      </c>
      <c r="C17" s="2">
        <v>5.79</v>
      </c>
      <c r="D17" s="2">
        <f t="shared" si="0"/>
        <v>7.0000000000000284E-2</v>
      </c>
      <c r="E17" s="29">
        <f t="shared" si="1"/>
        <v>1.2089810017271206E-2</v>
      </c>
    </row>
    <row r="18" spans="1:5" x14ac:dyDescent="0.25">
      <c r="A18" s="1">
        <v>37500</v>
      </c>
      <c r="B18" s="2">
        <v>6.41</v>
      </c>
      <c r="C18" s="2">
        <v>5.86</v>
      </c>
      <c r="D18" s="2">
        <f t="shared" si="0"/>
        <v>0.54999999999999982</v>
      </c>
      <c r="E18" s="29">
        <f t="shared" si="1"/>
        <v>9.3856655290102356E-2</v>
      </c>
    </row>
    <row r="19" spans="1:5" x14ac:dyDescent="0.25">
      <c r="A19" s="1">
        <v>37530</v>
      </c>
      <c r="B19" s="2">
        <v>7.02</v>
      </c>
      <c r="C19" s="2">
        <v>6.41</v>
      </c>
      <c r="D19" s="2">
        <f t="shared" si="0"/>
        <v>0.60999999999999943</v>
      </c>
      <c r="E19" s="29">
        <f t="shared" si="1"/>
        <v>9.5163806552262004E-2</v>
      </c>
    </row>
    <row r="20" spans="1:5" x14ac:dyDescent="0.25">
      <c r="A20" s="1">
        <v>37561</v>
      </c>
      <c r="B20" s="2">
        <v>7.3</v>
      </c>
      <c r="C20" s="2">
        <v>7.02</v>
      </c>
      <c r="D20" s="2">
        <f t="shared" si="0"/>
        <v>0.28000000000000025</v>
      </c>
      <c r="E20" s="29">
        <f t="shared" si="1"/>
        <v>3.9886039886039927E-2</v>
      </c>
    </row>
    <row r="21" spans="1:5" x14ac:dyDescent="0.25">
      <c r="A21" s="1">
        <v>37591</v>
      </c>
      <c r="B21" s="2">
        <v>7.51</v>
      </c>
      <c r="C21" s="2">
        <v>7.3</v>
      </c>
      <c r="D21" s="2">
        <f t="shared" si="0"/>
        <v>0.20999999999999996</v>
      </c>
      <c r="E21" s="29">
        <f t="shared" si="1"/>
        <v>2.8767123287671229E-2</v>
      </c>
    </row>
    <row r="22" spans="1:5" x14ac:dyDescent="0.25">
      <c r="A22" s="1">
        <v>37622</v>
      </c>
      <c r="B22" s="2">
        <v>7.89</v>
      </c>
      <c r="C22" s="2">
        <v>7.51</v>
      </c>
      <c r="D22" s="2">
        <f t="shared" si="0"/>
        <v>0.37999999999999989</v>
      </c>
      <c r="E22" s="29">
        <f t="shared" si="1"/>
        <v>5.0599201065246326E-2</v>
      </c>
    </row>
    <row r="23" spans="1:5" x14ac:dyDescent="0.25">
      <c r="A23" s="1">
        <v>37653</v>
      </c>
      <c r="B23" s="2">
        <v>8.35</v>
      </c>
      <c r="C23" s="2">
        <v>7.89</v>
      </c>
      <c r="D23" s="2">
        <f t="shared" si="0"/>
        <v>0.45999999999999996</v>
      </c>
      <c r="E23" s="29">
        <f t="shared" si="1"/>
        <v>5.8301647655259824E-2</v>
      </c>
    </row>
    <row r="24" spans="1:5" x14ac:dyDescent="0.25">
      <c r="A24" s="1">
        <v>37681</v>
      </c>
      <c r="B24" s="2">
        <v>7.84</v>
      </c>
      <c r="C24" s="2">
        <v>8.35</v>
      </c>
      <c r="D24" s="2">
        <f t="shared" si="0"/>
        <v>-0.50999999999999979</v>
      </c>
      <c r="E24" s="29">
        <f t="shared" si="1"/>
        <v>-6.1077844311377222E-2</v>
      </c>
    </row>
    <row r="25" spans="1:5" x14ac:dyDescent="0.25">
      <c r="A25" s="1">
        <v>37712</v>
      </c>
      <c r="B25" s="2">
        <v>7.26</v>
      </c>
      <c r="C25" s="2">
        <v>7.84</v>
      </c>
      <c r="D25" s="2">
        <f t="shared" si="0"/>
        <v>-0.58000000000000007</v>
      </c>
      <c r="E25" s="29">
        <f t="shared" si="1"/>
        <v>-7.3979591836734707E-2</v>
      </c>
    </row>
    <row r="26" spans="1:5" x14ac:dyDescent="0.25">
      <c r="A26" s="1">
        <v>37742</v>
      </c>
      <c r="B26" s="2">
        <v>7.01</v>
      </c>
      <c r="C26" s="2">
        <v>7.26</v>
      </c>
      <c r="D26" s="2">
        <f t="shared" si="0"/>
        <v>-0.25</v>
      </c>
      <c r="E26" s="29">
        <f t="shared" si="1"/>
        <v>-3.4435261707988982E-2</v>
      </c>
    </row>
    <row r="27" spans="1:5" x14ac:dyDescent="0.25">
      <c r="A27" s="1">
        <v>37773</v>
      </c>
      <c r="B27" s="2">
        <v>6.4</v>
      </c>
      <c r="C27" s="2">
        <v>7.01</v>
      </c>
      <c r="D27" s="2">
        <f t="shared" si="0"/>
        <v>-0.60999999999999943</v>
      </c>
      <c r="E27" s="29">
        <f t="shared" si="1"/>
        <v>-8.7018544935805908E-2</v>
      </c>
    </row>
    <row r="28" spans="1:5" x14ac:dyDescent="0.25">
      <c r="A28" s="1">
        <v>37803</v>
      </c>
      <c r="B28" s="2">
        <v>6.73</v>
      </c>
      <c r="C28" s="2">
        <v>6.4</v>
      </c>
      <c r="D28" s="2">
        <f t="shared" si="0"/>
        <v>0.33000000000000007</v>
      </c>
      <c r="E28" s="29">
        <f t="shared" si="1"/>
        <v>5.1562500000000011E-2</v>
      </c>
    </row>
    <row r="29" spans="1:5" x14ac:dyDescent="0.25">
      <c r="A29" s="1">
        <v>37834</v>
      </c>
      <c r="B29" s="2">
        <v>6.71</v>
      </c>
      <c r="C29" s="2">
        <v>6.73</v>
      </c>
      <c r="D29" s="2">
        <f t="shared" si="0"/>
        <v>-2.0000000000000462E-2</v>
      </c>
      <c r="E29" s="29">
        <f t="shared" si="1"/>
        <v>-2.9717682020803061E-3</v>
      </c>
    </row>
    <row r="30" spans="1:5" x14ac:dyDescent="0.25">
      <c r="A30" s="1">
        <v>37865</v>
      </c>
      <c r="B30" s="2">
        <v>6.27</v>
      </c>
      <c r="C30" s="2">
        <v>6.71</v>
      </c>
      <c r="D30" s="2">
        <f t="shared" si="0"/>
        <v>-0.44000000000000039</v>
      </c>
      <c r="E30" s="29">
        <f t="shared" si="1"/>
        <v>-6.5573770491803338E-2</v>
      </c>
    </row>
    <row r="31" spans="1:5" x14ac:dyDescent="0.25">
      <c r="A31" s="1">
        <v>37895</v>
      </c>
      <c r="B31" s="2">
        <v>6.1</v>
      </c>
      <c r="C31" s="2">
        <v>6.27</v>
      </c>
      <c r="D31" s="2">
        <f t="shared" si="0"/>
        <v>-0.16999999999999993</v>
      </c>
      <c r="E31" s="29">
        <f t="shared" si="1"/>
        <v>-2.7113237639553419E-2</v>
      </c>
    </row>
    <row r="32" spans="1:5" x14ac:dyDescent="0.25">
      <c r="A32" s="1">
        <v>37926</v>
      </c>
      <c r="B32" s="2">
        <v>6.19</v>
      </c>
      <c r="C32" s="2">
        <v>6.1</v>
      </c>
      <c r="D32" s="2">
        <f t="shared" si="0"/>
        <v>9.0000000000000746E-2</v>
      </c>
      <c r="E32" s="29">
        <f t="shared" si="1"/>
        <v>1.4754098360655861E-2</v>
      </c>
    </row>
    <row r="33" spans="1:11" x14ac:dyDescent="0.25">
      <c r="A33" s="1">
        <v>37956</v>
      </c>
      <c r="B33" s="2">
        <v>6.34</v>
      </c>
      <c r="C33" s="2">
        <v>6.19</v>
      </c>
      <c r="D33" s="2">
        <f t="shared" si="0"/>
        <v>0.14999999999999947</v>
      </c>
      <c r="E33" s="29">
        <f t="shared" si="1"/>
        <v>2.4232633279482951E-2</v>
      </c>
    </row>
    <row r="34" spans="1:11" x14ac:dyDescent="0.25">
      <c r="A34" s="1">
        <v>37987</v>
      </c>
      <c r="B34" s="2">
        <v>6.03</v>
      </c>
      <c r="C34" s="2">
        <v>6.34</v>
      </c>
      <c r="D34" s="2">
        <f t="shared" si="0"/>
        <v>-0.30999999999999961</v>
      </c>
      <c r="E34" s="29">
        <f t="shared" si="1"/>
        <v>-4.8895899053627699E-2</v>
      </c>
    </row>
    <row r="35" spans="1:11" x14ac:dyDescent="0.25">
      <c r="A35" s="1">
        <v>38018</v>
      </c>
      <c r="B35" s="2">
        <v>5.87</v>
      </c>
      <c r="C35" s="2">
        <v>6.03</v>
      </c>
      <c r="D35" s="2">
        <f t="shared" si="0"/>
        <v>-0.16000000000000014</v>
      </c>
      <c r="E35" s="29">
        <f t="shared" si="1"/>
        <v>-2.6533996683250436E-2</v>
      </c>
    </row>
    <row r="36" spans="1:11" x14ac:dyDescent="0.25">
      <c r="A36" s="1">
        <v>38047</v>
      </c>
      <c r="B36" s="2">
        <v>6.5</v>
      </c>
      <c r="C36" s="2">
        <v>5.87</v>
      </c>
      <c r="D36" s="2">
        <f t="shared" si="0"/>
        <v>0.62999999999999989</v>
      </c>
      <c r="E36" s="29">
        <f t="shared" si="1"/>
        <v>0.10732538330494036</v>
      </c>
    </row>
    <row r="37" spans="1:11" x14ac:dyDescent="0.25">
      <c r="A37" s="1">
        <v>38078</v>
      </c>
      <c r="B37" s="2">
        <v>6.86</v>
      </c>
      <c r="C37" s="2">
        <v>6.5</v>
      </c>
      <c r="D37" s="2">
        <f t="shared" ref="D37:D68" si="2">B37-B36</f>
        <v>0.36000000000000032</v>
      </c>
      <c r="E37" s="29">
        <f t="shared" ref="E37:E68" si="3">D37/B36</f>
        <v>5.5384615384615435E-2</v>
      </c>
    </row>
    <row r="38" spans="1:11" x14ac:dyDescent="0.25">
      <c r="A38" s="1">
        <v>38108</v>
      </c>
      <c r="B38" s="2">
        <v>6.62</v>
      </c>
      <c r="C38" s="2">
        <v>6.86</v>
      </c>
      <c r="D38" s="2">
        <f t="shared" si="2"/>
        <v>-0.24000000000000021</v>
      </c>
      <c r="E38" s="29">
        <f t="shared" si="3"/>
        <v>-3.498542274052481E-2</v>
      </c>
    </row>
    <row r="39" spans="1:11" x14ac:dyDescent="0.25">
      <c r="A39" s="1">
        <v>38139</v>
      </c>
      <c r="B39" s="2">
        <v>7.51</v>
      </c>
      <c r="C39" s="2">
        <v>6.62</v>
      </c>
      <c r="D39" s="2">
        <f t="shared" si="2"/>
        <v>0.88999999999999968</v>
      </c>
      <c r="E39" s="29">
        <f t="shared" si="3"/>
        <v>0.13444108761329301</v>
      </c>
    </row>
    <row r="40" spans="1:11" x14ac:dyDescent="0.25">
      <c r="A40" s="1">
        <v>38169</v>
      </c>
      <c r="B40" s="2">
        <v>8.17</v>
      </c>
      <c r="C40" s="2">
        <v>7.51</v>
      </c>
      <c r="D40" s="2">
        <f t="shared" si="2"/>
        <v>0.66000000000000014</v>
      </c>
      <c r="E40" s="29">
        <f t="shared" si="3"/>
        <v>8.7882822902796295E-2</v>
      </c>
      <c r="F40" s="6" t="s">
        <v>73</v>
      </c>
      <c r="G40" s="7"/>
      <c r="H40" s="7"/>
      <c r="I40" s="7"/>
      <c r="J40" s="7"/>
      <c r="K40" s="8"/>
    </row>
    <row r="41" spans="1:11" x14ac:dyDescent="0.25">
      <c r="A41" s="1">
        <v>38200</v>
      </c>
      <c r="B41" s="2">
        <v>7.88</v>
      </c>
      <c r="C41" s="2">
        <v>8.17</v>
      </c>
      <c r="D41" s="2">
        <f t="shared" si="2"/>
        <v>-0.29000000000000004</v>
      </c>
      <c r="E41" s="29">
        <f t="shared" si="3"/>
        <v>-3.5495716034271728E-2</v>
      </c>
      <c r="F41" s="9" t="s">
        <v>67</v>
      </c>
      <c r="G41" s="10" t="s">
        <v>68</v>
      </c>
      <c r="H41" s="10" t="s">
        <v>69</v>
      </c>
      <c r="I41" s="11" t="s">
        <v>70</v>
      </c>
      <c r="J41" s="12" t="s">
        <v>71</v>
      </c>
      <c r="K41" s="13" t="s">
        <v>72</v>
      </c>
    </row>
    <row r="42" spans="1:11" x14ac:dyDescent="0.25">
      <c r="A42" s="1">
        <v>38231</v>
      </c>
      <c r="B42" s="2">
        <v>8.67</v>
      </c>
      <c r="C42" s="2">
        <v>7.88</v>
      </c>
      <c r="D42" s="2">
        <f t="shared" si="2"/>
        <v>0.79</v>
      </c>
      <c r="E42" s="29">
        <f t="shared" si="3"/>
        <v>0.10025380710659899</v>
      </c>
      <c r="F42" s="14">
        <f>AVERAGE(D5:D124)</f>
        <v>0.17441666666666666</v>
      </c>
      <c r="G42" s="15">
        <f>STDEV(D5:D124)</f>
        <v>1.33067670649143</v>
      </c>
      <c r="H42" s="15">
        <f>CORREL(D5:D123,D6:D124)</f>
        <v>0.33357948774460711</v>
      </c>
      <c r="I42" s="15">
        <f>SQRT(1/(COUNT(D5:D124)-2))</f>
        <v>9.2057461789832332E-2</v>
      </c>
      <c r="J42" s="15">
        <f>(H42-0)/I42</f>
        <v>3.6236007517366797</v>
      </c>
      <c r="K42" s="16">
        <f>2*NORMSDIST(-ABS(J42))</f>
        <v>2.905299575629097E-4</v>
      </c>
    </row>
    <row r="43" spans="1:11" x14ac:dyDescent="0.25">
      <c r="A43" s="1">
        <v>38261</v>
      </c>
      <c r="B43" s="2">
        <v>8.9600000000000009</v>
      </c>
      <c r="C43" s="2">
        <v>8.67</v>
      </c>
      <c r="D43" s="2">
        <f t="shared" si="2"/>
        <v>0.29000000000000092</v>
      </c>
      <c r="E43" s="29">
        <f t="shared" si="3"/>
        <v>3.3448673587081999E-2</v>
      </c>
    </row>
    <row r="44" spans="1:11" x14ac:dyDescent="0.25">
      <c r="A44" s="1">
        <v>38292</v>
      </c>
      <c r="B44" s="2">
        <v>8.67</v>
      </c>
      <c r="C44" s="2">
        <v>8.9600000000000009</v>
      </c>
      <c r="D44" s="2">
        <f t="shared" si="2"/>
        <v>-0.29000000000000092</v>
      </c>
      <c r="E44" s="29">
        <f t="shared" si="3"/>
        <v>-3.2366071428571529E-2</v>
      </c>
    </row>
    <row r="45" spans="1:11" x14ac:dyDescent="0.25">
      <c r="A45" s="1">
        <v>38322</v>
      </c>
      <c r="B45" s="2">
        <v>8.8000000000000007</v>
      </c>
      <c r="C45" s="2">
        <v>8.67</v>
      </c>
      <c r="D45" s="2">
        <f t="shared" si="2"/>
        <v>0.13000000000000078</v>
      </c>
      <c r="E45" s="29">
        <f t="shared" si="3"/>
        <v>1.4994232987312662E-2</v>
      </c>
    </row>
    <row r="46" spans="1:11" x14ac:dyDescent="0.25">
      <c r="A46" s="1">
        <v>38353</v>
      </c>
      <c r="B46" s="2">
        <v>8.92</v>
      </c>
      <c r="C46" s="2">
        <v>8.8000000000000007</v>
      </c>
      <c r="D46" s="2">
        <f t="shared" si="2"/>
        <v>0.11999999999999922</v>
      </c>
      <c r="E46" s="29">
        <f t="shared" si="3"/>
        <v>1.3636363636363547E-2</v>
      </c>
    </row>
    <row r="47" spans="1:11" x14ac:dyDescent="0.25">
      <c r="A47" s="1">
        <v>38384</v>
      </c>
      <c r="B47" s="2">
        <v>9.32</v>
      </c>
      <c r="C47" s="2">
        <v>8.92</v>
      </c>
      <c r="D47" s="2">
        <f t="shared" si="2"/>
        <v>0.40000000000000036</v>
      </c>
      <c r="E47" s="29">
        <f t="shared" si="3"/>
        <v>4.4843049327354299E-2</v>
      </c>
    </row>
    <row r="48" spans="1:11" x14ac:dyDescent="0.25">
      <c r="A48" s="1">
        <v>38412</v>
      </c>
      <c r="B48" s="2">
        <v>8.9</v>
      </c>
      <c r="C48" s="2">
        <v>9.32</v>
      </c>
      <c r="D48" s="2">
        <f t="shared" si="2"/>
        <v>-0.41999999999999993</v>
      </c>
      <c r="E48" s="29">
        <f t="shared" si="3"/>
        <v>-4.5064377682403421E-2</v>
      </c>
    </row>
    <row r="49" spans="1:11" x14ac:dyDescent="0.25">
      <c r="A49" s="1">
        <v>38443</v>
      </c>
      <c r="B49" s="2">
        <v>8.5299999999999994</v>
      </c>
      <c r="C49" s="2">
        <v>8.9</v>
      </c>
      <c r="D49" s="2">
        <f t="shared" si="2"/>
        <v>-0.37000000000000099</v>
      </c>
      <c r="E49" s="29">
        <f t="shared" si="3"/>
        <v>-4.1573033707865276E-2</v>
      </c>
    </row>
    <row r="50" spans="1:11" x14ac:dyDescent="0.25">
      <c r="A50" s="1">
        <v>38473</v>
      </c>
      <c r="B50" s="2">
        <v>8.51</v>
      </c>
      <c r="C50" s="2">
        <v>8.5299999999999994</v>
      </c>
      <c r="D50" s="2">
        <f t="shared" si="2"/>
        <v>-1.9999999999999574E-2</v>
      </c>
      <c r="E50" s="29">
        <f t="shared" si="3"/>
        <v>-2.344665885111322E-3</v>
      </c>
    </row>
    <row r="51" spans="1:11" x14ac:dyDescent="0.25">
      <c r="A51" s="1">
        <v>38504</v>
      </c>
      <c r="B51" s="2">
        <v>9.0299999999999994</v>
      </c>
      <c r="C51" s="2">
        <v>8.51</v>
      </c>
      <c r="D51" s="2">
        <f t="shared" si="2"/>
        <v>0.51999999999999957</v>
      </c>
      <c r="E51" s="29">
        <f t="shared" si="3"/>
        <v>6.1104582843713229E-2</v>
      </c>
    </row>
    <row r="52" spans="1:11" x14ac:dyDescent="0.25">
      <c r="A52" s="1">
        <v>38534</v>
      </c>
      <c r="B52" s="2">
        <v>9.6</v>
      </c>
      <c r="C52" s="2">
        <v>9.0299999999999994</v>
      </c>
      <c r="D52" s="2">
        <f t="shared" si="2"/>
        <v>0.57000000000000028</v>
      </c>
      <c r="E52" s="29">
        <f t="shared" si="3"/>
        <v>6.3122923588039906E-2</v>
      </c>
    </row>
    <row r="53" spans="1:11" x14ac:dyDescent="0.25">
      <c r="A53" s="1">
        <v>38565</v>
      </c>
      <c r="B53" s="2">
        <v>9.8800000000000008</v>
      </c>
      <c r="C53" s="2">
        <v>9.6</v>
      </c>
      <c r="D53" s="2">
        <f t="shared" si="2"/>
        <v>0.28000000000000114</v>
      </c>
      <c r="E53" s="29">
        <f t="shared" si="3"/>
        <v>2.9166666666666785E-2</v>
      </c>
    </row>
    <row r="54" spans="1:11" x14ac:dyDescent="0.25">
      <c r="A54" s="1">
        <v>38596</v>
      </c>
      <c r="B54" s="2">
        <v>10.81</v>
      </c>
      <c r="C54" s="2">
        <v>9.8800000000000008</v>
      </c>
      <c r="D54" s="2">
        <f t="shared" si="2"/>
        <v>0.92999999999999972</v>
      </c>
      <c r="E54" s="29">
        <f t="shared" si="3"/>
        <v>9.4129554655870404E-2</v>
      </c>
    </row>
    <row r="55" spans="1:11" x14ac:dyDescent="0.25">
      <c r="A55" s="1">
        <v>38626</v>
      </c>
      <c r="B55" s="2">
        <v>11.61</v>
      </c>
      <c r="C55" s="2">
        <v>10.81</v>
      </c>
      <c r="D55" s="2">
        <f t="shared" si="2"/>
        <v>0.79999999999999893</v>
      </c>
      <c r="E55" s="29">
        <f t="shared" si="3"/>
        <v>7.4005550416281124E-2</v>
      </c>
    </row>
    <row r="56" spans="1:11" x14ac:dyDescent="0.25">
      <c r="A56" s="1">
        <v>38657</v>
      </c>
      <c r="B56" s="2">
        <v>11.81</v>
      </c>
      <c r="C56" s="2">
        <v>11.61</v>
      </c>
      <c r="D56" s="2">
        <f t="shared" si="2"/>
        <v>0.20000000000000107</v>
      </c>
      <c r="E56" s="29">
        <f t="shared" si="3"/>
        <v>1.7226528854435923E-2</v>
      </c>
    </row>
    <row r="57" spans="1:11" x14ac:dyDescent="0.25">
      <c r="A57" s="1">
        <v>38687</v>
      </c>
      <c r="B57" s="2">
        <v>13.93</v>
      </c>
      <c r="C57" s="2">
        <v>11.81</v>
      </c>
      <c r="D57" s="2">
        <f t="shared" si="2"/>
        <v>2.1199999999999992</v>
      </c>
      <c r="E57" s="29">
        <f t="shared" si="3"/>
        <v>0.17950889077053336</v>
      </c>
    </row>
    <row r="58" spans="1:11" x14ac:dyDescent="0.25">
      <c r="A58" s="1">
        <v>38718</v>
      </c>
      <c r="B58" s="2">
        <v>16.190000000000001</v>
      </c>
      <c r="C58" s="2">
        <v>13.93</v>
      </c>
      <c r="D58" s="2">
        <f t="shared" si="2"/>
        <v>2.2600000000000016</v>
      </c>
      <c r="E58" s="29">
        <f t="shared" si="3"/>
        <v>0.16223977027997141</v>
      </c>
    </row>
    <row r="59" spans="1:11" x14ac:dyDescent="0.25">
      <c r="A59" s="1">
        <v>38749</v>
      </c>
      <c r="B59" s="2">
        <v>18.05</v>
      </c>
      <c r="C59" s="2">
        <v>16.190000000000001</v>
      </c>
      <c r="D59" s="2">
        <f t="shared" si="2"/>
        <v>1.8599999999999994</v>
      </c>
      <c r="E59" s="29">
        <f t="shared" si="3"/>
        <v>0.11488573193329212</v>
      </c>
    </row>
    <row r="60" spans="1:11" x14ac:dyDescent="0.25">
      <c r="A60" s="1">
        <v>38777</v>
      </c>
      <c r="B60" s="2">
        <v>17.079999999999998</v>
      </c>
      <c r="C60" s="2">
        <v>18.05</v>
      </c>
      <c r="D60" s="2">
        <f t="shared" si="2"/>
        <v>-0.97000000000000242</v>
      </c>
      <c r="E60" s="29">
        <f t="shared" si="3"/>
        <v>-5.373961218836578E-2</v>
      </c>
    </row>
    <row r="61" spans="1:11" x14ac:dyDescent="0.25">
      <c r="A61" s="1">
        <v>38808</v>
      </c>
      <c r="B61" s="2">
        <v>17.46</v>
      </c>
      <c r="C61" s="2">
        <v>17.079999999999998</v>
      </c>
      <c r="D61" s="2">
        <f t="shared" si="2"/>
        <v>0.38000000000000256</v>
      </c>
      <c r="E61" s="29">
        <f t="shared" si="3"/>
        <v>2.2248243559719123E-2</v>
      </c>
    </row>
    <row r="62" spans="1:11" x14ac:dyDescent="0.25">
      <c r="A62" s="1">
        <v>38838</v>
      </c>
      <c r="B62" s="2">
        <v>16.899999999999999</v>
      </c>
      <c r="C62" s="2">
        <v>17.46</v>
      </c>
      <c r="D62" s="2">
        <f t="shared" si="2"/>
        <v>-0.56000000000000227</v>
      </c>
      <c r="E62" s="29">
        <f t="shared" si="3"/>
        <v>-3.2073310423826017E-2</v>
      </c>
      <c r="F62" s="6" t="s">
        <v>74</v>
      </c>
      <c r="G62" s="7"/>
      <c r="H62" s="7"/>
      <c r="I62" s="7"/>
      <c r="J62" s="7"/>
      <c r="K62" s="8"/>
    </row>
    <row r="63" spans="1:11" x14ac:dyDescent="0.25">
      <c r="A63" s="1">
        <v>38869</v>
      </c>
      <c r="B63" s="2">
        <v>15.69</v>
      </c>
      <c r="C63" s="2">
        <v>16.899999999999999</v>
      </c>
      <c r="D63" s="2">
        <f t="shared" si="2"/>
        <v>-1.2099999999999991</v>
      </c>
      <c r="E63" s="29">
        <f t="shared" si="3"/>
        <v>-7.1597633136094629E-2</v>
      </c>
      <c r="F63" s="9" t="s">
        <v>67</v>
      </c>
      <c r="G63" s="10" t="s">
        <v>68</v>
      </c>
      <c r="H63" s="10" t="s">
        <v>69</v>
      </c>
      <c r="I63" s="11" t="s">
        <v>70</v>
      </c>
      <c r="J63" s="12" t="s">
        <v>71</v>
      </c>
      <c r="K63" s="13" t="s">
        <v>72</v>
      </c>
    </row>
    <row r="64" spans="1:11" x14ac:dyDescent="0.25">
      <c r="A64" s="1">
        <v>38899</v>
      </c>
      <c r="B64" s="2">
        <v>15.86</v>
      </c>
      <c r="C64" s="2">
        <v>15.69</v>
      </c>
      <c r="D64" s="2">
        <f t="shared" si="2"/>
        <v>0.16999999999999993</v>
      </c>
      <c r="E64" s="29">
        <f t="shared" si="3"/>
        <v>1.083492670490758E-2</v>
      </c>
      <c r="F64" s="14">
        <f>AVERAGE(E5:E124)</f>
        <v>1.3934187372437705E-2</v>
      </c>
      <c r="G64" s="15">
        <f>STDEV(E5:E124)</f>
        <v>8.4884058697270309E-2</v>
      </c>
      <c r="H64" s="15">
        <f>CORREL(E5:E123,E6:E124)</f>
        <v>0.25942441051435111</v>
      </c>
      <c r="I64" s="15">
        <f>SQRT(1/(COUNT(E5:E124)-2))</f>
        <v>9.2057461789832332E-2</v>
      </c>
      <c r="J64" s="15">
        <f>(H64-0)/I64</f>
        <v>2.8180704254764097</v>
      </c>
      <c r="K64" s="16">
        <f>2*NORMSDIST(-ABS(J64))</f>
        <v>4.8313211605344967E-3</v>
      </c>
    </row>
    <row r="65" spans="1:12" x14ac:dyDescent="0.25">
      <c r="A65" s="1">
        <v>38930</v>
      </c>
      <c r="B65" s="2">
        <v>12.98</v>
      </c>
      <c r="C65" s="2">
        <v>15.86</v>
      </c>
      <c r="D65" s="2">
        <f t="shared" si="2"/>
        <v>-2.879999999999999</v>
      </c>
      <c r="E65" s="29">
        <f t="shared" si="3"/>
        <v>-0.18158890290037824</v>
      </c>
    </row>
    <row r="66" spans="1:12" x14ac:dyDescent="0.25">
      <c r="A66" s="1">
        <v>38961</v>
      </c>
      <c r="B66" s="2">
        <v>12.31</v>
      </c>
      <c r="C66" s="2">
        <v>12.98</v>
      </c>
      <c r="D66" s="2">
        <f t="shared" si="2"/>
        <v>-0.66999999999999993</v>
      </c>
      <c r="E66" s="29">
        <f t="shared" si="3"/>
        <v>-5.1617873651771951E-2</v>
      </c>
      <c r="F66" s="50" t="s">
        <v>117</v>
      </c>
      <c r="G66" s="50"/>
      <c r="H66" s="50"/>
      <c r="I66" s="50"/>
      <c r="J66" s="50"/>
      <c r="K66" s="50"/>
      <c r="L66" s="50"/>
    </row>
    <row r="67" spans="1:12" x14ac:dyDescent="0.25">
      <c r="A67" s="1">
        <v>38991</v>
      </c>
      <c r="B67" s="2">
        <v>11.51</v>
      </c>
      <c r="C67" s="2">
        <v>12.31</v>
      </c>
      <c r="D67" s="2">
        <f t="shared" si="2"/>
        <v>-0.80000000000000071</v>
      </c>
      <c r="E67" s="29">
        <f t="shared" si="3"/>
        <v>-6.4987814784727913E-2</v>
      </c>
      <c r="F67" s="50" t="s">
        <v>113</v>
      </c>
      <c r="G67" s="50"/>
      <c r="H67" s="51">
        <f>'lag2Price+forecast'!B124</f>
        <v>29.47</v>
      </c>
      <c r="I67" s="50"/>
      <c r="J67" s="50"/>
      <c r="K67" s="50"/>
      <c r="L67" s="50"/>
    </row>
    <row r="68" spans="1:12" x14ac:dyDescent="0.25">
      <c r="A68" s="1">
        <v>39022</v>
      </c>
      <c r="B68" s="2">
        <v>11.73</v>
      </c>
      <c r="C68" s="2">
        <v>11.51</v>
      </c>
      <c r="D68" s="2">
        <f t="shared" si="2"/>
        <v>0.22000000000000064</v>
      </c>
      <c r="E68" s="29">
        <f t="shared" si="3"/>
        <v>1.9113814074717694E-2</v>
      </c>
      <c r="F68" s="52" t="s">
        <v>122</v>
      </c>
      <c r="G68" s="50"/>
      <c r="H68" s="53">
        <f>F64</f>
        <v>1.3934187372437705E-2</v>
      </c>
      <c r="I68" s="50"/>
      <c r="J68" s="50"/>
      <c r="K68" s="50"/>
      <c r="L68" s="50"/>
    </row>
    <row r="69" spans="1:12" x14ac:dyDescent="0.25">
      <c r="A69" s="1">
        <v>39052</v>
      </c>
      <c r="B69" s="2">
        <v>11.7</v>
      </c>
      <c r="C69" s="2">
        <v>11.73</v>
      </c>
      <c r="D69" s="2">
        <f t="shared" ref="D69:D100" si="4">B69-B68</f>
        <v>-3.0000000000001137E-2</v>
      </c>
      <c r="E69" s="29">
        <f t="shared" ref="E69:E100" si="5">D69/B68</f>
        <v>-2.557544757033345E-3</v>
      </c>
      <c r="F69" s="52" t="s">
        <v>123</v>
      </c>
      <c r="G69" s="50"/>
      <c r="H69" s="54">
        <f>H67*H68</f>
        <v>0.41064050186573914</v>
      </c>
      <c r="I69" s="50"/>
      <c r="J69" s="50"/>
      <c r="K69" s="50"/>
      <c r="L69" s="50"/>
    </row>
    <row r="70" spans="1:12" x14ac:dyDescent="0.25">
      <c r="A70" s="1">
        <v>39083</v>
      </c>
      <c r="B70" s="2">
        <v>10.9</v>
      </c>
      <c r="C70" s="2">
        <v>11.7</v>
      </c>
      <c r="D70" s="2">
        <f t="shared" si="4"/>
        <v>-0.79999999999999893</v>
      </c>
      <c r="E70" s="29">
        <f t="shared" si="5"/>
        <v>-6.8376068376068286E-2</v>
      </c>
      <c r="F70" s="50" t="s">
        <v>112</v>
      </c>
      <c r="G70" s="50"/>
      <c r="H70" s="51">
        <f>H67+H69</f>
        <v>29.880640501865738</v>
      </c>
      <c r="I70" s="50" t="s">
        <v>124</v>
      </c>
      <c r="J70" s="50"/>
      <c r="K70" s="51"/>
      <c r="L70" s="53">
        <f>G64</f>
        <v>8.4884058697270309E-2</v>
      </c>
    </row>
    <row r="71" spans="1:12" x14ac:dyDescent="0.25">
      <c r="A71" s="1">
        <v>39114</v>
      </c>
      <c r="B71" s="2">
        <v>10.57</v>
      </c>
      <c r="C71" s="2">
        <v>10.9</v>
      </c>
      <c r="D71" s="2">
        <f t="shared" si="4"/>
        <v>-0.33000000000000007</v>
      </c>
      <c r="E71" s="29">
        <f t="shared" si="5"/>
        <v>-3.027522935779817E-2</v>
      </c>
      <c r="F71" s="50"/>
      <c r="G71" s="50"/>
      <c r="H71" s="50"/>
      <c r="I71" s="50" t="s">
        <v>126</v>
      </c>
      <c r="J71" s="50"/>
      <c r="K71" s="50"/>
      <c r="L71" s="51">
        <f>H67*L70</f>
        <v>2.5015332098085561</v>
      </c>
    </row>
    <row r="72" spans="1:12" x14ac:dyDescent="0.25">
      <c r="A72" s="1">
        <v>39142</v>
      </c>
      <c r="B72" s="2">
        <v>10.37</v>
      </c>
      <c r="C72" s="2">
        <v>10.57</v>
      </c>
      <c r="D72" s="2">
        <f t="shared" si="4"/>
        <v>-0.20000000000000107</v>
      </c>
      <c r="E72" s="29">
        <f t="shared" si="5"/>
        <v>-1.892147587511836E-2</v>
      </c>
      <c r="F72" s="50"/>
      <c r="G72" s="50"/>
      <c r="H72" s="50"/>
      <c r="I72" s="50" t="s">
        <v>125</v>
      </c>
      <c r="J72" s="50"/>
      <c r="K72" s="50"/>
      <c r="L72" s="51">
        <f>L71</f>
        <v>2.5015332098085561</v>
      </c>
    </row>
    <row r="73" spans="1:12" x14ac:dyDescent="0.25">
      <c r="A73" s="1">
        <v>39173</v>
      </c>
      <c r="B73" s="2">
        <v>9.59</v>
      </c>
      <c r="C73" s="2">
        <v>10.37</v>
      </c>
      <c r="D73" s="2">
        <f t="shared" si="4"/>
        <v>-0.77999999999999936</v>
      </c>
      <c r="E73" s="29">
        <f t="shared" si="5"/>
        <v>-7.5216972034715474E-2</v>
      </c>
    </row>
    <row r="74" spans="1:12" x14ac:dyDescent="0.25">
      <c r="A74" s="1">
        <v>39203</v>
      </c>
      <c r="B74" s="2">
        <v>9.09</v>
      </c>
      <c r="C74" s="2">
        <v>9.59</v>
      </c>
      <c r="D74" s="2">
        <f t="shared" si="4"/>
        <v>-0.5</v>
      </c>
      <c r="E74" s="29">
        <f t="shared" si="5"/>
        <v>-5.213764337851929E-2</v>
      </c>
    </row>
    <row r="75" spans="1:12" x14ac:dyDescent="0.25">
      <c r="A75" s="1">
        <v>39234</v>
      </c>
      <c r="B75" s="2">
        <v>9.26</v>
      </c>
      <c r="C75" s="2">
        <v>9.09</v>
      </c>
      <c r="D75" s="2">
        <f t="shared" si="4"/>
        <v>0.16999999999999993</v>
      </c>
      <c r="E75" s="29">
        <f t="shared" si="5"/>
        <v>1.8701870187018695E-2</v>
      </c>
    </row>
    <row r="76" spans="1:12" x14ac:dyDescent="0.25">
      <c r="A76" s="1">
        <v>39264</v>
      </c>
      <c r="B76" s="2">
        <v>9.9</v>
      </c>
      <c r="C76" s="2">
        <v>9.26</v>
      </c>
      <c r="D76" s="2">
        <f t="shared" si="4"/>
        <v>0.64000000000000057</v>
      </c>
      <c r="E76" s="29">
        <f t="shared" si="5"/>
        <v>6.9114470842332673E-2</v>
      </c>
    </row>
    <row r="77" spans="1:12" x14ac:dyDescent="0.25">
      <c r="A77" s="1">
        <v>39295</v>
      </c>
      <c r="B77" s="2">
        <v>9.61</v>
      </c>
      <c r="C77" s="2">
        <v>9.9</v>
      </c>
      <c r="D77" s="2">
        <f t="shared" si="4"/>
        <v>-0.29000000000000092</v>
      </c>
      <c r="E77" s="29">
        <f t="shared" si="5"/>
        <v>-2.9292929292929384E-2</v>
      </c>
    </row>
    <row r="78" spans="1:12" x14ac:dyDescent="0.25">
      <c r="A78" s="1">
        <v>39326</v>
      </c>
      <c r="B78" s="2">
        <v>9.85</v>
      </c>
      <c r="C78" s="2">
        <v>9.61</v>
      </c>
      <c r="D78" s="2">
        <f t="shared" si="4"/>
        <v>0.24000000000000021</v>
      </c>
      <c r="E78" s="29">
        <f t="shared" si="5"/>
        <v>2.4973985431841855E-2</v>
      </c>
    </row>
    <row r="79" spans="1:12" x14ac:dyDescent="0.25">
      <c r="A79" s="1">
        <v>39356</v>
      </c>
      <c r="B79" s="2">
        <v>9.99</v>
      </c>
      <c r="C79" s="2">
        <v>9.85</v>
      </c>
      <c r="D79" s="2">
        <f t="shared" si="4"/>
        <v>0.14000000000000057</v>
      </c>
      <c r="E79" s="29">
        <f t="shared" si="5"/>
        <v>1.4213197969543205E-2</v>
      </c>
    </row>
    <row r="80" spans="1:12" x14ac:dyDescent="0.25">
      <c r="A80" s="1">
        <v>39387</v>
      </c>
      <c r="B80" s="2">
        <v>9.9</v>
      </c>
      <c r="C80" s="2">
        <v>9.99</v>
      </c>
      <c r="D80" s="2">
        <f t="shared" si="4"/>
        <v>-8.9999999999999858E-2</v>
      </c>
      <c r="E80" s="29">
        <f t="shared" si="5"/>
        <v>-9.0090090090089951E-3</v>
      </c>
    </row>
    <row r="81" spans="1:5" x14ac:dyDescent="0.25">
      <c r="A81" s="1">
        <v>39417</v>
      </c>
      <c r="B81" s="2">
        <v>10.45</v>
      </c>
      <c r="C81" s="2">
        <v>9.9</v>
      </c>
      <c r="D81" s="2">
        <f t="shared" si="4"/>
        <v>0.54999999999999893</v>
      </c>
      <c r="E81" s="29">
        <f t="shared" si="5"/>
        <v>5.5555555555555448E-2</v>
      </c>
    </row>
    <row r="82" spans="1:5" x14ac:dyDescent="0.25">
      <c r="A82" s="1">
        <v>39448</v>
      </c>
      <c r="B82" s="2">
        <v>11.66</v>
      </c>
      <c r="C82" s="2">
        <v>10.45</v>
      </c>
      <c r="D82" s="2">
        <f t="shared" si="4"/>
        <v>1.2100000000000009</v>
      </c>
      <c r="E82" s="29">
        <f t="shared" si="5"/>
        <v>0.11578947368421062</v>
      </c>
    </row>
    <row r="83" spans="1:5" x14ac:dyDescent="0.25">
      <c r="A83" s="1">
        <v>39479</v>
      </c>
      <c r="B83" s="2">
        <v>13.61</v>
      </c>
      <c r="C83" s="2">
        <v>11.66</v>
      </c>
      <c r="D83" s="2">
        <f t="shared" si="4"/>
        <v>1.9499999999999993</v>
      </c>
      <c r="E83" s="29">
        <f t="shared" si="5"/>
        <v>0.16723842195540303</v>
      </c>
    </row>
    <row r="84" spans="1:5" x14ac:dyDescent="0.25">
      <c r="A84" s="1">
        <v>39508</v>
      </c>
      <c r="B84" s="2">
        <v>12.88</v>
      </c>
      <c r="C84" s="2">
        <v>13.61</v>
      </c>
      <c r="D84" s="2">
        <f t="shared" si="4"/>
        <v>-0.72999999999999865</v>
      </c>
      <c r="E84" s="29">
        <f t="shared" si="5"/>
        <v>-5.3637031594415775E-2</v>
      </c>
    </row>
    <row r="85" spans="1:5" x14ac:dyDescent="0.25">
      <c r="A85" s="1">
        <v>39539</v>
      </c>
      <c r="B85" s="2">
        <v>12.52</v>
      </c>
      <c r="C85" s="2">
        <v>12.88</v>
      </c>
      <c r="D85" s="2">
        <f t="shared" si="4"/>
        <v>-0.36000000000000121</v>
      </c>
      <c r="E85" s="29">
        <f t="shared" si="5"/>
        <v>-2.7950310559006302E-2</v>
      </c>
    </row>
    <row r="86" spans="1:5" x14ac:dyDescent="0.25">
      <c r="A86" s="1">
        <v>39569</v>
      </c>
      <c r="B86" s="2">
        <v>10.93</v>
      </c>
      <c r="C86" s="2">
        <v>12.52</v>
      </c>
      <c r="D86" s="2">
        <f t="shared" si="4"/>
        <v>-1.5899999999999999</v>
      </c>
      <c r="E86" s="29">
        <f t="shared" si="5"/>
        <v>-0.12699680511182107</v>
      </c>
    </row>
    <row r="87" spans="1:5" x14ac:dyDescent="0.25">
      <c r="A87" s="1">
        <v>39600</v>
      </c>
      <c r="B87" s="2">
        <v>12.07</v>
      </c>
      <c r="C87" s="2">
        <v>10.93</v>
      </c>
      <c r="D87" s="2">
        <f t="shared" si="4"/>
        <v>1.1400000000000006</v>
      </c>
      <c r="E87" s="29">
        <f t="shared" si="5"/>
        <v>0.10430009149130838</v>
      </c>
    </row>
    <row r="88" spans="1:5" x14ac:dyDescent="0.25">
      <c r="A88" s="1">
        <v>39630</v>
      </c>
      <c r="B88" s="2">
        <v>13.21</v>
      </c>
      <c r="C88" s="2">
        <v>12.07</v>
      </c>
      <c r="D88" s="2">
        <f t="shared" si="4"/>
        <v>1.1400000000000006</v>
      </c>
      <c r="E88" s="29">
        <f t="shared" si="5"/>
        <v>9.4449047224523658E-2</v>
      </c>
    </row>
    <row r="89" spans="1:5" x14ac:dyDescent="0.25">
      <c r="A89" s="1">
        <v>39661</v>
      </c>
      <c r="B89" s="2">
        <v>13.68</v>
      </c>
      <c r="C89" s="2">
        <v>13.21</v>
      </c>
      <c r="D89" s="2">
        <f t="shared" si="4"/>
        <v>0.46999999999999886</v>
      </c>
      <c r="E89" s="29">
        <f t="shared" si="5"/>
        <v>3.5579106737320121E-2</v>
      </c>
    </row>
    <row r="90" spans="1:5" x14ac:dyDescent="0.25">
      <c r="A90" s="1">
        <v>39692</v>
      </c>
      <c r="B90" s="2">
        <v>14.02</v>
      </c>
      <c r="C90" s="2">
        <v>13.68</v>
      </c>
      <c r="D90" s="2">
        <f t="shared" si="4"/>
        <v>0.33999999999999986</v>
      </c>
      <c r="E90" s="29">
        <f t="shared" si="5"/>
        <v>2.4853801169590635E-2</v>
      </c>
    </row>
    <row r="91" spans="1:5" x14ac:dyDescent="0.25">
      <c r="A91" s="1">
        <v>39722</v>
      </c>
      <c r="B91" s="2">
        <v>11.7</v>
      </c>
      <c r="C91" s="2">
        <v>14.02</v>
      </c>
      <c r="D91" s="2">
        <f t="shared" si="4"/>
        <v>-2.3200000000000003</v>
      </c>
      <c r="E91" s="29">
        <f t="shared" si="5"/>
        <v>-0.16547788873038519</v>
      </c>
    </row>
    <row r="92" spans="1:5" x14ac:dyDescent="0.25">
      <c r="A92" s="1">
        <v>39753</v>
      </c>
      <c r="B92" s="2">
        <v>11.83</v>
      </c>
      <c r="C92" s="2">
        <v>11.7</v>
      </c>
      <c r="D92" s="2">
        <f t="shared" si="4"/>
        <v>0.13000000000000078</v>
      </c>
      <c r="E92" s="29">
        <f t="shared" si="5"/>
        <v>1.1111111111111179E-2</v>
      </c>
    </row>
    <row r="93" spans="1:5" x14ac:dyDescent="0.25">
      <c r="A93" s="1">
        <v>39783</v>
      </c>
      <c r="B93" s="2">
        <v>11.32</v>
      </c>
      <c r="C93" s="2">
        <v>11.83</v>
      </c>
      <c r="D93" s="2">
        <f t="shared" si="4"/>
        <v>-0.50999999999999979</v>
      </c>
      <c r="E93" s="29">
        <f t="shared" si="5"/>
        <v>-4.3110735418427706E-2</v>
      </c>
    </row>
    <row r="94" spans="1:5" x14ac:dyDescent="0.25">
      <c r="A94" s="1">
        <v>39814</v>
      </c>
      <c r="B94" s="2">
        <v>12.24</v>
      </c>
      <c r="C94" s="2">
        <v>11.32</v>
      </c>
      <c r="D94" s="2">
        <f t="shared" si="4"/>
        <v>0.91999999999999993</v>
      </c>
      <c r="E94" s="29">
        <f t="shared" si="5"/>
        <v>8.1272084805653705E-2</v>
      </c>
    </row>
    <row r="95" spans="1:5" x14ac:dyDescent="0.25">
      <c r="A95" s="1">
        <v>39845</v>
      </c>
      <c r="B95" s="2">
        <v>13.31</v>
      </c>
      <c r="C95" s="2">
        <v>12.24</v>
      </c>
      <c r="D95" s="2">
        <f t="shared" si="4"/>
        <v>1.0700000000000003</v>
      </c>
      <c r="E95" s="29">
        <f t="shared" si="5"/>
        <v>8.7418300653594794E-2</v>
      </c>
    </row>
    <row r="96" spans="1:5" x14ac:dyDescent="0.25">
      <c r="A96" s="1">
        <v>39873</v>
      </c>
      <c r="B96" s="2">
        <v>12.93</v>
      </c>
      <c r="C96" s="2">
        <v>13.31</v>
      </c>
      <c r="D96" s="2">
        <f t="shared" si="4"/>
        <v>-0.38000000000000078</v>
      </c>
      <c r="E96" s="29">
        <f t="shared" si="5"/>
        <v>-2.8549962434260012E-2</v>
      </c>
    </row>
    <row r="97" spans="1:5" x14ac:dyDescent="0.25">
      <c r="A97" s="1">
        <v>39904</v>
      </c>
      <c r="B97" s="2">
        <v>13.47</v>
      </c>
      <c r="C97" s="2">
        <v>12.93</v>
      </c>
      <c r="D97" s="2">
        <f t="shared" si="4"/>
        <v>0.54000000000000092</v>
      </c>
      <c r="E97" s="29">
        <f t="shared" si="5"/>
        <v>4.1763341067285457E-2</v>
      </c>
    </row>
    <row r="98" spans="1:5" x14ac:dyDescent="0.25">
      <c r="A98" s="1">
        <v>39934</v>
      </c>
      <c r="B98" s="2">
        <v>15.47</v>
      </c>
      <c r="C98" s="2">
        <v>13.47</v>
      </c>
      <c r="D98" s="2">
        <f t="shared" si="4"/>
        <v>2</v>
      </c>
      <c r="E98" s="29">
        <f t="shared" si="5"/>
        <v>0.14847809948032664</v>
      </c>
    </row>
    <row r="99" spans="1:5" x14ac:dyDescent="0.25">
      <c r="A99" s="1">
        <v>39965</v>
      </c>
      <c r="B99" s="2">
        <v>16.579999999999998</v>
      </c>
      <c r="C99" s="2">
        <v>15.47</v>
      </c>
      <c r="D99" s="2">
        <f t="shared" si="4"/>
        <v>1.1099999999999977</v>
      </c>
      <c r="E99" s="29">
        <f t="shared" si="5"/>
        <v>7.1751777634130418E-2</v>
      </c>
    </row>
    <row r="100" spans="1:5" x14ac:dyDescent="0.25">
      <c r="A100" s="1">
        <v>39995</v>
      </c>
      <c r="B100" s="2">
        <v>17.8</v>
      </c>
      <c r="C100" s="2">
        <v>16.579999999999998</v>
      </c>
      <c r="D100" s="2">
        <f t="shared" si="4"/>
        <v>1.2200000000000024</v>
      </c>
      <c r="E100" s="29">
        <f t="shared" si="5"/>
        <v>7.3582629674306552E-2</v>
      </c>
    </row>
    <row r="101" spans="1:5" x14ac:dyDescent="0.25">
      <c r="A101" s="1">
        <v>40026</v>
      </c>
      <c r="B101" s="2">
        <v>21.72</v>
      </c>
      <c r="C101" s="2">
        <v>17.8</v>
      </c>
      <c r="D101" s="2">
        <f t="shared" ref="D101:D124" si="6">B101-B100</f>
        <v>3.9199999999999982</v>
      </c>
      <c r="E101" s="29">
        <f t="shared" ref="E101:E124" si="7">D101/B100</f>
        <v>0.22022471910112348</v>
      </c>
    </row>
    <row r="102" spans="1:5" x14ac:dyDescent="0.25">
      <c r="A102" s="1">
        <v>40057</v>
      </c>
      <c r="B102" s="2">
        <v>23.45</v>
      </c>
      <c r="C102" s="2">
        <v>21.72</v>
      </c>
      <c r="D102" s="2">
        <f t="shared" si="6"/>
        <v>1.7300000000000004</v>
      </c>
      <c r="E102" s="29">
        <f t="shared" si="7"/>
        <v>7.9650092081031326E-2</v>
      </c>
    </row>
    <row r="103" spans="1:5" x14ac:dyDescent="0.25">
      <c r="A103" s="1">
        <v>40087</v>
      </c>
      <c r="B103" s="2">
        <v>23.16</v>
      </c>
      <c r="C103" s="2">
        <v>23.45</v>
      </c>
      <c r="D103" s="2">
        <f t="shared" si="6"/>
        <v>-0.28999999999999915</v>
      </c>
      <c r="E103" s="29">
        <f t="shared" si="7"/>
        <v>-1.2366737739872033E-2</v>
      </c>
    </row>
    <row r="104" spans="1:5" x14ac:dyDescent="0.25">
      <c r="A104" s="1">
        <v>40118</v>
      </c>
      <c r="B104" s="2">
        <v>22.77</v>
      </c>
      <c r="C104" s="2">
        <v>23.16</v>
      </c>
      <c r="D104" s="2">
        <f t="shared" si="6"/>
        <v>-0.39000000000000057</v>
      </c>
      <c r="E104" s="29">
        <f t="shared" si="7"/>
        <v>-1.6839378238341994E-2</v>
      </c>
    </row>
    <row r="105" spans="1:5" x14ac:dyDescent="0.25">
      <c r="A105" s="1">
        <v>40148</v>
      </c>
      <c r="B105" s="2">
        <v>24.9</v>
      </c>
      <c r="C105" s="2">
        <v>22.77</v>
      </c>
      <c r="D105" s="2">
        <f t="shared" si="6"/>
        <v>2.129999999999999</v>
      </c>
      <c r="E105" s="29">
        <f t="shared" si="7"/>
        <v>9.3544137022397847E-2</v>
      </c>
    </row>
    <row r="106" spans="1:5" x14ac:dyDescent="0.25">
      <c r="A106" s="1">
        <v>40179</v>
      </c>
      <c r="B106" s="2">
        <v>21.91</v>
      </c>
      <c r="C106" s="2">
        <v>24.9</v>
      </c>
      <c r="D106" s="2">
        <f t="shared" si="6"/>
        <v>-2.9899999999999984</v>
      </c>
      <c r="E106" s="29">
        <f t="shared" si="7"/>
        <v>-0.12008032128514051</v>
      </c>
    </row>
    <row r="107" spans="1:5" x14ac:dyDescent="0.25">
      <c r="A107" s="1">
        <v>40210</v>
      </c>
      <c r="B107" s="2">
        <v>21.98</v>
      </c>
      <c r="C107" s="2">
        <v>21.91</v>
      </c>
      <c r="D107" s="2">
        <f t="shared" si="6"/>
        <v>7.0000000000000284E-2</v>
      </c>
      <c r="E107" s="29">
        <f t="shared" si="7"/>
        <v>3.1948881789137509E-3</v>
      </c>
    </row>
    <row r="108" spans="1:5" x14ac:dyDescent="0.25">
      <c r="A108" s="1">
        <v>40238</v>
      </c>
      <c r="B108" s="2">
        <v>18.149999999999999</v>
      </c>
      <c r="C108" s="2">
        <v>21.98</v>
      </c>
      <c r="D108" s="2">
        <f t="shared" si="6"/>
        <v>-3.8300000000000018</v>
      </c>
      <c r="E108" s="29">
        <f t="shared" si="7"/>
        <v>-0.17424931756141956</v>
      </c>
    </row>
    <row r="109" spans="1:5" x14ac:dyDescent="0.25">
      <c r="A109" s="1">
        <v>40269</v>
      </c>
      <c r="B109" s="2">
        <v>16.89</v>
      </c>
      <c r="C109" s="2">
        <v>18.149999999999999</v>
      </c>
      <c r="D109" s="2">
        <f t="shared" si="6"/>
        <v>-1.259999999999998</v>
      </c>
      <c r="E109" s="29">
        <f t="shared" si="7"/>
        <v>-6.9421487603305687E-2</v>
      </c>
    </row>
    <row r="110" spans="1:5" x14ac:dyDescent="0.25">
      <c r="A110" s="1">
        <v>40299</v>
      </c>
      <c r="B110" s="2">
        <v>15.11</v>
      </c>
      <c r="C110" s="2">
        <v>16.89</v>
      </c>
      <c r="D110" s="2">
        <f t="shared" si="6"/>
        <v>-1.7800000000000011</v>
      </c>
      <c r="E110" s="29">
        <f t="shared" si="7"/>
        <v>-0.10538780343398467</v>
      </c>
    </row>
    <row r="111" spans="1:5" x14ac:dyDescent="0.25">
      <c r="A111" s="1">
        <v>40330</v>
      </c>
      <c r="B111" s="2">
        <v>16.3</v>
      </c>
      <c r="C111" s="2">
        <v>15.11</v>
      </c>
      <c r="D111" s="2">
        <f t="shared" si="6"/>
        <v>1.1900000000000013</v>
      </c>
      <c r="E111" s="29">
        <f t="shared" si="7"/>
        <v>7.8755790866975595E-2</v>
      </c>
    </row>
    <row r="112" spans="1:5" x14ac:dyDescent="0.25">
      <c r="A112" s="1">
        <v>40360</v>
      </c>
      <c r="B112" s="2">
        <v>17.690000000000001</v>
      </c>
      <c r="C112" s="2">
        <v>16.3</v>
      </c>
      <c r="D112" s="2">
        <f t="shared" si="6"/>
        <v>1.3900000000000006</v>
      </c>
      <c r="E112" s="29">
        <f t="shared" si="7"/>
        <v>8.5276073619631937E-2</v>
      </c>
    </row>
    <row r="113" spans="1:5" x14ac:dyDescent="0.25">
      <c r="A113" s="1">
        <v>40391</v>
      </c>
      <c r="B113" s="2">
        <v>18.600000000000001</v>
      </c>
      <c r="C113" s="2">
        <v>17.690000000000001</v>
      </c>
      <c r="D113" s="2">
        <f t="shared" si="6"/>
        <v>0.91000000000000014</v>
      </c>
      <c r="E113" s="29">
        <f t="shared" si="7"/>
        <v>5.1441492368569819E-2</v>
      </c>
    </row>
    <row r="114" spans="1:5" x14ac:dyDescent="0.25">
      <c r="A114" s="1">
        <v>40422</v>
      </c>
      <c r="B114" s="2">
        <v>22.67</v>
      </c>
      <c r="C114" s="2">
        <v>18.600000000000001</v>
      </c>
      <c r="D114" s="2">
        <f t="shared" si="6"/>
        <v>4.07</v>
      </c>
      <c r="E114" s="29">
        <f t="shared" si="7"/>
        <v>0.21881720430107526</v>
      </c>
    </row>
    <row r="115" spans="1:5" x14ac:dyDescent="0.25">
      <c r="A115" s="1">
        <v>40452</v>
      </c>
      <c r="B115" s="2">
        <v>26.94</v>
      </c>
      <c r="C115" s="2">
        <v>22.67</v>
      </c>
      <c r="D115" s="2">
        <f t="shared" si="6"/>
        <v>4.2699999999999996</v>
      </c>
      <c r="E115" s="29">
        <f t="shared" si="7"/>
        <v>0.18835465372739299</v>
      </c>
    </row>
    <row r="116" spans="1:5" x14ac:dyDescent="0.25">
      <c r="A116" s="1">
        <v>40483</v>
      </c>
      <c r="B116" s="2">
        <v>26.42</v>
      </c>
      <c r="C116" s="2">
        <v>26.94</v>
      </c>
      <c r="D116" s="2">
        <f t="shared" si="6"/>
        <v>-0.51999999999999957</v>
      </c>
      <c r="E116" s="29">
        <f t="shared" si="7"/>
        <v>-1.9302152932442449E-2</v>
      </c>
    </row>
    <row r="117" spans="1:5" x14ac:dyDescent="0.25">
      <c r="A117" s="1">
        <v>40513</v>
      </c>
      <c r="B117" s="2">
        <v>28.04</v>
      </c>
      <c r="C117" s="2">
        <v>26.42</v>
      </c>
      <c r="D117" s="2">
        <f t="shared" si="6"/>
        <v>1.6199999999999974</v>
      </c>
      <c r="E117" s="29">
        <f t="shared" si="7"/>
        <v>6.1317183951551751E-2</v>
      </c>
    </row>
    <row r="118" spans="1:5" x14ac:dyDescent="0.25">
      <c r="A118" s="1">
        <v>40544</v>
      </c>
      <c r="B118" s="2">
        <v>29.74</v>
      </c>
      <c r="C118" s="2">
        <v>28.04</v>
      </c>
      <c r="D118" s="2">
        <f t="shared" si="6"/>
        <v>1.6999999999999993</v>
      </c>
      <c r="E118" s="29">
        <f t="shared" si="7"/>
        <v>6.062767475035661E-2</v>
      </c>
    </row>
    <row r="119" spans="1:5" x14ac:dyDescent="0.25">
      <c r="A119" s="1">
        <v>40575</v>
      </c>
      <c r="B119" s="2">
        <v>29.31</v>
      </c>
      <c r="C119" s="2">
        <v>29.74</v>
      </c>
      <c r="D119" s="2">
        <f t="shared" si="6"/>
        <v>-0.42999999999999972</v>
      </c>
      <c r="E119" s="29">
        <f t="shared" si="7"/>
        <v>-1.4458641560188289E-2</v>
      </c>
    </row>
    <row r="120" spans="1:5" x14ac:dyDescent="0.25">
      <c r="A120" s="1">
        <v>40603</v>
      </c>
      <c r="B120" s="2">
        <v>25.9</v>
      </c>
      <c r="C120" s="2">
        <v>29.31</v>
      </c>
      <c r="D120" s="2">
        <f t="shared" si="6"/>
        <v>-3.41</v>
      </c>
      <c r="E120" s="29">
        <f t="shared" si="7"/>
        <v>-0.1163425452064142</v>
      </c>
    </row>
    <row r="121" spans="1:5" x14ac:dyDescent="0.25">
      <c r="A121" s="1">
        <v>40634</v>
      </c>
      <c r="B121" s="2">
        <v>23.9</v>
      </c>
      <c r="C121" s="2">
        <v>25.9</v>
      </c>
      <c r="D121" s="2">
        <f t="shared" si="6"/>
        <v>-2</v>
      </c>
      <c r="E121" s="29">
        <f t="shared" si="7"/>
        <v>-7.7220077220077218E-2</v>
      </c>
    </row>
    <row r="122" spans="1:5" x14ac:dyDescent="0.25">
      <c r="A122" s="1">
        <v>40664</v>
      </c>
      <c r="B122" s="2">
        <v>21.84</v>
      </c>
      <c r="C122" s="2">
        <v>23.9</v>
      </c>
      <c r="D122" s="2">
        <f t="shared" si="6"/>
        <v>-2.0599999999999987</v>
      </c>
      <c r="E122" s="29">
        <f t="shared" si="7"/>
        <v>-8.6192468619246815E-2</v>
      </c>
    </row>
    <row r="123" spans="1:5" x14ac:dyDescent="0.25">
      <c r="A123" s="1">
        <v>40695</v>
      </c>
      <c r="B123" s="2">
        <v>24.92</v>
      </c>
      <c r="C123" s="2">
        <v>21.84</v>
      </c>
      <c r="D123" s="2">
        <f t="shared" si="6"/>
        <v>3.0800000000000018</v>
      </c>
      <c r="E123" s="29">
        <f t="shared" si="7"/>
        <v>0.14102564102564111</v>
      </c>
    </row>
    <row r="124" spans="1:5" x14ac:dyDescent="0.25">
      <c r="A124" s="1">
        <v>40725</v>
      </c>
      <c r="B124" s="2">
        <v>29.47</v>
      </c>
      <c r="C124" s="2">
        <v>24.92</v>
      </c>
      <c r="D124" s="2">
        <f t="shared" si="6"/>
        <v>4.5499999999999972</v>
      </c>
      <c r="E124" s="29">
        <f t="shared" si="7"/>
        <v>0.18258426966292121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4"/>
  <sheetViews>
    <sheetView workbookViewId="0"/>
  </sheetViews>
  <sheetFormatPr defaultRowHeight="13.2" x14ac:dyDescent="0.25"/>
  <cols>
    <col min="3" max="3" width="11" customWidth="1"/>
    <col min="5" max="5" width="10.33203125" customWidth="1"/>
    <col min="6" max="6" width="11.109375" bestFit="1" customWidth="1"/>
    <col min="7" max="9" width="11.109375" customWidth="1"/>
  </cols>
  <sheetData>
    <row r="1" spans="1:15" x14ac:dyDescent="0.25">
      <c r="A1" s="18" t="s">
        <v>2</v>
      </c>
      <c r="D1" t="s">
        <v>75</v>
      </c>
      <c r="E1" s="19">
        <f>CORREL(E5:E123,E6:E124)</f>
        <v>0.25942441051435111</v>
      </c>
      <c r="H1" t="s">
        <v>75</v>
      </c>
      <c r="I1" s="19">
        <f>CORREL(I6:I123,I7:I124)</f>
        <v>0.21052958848271547</v>
      </c>
    </row>
    <row r="2" spans="1:15" x14ac:dyDescent="0.25">
      <c r="D2" t="s">
        <v>76</v>
      </c>
      <c r="E2" s="19">
        <f>AVERAGE(E5:E124)</f>
        <v>1.3934187372437705E-2</v>
      </c>
      <c r="F2" s="24" t="s">
        <v>127</v>
      </c>
      <c r="G2" s="24" t="s">
        <v>66</v>
      </c>
      <c r="H2" s="24" t="s">
        <v>129</v>
      </c>
      <c r="I2" s="24" t="s">
        <v>131</v>
      </c>
      <c r="M2" s="21" t="s">
        <v>80</v>
      </c>
      <c r="N2" s="21"/>
      <c r="O2" s="22">
        <f>CORREL(B4:B123,B5:B124)</f>
        <v>0.97756727656050579</v>
      </c>
    </row>
    <row r="3" spans="1:15" x14ac:dyDescent="0.25">
      <c r="A3" s="17" t="s">
        <v>0</v>
      </c>
      <c r="B3" s="17" t="s">
        <v>1</v>
      </c>
      <c r="C3" s="17" t="s">
        <v>3</v>
      </c>
      <c r="D3" s="17" t="s">
        <v>4</v>
      </c>
      <c r="E3" s="17" t="s">
        <v>47</v>
      </c>
      <c r="F3" s="24" t="s">
        <v>47</v>
      </c>
      <c r="G3" s="24" t="s">
        <v>128</v>
      </c>
      <c r="H3" s="24" t="s">
        <v>130</v>
      </c>
      <c r="I3" s="24" t="s">
        <v>130</v>
      </c>
    </row>
    <row r="4" spans="1:15" x14ac:dyDescent="0.25">
      <c r="A4" s="1">
        <v>37073</v>
      </c>
      <c r="B4" s="26">
        <v>8.5399999999999991</v>
      </c>
      <c r="C4" s="2"/>
    </row>
    <row r="5" spans="1:15" x14ac:dyDescent="0.25">
      <c r="A5" s="1">
        <v>37104</v>
      </c>
      <c r="B5" s="26">
        <v>7.9</v>
      </c>
      <c r="C5" s="2">
        <v>8.5399999999999991</v>
      </c>
      <c r="D5" s="2">
        <f t="shared" ref="D5:D36" si="0">B5-B4</f>
        <v>-0.63999999999999879</v>
      </c>
      <c r="E5" s="5">
        <f t="shared" ref="E5:E36" si="1">D5/B4</f>
        <v>-7.494145199063218E-2</v>
      </c>
      <c r="F5" s="49">
        <f t="shared" ref="F5:F36" si="2">$E$2</f>
        <v>1.3934187372437705E-2</v>
      </c>
      <c r="G5" s="27">
        <f t="shared" ref="G5:G36" si="3">C5*(1+F5)</f>
        <v>8.6589979601606171</v>
      </c>
      <c r="H5" s="25">
        <f t="shared" ref="H5:H36" si="4">B5-G5</f>
        <v>-0.75899796016061671</v>
      </c>
      <c r="I5" s="25">
        <f t="shared" ref="I5:I36" si="5">H5/B5</f>
        <v>-9.6075691159571736E-2</v>
      </c>
    </row>
    <row r="6" spans="1:15" x14ac:dyDescent="0.25">
      <c r="A6" s="1">
        <v>37135</v>
      </c>
      <c r="B6" s="26">
        <v>7.16</v>
      </c>
      <c r="C6" s="2">
        <v>7.9</v>
      </c>
      <c r="D6" s="2">
        <f t="shared" si="0"/>
        <v>-0.74000000000000021</v>
      </c>
      <c r="E6" s="5">
        <f t="shared" si="1"/>
        <v>-9.3670886075949394E-2</v>
      </c>
      <c r="F6" s="49">
        <f t="shared" si="2"/>
        <v>1.3934187372437705E-2</v>
      </c>
      <c r="G6" s="27">
        <f t="shared" si="3"/>
        <v>8.0100800802422576</v>
      </c>
      <c r="H6" s="25">
        <f t="shared" si="4"/>
        <v>-0.85008008024225745</v>
      </c>
      <c r="I6" s="25">
        <f t="shared" si="5"/>
        <v>-0.11872626819025942</v>
      </c>
    </row>
    <row r="7" spans="1:15" x14ac:dyDescent="0.25">
      <c r="A7" s="1">
        <v>37165</v>
      </c>
      <c r="B7" s="26">
        <v>6.6</v>
      </c>
      <c r="C7" s="2">
        <v>7.16</v>
      </c>
      <c r="D7" s="2">
        <f t="shared" si="0"/>
        <v>-0.5600000000000005</v>
      </c>
      <c r="E7" s="5">
        <f t="shared" si="1"/>
        <v>-7.8212290502793366E-2</v>
      </c>
      <c r="F7" s="49">
        <f t="shared" si="2"/>
        <v>1.3934187372437705E-2</v>
      </c>
      <c r="G7" s="27">
        <f t="shared" si="3"/>
        <v>7.2597687815866543</v>
      </c>
      <c r="H7" s="25">
        <f t="shared" si="4"/>
        <v>-0.65976878158665464</v>
      </c>
      <c r="I7" s="25">
        <f t="shared" si="5"/>
        <v>-9.9964966907068895E-2</v>
      </c>
    </row>
    <row r="8" spans="1:15" x14ac:dyDescent="0.25">
      <c r="A8" s="1">
        <v>37196</v>
      </c>
      <c r="B8" s="26">
        <v>7.28</v>
      </c>
      <c r="C8" s="2">
        <v>6.6</v>
      </c>
      <c r="D8" s="2">
        <f t="shared" si="0"/>
        <v>0.6800000000000006</v>
      </c>
      <c r="E8" s="5">
        <f t="shared" si="1"/>
        <v>0.10303030303030312</v>
      </c>
      <c r="F8" s="49">
        <f t="shared" si="2"/>
        <v>1.3934187372437705E-2</v>
      </c>
      <c r="G8" s="27">
        <f t="shared" si="3"/>
        <v>6.6919656366580886</v>
      </c>
      <c r="H8" s="25">
        <f t="shared" si="4"/>
        <v>0.58803436334191161</v>
      </c>
      <c r="I8" s="25">
        <f t="shared" si="5"/>
        <v>8.0773951008504347E-2</v>
      </c>
    </row>
    <row r="9" spans="1:15" x14ac:dyDescent="0.25">
      <c r="A9" s="1">
        <v>37226</v>
      </c>
      <c r="B9" s="26">
        <v>7.41</v>
      </c>
      <c r="C9" s="2">
        <v>7.28</v>
      </c>
      <c r="D9" s="2">
        <f t="shared" si="0"/>
        <v>0.12999999999999989</v>
      </c>
      <c r="E9" s="5">
        <f t="shared" si="1"/>
        <v>1.7857142857142842E-2</v>
      </c>
      <c r="F9" s="49">
        <f t="shared" si="2"/>
        <v>1.3934187372437705E-2</v>
      </c>
      <c r="G9" s="27">
        <f t="shared" si="3"/>
        <v>7.3814408840713464</v>
      </c>
      <c r="H9" s="25">
        <f t="shared" si="4"/>
        <v>2.8559115928653789E-2</v>
      </c>
      <c r="I9" s="25">
        <f t="shared" si="5"/>
        <v>3.8541317042717661E-3</v>
      </c>
    </row>
    <row r="10" spans="1:15" x14ac:dyDescent="0.25">
      <c r="A10" s="1">
        <v>37257</v>
      </c>
      <c r="B10" s="26">
        <v>7.31</v>
      </c>
      <c r="C10" s="2">
        <v>7.41</v>
      </c>
      <c r="D10" s="2">
        <f t="shared" si="0"/>
        <v>-0.10000000000000053</v>
      </c>
      <c r="E10" s="5">
        <f t="shared" si="1"/>
        <v>-1.3495276653171462E-2</v>
      </c>
      <c r="F10" s="49">
        <f t="shared" si="2"/>
        <v>1.3934187372437705E-2</v>
      </c>
      <c r="G10" s="27">
        <f t="shared" si="3"/>
        <v>7.513252328429763</v>
      </c>
      <c r="H10" s="25">
        <f t="shared" si="4"/>
        <v>-0.20325232842976337</v>
      </c>
      <c r="I10" s="25">
        <f t="shared" si="5"/>
        <v>-2.7804696091622897E-2</v>
      </c>
    </row>
    <row r="11" spans="1:15" x14ac:dyDescent="0.25">
      <c r="A11" s="1">
        <v>37288</v>
      </c>
      <c r="B11" s="26">
        <v>5.68</v>
      </c>
      <c r="C11" s="2">
        <v>7.31</v>
      </c>
      <c r="D11" s="2">
        <f t="shared" si="0"/>
        <v>-1.63</v>
      </c>
      <c r="E11" s="5">
        <f t="shared" si="1"/>
        <v>-0.22298221614227087</v>
      </c>
      <c r="F11" s="49">
        <f t="shared" si="2"/>
        <v>1.3934187372437705E-2</v>
      </c>
      <c r="G11" s="27">
        <f t="shared" si="3"/>
        <v>7.4118589096925191</v>
      </c>
      <c r="H11" s="25">
        <f t="shared" si="4"/>
        <v>-1.7318589096925194</v>
      </c>
      <c r="I11" s="25">
        <f t="shared" si="5"/>
        <v>-0.30490473762192244</v>
      </c>
    </row>
    <row r="12" spans="1:15" x14ac:dyDescent="0.25">
      <c r="A12" s="1">
        <v>37316</v>
      </c>
      <c r="B12" s="26">
        <v>5.92</v>
      </c>
      <c r="C12" s="2">
        <v>5.68</v>
      </c>
      <c r="D12" s="2">
        <f t="shared" si="0"/>
        <v>0.24000000000000021</v>
      </c>
      <c r="E12" s="5">
        <f t="shared" si="1"/>
        <v>4.2253521126760604E-2</v>
      </c>
      <c r="F12" s="49">
        <f t="shared" si="2"/>
        <v>1.3934187372437705E-2</v>
      </c>
      <c r="G12" s="27">
        <f t="shared" si="3"/>
        <v>5.7591461842754459</v>
      </c>
      <c r="H12" s="25">
        <f t="shared" si="4"/>
        <v>0.16085381572455404</v>
      </c>
      <c r="I12" s="25">
        <f t="shared" si="5"/>
        <v>2.717125265617467E-2</v>
      </c>
    </row>
    <row r="13" spans="1:15" x14ac:dyDescent="0.25">
      <c r="A13" s="1">
        <v>37347</v>
      </c>
      <c r="B13" s="26">
        <v>5.18</v>
      </c>
      <c r="C13" s="2">
        <v>5.92</v>
      </c>
      <c r="D13" s="2">
        <f t="shared" si="0"/>
        <v>-0.74000000000000021</v>
      </c>
      <c r="E13" s="5">
        <f t="shared" si="1"/>
        <v>-0.12500000000000003</v>
      </c>
      <c r="F13" s="49">
        <f t="shared" si="2"/>
        <v>1.3934187372437705E-2</v>
      </c>
      <c r="G13" s="27">
        <f t="shared" si="3"/>
        <v>6.0024903892448309</v>
      </c>
      <c r="H13" s="25">
        <f t="shared" si="4"/>
        <v>-0.8224903892448312</v>
      </c>
      <c r="I13" s="25">
        <f t="shared" si="5"/>
        <v>-0.15878192842564309</v>
      </c>
    </row>
    <row r="14" spans="1:15" x14ac:dyDescent="0.25">
      <c r="A14" s="1">
        <v>37377</v>
      </c>
      <c r="B14" s="26">
        <v>5.61</v>
      </c>
      <c r="C14" s="2">
        <v>5.18</v>
      </c>
      <c r="D14" s="2">
        <f t="shared" si="0"/>
        <v>0.4300000000000006</v>
      </c>
      <c r="E14" s="5">
        <f t="shared" si="1"/>
        <v>8.3011583011583137E-2</v>
      </c>
      <c r="F14" s="49">
        <f t="shared" si="2"/>
        <v>1.3934187372437705E-2</v>
      </c>
      <c r="G14" s="27">
        <f t="shared" si="3"/>
        <v>5.2521790905892267</v>
      </c>
      <c r="H14" s="25">
        <f t="shared" si="4"/>
        <v>0.3578209094107736</v>
      </c>
      <c r="I14" s="25">
        <f t="shared" si="5"/>
        <v>6.3782693299603135E-2</v>
      </c>
    </row>
    <row r="15" spans="1:15" x14ac:dyDescent="0.25">
      <c r="A15" s="1">
        <v>37408</v>
      </c>
      <c r="B15" s="26">
        <v>5.25</v>
      </c>
      <c r="C15" s="2">
        <v>5.61</v>
      </c>
      <c r="D15" s="2">
        <f t="shared" si="0"/>
        <v>-0.36000000000000032</v>
      </c>
      <c r="E15" s="5">
        <f t="shared" si="1"/>
        <v>-6.4171122994652455E-2</v>
      </c>
      <c r="F15" s="49">
        <f t="shared" si="2"/>
        <v>1.3934187372437705E-2</v>
      </c>
      <c r="G15" s="27">
        <f t="shared" si="3"/>
        <v>5.6881707911593757</v>
      </c>
      <c r="H15" s="25">
        <f t="shared" si="4"/>
        <v>-0.43817079115937574</v>
      </c>
      <c r="I15" s="25">
        <f t="shared" si="5"/>
        <v>-8.3461103077976329E-2</v>
      </c>
    </row>
    <row r="16" spans="1:15" x14ac:dyDescent="0.25">
      <c r="A16" s="1">
        <v>37438</v>
      </c>
      <c r="B16" s="26">
        <v>5.79</v>
      </c>
      <c r="C16" s="2">
        <v>5.25</v>
      </c>
      <c r="D16" s="2">
        <f t="shared" si="0"/>
        <v>0.54</v>
      </c>
      <c r="E16" s="5">
        <f t="shared" si="1"/>
        <v>0.10285714285714287</v>
      </c>
      <c r="F16" s="49">
        <f t="shared" si="2"/>
        <v>1.3934187372437705E-2</v>
      </c>
      <c r="G16" s="27">
        <f t="shared" si="3"/>
        <v>5.3231544837052978</v>
      </c>
      <c r="H16" s="25">
        <f t="shared" si="4"/>
        <v>0.46684551629470228</v>
      </c>
      <c r="I16" s="25">
        <f t="shared" si="5"/>
        <v>8.0629622848825952E-2</v>
      </c>
    </row>
    <row r="17" spans="1:9" x14ac:dyDescent="0.25">
      <c r="A17" s="1">
        <v>37469</v>
      </c>
      <c r="B17" s="26">
        <v>5.86</v>
      </c>
      <c r="C17" s="2">
        <v>5.79</v>
      </c>
      <c r="D17" s="2">
        <f t="shared" si="0"/>
        <v>7.0000000000000284E-2</v>
      </c>
      <c r="E17" s="5">
        <f t="shared" si="1"/>
        <v>1.2089810017271206E-2</v>
      </c>
      <c r="F17" s="49">
        <f t="shared" si="2"/>
        <v>1.3934187372437705E-2</v>
      </c>
      <c r="G17" s="27">
        <f t="shared" si="3"/>
        <v>5.8706789448864143</v>
      </c>
      <c r="H17" s="25">
        <f t="shared" si="4"/>
        <v>-1.0678944886413966E-2</v>
      </c>
      <c r="I17" s="25">
        <f t="shared" si="5"/>
        <v>-1.8223455437566493E-3</v>
      </c>
    </row>
    <row r="18" spans="1:9" x14ac:dyDescent="0.25">
      <c r="A18" s="1">
        <v>37500</v>
      </c>
      <c r="B18" s="26">
        <v>6.41</v>
      </c>
      <c r="C18" s="2">
        <v>5.86</v>
      </c>
      <c r="D18" s="2">
        <f t="shared" si="0"/>
        <v>0.54999999999999982</v>
      </c>
      <c r="E18" s="5">
        <f t="shared" si="1"/>
        <v>9.3856655290102356E-2</v>
      </c>
      <c r="F18" s="49">
        <f t="shared" si="2"/>
        <v>1.3934187372437705E-2</v>
      </c>
      <c r="G18" s="27">
        <f t="shared" si="3"/>
        <v>5.9416543380024853</v>
      </c>
      <c r="H18" s="25">
        <f t="shared" si="4"/>
        <v>0.46834566199751482</v>
      </c>
      <c r="I18" s="25">
        <f t="shared" si="5"/>
        <v>7.3064845865446926E-2</v>
      </c>
    </row>
    <row r="19" spans="1:9" x14ac:dyDescent="0.25">
      <c r="A19" s="1">
        <v>37530</v>
      </c>
      <c r="B19" s="26">
        <v>7.02</v>
      </c>
      <c r="C19" s="2">
        <v>6.41</v>
      </c>
      <c r="D19" s="2">
        <f t="shared" si="0"/>
        <v>0.60999999999999943</v>
      </c>
      <c r="E19" s="5">
        <f t="shared" si="1"/>
        <v>9.5163806552262004E-2</v>
      </c>
      <c r="F19" s="49">
        <f t="shared" si="2"/>
        <v>1.3934187372437705E-2</v>
      </c>
      <c r="G19" s="27">
        <f t="shared" si="3"/>
        <v>6.4993181410573255</v>
      </c>
      <c r="H19" s="25">
        <f t="shared" si="4"/>
        <v>0.52068185894267405</v>
      </c>
      <c r="I19" s="25">
        <f t="shared" si="5"/>
        <v>7.4171204977588903E-2</v>
      </c>
    </row>
    <row r="20" spans="1:9" x14ac:dyDescent="0.25">
      <c r="A20" s="1">
        <v>37561</v>
      </c>
      <c r="B20" s="26">
        <v>7.3</v>
      </c>
      <c r="C20" s="2">
        <v>7.02</v>
      </c>
      <c r="D20" s="2">
        <f t="shared" si="0"/>
        <v>0.28000000000000025</v>
      </c>
      <c r="E20" s="5">
        <f t="shared" si="1"/>
        <v>3.9886039886039927E-2</v>
      </c>
      <c r="F20" s="49">
        <f t="shared" si="2"/>
        <v>1.3934187372437705E-2</v>
      </c>
      <c r="G20" s="27">
        <f t="shared" si="3"/>
        <v>7.1178179953545122</v>
      </c>
      <c r="H20" s="25">
        <f t="shared" si="4"/>
        <v>0.18218200464548762</v>
      </c>
      <c r="I20" s="25">
        <f t="shared" si="5"/>
        <v>2.495643899253255E-2</v>
      </c>
    </row>
    <row r="21" spans="1:9" x14ac:dyDescent="0.25">
      <c r="A21" s="1">
        <v>37591</v>
      </c>
      <c r="B21" s="26">
        <v>7.51</v>
      </c>
      <c r="C21" s="2">
        <v>7.3</v>
      </c>
      <c r="D21" s="2">
        <f t="shared" si="0"/>
        <v>0.20999999999999996</v>
      </c>
      <c r="E21" s="5">
        <f t="shared" si="1"/>
        <v>2.8767123287671229E-2</v>
      </c>
      <c r="F21" s="49">
        <f t="shared" si="2"/>
        <v>1.3934187372437705E-2</v>
      </c>
      <c r="G21" s="27">
        <f t="shared" si="3"/>
        <v>7.4017195678187946</v>
      </c>
      <c r="H21" s="25">
        <f t="shared" si="4"/>
        <v>0.1082804321812052</v>
      </c>
      <c r="I21" s="25">
        <f t="shared" si="5"/>
        <v>1.4418166735180453E-2</v>
      </c>
    </row>
    <row r="22" spans="1:9" x14ac:dyDescent="0.25">
      <c r="A22" s="1">
        <v>37622</v>
      </c>
      <c r="B22" s="26">
        <v>7.89</v>
      </c>
      <c r="C22" s="2">
        <v>7.51</v>
      </c>
      <c r="D22" s="2">
        <f t="shared" si="0"/>
        <v>0.37999999999999989</v>
      </c>
      <c r="E22" s="5">
        <f t="shared" si="1"/>
        <v>5.0599201065246326E-2</v>
      </c>
      <c r="F22" s="49">
        <f t="shared" si="2"/>
        <v>1.3934187372437705E-2</v>
      </c>
      <c r="G22" s="27">
        <f t="shared" si="3"/>
        <v>7.6146457471670068</v>
      </c>
      <c r="H22" s="25">
        <f t="shared" si="4"/>
        <v>0.27535425283299286</v>
      </c>
      <c r="I22" s="25">
        <f t="shared" si="5"/>
        <v>3.4899144845753217E-2</v>
      </c>
    </row>
    <row r="23" spans="1:9" x14ac:dyDescent="0.25">
      <c r="A23" s="1">
        <v>37653</v>
      </c>
      <c r="B23" s="26">
        <v>8.35</v>
      </c>
      <c r="C23" s="2">
        <v>7.89</v>
      </c>
      <c r="D23" s="2">
        <f t="shared" si="0"/>
        <v>0.45999999999999996</v>
      </c>
      <c r="E23" s="5">
        <f t="shared" si="1"/>
        <v>5.8301647655259824E-2</v>
      </c>
      <c r="F23" s="49">
        <f t="shared" si="2"/>
        <v>1.3934187372437705E-2</v>
      </c>
      <c r="G23" s="27">
        <f t="shared" si="3"/>
        <v>7.999940738368533</v>
      </c>
      <c r="H23" s="25">
        <f t="shared" si="4"/>
        <v>0.35005926163146661</v>
      </c>
      <c r="I23" s="25">
        <f t="shared" si="5"/>
        <v>4.1923264866043905E-2</v>
      </c>
    </row>
    <row r="24" spans="1:9" x14ac:dyDescent="0.25">
      <c r="A24" s="1">
        <v>37681</v>
      </c>
      <c r="B24" s="26">
        <v>7.84</v>
      </c>
      <c r="C24" s="2">
        <v>8.35</v>
      </c>
      <c r="D24" s="2">
        <f t="shared" si="0"/>
        <v>-0.50999999999999979</v>
      </c>
      <c r="E24" s="5">
        <f t="shared" si="1"/>
        <v>-6.1077844311377222E-2</v>
      </c>
      <c r="F24" s="49">
        <f t="shared" si="2"/>
        <v>1.3934187372437705E-2</v>
      </c>
      <c r="G24" s="27">
        <f t="shared" si="3"/>
        <v>8.466350464559854</v>
      </c>
      <c r="H24" s="25">
        <f t="shared" si="4"/>
        <v>-0.6263504645598541</v>
      </c>
      <c r="I24" s="25">
        <f t="shared" si="5"/>
        <v>-7.9891640887736495E-2</v>
      </c>
    </row>
    <row r="25" spans="1:9" x14ac:dyDescent="0.25">
      <c r="A25" s="1">
        <v>37712</v>
      </c>
      <c r="B25" s="26">
        <v>7.26</v>
      </c>
      <c r="C25" s="2">
        <v>7.84</v>
      </c>
      <c r="D25" s="2">
        <f t="shared" si="0"/>
        <v>-0.58000000000000007</v>
      </c>
      <c r="E25" s="5">
        <f t="shared" si="1"/>
        <v>-7.3979591836734707E-2</v>
      </c>
      <c r="F25" s="49">
        <f t="shared" si="2"/>
        <v>1.3934187372437705E-2</v>
      </c>
      <c r="G25" s="27">
        <f t="shared" si="3"/>
        <v>7.9492440289999111</v>
      </c>
      <c r="H25" s="25">
        <f t="shared" si="4"/>
        <v>-0.68924402899991133</v>
      </c>
      <c r="I25" s="25">
        <f t="shared" si="5"/>
        <v>-9.4937194077122769E-2</v>
      </c>
    </row>
    <row r="26" spans="1:9" x14ac:dyDescent="0.25">
      <c r="A26" s="1">
        <v>37742</v>
      </c>
      <c r="B26" s="26">
        <v>7.01</v>
      </c>
      <c r="C26" s="2">
        <v>7.26</v>
      </c>
      <c r="D26" s="2">
        <f t="shared" si="0"/>
        <v>-0.25</v>
      </c>
      <c r="E26" s="5">
        <f t="shared" si="1"/>
        <v>-3.4435261707988982E-2</v>
      </c>
      <c r="F26" s="49">
        <f t="shared" si="2"/>
        <v>1.3934187372437705E-2</v>
      </c>
      <c r="G26" s="27">
        <f t="shared" si="3"/>
        <v>7.3611622003238972</v>
      </c>
      <c r="H26" s="25">
        <f t="shared" si="4"/>
        <v>-0.35116220032389744</v>
      </c>
      <c r="I26" s="25">
        <f t="shared" si="5"/>
        <v>-5.0094465096133731E-2</v>
      </c>
    </row>
    <row r="27" spans="1:9" x14ac:dyDescent="0.25">
      <c r="A27" s="1">
        <v>37773</v>
      </c>
      <c r="B27" s="26">
        <v>6.4</v>
      </c>
      <c r="C27" s="2">
        <v>7.01</v>
      </c>
      <c r="D27" s="2">
        <f t="shared" si="0"/>
        <v>-0.60999999999999943</v>
      </c>
      <c r="E27" s="5">
        <f t="shared" si="1"/>
        <v>-8.7018544935805908E-2</v>
      </c>
      <c r="F27" s="49">
        <f t="shared" si="2"/>
        <v>1.3934187372437705E-2</v>
      </c>
      <c r="G27" s="27">
        <f t="shared" si="3"/>
        <v>7.1076786534807876</v>
      </c>
      <c r="H27" s="25">
        <f t="shared" si="4"/>
        <v>-0.70767865348078729</v>
      </c>
      <c r="I27" s="25">
        <f t="shared" si="5"/>
        <v>-0.11057478960637301</v>
      </c>
    </row>
    <row r="28" spans="1:9" x14ac:dyDescent="0.25">
      <c r="A28" s="1">
        <v>37803</v>
      </c>
      <c r="B28" s="26">
        <v>6.73</v>
      </c>
      <c r="C28" s="2">
        <v>6.4</v>
      </c>
      <c r="D28" s="2">
        <f t="shared" si="0"/>
        <v>0.33000000000000007</v>
      </c>
      <c r="E28" s="5">
        <f t="shared" si="1"/>
        <v>5.1562500000000011E-2</v>
      </c>
      <c r="F28" s="49">
        <f t="shared" si="2"/>
        <v>1.3934187372437705E-2</v>
      </c>
      <c r="G28" s="27">
        <f t="shared" si="3"/>
        <v>6.4891787991836019</v>
      </c>
      <c r="H28" s="25">
        <f t="shared" si="4"/>
        <v>0.24082120081639857</v>
      </c>
      <c r="I28" s="25">
        <f t="shared" si="5"/>
        <v>3.5783239348647633E-2</v>
      </c>
    </row>
    <row r="29" spans="1:9" x14ac:dyDescent="0.25">
      <c r="A29" s="1">
        <v>37834</v>
      </c>
      <c r="B29" s="26">
        <v>6.71</v>
      </c>
      <c r="C29" s="2">
        <v>6.73</v>
      </c>
      <c r="D29" s="2">
        <f t="shared" si="0"/>
        <v>-2.0000000000000462E-2</v>
      </c>
      <c r="E29" s="5">
        <f t="shared" si="1"/>
        <v>-2.9717682020803061E-3</v>
      </c>
      <c r="F29" s="49">
        <f t="shared" si="2"/>
        <v>1.3934187372437705E-2</v>
      </c>
      <c r="G29" s="27">
        <f t="shared" si="3"/>
        <v>6.8237770810165062</v>
      </c>
      <c r="H29" s="25">
        <f t="shared" si="4"/>
        <v>-0.11377708101650619</v>
      </c>
      <c r="I29" s="25">
        <f t="shared" si="5"/>
        <v>-1.6956345904099283E-2</v>
      </c>
    </row>
    <row r="30" spans="1:9" x14ac:dyDescent="0.25">
      <c r="A30" s="1">
        <v>37865</v>
      </c>
      <c r="B30" s="26">
        <v>6.27</v>
      </c>
      <c r="C30" s="2">
        <v>6.71</v>
      </c>
      <c r="D30" s="2">
        <f t="shared" si="0"/>
        <v>-0.44000000000000039</v>
      </c>
      <c r="E30" s="5">
        <f t="shared" si="1"/>
        <v>-6.5573770491803338E-2</v>
      </c>
      <c r="F30" s="49">
        <f t="shared" si="2"/>
        <v>1.3934187372437705E-2</v>
      </c>
      <c r="G30" s="27">
        <f t="shared" si="3"/>
        <v>6.803498397269057</v>
      </c>
      <c r="H30" s="25">
        <f t="shared" si="4"/>
        <v>-0.53349839726905746</v>
      </c>
      <c r="I30" s="25">
        <f t="shared" si="5"/>
        <v>-8.5087463679275513E-2</v>
      </c>
    </row>
    <row r="31" spans="1:9" x14ac:dyDescent="0.25">
      <c r="A31" s="1">
        <v>37895</v>
      </c>
      <c r="B31" s="26">
        <v>6.1</v>
      </c>
      <c r="C31" s="2">
        <v>6.27</v>
      </c>
      <c r="D31" s="2">
        <f t="shared" si="0"/>
        <v>-0.16999999999999993</v>
      </c>
      <c r="E31" s="5">
        <f t="shared" si="1"/>
        <v>-2.7113237639553419E-2</v>
      </c>
      <c r="F31" s="49">
        <f t="shared" si="2"/>
        <v>1.3934187372437705E-2</v>
      </c>
      <c r="G31" s="27">
        <f t="shared" si="3"/>
        <v>6.3573673548251834</v>
      </c>
      <c r="H31" s="25">
        <f t="shared" si="4"/>
        <v>-0.2573673548251838</v>
      </c>
      <c r="I31" s="25">
        <f t="shared" si="5"/>
        <v>-4.2191369643472754E-2</v>
      </c>
    </row>
    <row r="32" spans="1:9" x14ac:dyDescent="0.25">
      <c r="A32" s="1">
        <v>37926</v>
      </c>
      <c r="B32" s="26">
        <v>6.19</v>
      </c>
      <c r="C32" s="2">
        <v>6.1</v>
      </c>
      <c r="D32" s="2">
        <f t="shared" si="0"/>
        <v>9.0000000000000746E-2</v>
      </c>
      <c r="E32" s="5">
        <f t="shared" si="1"/>
        <v>1.4754098360655861E-2</v>
      </c>
      <c r="F32" s="49">
        <f t="shared" si="2"/>
        <v>1.3934187372437705E-2</v>
      </c>
      <c r="G32" s="27">
        <f t="shared" si="3"/>
        <v>6.1849985429718695</v>
      </c>
      <c r="H32" s="25">
        <f t="shared" si="4"/>
        <v>5.001457028130929E-3</v>
      </c>
      <c r="I32" s="25">
        <f t="shared" si="5"/>
        <v>8.0798982683859917E-4</v>
      </c>
    </row>
    <row r="33" spans="1:15" x14ac:dyDescent="0.25">
      <c r="A33" s="1">
        <v>37956</v>
      </c>
      <c r="B33" s="26">
        <v>6.34</v>
      </c>
      <c r="C33" s="2">
        <v>6.19</v>
      </c>
      <c r="D33" s="2">
        <f t="shared" si="0"/>
        <v>0.14999999999999947</v>
      </c>
      <c r="E33" s="5">
        <f t="shared" si="1"/>
        <v>2.4232633279482951E-2</v>
      </c>
      <c r="F33" s="49">
        <f t="shared" si="2"/>
        <v>1.3934187372437705E-2</v>
      </c>
      <c r="G33" s="27">
        <f t="shared" si="3"/>
        <v>6.2762526198353896</v>
      </c>
      <c r="H33" s="25">
        <f t="shared" si="4"/>
        <v>6.3747380164610234E-2</v>
      </c>
      <c r="I33" s="25">
        <f t="shared" si="5"/>
        <v>1.0054791824071015E-2</v>
      </c>
    </row>
    <row r="34" spans="1:15" x14ac:dyDescent="0.25">
      <c r="A34" s="1">
        <v>37987</v>
      </c>
      <c r="B34" s="26">
        <v>6.03</v>
      </c>
      <c r="C34" s="2">
        <v>6.34</v>
      </c>
      <c r="D34" s="2">
        <f t="shared" si="0"/>
        <v>-0.30999999999999961</v>
      </c>
      <c r="E34" s="5">
        <f t="shared" si="1"/>
        <v>-4.8895899053627699E-2</v>
      </c>
      <c r="F34" s="49">
        <f t="shared" si="2"/>
        <v>1.3934187372437705E-2</v>
      </c>
      <c r="G34" s="27">
        <f t="shared" si="3"/>
        <v>6.4283427479412545</v>
      </c>
      <c r="H34" s="25">
        <f t="shared" si="4"/>
        <v>-0.39834274794125424</v>
      </c>
      <c r="I34" s="25">
        <f t="shared" si="5"/>
        <v>-6.6060157204188091E-2</v>
      </c>
    </row>
    <row r="35" spans="1:15" x14ac:dyDescent="0.25">
      <c r="A35" s="1">
        <v>38018</v>
      </c>
      <c r="B35" s="26">
        <v>5.87</v>
      </c>
      <c r="C35" s="2">
        <v>6.03</v>
      </c>
      <c r="D35" s="2">
        <f t="shared" si="0"/>
        <v>-0.16000000000000014</v>
      </c>
      <c r="E35" s="5">
        <f t="shared" si="1"/>
        <v>-2.6533996683250436E-2</v>
      </c>
      <c r="F35" s="49">
        <f t="shared" si="2"/>
        <v>1.3934187372437705E-2</v>
      </c>
      <c r="G35" s="27">
        <f t="shared" si="3"/>
        <v>6.1140231498557993</v>
      </c>
      <c r="H35" s="25">
        <f t="shared" si="4"/>
        <v>-0.2440231498557992</v>
      </c>
      <c r="I35" s="25">
        <f t="shared" si="5"/>
        <v>-4.1571235069131039E-2</v>
      </c>
    </row>
    <row r="36" spans="1:15" x14ac:dyDescent="0.25">
      <c r="A36" s="1">
        <v>38047</v>
      </c>
      <c r="B36" s="26">
        <v>6.5</v>
      </c>
      <c r="C36" s="2">
        <v>5.87</v>
      </c>
      <c r="D36" s="2">
        <f t="shared" si="0"/>
        <v>0.62999999999999989</v>
      </c>
      <c r="E36" s="5">
        <f t="shared" si="1"/>
        <v>0.10732538330494036</v>
      </c>
      <c r="F36" s="49">
        <f t="shared" si="2"/>
        <v>1.3934187372437705E-2</v>
      </c>
      <c r="G36" s="27">
        <f t="shared" si="3"/>
        <v>5.951793679876209</v>
      </c>
      <c r="H36" s="25">
        <f t="shared" si="4"/>
        <v>0.548206320123791</v>
      </c>
      <c r="I36" s="25">
        <f t="shared" si="5"/>
        <v>8.4339433865198613E-2</v>
      </c>
    </row>
    <row r="37" spans="1:15" x14ac:dyDescent="0.25">
      <c r="A37" s="1">
        <v>38078</v>
      </c>
      <c r="B37" s="26">
        <v>6.86</v>
      </c>
      <c r="C37" s="2">
        <v>6.5</v>
      </c>
      <c r="D37" s="2">
        <f t="shared" ref="D37:D68" si="6">B37-B36</f>
        <v>0.36000000000000032</v>
      </c>
      <c r="E37" s="5">
        <f t="shared" ref="E37:E68" si="7">D37/B36</f>
        <v>5.5384615384615435E-2</v>
      </c>
      <c r="F37" s="49">
        <f t="shared" ref="F37:F68" si="8">$E$2</f>
        <v>1.3934187372437705E-2</v>
      </c>
      <c r="G37" s="27">
        <f t="shared" ref="G37:G68" si="9">C37*(1+F37)</f>
        <v>6.5905722179208448</v>
      </c>
      <c r="H37" s="25">
        <f t="shared" ref="H37:H68" si="10">B37-G37</f>
        <v>0.26942778207915552</v>
      </c>
      <c r="I37" s="25">
        <f t="shared" ref="I37:I68" si="11">H37/B37</f>
        <v>3.9275186892005175E-2</v>
      </c>
    </row>
    <row r="38" spans="1:15" x14ac:dyDescent="0.25">
      <c r="A38" s="1">
        <v>38108</v>
      </c>
      <c r="B38" s="26">
        <v>6.62</v>
      </c>
      <c r="C38" s="2">
        <v>6.86</v>
      </c>
      <c r="D38" s="2">
        <f t="shared" si="6"/>
        <v>-0.24000000000000021</v>
      </c>
      <c r="E38" s="5">
        <f t="shared" si="7"/>
        <v>-3.498542274052481E-2</v>
      </c>
      <c r="F38" s="49">
        <f t="shared" si="8"/>
        <v>1.3934187372437705E-2</v>
      </c>
      <c r="G38" s="27">
        <f t="shared" si="9"/>
        <v>6.9555885253749228</v>
      </c>
      <c r="H38" s="25">
        <f t="shared" si="10"/>
        <v>-0.33558852537492267</v>
      </c>
      <c r="I38" s="25">
        <f t="shared" si="11"/>
        <v>-5.0693130721287415E-2</v>
      </c>
    </row>
    <row r="39" spans="1:15" x14ac:dyDescent="0.25">
      <c r="A39" s="1">
        <v>38139</v>
      </c>
      <c r="B39" s="26">
        <v>7.51</v>
      </c>
      <c r="C39" s="2">
        <v>6.62</v>
      </c>
      <c r="D39" s="2">
        <f t="shared" si="6"/>
        <v>0.88999999999999968</v>
      </c>
      <c r="E39" s="5">
        <f t="shared" si="7"/>
        <v>0.13444108761329301</v>
      </c>
      <c r="F39" s="49">
        <f t="shared" si="8"/>
        <v>1.3934187372437705E-2</v>
      </c>
      <c r="G39" s="27">
        <f t="shared" si="9"/>
        <v>6.7122443204055378</v>
      </c>
      <c r="H39" s="25">
        <f t="shared" si="10"/>
        <v>0.79775567959446203</v>
      </c>
      <c r="I39" s="25">
        <f t="shared" si="11"/>
        <v>0.10622578955984847</v>
      </c>
    </row>
    <row r="40" spans="1:15" x14ac:dyDescent="0.25">
      <c r="A40" s="1">
        <v>38169</v>
      </c>
      <c r="B40" s="26">
        <v>8.17</v>
      </c>
      <c r="C40" s="2">
        <v>7.51</v>
      </c>
      <c r="D40" s="2">
        <f t="shared" si="6"/>
        <v>0.66000000000000014</v>
      </c>
      <c r="E40" s="5">
        <f t="shared" si="7"/>
        <v>8.7882822902796295E-2</v>
      </c>
      <c r="F40" s="49">
        <f t="shared" si="8"/>
        <v>1.3934187372437705E-2</v>
      </c>
      <c r="G40" s="27">
        <f t="shared" si="9"/>
        <v>7.6146457471670068</v>
      </c>
      <c r="H40" s="25">
        <f t="shared" si="10"/>
        <v>0.55535425283299311</v>
      </c>
      <c r="I40" s="25">
        <f t="shared" si="11"/>
        <v>6.7974816748224365E-2</v>
      </c>
      <c r="J40" s="6" t="s">
        <v>73</v>
      </c>
      <c r="K40" s="7"/>
      <c r="L40" s="7"/>
      <c r="M40" s="7"/>
      <c r="N40" s="7"/>
      <c r="O40" s="8"/>
    </row>
    <row r="41" spans="1:15" x14ac:dyDescent="0.25">
      <c r="A41" s="1">
        <v>38200</v>
      </c>
      <c r="B41" s="26">
        <v>7.88</v>
      </c>
      <c r="C41" s="2">
        <v>8.17</v>
      </c>
      <c r="D41" s="2">
        <f t="shared" si="6"/>
        <v>-0.29000000000000004</v>
      </c>
      <c r="E41" s="5">
        <f t="shared" si="7"/>
        <v>-3.5495716034271728E-2</v>
      </c>
      <c r="F41" s="49">
        <f t="shared" si="8"/>
        <v>1.3934187372437705E-2</v>
      </c>
      <c r="G41" s="27">
        <f t="shared" si="9"/>
        <v>8.2838423108328154</v>
      </c>
      <c r="H41" s="25">
        <f t="shared" si="10"/>
        <v>-0.40384231083281552</v>
      </c>
      <c r="I41" s="25">
        <f t="shared" si="11"/>
        <v>-5.1249024217362375E-2</v>
      </c>
      <c r="J41" s="9" t="s">
        <v>67</v>
      </c>
      <c r="K41" s="10" t="s">
        <v>68</v>
      </c>
      <c r="L41" s="10" t="s">
        <v>69</v>
      </c>
      <c r="M41" s="11" t="s">
        <v>70</v>
      </c>
      <c r="N41" s="12" t="s">
        <v>71</v>
      </c>
      <c r="O41" s="13" t="s">
        <v>72</v>
      </c>
    </row>
    <row r="42" spans="1:15" x14ac:dyDescent="0.25">
      <c r="A42" s="1">
        <v>38231</v>
      </c>
      <c r="B42" s="26">
        <v>8.67</v>
      </c>
      <c r="C42" s="2">
        <v>7.88</v>
      </c>
      <c r="D42" s="2">
        <f t="shared" si="6"/>
        <v>0.79</v>
      </c>
      <c r="E42" s="5">
        <f t="shared" si="7"/>
        <v>0.10025380710659899</v>
      </c>
      <c r="F42" s="49">
        <f t="shared" si="8"/>
        <v>1.3934187372437705E-2</v>
      </c>
      <c r="G42" s="27">
        <f t="shared" si="9"/>
        <v>7.9898013964948085</v>
      </c>
      <c r="H42" s="25">
        <f t="shared" si="10"/>
        <v>0.68019860350519146</v>
      </c>
      <c r="I42" s="25">
        <f t="shared" si="11"/>
        <v>7.8454279527703744E-2</v>
      </c>
      <c r="J42" s="14">
        <f>AVERAGE(D5:D124)</f>
        <v>0.17441666666666666</v>
      </c>
      <c r="K42" s="15">
        <f>STDEV(D5:D124)</f>
        <v>1.33067670649143</v>
      </c>
      <c r="L42" s="15">
        <f>CORREL(D5:D123,D6:D124)</f>
        <v>0.33357948774460711</v>
      </c>
      <c r="M42" s="15">
        <f>SQRT(1/(COUNT(D5:D124)-2))</f>
        <v>9.2057461789832332E-2</v>
      </c>
      <c r="N42" s="15">
        <f>(L42-0)/M42</f>
        <v>3.6236007517366797</v>
      </c>
      <c r="O42" s="16">
        <f>2*NORMSDIST(-ABS(N42))</f>
        <v>2.905299575629097E-4</v>
      </c>
    </row>
    <row r="43" spans="1:15" x14ac:dyDescent="0.25">
      <c r="A43" s="1">
        <v>38261</v>
      </c>
      <c r="B43" s="26">
        <v>8.9600000000000009</v>
      </c>
      <c r="C43" s="2">
        <v>8.67</v>
      </c>
      <c r="D43" s="2">
        <f t="shared" si="6"/>
        <v>0.29000000000000092</v>
      </c>
      <c r="E43" s="5">
        <f t="shared" si="7"/>
        <v>3.3448673587081999E-2</v>
      </c>
      <c r="F43" s="49">
        <f t="shared" si="8"/>
        <v>1.3934187372437705E-2</v>
      </c>
      <c r="G43" s="27">
        <f t="shared" si="9"/>
        <v>8.7908094045190346</v>
      </c>
      <c r="H43" s="25">
        <f t="shared" si="10"/>
        <v>0.16919059548096627</v>
      </c>
      <c r="I43" s="25">
        <f t="shared" si="11"/>
        <v>1.888287895992927E-2</v>
      </c>
    </row>
    <row r="44" spans="1:15" x14ac:dyDescent="0.25">
      <c r="A44" s="1">
        <v>38292</v>
      </c>
      <c r="B44" s="26">
        <v>8.67</v>
      </c>
      <c r="C44" s="2">
        <v>8.9600000000000009</v>
      </c>
      <c r="D44" s="2">
        <f t="shared" si="6"/>
        <v>-0.29000000000000092</v>
      </c>
      <c r="E44" s="5">
        <f t="shared" si="7"/>
        <v>-3.2366071428571529E-2</v>
      </c>
      <c r="F44" s="49">
        <f t="shared" si="8"/>
        <v>1.3934187372437705E-2</v>
      </c>
      <c r="G44" s="27">
        <f t="shared" si="9"/>
        <v>9.0848503188570433</v>
      </c>
      <c r="H44" s="25">
        <f t="shared" si="10"/>
        <v>-0.41485031885704338</v>
      </c>
      <c r="I44" s="25">
        <f t="shared" si="11"/>
        <v>-4.7848941044641678E-2</v>
      </c>
    </row>
    <row r="45" spans="1:15" x14ac:dyDescent="0.25">
      <c r="A45" s="1">
        <v>38322</v>
      </c>
      <c r="B45" s="26">
        <v>8.8000000000000007</v>
      </c>
      <c r="C45" s="2">
        <v>8.67</v>
      </c>
      <c r="D45" s="2">
        <f t="shared" si="6"/>
        <v>0.13000000000000078</v>
      </c>
      <c r="E45" s="5">
        <f t="shared" si="7"/>
        <v>1.4994232987312662E-2</v>
      </c>
      <c r="F45" s="49">
        <f t="shared" si="8"/>
        <v>1.3934187372437705E-2</v>
      </c>
      <c r="G45" s="27">
        <f t="shared" si="9"/>
        <v>8.7908094045190346</v>
      </c>
      <c r="H45" s="25">
        <f t="shared" si="10"/>
        <v>9.1905954809661239E-3</v>
      </c>
      <c r="I45" s="25">
        <f t="shared" si="11"/>
        <v>1.0443858501097867E-3</v>
      </c>
    </row>
    <row r="46" spans="1:15" x14ac:dyDescent="0.25">
      <c r="A46" s="1">
        <v>38353</v>
      </c>
      <c r="B46" s="26">
        <v>8.92</v>
      </c>
      <c r="C46" s="2">
        <v>8.8000000000000007</v>
      </c>
      <c r="D46" s="2">
        <f t="shared" si="6"/>
        <v>0.11999999999999922</v>
      </c>
      <c r="E46" s="5">
        <f t="shared" si="7"/>
        <v>1.3636363636363547E-2</v>
      </c>
      <c r="F46" s="49">
        <f t="shared" si="8"/>
        <v>1.3934187372437705E-2</v>
      </c>
      <c r="G46" s="27">
        <f t="shared" si="9"/>
        <v>8.9226208488774521</v>
      </c>
      <c r="H46" s="25">
        <f t="shared" si="10"/>
        <v>-2.6208488774521754E-3</v>
      </c>
      <c r="I46" s="25">
        <f t="shared" si="11"/>
        <v>-2.9381713872782234E-4</v>
      </c>
    </row>
    <row r="47" spans="1:15" x14ac:dyDescent="0.25">
      <c r="A47" s="1">
        <v>38384</v>
      </c>
      <c r="B47" s="26">
        <v>9.32</v>
      </c>
      <c r="C47" s="2">
        <v>8.92</v>
      </c>
      <c r="D47" s="2">
        <f t="shared" si="6"/>
        <v>0.40000000000000036</v>
      </c>
      <c r="E47" s="5">
        <f t="shared" si="7"/>
        <v>4.4843049327354299E-2</v>
      </c>
      <c r="F47" s="49">
        <f t="shared" si="8"/>
        <v>1.3934187372437705E-2</v>
      </c>
      <c r="G47" s="27">
        <f t="shared" si="9"/>
        <v>9.0442929513621433</v>
      </c>
      <c r="H47" s="25">
        <f t="shared" si="10"/>
        <v>0.275707048637857</v>
      </c>
      <c r="I47" s="25">
        <f t="shared" si="11"/>
        <v>2.958230135599324E-2</v>
      </c>
    </row>
    <row r="48" spans="1:15" x14ac:dyDescent="0.25">
      <c r="A48" s="1">
        <v>38412</v>
      </c>
      <c r="B48" s="26">
        <v>8.9</v>
      </c>
      <c r="C48" s="2">
        <v>9.32</v>
      </c>
      <c r="D48" s="2">
        <f t="shared" si="6"/>
        <v>-0.41999999999999993</v>
      </c>
      <c r="E48" s="5">
        <f t="shared" si="7"/>
        <v>-4.5064377682403421E-2</v>
      </c>
      <c r="F48" s="49">
        <f t="shared" si="8"/>
        <v>1.3934187372437705E-2</v>
      </c>
      <c r="G48" s="27">
        <f t="shared" si="9"/>
        <v>9.4498666263111186</v>
      </c>
      <c r="H48" s="25">
        <f t="shared" si="10"/>
        <v>-0.54986662631111827</v>
      </c>
      <c r="I48" s="25">
        <f t="shared" si="11"/>
        <v>-6.1782767001249239E-2</v>
      </c>
    </row>
    <row r="49" spans="1:15" x14ac:dyDescent="0.25">
      <c r="A49" s="1">
        <v>38443</v>
      </c>
      <c r="B49" s="26">
        <v>8.5299999999999994</v>
      </c>
      <c r="C49" s="2">
        <v>8.9</v>
      </c>
      <c r="D49" s="2">
        <f t="shared" si="6"/>
        <v>-0.37000000000000099</v>
      </c>
      <c r="E49" s="5">
        <f t="shared" si="7"/>
        <v>-4.1573033707865276E-2</v>
      </c>
      <c r="F49" s="49">
        <f t="shared" si="8"/>
        <v>1.3934187372437705E-2</v>
      </c>
      <c r="G49" s="27">
        <f t="shared" si="9"/>
        <v>9.0240142676146959</v>
      </c>
      <c r="H49" s="25">
        <f t="shared" si="10"/>
        <v>-0.49401426761469658</v>
      </c>
      <c r="I49" s="25">
        <f t="shared" si="11"/>
        <v>-5.7914920001722936E-2</v>
      </c>
    </row>
    <row r="50" spans="1:15" x14ac:dyDescent="0.25">
      <c r="A50" s="1">
        <v>38473</v>
      </c>
      <c r="B50" s="26">
        <v>8.51</v>
      </c>
      <c r="C50" s="2">
        <v>8.5299999999999994</v>
      </c>
      <c r="D50" s="2">
        <f t="shared" si="6"/>
        <v>-1.9999999999999574E-2</v>
      </c>
      <c r="E50" s="5">
        <f t="shared" si="7"/>
        <v>-2.344665885111322E-3</v>
      </c>
      <c r="F50" s="49">
        <f t="shared" si="8"/>
        <v>1.3934187372437705E-2</v>
      </c>
      <c r="G50" s="27">
        <f t="shared" si="9"/>
        <v>8.6488586182868925</v>
      </c>
      <c r="H50" s="25">
        <f t="shared" si="10"/>
        <v>-0.13885861828689272</v>
      </c>
      <c r="I50" s="25">
        <f t="shared" si="11"/>
        <v>-1.6317111432067301E-2</v>
      </c>
    </row>
    <row r="51" spans="1:15" x14ac:dyDescent="0.25">
      <c r="A51" s="1">
        <v>38504</v>
      </c>
      <c r="B51" s="26">
        <v>9.0299999999999994</v>
      </c>
      <c r="C51" s="2">
        <v>8.51</v>
      </c>
      <c r="D51" s="2">
        <f t="shared" si="6"/>
        <v>0.51999999999999957</v>
      </c>
      <c r="E51" s="5">
        <f t="shared" si="7"/>
        <v>6.1104582843713229E-2</v>
      </c>
      <c r="F51" s="49">
        <f t="shared" si="8"/>
        <v>1.3934187372437705E-2</v>
      </c>
      <c r="G51" s="27">
        <f t="shared" si="9"/>
        <v>8.6285799345394452</v>
      </c>
      <c r="H51" s="25">
        <f t="shared" si="10"/>
        <v>0.4014200654605542</v>
      </c>
      <c r="I51" s="25">
        <f t="shared" si="11"/>
        <v>4.4454049331179871E-2</v>
      </c>
    </row>
    <row r="52" spans="1:15" x14ac:dyDescent="0.25">
      <c r="A52" s="1">
        <v>38534</v>
      </c>
      <c r="B52" s="26">
        <v>9.6</v>
      </c>
      <c r="C52" s="2">
        <v>9.0299999999999994</v>
      </c>
      <c r="D52" s="2">
        <f t="shared" si="6"/>
        <v>0.57000000000000028</v>
      </c>
      <c r="E52" s="5">
        <f t="shared" si="7"/>
        <v>6.3122923588039906E-2</v>
      </c>
      <c r="F52" s="49">
        <f t="shared" si="8"/>
        <v>1.3934187372437705E-2</v>
      </c>
      <c r="G52" s="27">
        <f t="shared" si="9"/>
        <v>9.1558257119731117</v>
      </c>
      <c r="H52" s="25">
        <f t="shared" si="10"/>
        <v>0.44417428802688796</v>
      </c>
      <c r="I52" s="25">
        <f t="shared" si="11"/>
        <v>4.6268155002800834E-2</v>
      </c>
    </row>
    <row r="53" spans="1:15" x14ac:dyDescent="0.25">
      <c r="A53" s="1">
        <v>38565</v>
      </c>
      <c r="B53" s="26">
        <v>9.8800000000000008</v>
      </c>
      <c r="C53" s="2">
        <v>9.6</v>
      </c>
      <c r="D53" s="2">
        <f t="shared" si="6"/>
        <v>0.28000000000000114</v>
      </c>
      <c r="E53" s="5">
        <f t="shared" si="7"/>
        <v>2.9166666666666785E-2</v>
      </c>
      <c r="F53" s="49">
        <f t="shared" si="8"/>
        <v>1.3934187372437705E-2</v>
      </c>
      <c r="G53" s="27">
        <f t="shared" si="9"/>
        <v>9.733768198775401</v>
      </c>
      <c r="H53" s="25">
        <f t="shared" si="10"/>
        <v>0.14623180122459978</v>
      </c>
      <c r="I53" s="25">
        <f t="shared" si="11"/>
        <v>1.4800789597631555E-2</v>
      </c>
    </row>
    <row r="54" spans="1:15" x14ac:dyDescent="0.25">
      <c r="A54" s="1">
        <v>38596</v>
      </c>
      <c r="B54" s="26">
        <v>10.81</v>
      </c>
      <c r="C54" s="2">
        <v>9.8800000000000008</v>
      </c>
      <c r="D54" s="2">
        <f t="shared" si="6"/>
        <v>0.92999999999999972</v>
      </c>
      <c r="E54" s="5">
        <f t="shared" si="7"/>
        <v>9.4129554655870404E-2</v>
      </c>
      <c r="F54" s="49">
        <f t="shared" si="8"/>
        <v>1.3934187372437705E-2</v>
      </c>
      <c r="G54" s="27">
        <f t="shared" si="9"/>
        <v>10.017669771239685</v>
      </c>
      <c r="H54" s="25">
        <f t="shared" si="10"/>
        <v>0.79233022876031534</v>
      </c>
      <c r="I54" s="25">
        <f t="shared" si="11"/>
        <v>7.3296043363581434E-2</v>
      </c>
    </row>
    <row r="55" spans="1:15" x14ac:dyDescent="0.25">
      <c r="A55" s="1">
        <v>38626</v>
      </c>
      <c r="B55" s="26">
        <v>11.61</v>
      </c>
      <c r="C55" s="2">
        <v>10.81</v>
      </c>
      <c r="D55" s="2">
        <f t="shared" si="6"/>
        <v>0.79999999999999893</v>
      </c>
      <c r="E55" s="5">
        <f t="shared" si="7"/>
        <v>7.4005550416281124E-2</v>
      </c>
      <c r="F55" s="49">
        <f t="shared" si="8"/>
        <v>1.3934187372437705E-2</v>
      </c>
      <c r="G55" s="27">
        <f t="shared" si="9"/>
        <v>10.960628565496052</v>
      </c>
      <c r="H55" s="25">
        <f t="shared" si="10"/>
        <v>0.64937143450394785</v>
      </c>
      <c r="I55" s="25">
        <f t="shared" si="11"/>
        <v>5.5932078768643229E-2</v>
      </c>
    </row>
    <row r="56" spans="1:15" x14ac:dyDescent="0.25">
      <c r="A56" s="1">
        <v>38657</v>
      </c>
      <c r="B56" s="26">
        <v>11.81</v>
      </c>
      <c r="C56" s="2">
        <v>11.61</v>
      </c>
      <c r="D56" s="2">
        <f t="shared" si="6"/>
        <v>0.20000000000000107</v>
      </c>
      <c r="E56" s="5">
        <f t="shared" si="7"/>
        <v>1.7226528854435923E-2</v>
      </c>
      <c r="F56" s="49">
        <f t="shared" si="8"/>
        <v>1.3934187372437705E-2</v>
      </c>
      <c r="G56" s="27">
        <f t="shared" si="9"/>
        <v>11.771775915394</v>
      </c>
      <c r="H56" s="25">
        <f t="shared" si="10"/>
        <v>3.8224084606000019E-2</v>
      </c>
      <c r="I56" s="25">
        <f t="shared" si="11"/>
        <v>3.2365863341236255E-3</v>
      </c>
    </row>
    <row r="57" spans="1:15" x14ac:dyDescent="0.25">
      <c r="A57" s="1">
        <v>38687</v>
      </c>
      <c r="B57" s="26">
        <v>13.93</v>
      </c>
      <c r="C57" s="2">
        <v>11.81</v>
      </c>
      <c r="D57" s="2">
        <f t="shared" si="6"/>
        <v>2.1199999999999992</v>
      </c>
      <c r="E57" s="5">
        <f t="shared" si="7"/>
        <v>0.17950889077053336</v>
      </c>
      <c r="F57" s="49">
        <f t="shared" si="8"/>
        <v>1.3934187372437705E-2</v>
      </c>
      <c r="G57" s="27">
        <f t="shared" si="9"/>
        <v>11.97456275286849</v>
      </c>
      <c r="H57" s="25">
        <f t="shared" si="10"/>
        <v>1.9554372471315098</v>
      </c>
      <c r="I57" s="25">
        <f t="shared" si="11"/>
        <v>0.14037596892544937</v>
      </c>
    </row>
    <row r="58" spans="1:15" x14ac:dyDescent="0.25">
      <c r="A58" s="1">
        <v>38718</v>
      </c>
      <c r="B58" s="26">
        <v>16.190000000000001</v>
      </c>
      <c r="C58" s="2">
        <v>13.93</v>
      </c>
      <c r="D58" s="2">
        <f t="shared" si="6"/>
        <v>2.2600000000000016</v>
      </c>
      <c r="E58" s="5">
        <f t="shared" si="7"/>
        <v>0.16223977027997141</v>
      </c>
      <c r="F58" s="49">
        <f t="shared" si="8"/>
        <v>1.3934187372437705E-2</v>
      </c>
      <c r="G58" s="27">
        <f t="shared" si="9"/>
        <v>14.124103230098056</v>
      </c>
      <c r="H58" s="25">
        <f t="shared" si="10"/>
        <v>2.0658967699019453</v>
      </c>
      <c r="I58" s="25">
        <f t="shared" si="11"/>
        <v>0.12760325941333817</v>
      </c>
    </row>
    <row r="59" spans="1:15" x14ac:dyDescent="0.25">
      <c r="A59" s="1">
        <v>38749</v>
      </c>
      <c r="B59" s="26">
        <v>18.05</v>
      </c>
      <c r="C59" s="2">
        <v>16.190000000000001</v>
      </c>
      <c r="D59" s="2">
        <f t="shared" si="6"/>
        <v>1.8599999999999994</v>
      </c>
      <c r="E59" s="5">
        <f t="shared" si="7"/>
        <v>0.11488573193329212</v>
      </c>
      <c r="F59" s="49">
        <f t="shared" si="8"/>
        <v>1.3934187372437705E-2</v>
      </c>
      <c r="G59" s="27">
        <f t="shared" si="9"/>
        <v>16.415594493559766</v>
      </c>
      <c r="H59" s="25">
        <f t="shared" si="10"/>
        <v>1.6344055064402347</v>
      </c>
      <c r="I59" s="25">
        <f t="shared" si="11"/>
        <v>9.0548781520234614E-2</v>
      </c>
    </row>
    <row r="60" spans="1:15" x14ac:dyDescent="0.25">
      <c r="A60" s="1">
        <v>38777</v>
      </c>
      <c r="B60" s="26">
        <v>17.079999999999998</v>
      </c>
      <c r="C60" s="2">
        <v>18.05</v>
      </c>
      <c r="D60" s="2">
        <f t="shared" si="6"/>
        <v>-0.97000000000000242</v>
      </c>
      <c r="E60" s="5">
        <f t="shared" si="7"/>
        <v>-5.373961218836578E-2</v>
      </c>
      <c r="F60" s="49">
        <f t="shared" si="8"/>
        <v>1.3934187372437705E-2</v>
      </c>
      <c r="G60" s="27">
        <f t="shared" si="9"/>
        <v>18.301512082072502</v>
      </c>
      <c r="H60" s="25">
        <f t="shared" si="10"/>
        <v>-1.2215120820725041</v>
      </c>
      <c r="I60" s="25">
        <f t="shared" si="11"/>
        <v>-7.1517100823917101E-2</v>
      </c>
    </row>
    <row r="61" spans="1:15" x14ac:dyDescent="0.25">
      <c r="A61" s="1">
        <v>38808</v>
      </c>
      <c r="B61" s="26">
        <v>17.46</v>
      </c>
      <c r="C61" s="2">
        <v>17.079999999999998</v>
      </c>
      <c r="D61" s="2">
        <f t="shared" si="6"/>
        <v>0.38000000000000256</v>
      </c>
      <c r="E61" s="5">
        <f t="shared" si="7"/>
        <v>2.2248243559719123E-2</v>
      </c>
      <c r="F61" s="49">
        <f t="shared" si="8"/>
        <v>1.3934187372437705E-2</v>
      </c>
      <c r="G61" s="27">
        <f t="shared" si="9"/>
        <v>17.317995920321234</v>
      </c>
      <c r="H61" s="25">
        <f t="shared" si="10"/>
        <v>0.14200407967876671</v>
      </c>
      <c r="I61" s="25">
        <f t="shared" si="11"/>
        <v>8.1331088017621254E-3</v>
      </c>
    </row>
    <row r="62" spans="1:15" x14ac:dyDescent="0.25">
      <c r="A62" s="1">
        <v>38838</v>
      </c>
      <c r="B62" s="26">
        <v>16.899999999999999</v>
      </c>
      <c r="C62" s="2">
        <v>17.46</v>
      </c>
      <c r="D62" s="2">
        <f t="shared" si="6"/>
        <v>-0.56000000000000227</v>
      </c>
      <c r="E62" s="5">
        <f t="shared" si="7"/>
        <v>-3.2073310423826017E-2</v>
      </c>
      <c r="F62" s="49">
        <f t="shared" si="8"/>
        <v>1.3934187372437705E-2</v>
      </c>
      <c r="G62" s="27">
        <f t="shared" si="9"/>
        <v>17.703290911522764</v>
      </c>
      <c r="H62" s="25">
        <f t="shared" si="10"/>
        <v>-0.80329091152276533</v>
      </c>
      <c r="I62" s="25">
        <f t="shared" si="11"/>
        <v>-4.75320065989802E-2</v>
      </c>
      <c r="J62" s="6" t="s">
        <v>74</v>
      </c>
      <c r="K62" s="7"/>
      <c r="L62" s="7"/>
      <c r="M62" s="7"/>
      <c r="N62" s="7"/>
      <c r="O62" s="8"/>
    </row>
    <row r="63" spans="1:15" x14ac:dyDescent="0.25">
      <c r="A63" s="1">
        <v>38869</v>
      </c>
      <c r="B63" s="26">
        <v>15.69</v>
      </c>
      <c r="C63" s="2">
        <v>16.899999999999999</v>
      </c>
      <c r="D63" s="2">
        <f t="shared" si="6"/>
        <v>-1.2099999999999991</v>
      </c>
      <c r="E63" s="5">
        <f t="shared" si="7"/>
        <v>-7.1597633136094629E-2</v>
      </c>
      <c r="F63" s="49">
        <f t="shared" si="8"/>
        <v>1.3934187372437705E-2</v>
      </c>
      <c r="G63" s="27">
        <f t="shared" si="9"/>
        <v>17.135487766594196</v>
      </c>
      <c r="H63" s="25">
        <f t="shared" si="10"/>
        <v>-1.4454877665941961</v>
      </c>
      <c r="I63" s="25">
        <f t="shared" si="11"/>
        <v>-9.2127964728756923E-2</v>
      </c>
      <c r="J63" s="9" t="s">
        <v>67</v>
      </c>
      <c r="K63" s="10" t="s">
        <v>68</v>
      </c>
      <c r="L63" s="10" t="s">
        <v>69</v>
      </c>
      <c r="M63" s="11" t="s">
        <v>70</v>
      </c>
      <c r="N63" s="12" t="s">
        <v>71</v>
      </c>
      <c r="O63" s="13" t="s">
        <v>72</v>
      </c>
    </row>
    <row r="64" spans="1:15" x14ac:dyDescent="0.25">
      <c r="A64" s="1">
        <v>38899</v>
      </c>
      <c r="B64" s="26">
        <v>15.86</v>
      </c>
      <c r="C64" s="2">
        <v>15.69</v>
      </c>
      <c r="D64" s="2">
        <f t="shared" si="6"/>
        <v>0.16999999999999993</v>
      </c>
      <c r="E64" s="5">
        <f t="shared" si="7"/>
        <v>1.083492670490758E-2</v>
      </c>
      <c r="F64" s="49">
        <f t="shared" si="8"/>
        <v>1.3934187372437705E-2</v>
      </c>
      <c r="G64" s="27">
        <f t="shared" si="9"/>
        <v>15.908627399873547</v>
      </c>
      <c r="H64" s="25">
        <f t="shared" si="10"/>
        <v>-4.8627399873547361E-2</v>
      </c>
      <c r="I64" s="25">
        <f t="shared" si="11"/>
        <v>-3.0660403451164796E-3</v>
      </c>
      <c r="J64" s="14">
        <f>AVERAGE(E5:E124)</f>
        <v>1.3934187372437705E-2</v>
      </c>
      <c r="K64" s="15">
        <f>STDEV(E5:E124)</f>
        <v>8.4884058697270309E-2</v>
      </c>
      <c r="L64" s="15">
        <f>CORREL(E5:E123,E6:E124)</f>
        <v>0.25942441051435111</v>
      </c>
      <c r="M64" s="15">
        <f>SQRT(1/(COUNT(E5:E124)-2))</f>
        <v>9.2057461789832332E-2</v>
      </c>
      <c r="N64" s="15">
        <f>(L64-0)/M64</f>
        <v>2.8180704254764097</v>
      </c>
      <c r="O64" s="16">
        <f>2*NORMSDIST(-ABS(N64))</f>
        <v>4.8313211605344967E-3</v>
      </c>
    </row>
    <row r="65" spans="1:9" x14ac:dyDescent="0.25">
      <c r="A65" s="1">
        <v>38930</v>
      </c>
      <c r="B65" s="26">
        <v>12.98</v>
      </c>
      <c r="C65" s="2">
        <v>15.86</v>
      </c>
      <c r="D65" s="2">
        <f t="shared" si="6"/>
        <v>-2.879999999999999</v>
      </c>
      <c r="E65" s="5">
        <f t="shared" si="7"/>
        <v>-0.18158890290037824</v>
      </c>
      <c r="F65" s="49">
        <f t="shared" si="8"/>
        <v>1.3934187372437705E-2</v>
      </c>
      <c r="G65" s="27">
        <f t="shared" si="9"/>
        <v>16.080996211726863</v>
      </c>
      <c r="H65" s="25">
        <f t="shared" si="10"/>
        <v>-3.1009962117268621</v>
      </c>
      <c r="I65" s="25">
        <f t="shared" si="11"/>
        <v>-0.23890571739035918</v>
      </c>
    </row>
    <row r="66" spans="1:9" x14ac:dyDescent="0.25">
      <c r="A66" s="1">
        <v>38961</v>
      </c>
      <c r="B66" s="26">
        <v>12.31</v>
      </c>
      <c r="C66" s="2">
        <v>12.98</v>
      </c>
      <c r="D66" s="2">
        <f t="shared" si="6"/>
        <v>-0.66999999999999993</v>
      </c>
      <c r="E66" s="5">
        <f t="shared" si="7"/>
        <v>-5.1617873651771951E-2</v>
      </c>
      <c r="F66" s="49">
        <f t="shared" si="8"/>
        <v>1.3934187372437705E-2</v>
      </c>
      <c r="G66" s="27">
        <f t="shared" si="9"/>
        <v>13.160865752094242</v>
      </c>
      <c r="H66" s="25">
        <f t="shared" si="10"/>
        <v>-0.85086575209424176</v>
      </c>
      <c r="I66" s="25">
        <f t="shared" si="11"/>
        <v>-6.9119882379710951E-2</v>
      </c>
    </row>
    <row r="67" spans="1:9" x14ac:dyDescent="0.25">
      <c r="A67" s="1">
        <v>38991</v>
      </c>
      <c r="B67" s="26">
        <v>11.51</v>
      </c>
      <c r="C67" s="2">
        <v>12.31</v>
      </c>
      <c r="D67" s="2">
        <f t="shared" si="6"/>
        <v>-0.80000000000000071</v>
      </c>
      <c r="E67" s="5">
        <f t="shared" si="7"/>
        <v>-6.4987814784727913E-2</v>
      </c>
      <c r="F67" s="49">
        <f t="shared" si="8"/>
        <v>1.3934187372437705E-2</v>
      </c>
      <c r="G67" s="27">
        <f t="shared" si="9"/>
        <v>12.481529846554709</v>
      </c>
      <c r="H67" s="25">
        <f t="shared" si="10"/>
        <v>-0.97152984655470931</v>
      </c>
      <c r="I67" s="25">
        <f t="shared" si="11"/>
        <v>-8.4407458432207594E-2</v>
      </c>
    </row>
    <row r="68" spans="1:9" x14ac:dyDescent="0.25">
      <c r="A68" s="1">
        <v>39022</v>
      </c>
      <c r="B68" s="26">
        <v>11.73</v>
      </c>
      <c r="C68" s="2">
        <v>11.51</v>
      </c>
      <c r="D68" s="2">
        <f t="shared" si="6"/>
        <v>0.22000000000000064</v>
      </c>
      <c r="E68" s="5">
        <f t="shared" si="7"/>
        <v>1.9113814074717694E-2</v>
      </c>
      <c r="F68" s="49">
        <f t="shared" si="8"/>
        <v>1.3934187372437705E-2</v>
      </c>
      <c r="G68" s="27">
        <f t="shared" si="9"/>
        <v>11.670382496656757</v>
      </c>
      <c r="H68" s="25">
        <f t="shared" si="10"/>
        <v>5.9617503343243783E-2</v>
      </c>
      <c r="I68" s="25">
        <f t="shared" si="11"/>
        <v>5.0824811034308427E-3</v>
      </c>
    </row>
    <row r="69" spans="1:9" x14ac:dyDescent="0.25">
      <c r="A69" s="1">
        <v>39052</v>
      </c>
      <c r="B69" s="26">
        <v>11.7</v>
      </c>
      <c r="C69" s="2">
        <v>11.73</v>
      </c>
      <c r="D69" s="2">
        <f t="shared" ref="D69:D100" si="12">B69-B68</f>
        <v>-3.0000000000001137E-2</v>
      </c>
      <c r="E69" s="5">
        <f t="shared" ref="E69:E100" si="13">D69/B68</f>
        <v>-2.557544757033345E-3</v>
      </c>
      <c r="F69" s="49">
        <f t="shared" ref="F69:F100" si="14">$E$2</f>
        <v>1.3934187372437705E-2</v>
      </c>
      <c r="G69" s="27">
        <f t="shared" ref="G69:G100" si="15">C69*(1+F69)</f>
        <v>11.893448017878695</v>
      </c>
      <c r="H69" s="25">
        <f t="shared" ref="H69:H100" si="16">B69-G69</f>
        <v>-0.19344801787869592</v>
      </c>
      <c r="I69" s="25">
        <f t="shared" ref="I69:I100" si="17">H69/B69</f>
        <v>-1.6534018622110763E-2</v>
      </c>
    </row>
    <row r="70" spans="1:9" x14ac:dyDescent="0.25">
      <c r="A70" s="1">
        <v>39083</v>
      </c>
      <c r="B70" s="26">
        <v>10.9</v>
      </c>
      <c r="C70" s="2">
        <v>11.7</v>
      </c>
      <c r="D70" s="2">
        <f t="shared" si="12"/>
        <v>-0.79999999999999893</v>
      </c>
      <c r="E70" s="5">
        <f t="shared" si="13"/>
        <v>-6.8376068376068286E-2</v>
      </c>
      <c r="F70" s="49">
        <f t="shared" si="14"/>
        <v>1.3934187372437705E-2</v>
      </c>
      <c r="G70" s="27">
        <f t="shared" si="15"/>
        <v>11.86302999225752</v>
      </c>
      <c r="H70" s="25">
        <f t="shared" si="16"/>
        <v>-0.9630299922575194</v>
      </c>
      <c r="I70" s="25">
        <f t="shared" si="17"/>
        <v>-8.8351375436469662E-2</v>
      </c>
    </row>
    <row r="71" spans="1:9" x14ac:dyDescent="0.25">
      <c r="A71" s="1">
        <v>39114</v>
      </c>
      <c r="B71" s="26">
        <v>10.57</v>
      </c>
      <c r="C71" s="2">
        <v>10.9</v>
      </c>
      <c r="D71" s="2">
        <f t="shared" si="12"/>
        <v>-0.33000000000000007</v>
      </c>
      <c r="E71" s="5">
        <f t="shared" si="13"/>
        <v>-3.027522935779817E-2</v>
      </c>
      <c r="F71" s="49">
        <f t="shared" si="14"/>
        <v>1.3934187372437705E-2</v>
      </c>
      <c r="G71" s="27">
        <f t="shared" si="15"/>
        <v>11.051882642359571</v>
      </c>
      <c r="H71" s="25">
        <f t="shared" si="16"/>
        <v>-0.48188264235957057</v>
      </c>
      <c r="I71" s="25">
        <f t="shared" si="17"/>
        <v>-4.5589653960224269E-2</v>
      </c>
    </row>
    <row r="72" spans="1:9" x14ac:dyDescent="0.25">
      <c r="A72" s="1">
        <v>39142</v>
      </c>
      <c r="B72" s="26">
        <v>10.37</v>
      </c>
      <c r="C72" s="2">
        <v>10.57</v>
      </c>
      <c r="D72" s="2">
        <f t="shared" si="12"/>
        <v>-0.20000000000000107</v>
      </c>
      <c r="E72" s="5">
        <f t="shared" si="13"/>
        <v>-1.892147587511836E-2</v>
      </c>
      <c r="F72" s="49">
        <f t="shared" si="14"/>
        <v>1.3934187372437705E-2</v>
      </c>
      <c r="G72" s="27">
        <f t="shared" si="15"/>
        <v>10.717284360526666</v>
      </c>
      <c r="H72" s="25">
        <f t="shared" si="16"/>
        <v>-0.34728436052666645</v>
      </c>
      <c r="I72" s="25">
        <f t="shared" si="17"/>
        <v>-3.3489330812600429E-2</v>
      </c>
    </row>
    <row r="73" spans="1:9" x14ac:dyDescent="0.25">
      <c r="A73" s="1">
        <v>39173</v>
      </c>
      <c r="B73" s="26">
        <v>9.59</v>
      </c>
      <c r="C73" s="2">
        <v>10.37</v>
      </c>
      <c r="D73" s="2">
        <f t="shared" si="12"/>
        <v>-0.77999999999999936</v>
      </c>
      <c r="E73" s="5">
        <f t="shared" si="13"/>
        <v>-7.5216972034715474E-2</v>
      </c>
      <c r="F73" s="49">
        <f t="shared" si="14"/>
        <v>1.3934187372437705E-2</v>
      </c>
      <c r="G73" s="27">
        <f t="shared" si="15"/>
        <v>10.514497523052178</v>
      </c>
      <c r="H73" s="25">
        <f t="shared" si="16"/>
        <v>-0.92449752305217814</v>
      </c>
      <c r="I73" s="25">
        <f t="shared" si="17"/>
        <v>-9.6402244322437769E-2</v>
      </c>
    </row>
    <row r="74" spans="1:9" x14ac:dyDescent="0.25">
      <c r="A74" s="1">
        <v>39203</v>
      </c>
      <c r="B74" s="26">
        <v>9.09</v>
      </c>
      <c r="C74" s="2">
        <v>9.59</v>
      </c>
      <c r="D74" s="2">
        <f t="shared" si="12"/>
        <v>-0.5</v>
      </c>
      <c r="E74" s="5">
        <f t="shared" si="13"/>
        <v>-5.213764337851929E-2</v>
      </c>
      <c r="F74" s="49">
        <f t="shared" si="14"/>
        <v>1.3934187372437705E-2</v>
      </c>
      <c r="G74" s="27">
        <f t="shared" si="15"/>
        <v>9.7236288569016764</v>
      </c>
      <c r="H74" s="25">
        <f t="shared" si="16"/>
        <v>-0.63362885690167658</v>
      </c>
      <c r="I74" s="25">
        <f t="shared" si="17"/>
        <v>-6.9706144873671799E-2</v>
      </c>
    </row>
    <row r="75" spans="1:9" x14ac:dyDescent="0.25">
      <c r="A75" s="1">
        <v>39234</v>
      </c>
      <c r="B75" s="26">
        <v>9.26</v>
      </c>
      <c r="C75" s="2">
        <v>9.09</v>
      </c>
      <c r="D75" s="2">
        <f t="shared" si="12"/>
        <v>0.16999999999999993</v>
      </c>
      <c r="E75" s="5">
        <f t="shared" si="13"/>
        <v>1.8701870187018695E-2</v>
      </c>
      <c r="F75" s="49">
        <f t="shared" si="14"/>
        <v>1.3934187372437705E-2</v>
      </c>
      <c r="G75" s="27">
        <f t="shared" si="15"/>
        <v>9.216661763215459</v>
      </c>
      <c r="H75" s="25">
        <f t="shared" si="16"/>
        <v>4.333823678454074E-2</v>
      </c>
      <c r="I75" s="25">
        <f t="shared" si="17"/>
        <v>4.6801551603175744E-3</v>
      </c>
    </row>
    <row r="76" spans="1:9" x14ac:dyDescent="0.25">
      <c r="A76" s="1">
        <v>39264</v>
      </c>
      <c r="B76" s="26">
        <v>9.9</v>
      </c>
      <c r="C76" s="2">
        <v>9.26</v>
      </c>
      <c r="D76" s="2">
        <f t="shared" si="12"/>
        <v>0.64000000000000057</v>
      </c>
      <c r="E76" s="5">
        <f t="shared" si="13"/>
        <v>6.9114470842332673E-2</v>
      </c>
      <c r="F76" s="49">
        <f t="shared" si="14"/>
        <v>1.3934187372437705E-2</v>
      </c>
      <c r="G76" s="27">
        <f t="shared" si="15"/>
        <v>9.389030575068773</v>
      </c>
      <c r="H76" s="25">
        <f t="shared" si="16"/>
        <v>0.51096942493122732</v>
      </c>
      <c r="I76" s="25">
        <f t="shared" si="17"/>
        <v>5.1613073225376498E-2</v>
      </c>
    </row>
    <row r="77" spans="1:9" x14ac:dyDescent="0.25">
      <c r="A77" s="1">
        <v>39295</v>
      </c>
      <c r="B77" s="26">
        <v>9.61</v>
      </c>
      <c r="C77" s="2">
        <v>9.9</v>
      </c>
      <c r="D77" s="2">
        <f t="shared" si="12"/>
        <v>-0.29000000000000092</v>
      </c>
      <c r="E77" s="5">
        <f t="shared" si="13"/>
        <v>-2.9292929292929384E-2</v>
      </c>
      <c r="F77" s="49">
        <f t="shared" si="14"/>
        <v>1.3934187372437705E-2</v>
      </c>
      <c r="G77" s="27">
        <f t="shared" si="15"/>
        <v>10.037948454987133</v>
      </c>
      <c r="H77" s="25">
        <f t="shared" si="16"/>
        <v>-0.42794845498713308</v>
      </c>
      <c r="I77" s="25">
        <f t="shared" si="17"/>
        <v>-4.4531577001782841E-2</v>
      </c>
    </row>
    <row r="78" spans="1:9" x14ac:dyDescent="0.25">
      <c r="A78" s="1">
        <v>39326</v>
      </c>
      <c r="B78" s="26">
        <v>9.85</v>
      </c>
      <c r="C78" s="2">
        <v>9.61</v>
      </c>
      <c r="D78" s="2">
        <f t="shared" si="12"/>
        <v>0.24000000000000021</v>
      </c>
      <c r="E78" s="5">
        <f t="shared" si="13"/>
        <v>2.4973985431841855E-2</v>
      </c>
      <c r="F78" s="49">
        <f t="shared" si="14"/>
        <v>1.3934187372437705E-2</v>
      </c>
      <c r="G78" s="27">
        <f t="shared" si="15"/>
        <v>9.7439075406491256</v>
      </c>
      <c r="H78" s="25">
        <f t="shared" si="16"/>
        <v>0.10609245935087408</v>
      </c>
      <c r="I78" s="25">
        <f t="shared" si="17"/>
        <v>1.0770808055926303E-2</v>
      </c>
    </row>
    <row r="79" spans="1:9" x14ac:dyDescent="0.25">
      <c r="A79" s="1">
        <v>39356</v>
      </c>
      <c r="B79" s="26">
        <v>9.99</v>
      </c>
      <c r="C79" s="2">
        <v>9.85</v>
      </c>
      <c r="D79" s="2">
        <f t="shared" si="12"/>
        <v>0.14000000000000057</v>
      </c>
      <c r="E79" s="5">
        <f t="shared" si="13"/>
        <v>1.4213197969543205E-2</v>
      </c>
      <c r="F79" s="49">
        <f t="shared" si="14"/>
        <v>1.3934187372437705E-2</v>
      </c>
      <c r="G79" s="27">
        <f t="shared" si="15"/>
        <v>9.9872517456185115</v>
      </c>
      <c r="H79" s="25">
        <f t="shared" si="16"/>
        <v>2.748254381488735E-3</v>
      </c>
      <c r="I79" s="25">
        <f t="shared" si="17"/>
        <v>2.7510053868756105E-4</v>
      </c>
    </row>
    <row r="80" spans="1:9" x14ac:dyDescent="0.25">
      <c r="A80" s="1">
        <v>39387</v>
      </c>
      <c r="B80" s="26">
        <v>9.9</v>
      </c>
      <c r="C80" s="2">
        <v>9.99</v>
      </c>
      <c r="D80" s="2">
        <f t="shared" si="12"/>
        <v>-8.9999999999999858E-2</v>
      </c>
      <c r="E80" s="5">
        <f t="shared" si="13"/>
        <v>-9.0090090090089951E-3</v>
      </c>
      <c r="F80" s="49">
        <f t="shared" si="14"/>
        <v>1.3934187372437705E-2</v>
      </c>
      <c r="G80" s="27">
        <f t="shared" si="15"/>
        <v>10.129202531850652</v>
      </c>
      <c r="H80" s="25">
        <f t="shared" si="16"/>
        <v>-0.22920253185065143</v>
      </c>
      <c r="I80" s="25">
        <f t="shared" si="17"/>
        <v>-2.3151770894005195E-2</v>
      </c>
    </row>
    <row r="81" spans="1:9" x14ac:dyDescent="0.25">
      <c r="A81" s="1">
        <v>39417</v>
      </c>
      <c r="B81" s="26">
        <v>10.45</v>
      </c>
      <c r="C81" s="2">
        <v>9.9</v>
      </c>
      <c r="D81" s="2">
        <f t="shared" si="12"/>
        <v>0.54999999999999893</v>
      </c>
      <c r="E81" s="5">
        <f t="shared" si="13"/>
        <v>5.5555555555555448E-2</v>
      </c>
      <c r="F81" s="49">
        <f t="shared" si="14"/>
        <v>1.3934187372437705E-2</v>
      </c>
      <c r="G81" s="27">
        <f t="shared" si="15"/>
        <v>10.037948454987133</v>
      </c>
      <c r="H81" s="25">
        <f t="shared" si="16"/>
        <v>0.41205154501286678</v>
      </c>
      <c r="I81" s="25">
        <f t="shared" si="17"/>
        <v>3.9430769857690603E-2</v>
      </c>
    </row>
    <row r="82" spans="1:9" x14ac:dyDescent="0.25">
      <c r="A82" s="1">
        <v>39448</v>
      </c>
      <c r="B82" s="26">
        <v>11.66</v>
      </c>
      <c r="C82" s="2">
        <v>10.45</v>
      </c>
      <c r="D82" s="2">
        <f t="shared" si="12"/>
        <v>1.2100000000000009</v>
      </c>
      <c r="E82" s="5">
        <f t="shared" si="13"/>
        <v>0.11578947368421062</v>
      </c>
      <c r="F82" s="49">
        <f t="shared" si="14"/>
        <v>1.3934187372437705E-2</v>
      </c>
      <c r="G82" s="27">
        <f t="shared" si="15"/>
        <v>10.595612258041973</v>
      </c>
      <c r="H82" s="25">
        <f t="shared" si="16"/>
        <v>1.0643877419580274</v>
      </c>
      <c r="I82" s="25">
        <f t="shared" si="17"/>
        <v>9.128539810960784E-2</v>
      </c>
    </row>
    <row r="83" spans="1:9" x14ac:dyDescent="0.25">
      <c r="A83" s="1">
        <v>39479</v>
      </c>
      <c r="B83" s="26">
        <v>13.61</v>
      </c>
      <c r="C83" s="2">
        <v>11.66</v>
      </c>
      <c r="D83" s="2">
        <f t="shared" si="12"/>
        <v>1.9499999999999993</v>
      </c>
      <c r="E83" s="5">
        <f t="shared" si="13"/>
        <v>0.16723842195540303</v>
      </c>
      <c r="F83" s="49">
        <f t="shared" si="14"/>
        <v>1.3934187372437705E-2</v>
      </c>
      <c r="G83" s="27">
        <f t="shared" si="15"/>
        <v>11.822472624762623</v>
      </c>
      <c r="H83" s="25">
        <f t="shared" si="16"/>
        <v>1.7875273752373761</v>
      </c>
      <c r="I83" s="25">
        <f t="shared" si="17"/>
        <v>0.13133926342669922</v>
      </c>
    </row>
    <row r="84" spans="1:9" x14ac:dyDescent="0.25">
      <c r="A84" s="1">
        <v>39508</v>
      </c>
      <c r="B84" s="26">
        <v>12.88</v>
      </c>
      <c r="C84" s="2">
        <v>13.61</v>
      </c>
      <c r="D84" s="2">
        <f t="shared" si="12"/>
        <v>-0.72999999999999865</v>
      </c>
      <c r="E84" s="5">
        <f t="shared" si="13"/>
        <v>-5.3637031594415775E-2</v>
      </c>
      <c r="F84" s="49">
        <f t="shared" si="14"/>
        <v>1.3934187372437705E-2</v>
      </c>
      <c r="G84" s="27">
        <f t="shared" si="15"/>
        <v>13.799644290138875</v>
      </c>
      <c r="H84" s="25">
        <f t="shared" si="16"/>
        <v>-0.91964429013887461</v>
      </c>
      <c r="I84" s="25">
        <f t="shared" si="17"/>
        <v>-7.1400954203328773E-2</v>
      </c>
    </row>
    <row r="85" spans="1:9" x14ac:dyDescent="0.25">
      <c r="A85" s="1">
        <v>39539</v>
      </c>
      <c r="B85" s="26">
        <v>12.52</v>
      </c>
      <c r="C85" s="2">
        <v>12.88</v>
      </c>
      <c r="D85" s="2">
        <f t="shared" si="12"/>
        <v>-0.36000000000000121</v>
      </c>
      <c r="E85" s="5">
        <f t="shared" si="13"/>
        <v>-2.7950310559006302E-2</v>
      </c>
      <c r="F85" s="49">
        <f t="shared" si="14"/>
        <v>1.3934187372437705E-2</v>
      </c>
      <c r="G85" s="27">
        <f t="shared" si="15"/>
        <v>13.059472333356998</v>
      </c>
      <c r="H85" s="25">
        <f t="shared" si="16"/>
        <v>-0.53947233335699885</v>
      </c>
      <c r="I85" s="25">
        <f t="shared" si="17"/>
        <v>-4.3088844517332178E-2</v>
      </c>
    </row>
    <row r="86" spans="1:9" x14ac:dyDescent="0.25">
      <c r="A86" s="1">
        <v>39569</v>
      </c>
      <c r="B86" s="26">
        <v>10.93</v>
      </c>
      <c r="C86" s="2">
        <v>12.52</v>
      </c>
      <c r="D86" s="2">
        <f t="shared" si="12"/>
        <v>-1.5899999999999999</v>
      </c>
      <c r="E86" s="5">
        <f t="shared" si="13"/>
        <v>-0.12699680511182107</v>
      </c>
      <c r="F86" s="49">
        <f t="shared" si="14"/>
        <v>1.3934187372437705E-2</v>
      </c>
      <c r="G86" s="27">
        <f t="shared" si="15"/>
        <v>12.69445602590292</v>
      </c>
      <c r="H86" s="25">
        <f t="shared" si="16"/>
        <v>-1.7644560259029198</v>
      </c>
      <c r="I86" s="25">
        <f t="shared" si="17"/>
        <v>-0.16143239029303932</v>
      </c>
    </row>
    <row r="87" spans="1:9" x14ac:dyDescent="0.25">
      <c r="A87" s="1">
        <v>39600</v>
      </c>
      <c r="B87" s="26">
        <v>12.07</v>
      </c>
      <c r="C87" s="2">
        <v>10.93</v>
      </c>
      <c r="D87" s="2">
        <f t="shared" si="12"/>
        <v>1.1400000000000006</v>
      </c>
      <c r="E87" s="5">
        <f t="shared" si="13"/>
        <v>0.10430009149130838</v>
      </c>
      <c r="F87" s="49">
        <f t="shared" si="14"/>
        <v>1.3934187372437705E-2</v>
      </c>
      <c r="G87" s="27">
        <f t="shared" si="15"/>
        <v>11.082300667980743</v>
      </c>
      <c r="H87" s="25">
        <f t="shared" si="16"/>
        <v>0.98769933201925753</v>
      </c>
      <c r="I87" s="25">
        <f t="shared" si="17"/>
        <v>8.1830930573260768E-2</v>
      </c>
    </row>
    <row r="88" spans="1:9" x14ac:dyDescent="0.25">
      <c r="A88" s="1">
        <v>39630</v>
      </c>
      <c r="B88" s="26">
        <v>13.21</v>
      </c>
      <c r="C88" s="2">
        <v>12.07</v>
      </c>
      <c r="D88" s="2">
        <f t="shared" si="12"/>
        <v>1.1400000000000006</v>
      </c>
      <c r="E88" s="5">
        <f t="shared" si="13"/>
        <v>9.4449047224523658E-2</v>
      </c>
      <c r="F88" s="49">
        <f t="shared" si="14"/>
        <v>1.3934187372437705E-2</v>
      </c>
      <c r="G88" s="27">
        <f t="shared" si="15"/>
        <v>12.238185641585323</v>
      </c>
      <c r="H88" s="25">
        <f t="shared" si="16"/>
        <v>0.97181435841467767</v>
      </c>
      <c r="I88" s="25">
        <f t="shared" si="17"/>
        <v>7.3566567631693988E-2</v>
      </c>
    </row>
    <row r="89" spans="1:9" x14ac:dyDescent="0.25">
      <c r="A89" s="1">
        <v>39661</v>
      </c>
      <c r="B89" s="26">
        <v>13.68</v>
      </c>
      <c r="C89" s="2">
        <v>13.21</v>
      </c>
      <c r="D89" s="2">
        <f t="shared" si="12"/>
        <v>0.46999999999999886</v>
      </c>
      <c r="E89" s="5">
        <f t="shared" si="13"/>
        <v>3.5579106737320121E-2</v>
      </c>
      <c r="F89" s="49">
        <f t="shared" si="14"/>
        <v>1.3934187372437705E-2</v>
      </c>
      <c r="G89" s="27">
        <f t="shared" si="15"/>
        <v>13.394070615189902</v>
      </c>
      <c r="H89" s="25">
        <f t="shared" si="16"/>
        <v>0.28592938481009789</v>
      </c>
      <c r="I89" s="25">
        <f t="shared" si="17"/>
        <v>2.09012708194516E-2</v>
      </c>
    </row>
    <row r="90" spans="1:9" x14ac:dyDescent="0.25">
      <c r="A90" s="1">
        <v>39692</v>
      </c>
      <c r="B90" s="26">
        <v>14.02</v>
      </c>
      <c r="C90" s="2">
        <v>13.68</v>
      </c>
      <c r="D90" s="2">
        <f t="shared" si="12"/>
        <v>0.33999999999999986</v>
      </c>
      <c r="E90" s="5">
        <f t="shared" si="13"/>
        <v>2.4853801169590635E-2</v>
      </c>
      <c r="F90" s="49">
        <f t="shared" si="14"/>
        <v>1.3934187372437705E-2</v>
      </c>
      <c r="G90" s="27">
        <f t="shared" si="15"/>
        <v>13.870619683254947</v>
      </c>
      <c r="H90" s="25">
        <f t="shared" si="16"/>
        <v>0.14938031674505226</v>
      </c>
      <c r="I90" s="25">
        <f t="shared" si="17"/>
        <v>1.0654801479675624E-2</v>
      </c>
    </row>
    <row r="91" spans="1:9" x14ac:dyDescent="0.25">
      <c r="A91" s="1">
        <v>39722</v>
      </c>
      <c r="B91" s="26">
        <v>11.7</v>
      </c>
      <c r="C91" s="2">
        <v>14.02</v>
      </c>
      <c r="D91" s="2">
        <f t="shared" si="12"/>
        <v>-2.3200000000000003</v>
      </c>
      <c r="E91" s="5">
        <f t="shared" si="13"/>
        <v>-0.16547788873038519</v>
      </c>
      <c r="F91" s="49">
        <f t="shared" si="14"/>
        <v>1.3934187372437705E-2</v>
      </c>
      <c r="G91" s="27">
        <f t="shared" si="15"/>
        <v>14.215357306961575</v>
      </c>
      <c r="H91" s="25">
        <f t="shared" si="16"/>
        <v>-2.515357306961576</v>
      </c>
      <c r="I91" s="25">
        <f t="shared" si="17"/>
        <v>-0.21498780401380993</v>
      </c>
    </row>
    <row r="92" spans="1:9" x14ac:dyDescent="0.25">
      <c r="A92" s="1">
        <v>39753</v>
      </c>
      <c r="B92" s="26">
        <v>11.83</v>
      </c>
      <c r="C92" s="2">
        <v>11.7</v>
      </c>
      <c r="D92" s="2">
        <f t="shared" si="12"/>
        <v>0.13000000000000078</v>
      </c>
      <c r="E92" s="5">
        <f t="shared" si="13"/>
        <v>1.1111111111111179E-2</v>
      </c>
      <c r="F92" s="49">
        <f t="shared" si="14"/>
        <v>1.3934187372437705E-2</v>
      </c>
      <c r="G92" s="27">
        <f t="shared" si="15"/>
        <v>11.86302999225752</v>
      </c>
      <c r="H92" s="25">
        <f t="shared" si="16"/>
        <v>-3.302999225751968E-2</v>
      </c>
      <c r="I92" s="25">
        <f t="shared" si="17"/>
        <v>-2.7920534452679359E-3</v>
      </c>
    </row>
    <row r="93" spans="1:9" x14ac:dyDescent="0.25">
      <c r="A93" s="1">
        <v>39783</v>
      </c>
      <c r="B93" s="26">
        <v>11.32</v>
      </c>
      <c r="C93" s="2">
        <v>11.83</v>
      </c>
      <c r="D93" s="2">
        <f t="shared" si="12"/>
        <v>-0.50999999999999979</v>
      </c>
      <c r="E93" s="5">
        <f t="shared" si="13"/>
        <v>-4.3110735418427706E-2</v>
      </c>
      <c r="F93" s="49">
        <f t="shared" si="14"/>
        <v>1.3934187372437705E-2</v>
      </c>
      <c r="G93" s="27">
        <f t="shared" si="15"/>
        <v>11.994841436615937</v>
      </c>
      <c r="H93" s="25">
        <f t="shared" si="16"/>
        <v>-0.67484143661593698</v>
      </c>
      <c r="I93" s="25">
        <f t="shared" si="17"/>
        <v>-5.9614967898934362E-2</v>
      </c>
    </row>
    <row r="94" spans="1:9" x14ac:dyDescent="0.25">
      <c r="A94" s="1">
        <v>39814</v>
      </c>
      <c r="B94" s="26">
        <v>12.24</v>
      </c>
      <c r="C94" s="2">
        <v>11.32</v>
      </c>
      <c r="D94" s="2">
        <f t="shared" si="12"/>
        <v>0.91999999999999993</v>
      </c>
      <c r="E94" s="5">
        <f t="shared" si="13"/>
        <v>8.1272084805653705E-2</v>
      </c>
      <c r="F94" s="49">
        <f t="shared" si="14"/>
        <v>1.3934187372437705E-2</v>
      </c>
      <c r="G94" s="27">
        <f t="shared" si="15"/>
        <v>11.477735001055995</v>
      </c>
      <c r="H94" s="25">
        <f t="shared" si="16"/>
        <v>0.7622649989440049</v>
      </c>
      <c r="I94" s="25">
        <f t="shared" si="17"/>
        <v>6.2276552201307588E-2</v>
      </c>
    </row>
    <row r="95" spans="1:9" x14ac:dyDescent="0.25">
      <c r="A95" s="1">
        <v>39845</v>
      </c>
      <c r="B95" s="26">
        <v>13.31</v>
      </c>
      <c r="C95" s="2">
        <v>12.24</v>
      </c>
      <c r="D95" s="2">
        <f t="shared" si="12"/>
        <v>1.0700000000000003</v>
      </c>
      <c r="E95" s="5">
        <f t="shared" si="13"/>
        <v>8.7418300653594794E-2</v>
      </c>
      <c r="F95" s="49">
        <f t="shared" si="14"/>
        <v>1.3934187372437705E-2</v>
      </c>
      <c r="G95" s="27">
        <f t="shared" si="15"/>
        <v>12.410554453438637</v>
      </c>
      <c r="H95" s="25">
        <f t="shared" si="16"/>
        <v>0.89944554656136333</v>
      </c>
      <c r="I95" s="25">
        <f t="shared" si="17"/>
        <v>6.7576675173656148E-2</v>
      </c>
    </row>
    <row r="96" spans="1:9" x14ac:dyDescent="0.25">
      <c r="A96" s="1">
        <v>39873</v>
      </c>
      <c r="B96" s="26">
        <v>12.93</v>
      </c>
      <c r="C96" s="2">
        <v>13.31</v>
      </c>
      <c r="D96" s="2">
        <f t="shared" si="12"/>
        <v>-0.38000000000000078</v>
      </c>
      <c r="E96" s="5">
        <f t="shared" si="13"/>
        <v>-2.8549962434260012E-2</v>
      </c>
      <c r="F96" s="49">
        <f t="shared" si="14"/>
        <v>1.3934187372437705E-2</v>
      </c>
      <c r="G96" s="27">
        <f t="shared" si="15"/>
        <v>13.495464033927146</v>
      </c>
      <c r="H96" s="25">
        <f t="shared" si="16"/>
        <v>-0.56546403392714595</v>
      </c>
      <c r="I96" s="25">
        <f t="shared" si="17"/>
        <v>-4.3732717241078571E-2</v>
      </c>
    </row>
    <row r="97" spans="1:18" x14ac:dyDescent="0.25">
      <c r="A97" s="1">
        <v>39904</v>
      </c>
      <c r="B97" s="26">
        <v>13.47</v>
      </c>
      <c r="C97" s="2">
        <v>12.93</v>
      </c>
      <c r="D97" s="2">
        <f t="shared" si="12"/>
        <v>0.54000000000000092</v>
      </c>
      <c r="E97" s="5">
        <f t="shared" si="13"/>
        <v>4.1763341067285457E-2</v>
      </c>
      <c r="F97" s="49">
        <f t="shared" si="14"/>
        <v>1.3934187372437705E-2</v>
      </c>
      <c r="G97" s="27">
        <f t="shared" si="15"/>
        <v>13.110169042725619</v>
      </c>
      <c r="H97" s="25">
        <f t="shared" si="16"/>
        <v>0.35983095727438119</v>
      </c>
      <c r="I97" s="25">
        <f t="shared" si="17"/>
        <v>2.6713508335143368E-2</v>
      </c>
    </row>
    <row r="98" spans="1:18" x14ac:dyDescent="0.25">
      <c r="A98" s="1">
        <v>39934</v>
      </c>
      <c r="B98" s="26">
        <v>15.47</v>
      </c>
      <c r="C98" s="2">
        <v>13.47</v>
      </c>
      <c r="D98" s="2">
        <f t="shared" si="12"/>
        <v>2</v>
      </c>
      <c r="E98" s="5">
        <f t="shared" si="13"/>
        <v>0.14847809948032664</v>
      </c>
      <c r="F98" s="49">
        <f t="shared" si="14"/>
        <v>1.3934187372437705E-2</v>
      </c>
      <c r="G98" s="27">
        <f t="shared" si="15"/>
        <v>13.657693503906737</v>
      </c>
      <c r="H98" s="25">
        <f t="shared" si="16"/>
        <v>1.8123064960932638</v>
      </c>
      <c r="I98" s="25">
        <f t="shared" si="17"/>
        <v>0.11714974118249927</v>
      </c>
    </row>
    <row r="99" spans="1:18" x14ac:dyDescent="0.25">
      <c r="A99" s="1">
        <v>39965</v>
      </c>
      <c r="B99" s="26">
        <v>16.579999999999998</v>
      </c>
      <c r="C99" s="2">
        <v>15.47</v>
      </c>
      <c r="D99" s="2">
        <f t="shared" si="12"/>
        <v>1.1099999999999977</v>
      </c>
      <c r="E99" s="5">
        <f t="shared" si="13"/>
        <v>7.1751777634130418E-2</v>
      </c>
      <c r="F99" s="49">
        <f t="shared" si="14"/>
        <v>1.3934187372437705E-2</v>
      </c>
      <c r="G99" s="27">
        <f t="shared" si="15"/>
        <v>15.685561878651612</v>
      </c>
      <c r="H99" s="25">
        <f t="shared" si="16"/>
        <v>0.89443812134838652</v>
      </c>
      <c r="I99" s="25">
        <f t="shared" si="17"/>
        <v>5.3946810696525127E-2</v>
      </c>
    </row>
    <row r="100" spans="1:18" x14ac:dyDescent="0.25">
      <c r="A100" s="1">
        <v>39995</v>
      </c>
      <c r="B100" s="26">
        <v>17.8</v>
      </c>
      <c r="C100" s="2">
        <v>16.579999999999998</v>
      </c>
      <c r="D100" s="2">
        <f t="shared" si="12"/>
        <v>1.2200000000000024</v>
      </c>
      <c r="E100" s="5">
        <f t="shared" si="13"/>
        <v>7.3582629674306552E-2</v>
      </c>
      <c r="F100" s="49">
        <f t="shared" si="14"/>
        <v>1.3934187372437705E-2</v>
      </c>
      <c r="G100" s="27">
        <f t="shared" si="15"/>
        <v>16.811028826635017</v>
      </c>
      <c r="H100" s="25">
        <f t="shared" si="16"/>
        <v>0.98897117336498397</v>
      </c>
      <c r="I100" s="25">
        <f t="shared" si="17"/>
        <v>5.5560178278931678E-2</v>
      </c>
    </row>
    <row r="101" spans="1:18" x14ac:dyDescent="0.25">
      <c r="A101" s="1">
        <v>40026</v>
      </c>
      <c r="B101" s="26">
        <v>21.72</v>
      </c>
      <c r="C101" s="2">
        <v>17.8</v>
      </c>
      <c r="D101" s="2">
        <f t="shared" ref="D101:D124" si="18">B101-B100</f>
        <v>3.9199999999999982</v>
      </c>
      <c r="E101" s="5">
        <f t="shared" ref="E101:E124" si="19">D101/B100</f>
        <v>0.22022471910112348</v>
      </c>
      <c r="F101" s="49">
        <f t="shared" ref="F101:F124" si="20">$E$2</f>
        <v>1.3934187372437705E-2</v>
      </c>
      <c r="G101" s="27">
        <f t="shared" ref="G101:G124" si="21">C101*(1+F101)</f>
        <v>18.048028535229392</v>
      </c>
      <c r="H101" s="25">
        <f t="shared" ref="H101:H124" si="22">B101-G101</f>
        <v>3.671971464770607</v>
      </c>
      <c r="I101" s="25">
        <f t="shared" ref="I101:I124" si="23">H101/B101</f>
        <v>0.16905945970398745</v>
      </c>
      <c r="J101" s="6" t="s">
        <v>77</v>
      </c>
      <c r="K101" s="7"/>
      <c r="L101" s="7"/>
      <c r="M101" s="7"/>
      <c r="N101" s="7"/>
      <c r="O101" s="8"/>
    </row>
    <row r="102" spans="1:18" x14ac:dyDescent="0.25">
      <c r="A102" s="1">
        <v>40057</v>
      </c>
      <c r="B102" s="26">
        <v>23.45</v>
      </c>
      <c r="C102" s="2">
        <v>21.72</v>
      </c>
      <c r="D102" s="2">
        <f t="shared" si="18"/>
        <v>1.7300000000000004</v>
      </c>
      <c r="E102" s="5">
        <f t="shared" si="19"/>
        <v>7.9650092081031326E-2</v>
      </c>
      <c r="F102" s="49">
        <f t="shared" si="20"/>
        <v>1.3934187372437705E-2</v>
      </c>
      <c r="G102" s="27">
        <f t="shared" si="21"/>
        <v>22.022650549729345</v>
      </c>
      <c r="H102" s="25">
        <f t="shared" si="22"/>
        <v>1.4273494502706541</v>
      </c>
      <c r="I102" s="25">
        <f t="shared" si="23"/>
        <v>6.0867780395337065E-2</v>
      </c>
      <c r="J102" s="9" t="s">
        <v>67</v>
      </c>
      <c r="K102" s="10" t="s">
        <v>68</v>
      </c>
      <c r="L102" s="10" t="s">
        <v>69</v>
      </c>
      <c r="M102" s="11" t="s">
        <v>70</v>
      </c>
      <c r="N102" s="12" t="s">
        <v>71</v>
      </c>
      <c r="O102" s="13" t="s">
        <v>72</v>
      </c>
      <c r="Q102" s="20" t="s">
        <v>79</v>
      </c>
      <c r="R102" s="20" t="s">
        <v>78</v>
      </c>
    </row>
    <row r="103" spans="1:18" x14ac:dyDescent="0.25">
      <c r="A103" s="1">
        <v>40087</v>
      </c>
      <c r="B103" s="26">
        <v>23.16</v>
      </c>
      <c r="C103" s="2">
        <v>23.45</v>
      </c>
      <c r="D103" s="2">
        <f t="shared" si="18"/>
        <v>-0.28999999999999915</v>
      </c>
      <c r="E103" s="5">
        <f t="shared" si="19"/>
        <v>-1.2366737739872033E-2</v>
      </c>
      <c r="F103" s="49">
        <f t="shared" si="20"/>
        <v>1.3934187372437705E-2</v>
      </c>
      <c r="G103" s="27">
        <f t="shared" si="21"/>
        <v>23.776756693883662</v>
      </c>
      <c r="H103" s="25">
        <f t="shared" si="22"/>
        <v>-0.61675669388366217</v>
      </c>
      <c r="I103" s="25">
        <f t="shared" si="23"/>
        <v>-2.663025448547764E-2</v>
      </c>
      <c r="J103" s="14">
        <f>AVERAGE(I5:I124)</f>
        <v>-7.1134874455240872E-3</v>
      </c>
      <c r="K103" s="15">
        <f>STDEV(I5:I124)</f>
        <v>8.633782833506011E-2</v>
      </c>
      <c r="L103" s="15">
        <f>CORREL(I5:I123,I6:I124)</f>
        <v>0.21945990207339017</v>
      </c>
      <c r="M103" s="15">
        <f>SQRT(1/(COUNT(I5:I124)-2))</f>
        <v>9.2057461789832332E-2</v>
      </c>
      <c r="N103" s="15">
        <f>(L103-0)/M103</f>
        <v>2.3839447428435325</v>
      </c>
      <c r="O103" s="16">
        <f>2*NORMSDIST(-ABS(N103))</f>
        <v>1.7128174011952498E-2</v>
      </c>
      <c r="Q103" s="5">
        <f>(SUMIF(I5:I124,"&gt;0")-SUMIF(I5:I124,"&lt;0"))/120</f>
        <v>6.7499104774903812E-2</v>
      </c>
      <c r="R103" s="5">
        <f>SQRT(SUMSQ(I5:I124)/119)</f>
        <v>8.6632831707455185E-2</v>
      </c>
    </row>
    <row r="104" spans="1:18" x14ac:dyDescent="0.25">
      <c r="A104" s="1">
        <v>40118</v>
      </c>
      <c r="B104" s="26">
        <v>22.77</v>
      </c>
      <c r="C104" s="2">
        <v>23.16</v>
      </c>
      <c r="D104" s="2">
        <f t="shared" si="18"/>
        <v>-0.39000000000000057</v>
      </c>
      <c r="E104" s="5">
        <f t="shared" si="19"/>
        <v>-1.6839378238341994E-2</v>
      </c>
      <c r="F104" s="49">
        <f t="shared" si="20"/>
        <v>1.3934187372437705E-2</v>
      </c>
      <c r="G104" s="27">
        <f t="shared" si="21"/>
        <v>23.482715779545657</v>
      </c>
      <c r="H104" s="25">
        <f t="shared" si="22"/>
        <v>-0.71271577954565757</v>
      </c>
      <c r="I104" s="25">
        <f t="shared" si="23"/>
        <v>-3.1300649079739021E-2</v>
      </c>
    </row>
    <row r="105" spans="1:18" x14ac:dyDescent="0.25">
      <c r="A105" s="1">
        <v>40148</v>
      </c>
      <c r="B105" s="26">
        <v>24.9</v>
      </c>
      <c r="C105" s="2">
        <v>22.77</v>
      </c>
      <c r="D105" s="2">
        <f t="shared" si="18"/>
        <v>2.129999999999999</v>
      </c>
      <c r="E105" s="5">
        <f t="shared" si="19"/>
        <v>9.3544137022397847E-2</v>
      </c>
      <c r="F105" s="49">
        <f t="shared" si="20"/>
        <v>1.3934187372437705E-2</v>
      </c>
      <c r="G105" s="27">
        <f t="shared" si="21"/>
        <v>23.087281446470406</v>
      </c>
      <c r="H105" s="25">
        <f t="shared" si="22"/>
        <v>1.8127185535295922</v>
      </c>
      <c r="I105" s="25">
        <f t="shared" si="23"/>
        <v>7.2799941908818971E-2</v>
      </c>
    </row>
    <row r="106" spans="1:18" x14ac:dyDescent="0.25">
      <c r="A106" s="1">
        <v>40179</v>
      </c>
      <c r="B106" s="26">
        <v>21.91</v>
      </c>
      <c r="C106" s="2">
        <v>24.9</v>
      </c>
      <c r="D106" s="2">
        <f t="shared" si="18"/>
        <v>-2.9899999999999984</v>
      </c>
      <c r="E106" s="5">
        <f t="shared" si="19"/>
        <v>-0.12008032128514051</v>
      </c>
      <c r="F106" s="49">
        <f t="shared" si="20"/>
        <v>1.3934187372437705E-2</v>
      </c>
      <c r="G106" s="27">
        <f t="shared" si="21"/>
        <v>25.246961265573695</v>
      </c>
      <c r="H106" s="25">
        <f t="shared" si="22"/>
        <v>-3.3369612655736951</v>
      </c>
      <c r="I106" s="25">
        <f t="shared" si="23"/>
        <v>-0.15230311572677752</v>
      </c>
    </row>
    <row r="107" spans="1:18" x14ac:dyDescent="0.25">
      <c r="A107" s="1">
        <v>40210</v>
      </c>
      <c r="B107" s="26">
        <v>21.98</v>
      </c>
      <c r="C107" s="2">
        <v>21.91</v>
      </c>
      <c r="D107" s="2">
        <f t="shared" si="18"/>
        <v>7.0000000000000284E-2</v>
      </c>
      <c r="E107" s="5">
        <f t="shared" si="19"/>
        <v>3.1948881789137509E-3</v>
      </c>
      <c r="F107" s="49">
        <f t="shared" si="20"/>
        <v>1.3934187372437705E-2</v>
      </c>
      <c r="G107" s="27">
        <f t="shared" si="21"/>
        <v>22.215298045330108</v>
      </c>
      <c r="H107" s="25">
        <f t="shared" si="22"/>
        <v>-0.2352980453301079</v>
      </c>
      <c r="I107" s="25">
        <f t="shared" si="23"/>
        <v>-1.0705097603735572E-2</v>
      </c>
    </row>
    <row r="108" spans="1:18" x14ac:dyDescent="0.25">
      <c r="A108" s="1">
        <v>40238</v>
      </c>
      <c r="B108" s="26">
        <v>18.149999999999999</v>
      </c>
      <c r="C108" s="2">
        <v>21.98</v>
      </c>
      <c r="D108" s="2">
        <f t="shared" si="18"/>
        <v>-3.8300000000000018</v>
      </c>
      <c r="E108" s="5">
        <f t="shared" si="19"/>
        <v>-0.17424931756141956</v>
      </c>
      <c r="F108" s="49">
        <f t="shared" si="20"/>
        <v>1.3934187372437705E-2</v>
      </c>
      <c r="G108" s="27">
        <f t="shared" si="21"/>
        <v>22.28627343844618</v>
      </c>
      <c r="H108" s="25">
        <f t="shared" si="22"/>
        <v>-4.1362734384461817</v>
      </c>
      <c r="I108" s="25">
        <f t="shared" si="23"/>
        <v>-0.22789385335791637</v>
      </c>
    </row>
    <row r="109" spans="1:18" x14ac:dyDescent="0.25">
      <c r="A109" s="1">
        <v>40269</v>
      </c>
      <c r="B109" s="26">
        <v>16.89</v>
      </c>
      <c r="C109" s="2">
        <v>18.149999999999999</v>
      </c>
      <c r="D109" s="2">
        <f t="shared" si="18"/>
        <v>-1.259999999999998</v>
      </c>
      <c r="E109" s="5">
        <f t="shared" si="19"/>
        <v>-6.9421487603305687E-2</v>
      </c>
      <c r="F109" s="49">
        <f t="shared" si="20"/>
        <v>1.3934187372437705E-2</v>
      </c>
      <c r="G109" s="27">
        <f t="shared" si="21"/>
        <v>18.402905500809741</v>
      </c>
      <c r="H109" s="25">
        <f t="shared" si="22"/>
        <v>-1.5129055008097403</v>
      </c>
      <c r="I109" s="25">
        <f t="shared" si="23"/>
        <v>-8.9574037940185924E-2</v>
      </c>
    </row>
    <row r="110" spans="1:18" x14ac:dyDescent="0.25">
      <c r="A110" s="1">
        <v>40299</v>
      </c>
      <c r="B110" s="26">
        <v>15.11</v>
      </c>
      <c r="C110" s="2">
        <v>16.89</v>
      </c>
      <c r="D110" s="2">
        <f t="shared" si="18"/>
        <v>-1.7800000000000011</v>
      </c>
      <c r="E110" s="5">
        <f t="shared" si="19"/>
        <v>-0.10538780343398467</v>
      </c>
      <c r="F110" s="49">
        <f t="shared" si="20"/>
        <v>1.3934187372437705E-2</v>
      </c>
      <c r="G110" s="27">
        <f t="shared" si="21"/>
        <v>17.125348424720475</v>
      </c>
      <c r="H110" s="25">
        <f t="shared" si="22"/>
        <v>-2.0153484247204752</v>
      </c>
      <c r="I110" s="25">
        <f t="shared" si="23"/>
        <v>-0.1333784529927515</v>
      </c>
    </row>
    <row r="111" spans="1:18" x14ac:dyDescent="0.25">
      <c r="A111" s="1">
        <v>40330</v>
      </c>
      <c r="B111" s="26">
        <v>16.3</v>
      </c>
      <c r="C111" s="2">
        <v>15.11</v>
      </c>
      <c r="D111" s="2">
        <f t="shared" si="18"/>
        <v>1.1900000000000013</v>
      </c>
      <c r="E111" s="5">
        <f t="shared" si="19"/>
        <v>7.8755790866975595E-2</v>
      </c>
      <c r="F111" s="49">
        <f t="shared" si="20"/>
        <v>1.3934187372437705E-2</v>
      </c>
      <c r="G111" s="27">
        <f t="shared" si="21"/>
        <v>15.320545571197533</v>
      </c>
      <c r="H111" s="25">
        <f t="shared" si="22"/>
        <v>0.9794544288024678</v>
      </c>
      <c r="I111" s="25">
        <f t="shared" si="23"/>
        <v>6.0089228760887591E-2</v>
      </c>
    </row>
    <row r="112" spans="1:18" x14ac:dyDescent="0.25">
      <c r="A112" s="1">
        <v>40360</v>
      </c>
      <c r="B112" s="26">
        <v>17.690000000000001</v>
      </c>
      <c r="C112" s="2">
        <v>16.3</v>
      </c>
      <c r="D112" s="2">
        <f t="shared" si="18"/>
        <v>1.3900000000000006</v>
      </c>
      <c r="E112" s="5">
        <f t="shared" si="19"/>
        <v>8.5276073619631937E-2</v>
      </c>
      <c r="F112" s="49">
        <f t="shared" si="20"/>
        <v>1.3934187372437705E-2</v>
      </c>
      <c r="G112" s="27">
        <f t="shared" si="21"/>
        <v>16.527127254170736</v>
      </c>
      <c r="H112" s="25">
        <f t="shared" si="22"/>
        <v>1.1628727458292651</v>
      </c>
      <c r="I112" s="25">
        <f t="shared" si="23"/>
        <v>6.5736164263949404E-2</v>
      </c>
    </row>
    <row r="113" spans="1:9" x14ac:dyDescent="0.25">
      <c r="A113" s="1">
        <v>40391</v>
      </c>
      <c r="B113" s="26">
        <v>18.600000000000001</v>
      </c>
      <c r="C113" s="2">
        <v>17.690000000000001</v>
      </c>
      <c r="D113" s="2">
        <f t="shared" si="18"/>
        <v>0.91000000000000014</v>
      </c>
      <c r="E113" s="5">
        <f t="shared" si="19"/>
        <v>5.1441492368569819E-2</v>
      </c>
      <c r="F113" s="49">
        <f t="shared" si="20"/>
        <v>1.3934187372437705E-2</v>
      </c>
      <c r="G113" s="27">
        <f t="shared" si="21"/>
        <v>17.936495774618425</v>
      </c>
      <c r="H113" s="25">
        <f t="shared" si="22"/>
        <v>0.66350422538157616</v>
      </c>
      <c r="I113" s="25">
        <f t="shared" si="23"/>
        <v>3.5672270181805167E-2</v>
      </c>
    </row>
    <row r="114" spans="1:9" x14ac:dyDescent="0.25">
      <c r="A114" s="1">
        <v>40422</v>
      </c>
      <c r="B114" s="26">
        <v>22.67</v>
      </c>
      <c r="C114" s="2">
        <v>18.600000000000001</v>
      </c>
      <c r="D114" s="2">
        <f t="shared" si="18"/>
        <v>4.07</v>
      </c>
      <c r="E114" s="5">
        <f t="shared" si="19"/>
        <v>0.21881720430107526</v>
      </c>
      <c r="F114" s="49">
        <f t="shared" si="20"/>
        <v>1.3934187372437705E-2</v>
      </c>
      <c r="G114" s="27">
        <f t="shared" si="21"/>
        <v>18.859175885127343</v>
      </c>
      <c r="H114" s="25">
        <f t="shared" si="22"/>
        <v>3.8108241148726592</v>
      </c>
      <c r="I114" s="25">
        <f t="shared" si="23"/>
        <v>0.16809987273368587</v>
      </c>
    </row>
    <row r="115" spans="1:9" x14ac:dyDescent="0.25">
      <c r="A115" s="1">
        <v>40452</v>
      </c>
      <c r="B115" s="26">
        <v>26.94</v>
      </c>
      <c r="C115" s="2">
        <v>22.67</v>
      </c>
      <c r="D115" s="2">
        <f t="shared" si="18"/>
        <v>4.2699999999999996</v>
      </c>
      <c r="E115" s="5">
        <f t="shared" si="19"/>
        <v>0.18835465372739299</v>
      </c>
      <c r="F115" s="49">
        <f t="shared" si="20"/>
        <v>1.3934187372437705E-2</v>
      </c>
      <c r="G115" s="27">
        <f t="shared" si="21"/>
        <v>22.985888027733164</v>
      </c>
      <c r="H115" s="25">
        <f t="shared" si="22"/>
        <v>3.954111972266837</v>
      </c>
      <c r="I115" s="25">
        <f t="shared" si="23"/>
        <v>0.14677475769364651</v>
      </c>
    </row>
    <row r="116" spans="1:9" x14ac:dyDescent="0.25">
      <c r="A116" s="1">
        <v>40483</v>
      </c>
      <c r="B116" s="26">
        <v>26.42</v>
      </c>
      <c r="C116" s="2">
        <v>26.94</v>
      </c>
      <c r="D116" s="2">
        <f t="shared" si="18"/>
        <v>-0.51999999999999957</v>
      </c>
      <c r="E116" s="5">
        <f t="shared" si="19"/>
        <v>-1.9302152932442449E-2</v>
      </c>
      <c r="F116" s="49">
        <f t="shared" si="20"/>
        <v>1.3934187372437705E-2</v>
      </c>
      <c r="G116" s="27">
        <f t="shared" si="21"/>
        <v>27.315387007813474</v>
      </c>
      <c r="H116" s="25">
        <f t="shared" si="22"/>
        <v>-0.89538700781347202</v>
      </c>
      <c r="I116" s="25">
        <f t="shared" si="23"/>
        <v>-3.3890499917239664E-2</v>
      </c>
    </row>
    <row r="117" spans="1:9" x14ac:dyDescent="0.25">
      <c r="A117" s="1">
        <v>40513</v>
      </c>
      <c r="B117" s="26">
        <v>28.04</v>
      </c>
      <c r="C117" s="2">
        <v>26.42</v>
      </c>
      <c r="D117" s="2">
        <f t="shared" si="18"/>
        <v>1.6199999999999974</v>
      </c>
      <c r="E117" s="5">
        <f t="shared" si="19"/>
        <v>6.1317183951551751E-2</v>
      </c>
      <c r="F117" s="49">
        <f t="shared" si="20"/>
        <v>1.3934187372437705E-2</v>
      </c>
      <c r="G117" s="27">
        <f t="shared" si="21"/>
        <v>26.788141230379804</v>
      </c>
      <c r="H117" s="25">
        <f t="shared" si="22"/>
        <v>1.2518587696201955</v>
      </c>
      <c r="I117" s="25">
        <f t="shared" si="23"/>
        <v>4.4645462539949915E-2</v>
      </c>
    </row>
    <row r="118" spans="1:9" x14ac:dyDescent="0.25">
      <c r="A118" s="1">
        <v>40544</v>
      </c>
      <c r="B118" s="26">
        <v>29.74</v>
      </c>
      <c r="C118" s="2">
        <v>28.04</v>
      </c>
      <c r="D118" s="2">
        <f t="shared" si="18"/>
        <v>1.6999999999999993</v>
      </c>
      <c r="E118" s="5">
        <f t="shared" si="19"/>
        <v>6.062767475035661E-2</v>
      </c>
      <c r="F118" s="49">
        <f t="shared" si="20"/>
        <v>1.3934187372437705E-2</v>
      </c>
      <c r="G118" s="27">
        <f t="shared" si="21"/>
        <v>28.430714613923151</v>
      </c>
      <c r="H118" s="25">
        <f t="shared" si="22"/>
        <v>1.3092853860768479</v>
      </c>
      <c r="I118" s="25">
        <f t="shared" si="23"/>
        <v>4.4024390923902083E-2</v>
      </c>
    </row>
    <row r="119" spans="1:9" x14ac:dyDescent="0.25">
      <c r="A119" s="1">
        <v>40575</v>
      </c>
      <c r="B119" s="26">
        <v>29.31</v>
      </c>
      <c r="C119" s="2">
        <v>29.74</v>
      </c>
      <c r="D119" s="2">
        <f t="shared" si="18"/>
        <v>-0.42999999999999972</v>
      </c>
      <c r="E119" s="5">
        <f t="shared" si="19"/>
        <v>-1.4458641560188289E-2</v>
      </c>
      <c r="F119" s="49">
        <f t="shared" si="20"/>
        <v>1.3934187372437705E-2</v>
      </c>
      <c r="G119" s="27">
        <f t="shared" si="21"/>
        <v>30.154402732456294</v>
      </c>
      <c r="H119" s="25">
        <f t="shared" si="22"/>
        <v>-0.84440273245629527</v>
      </c>
      <c r="I119" s="25">
        <f t="shared" si="23"/>
        <v>-2.8809373335254018E-2</v>
      </c>
    </row>
    <row r="120" spans="1:9" x14ac:dyDescent="0.25">
      <c r="A120" s="1">
        <v>40603</v>
      </c>
      <c r="B120" s="26">
        <v>25.9</v>
      </c>
      <c r="C120" s="2">
        <v>29.31</v>
      </c>
      <c r="D120" s="2">
        <f t="shared" si="18"/>
        <v>-3.41</v>
      </c>
      <c r="E120" s="5">
        <f t="shared" si="19"/>
        <v>-0.1163425452064142</v>
      </c>
      <c r="F120" s="49">
        <f t="shared" si="20"/>
        <v>1.3934187372437705E-2</v>
      </c>
      <c r="G120" s="27">
        <f t="shared" si="21"/>
        <v>29.718411031886149</v>
      </c>
      <c r="H120" s="25">
        <f t="shared" si="22"/>
        <v>-3.8184110318861499</v>
      </c>
      <c r="I120" s="25">
        <f t="shared" si="23"/>
        <v>-0.14742899737012163</v>
      </c>
    </row>
    <row r="121" spans="1:9" x14ac:dyDescent="0.25">
      <c r="A121" s="1">
        <v>40634</v>
      </c>
      <c r="B121" s="26">
        <v>23.9</v>
      </c>
      <c r="C121" s="2">
        <v>25.9</v>
      </c>
      <c r="D121" s="2">
        <f t="shared" si="18"/>
        <v>-2</v>
      </c>
      <c r="E121" s="5">
        <f t="shared" si="19"/>
        <v>-7.7220077220077218E-2</v>
      </c>
      <c r="F121" s="49">
        <f t="shared" si="20"/>
        <v>1.3934187372437705E-2</v>
      </c>
      <c r="G121" s="27">
        <f t="shared" si="21"/>
        <v>26.260895452946134</v>
      </c>
      <c r="H121" s="25">
        <f t="shared" si="22"/>
        <v>-2.360895452946135</v>
      </c>
      <c r="I121" s="25">
        <f t="shared" si="23"/>
        <v>-9.878223652494289E-2</v>
      </c>
    </row>
    <row r="122" spans="1:9" x14ac:dyDescent="0.25">
      <c r="A122" s="1">
        <v>40664</v>
      </c>
      <c r="B122" s="26">
        <v>21.84</v>
      </c>
      <c r="C122" s="2">
        <v>23.9</v>
      </c>
      <c r="D122" s="2">
        <f t="shared" si="18"/>
        <v>-2.0599999999999987</v>
      </c>
      <c r="E122" s="5">
        <f t="shared" si="19"/>
        <v>-8.6192468619246815E-2</v>
      </c>
      <c r="F122" s="49">
        <f t="shared" si="20"/>
        <v>1.3934187372437705E-2</v>
      </c>
      <c r="G122" s="27">
        <f t="shared" si="21"/>
        <v>24.23302707820126</v>
      </c>
      <c r="H122" s="25">
        <f t="shared" si="22"/>
        <v>-2.3930270782012606</v>
      </c>
      <c r="I122" s="25">
        <f t="shared" si="23"/>
        <v>-0.10957083691397713</v>
      </c>
    </row>
    <row r="123" spans="1:9" x14ac:dyDescent="0.25">
      <c r="A123" s="1">
        <v>40695</v>
      </c>
      <c r="B123" s="26">
        <v>24.92</v>
      </c>
      <c r="C123" s="2">
        <v>21.84</v>
      </c>
      <c r="D123" s="2">
        <f t="shared" si="18"/>
        <v>3.0800000000000018</v>
      </c>
      <c r="E123" s="5">
        <f t="shared" si="19"/>
        <v>0.14102564102564111</v>
      </c>
      <c r="F123" s="49">
        <f t="shared" si="20"/>
        <v>1.3934187372437705E-2</v>
      </c>
      <c r="G123" s="27">
        <f t="shared" si="21"/>
        <v>22.14432265221404</v>
      </c>
      <c r="H123" s="25">
        <f t="shared" si="22"/>
        <v>2.7756773477859618</v>
      </c>
      <c r="I123" s="25">
        <f t="shared" si="23"/>
        <v>0.11138352117921194</v>
      </c>
    </row>
    <row r="124" spans="1:9" x14ac:dyDescent="0.25">
      <c r="A124" s="1">
        <v>40725</v>
      </c>
      <c r="B124" s="26">
        <v>29.47</v>
      </c>
      <c r="C124" s="2">
        <v>24.92</v>
      </c>
      <c r="D124" s="2">
        <f t="shared" si="18"/>
        <v>4.5499999999999972</v>
      </c>
      <c r="E124" s="5">
        <f t="shared" si="19"/>
        <v>0.18258426966292121</v>
      </c>
      <c r="F124" s="49">
        <f t="shared" si="20"/>
        <v>1.3934187372437705E-2</v>
      </c>
      <c r="G124" s="27">
        <f t="shared" si="21"/>
        <v>25.267239949321148</v>
      </c>
      <c r="H124" s="25">
        <f t="shared" si="22"/>
        <v>4.2027600506788509</v>
      </c>
      <c r="I124" s="25">
        <f t="shared" si="23"/>
        <v>0.14261147101048019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workbookViewId="0"/>
  </sheetViews>
  <sheetFormatPr defaultRowHeight="13.2" x14ac:dyDescent="0.25"/>
  <cols>
    <col min="3" max="3" width="11" customWidth="1"/>
    <col min="5" max="5" width="10.33203125" customWidth="1"/>
    <col min="6" max="6" width="11.109375" bestFit="1" customWidth="1"/>
    <col min="7" max="9" width="11.109375" customWidth="1"/>
    <col min="10" max="10" width="10.6640625" bestFit="1" customWidth="1"/>
    <col min="12" max="12" width="8.44140625" customWidth="1"/>
  </cols>
  <sheetData>
    <row r="1" spans="1:18" x14ac:dyDescent="0.25">
      <c r="A1" s="18" t="s">
        <v>2</v>
      </c>
      <c r="D1" t="s">
        <v>75</v>
      </c>
      <c r="E1" s="19">
        <f>CORREL(E5:E123,E6:E124)</f>
        <v>0.25942441051435111</v>
      </c>
      <c r="H1" t="s">
        <v>75</v>
      </c>
      <c r="I1" s="19">
        <f>CORREL(I5:I123,I6:I124)</f>
        <v>0.21945990207339017</v>
      </c>
      <c r="K1" s="24" t="s">
        <v>139</v>
      </c>
      <c r="L1" s="24" t="s">
        <v>81</v>
      </c>
    </row>
    <row r="2" spans="1:18" x14ac:dyDescent="0.25">
      <c r="D2" t="s">
        <v>76</v>
      </c>
      <c r="E2" s="19">
        <f>AVERAGE(E5:E124)</f>
        <v>1.3934187372437705E-2</v>
      </c>
      <c r="F2" s="24" t="s">
        <v>127</v>
      </c>
      <c r="G2" s="24" t="s">
        <v>66</v>
      </c>
      <c r="H2" s="24" t="s">
        <v>129</v>
      </c>
      <c r="I2" s="24" t="s">
        <v>131</v>
      </c>
      <c r="J2" s="17" t="s">
        <v>69</v>
      </c>
      <c r="K2" s="17" t="s">
        <v>64</v>
      </c>
      <c r="L2" s="4" t="s">
        <v>64</v>
      </c>
      <c r="P2" s="21" t="s">
        <v>80</v>
      </c>
      <c r="Q2" s="21"/>
      <c r="R2" s="22">
        <f>CORREL(B4:B123,B5:B124)</f>
        <v>0.97756727656050579</v>
      </c>
    </row>
    <row r="3" spans="1:18" x14ac:dyDescent="0.25">
      <c r="A3" s="17" t="s">
        <v>0</v>
      </c>
      <c r="B3" s="17" t="s">
        <v>1</v>
      </c>
      <c r="C3" s="17" t="s">
        <v>3</v>
      </c>
      <c r="D3" s="17" t="s">
        <v>4</v>
      </c>
      <c r="E3" s="17" t="s">
        <v>47</v>
      </c>
      <c r="F3" s="24" t="s">
        <v>47</v>
      </c>
      <c r="G3" s="24" t="s">
        <v>128</v>
      </c>
      <c r="H3" s="24" t="s">
        <v>130</v>
      </c>
      <c r="I3" s="24" t="s">
        <v>130</v>
      </c>
      <c r="J3" s="17" t="s">
        <v>132</v>
      </c>
      <c r="K3" s="17" t="s">
        <v>65</v>
      </c>
      <c r="L3" s="17" t="s">
        <v>1</v>
      </c>
    </row>
    <row r="4" spans="1:18" x14ac:dyDescent="0.25">
      <c r="A4" s="1">
        <v>37073</v>
      </c>
      <c r="B4" s="26">
        <v>8.5399999999999991</v>
      </c>
      <c r="C4" s="2"/>
    </row>
    <row r="5" spans="1:18" x14ac:dyDescent="0.25">
      <c r="A5" s="1">
        <v>37104</v>
      </c>
      <c r="B5" s="26">
        <v>7.9</v>
      </c>
      <c r="C5" s="2">
        <v>8.5399999999999991</v>
      </c>
      <c r="D5" s="2">
        <f t="shared" ref="D5:D68" si="0">B5-B4</f>
        <v>-0.63999999999999879</v>
      </c>
      <c r="E5" s="5">
        <f t="shared" ref="E5:E68" si="1">D5/B4</f>
        <v>-7.494145199063218E-2</v>
      </c>
      <c r="F5" s="49">
        <f t="shared" ref="F5:F68" si="2">$E$2</f>
        <v>1.3934187372437705E-2</v>
      </c>
      <c r="G5" s="27">
        <f t="shared" ref="G5:G36" si="3">C5*(1+F5)</f>
        <v>8.6589979601606171</v>
      </c>
      <c r="H5" s="25">
        <f t="shared" ref="H5:H36" si="4">B5-G5</f>
        <v>-0.75899796016061671</v>
      </c>
      <c r="I5" s="25">
        <f t="shared" ref="I5:I36" si="5">H5/B5</f>
        <v>-9.6075691159571736E-2</v>
      </c>
    </row>
    <row r="6" spans="1:18" x14ac:dyDescent="0.25">
      <c r="A6" s="1">
        <v>37135</v>
      </c>
      <c r="B6" s="26">
        <v>7.16</v>
      </c>
      <c r="C6" s="2">
        <v>7.9</v>
      </c>
      <c r="D6" s="2">
        <f t="shared" si="0"/>
        <v>-0.74000000000000021</v>
      </c>
      <c r="E6" s="5">
        <f t="shared" si="1"/>
        <v>-9.3670886075949394E-2</v>
      </c>
      <c r="F6" s="49">
        <f t="shared" si="2"/>
        <v>1.3934187372437705E-2</v>
      </c>
      <c r="G6" s="27">
        <f t="shared" si="3"/>
        <v>8.0100800802422576</v>
      </c>
      <c r="H6" s="25">
        <f t="shared" si="4"/>
        <v>-0.85008008024225745</v>
      </c>
      <c r="I6" s="25">
        <f t="shared" si="5"/>
        <v>-0.11872626819025942</v>
      </c>
      <c r="J6" s="30">
        <f>$I$1*I5</f>
        <v>-2.108476177351289E-2</v>
      </c>
      <c r="K6" s="27">
        <f>F6+J6</f>
        <v>-7.150574401075185E-3</v>
      </c>
      <c r="L6" s="19">
        <f>C6*(1+K6)</f>
        <v>7.8435104622315066</v>
      </c>
    </row>
    <row r="7" spans="1:18" x14ac:dyDescent="0.25">
      <c r="A7" s="1">
        <v>37165</v>
      </c>
      <c r="B7" s="26">
        <v>6.6</v>
      </c>
      <c r="C7" s="2">
        <v>7.16</v>
      </c>
      <c r="D7" s="2">
        <f t="shared" si="0"/>
        <v>-0.5600000000000005</v>
      </c>
      <c r="E7" s="5">
        <f t="shared" si="1"/>
        <v>-7.8212290502793366E-2</v>
      </c>
      <c r="F7" s="49">
        <f t="shared" si="2"/>
        <v>1.3934187372437705E-2</v>
      </c>
      <c r="G7" s="27">
        <f t="shared" si="3"/>
        <v>7.2597687815866543</v>
      </c>
      <c r="H7" s="25">
        <f t="shared" si="4"/>
        <v>-0.65976878158665464</v>
      </c>
      <c r="I7" s="25">
        <f t="shared" si="5"/>
        <v>-9.9964966907068895E-2</v>
      </c>
      <c r="J7" s="30">
        <f t="shared" ref="J7:J70" si="6">$I$1*I6</f>
        <v>-2.6055655190573391E-2</v>
      </c>
      <c r="K7" s="27">
        <f t="shared" ref="K7:K70" si="7">F7+J7</f>
        <v>-1.2121467818135686E-2</v>
      </c>
      <c r="L7" s="19">
        <f t="shared" ref="L7:L70" si="8">C7*(1+K7)</f>
        <v>7.0732102904221481</v>
      </c>
    </row>
    <row r="8" spans="1:18" x14ac:dyDescent="0.25">
      <c r="A8" s="1">
        <v>37196</v>
      </c>
      <c r="B8" s="26">
        <v>7.28</v>
      </c>
      <c r="C8" s="2">
        <v>6.6</v>
      </c>
      <c r="D8" s="2">
        <f t="shared" si="0"/>
        <v>0.6800000000000006</v>
      </c>
      <c r="E8" s="5">
        <f t="shared" si="1"/>
        <v>0.10303030303030312</v>
      </c>
      <c r="F8" s="49">
        <f t="shared" si="2"/>
        <v>1.3934187372437705E-2</v>
      </c>
      <c r="G8" s="27">
        <f t="shared" si="3"/>
        <v>6.6919656366580886</v>
      </c>
      <c r="H8" s="25">
        <f t="shared" si="4"/>
        <v>0.58803436334191161</v>
      </c>
      <c r="I8" s="25">
        <f t="shared" si="5"/>
        <v>8.0773951008504347E-2</v>
      </c>
      <c r="J8" s="30">
        <f t="shared" si="6"/>
        <v>-2.1938301848195028E-2</v>
      </c>
      <c r="K8" s="27">
        <f t="shared" si="7"/>
        <v>-8.0041144757573238E-3</v>
      </c>
      <c r="L8" s="19">
        <f t="shared" si="8"/>
        <v>6.5471728444600013</v>
      </c>
    </row>
    <row r="9" spans="1:18" x14ac:dyDescent="0.25">
      <c r="A9" s="1">
        <v>37226</v>
      </c>
      <c r="B9" s="26">
        <v>7.41</v>
      </c>
      <c r="C9" s="2">
        <v>7.28</v>
      </c>
      <c r="D9" s="2">
        <f t="shared" si="0"/>
        <v>0.12999999999999989</v>
      </c>
      <c r="E9" s="5">
        <f t="shared" si="1"/>
        <v>1.7857142857142842E-2</v>
      </c>
      <c r="F9" s="49">
        <f t="shared" si="2"/>
        <v>1.3934187372437705E-2</v>
      </c>
      <c r="G9" s="27">
        <f t="shared" si="3"/>
        <v>7.3814408840713464</v>
      </c>
      <c r="H9" s="25">
        <f t="shared" si="4"/>
        <v>2.8559115928653789E-2</v>
      </c>
      <c r="I9" s="25">
        <f t="shared" si="5"/>
        <v>3.8541317042717661E-3</v>
      </c>
      <c r="J9" s="30">
        <f t="shared" si="6"/>
        <v>1.7726643378407177E-2</v>
      </c>
      <c r="K9" s="27">
        <f t="shared" si="7"/>
        <v>3.166083075084488E-2</v>
      </c>
      <c r="L9" s="19">
        <f t="shared" si="8"/>
        <v>7.5104908478661505</v>
      </c>
    </row>
    <row r="10" spans="1:18" x14ac:dyDescent="0.25">
      <c r="A10" s="1">
        <v>37257</v>
      </c>
      <c r="B10" s="26">
        <v>7.31</v>
      </c>
      <c r="C10" s="2">
        <v>7.41</v>
      </c>
      <c r="D10" s="2">
        <f t="shared" si="0"/>
        <v>-0.10000000000000053</v>
      </c>
      <c r="E10" s="5">
        <f t="shared" si="1"/>
        <v>-1.3495276653171462E-2</v>
      </c>
      <c r="F10" s="49">
        <f t="shared" si="2"/>
        <v>1.3934187372437705E-2</v>
      </c>
      <c r="G10" s="27">
        <f t="shared" si="3"/>
        <v>7.513252328429763</v>
      </c>
      <c r="H10" s="25">
        <f t="shared" si="4"/>
        <v>-0.20325232842976337</v>
      </c>
      <c r="I10" s="25">
        <f t="shared" si="5"/>
        <v>-2.7804696091622897E-2</v>
      </c>
      <c r="J10" s="30">
        <f t="shared" si="6"/>
        <v>8.4582736639743014E-4</v>
      </c>
      <c r="K10" s="27">
        <f t="shared" si="7"/>
        <v>1.4780014738835135E-2</v>
      </c>
      <c r="L10" s="19">
        <f t="shared" si="8"/>
        <v>7.5195199092147682</v>
      </c>
    </row>
    <row r="11" spans="1:18" x14ac:dyDescent="0.25">
      <c r="A11" s="1">
        <v>37288</v>
      </c>
      <c r="B11" s="26">
        <v>5.68</v>
      </c>
      <c r="C11" s="2">
        <v>7.31</v>
      </c>
      <c r="D11" s="2">
        <f t="shared" si="0"/>
        <v>-1.63</v>
      </c>
      <c r="E11" s="5">
        <f t="shared" si="1"/>
        <v>-0.22298221614227087</v>
      </c>
      <c r="F11" s="49">
        <f t="shared" si="2"/>
        <v>1.3934187372437705E-2</v>
      </c>
      <c r="G11" s="27">
        <f t="shared" si="3"/>
        <v>7.4118589096925191</v>
      </c>
      <c r="H11" s="25">
        <f t="shared" si="4"/>
        <v>-1.7318589096925194</v>
      </c>
      <c r="I11" s="25">
        <f t="shared" si="5"/>
        <v>-0.30490473762192244</v>
      </c>
      <c r="J11" s="30">
        <f t="shared" si="6"/>
        <v>-6.1020158814479352E-3</v>
      </c>
      <c r="K11" s="27">
        <f t="shared" si="7"/>
        <v>7.8321714909897686E-3</v>
      </c>
      <c r="L11" s="19">
        <f t="shared" si="8"/>
        <v>7.367253173599134</v>
      </c>
    </row>
    <row r="12" spans="1:18" x14ac:dyDescent="0.25">
      <c r="A12" s="1">
        <v>37316</v>
      </c>
      <c r="B12" s="26">
        <v>5.92</v>
      </c>
      <c r="C12" s="2">
        <v>5.68</v>
      </c>
      <c r="D12" s="2">
        <f t="shared" si="0"/>
        <v>0.24000000000000021</v>
      </c>
      <c r="E12" s="5">
        <f t="shared" si="1"/>
        <v>4.2253521126760604E-2</v>
      </c>
      <c r="F12" s="49">
        <f t="shared" si="2"/>
        <v>1.3934187372437705E-2</v>
      </c>
      <c r="G12" s="27">
        <f t="shared" si="3"/>
        <v>5.7591461842754459</v>
      </c>
      <c r="H12" s="25">
        <f t="shared" si="4"/>
        <v>0.16085381572455404</v>
      </c>
      <c r="I12" s="25">
        <f t="shared" si="5"/>
        <v>2.717125265617467E-2</v>
      </c>
      <c r="J12" s="30">
        <f t="shared" si="6"/>
        <v>-6.6914363860219817E-2</v>
      </c>
      <c r="K12" s="27">
        <f t="shared" si="7"/>
        <v>-5.298017648778211E-2</v>
      </c>
      <c r="L12" s="19">
        <f t="shared" si="8"/>
        <v>5.3790725975493974</v>
      </c>
    </row>
    <row r="13" spans="1:18" x14ac:dyDescent="0.25">
      <c r="A13" s="1">
        <v>37347</v>
      </c>
      <c r="B13" s="26">
        <v>5.18</v>
      </c>
      <c r="C13" s="2">
        <v>5.92</v>
      </c>
      <c r="D13" s="2">
        <f t="shared" si="0"/>
        <v>-0.74000000000000021</v>
      </c>
      <c r="E13" s="5">
        <f t="shared" si="1"/>
        <v>-0.12500000000000003</v>
      </c>
      <c r="F13" s="49">
        <f t="shared" si="2"/>
        <v>1.3934187372437705E-2</v>
      </c>
      <c r="G13" s="27">
        <f t="shared" si="3"/>
        <v>6.0024903892448309</v>
      </c>
      <c r="H13" s="25">
        <f t="shared" si="4"/>
        <v>-0.8224903892448312</v>
      </c>
      <c r="I13" s="25">
        <f t="shared" si="5"/>
        <v>-0.15878192842564309</v>
      </c>
      <c r="J13" s="30">
        <f t="shared" si="6"/>
        <v>5.9630004471354359E-3</v>
      </c>
      <c r="K13" s="27">
        <f t="shared" si="7"/>
        <v>1.9897187819573142E-2</v>
      </c>
      <c r="L13" s="19">
        <f t="shared" si="8"/>
        <v>6.0377913518918724</v>
      </c>
    </row>
    <row r="14" spans="1:18" x14ac:dyDescent="0.25">
      <c r="A14" s="1">
        <v>37377</v>
      </c>
      <c r="B14" s="26">
        <v>5.61</v>
      </c>
      <c r="C14" s="2">
        <v>5.18</v>
      </c>
      <c r="D14" s="2">
        <f t="shared" si="0"/>
        <v>0.4300000000000006</v>
      </c>
      <c r="E14" s="5">
        <f t="shared" si="1"/>
        <v>8.3011583011583137E-2</v>
      </c>
      <c r="F14" s="49">
        <f t="shared" si="2"/>
        <v>1.3934187372437705E-2</v>
      </c>
      <c r="G14" s="27">
        <f t="shared" si="3"/>
        <v>5.2521790905892267</v>
      </c>
      <c r="H14" s="25">
        <f t="shared" si="4"/>
        <v>0.3578209094107736</v>
      </c>
      <c r="I14" s="25">
        <f t="shared" si="5"/>
        <v>6.3782693299603135E-2</v>
      </c>
      <c r="J14" s="30">
        <f t="shared" si="6"/>
        <v>-3.4846266463315678E-2</v>
      </c>
      <c r="K14" s="27">
        <f t="shared" si="7"/>
        <v>-2.0912079090877972E-2</v>
      </c>
      <c r="L14" s="19">
        <f t="shared" si="8"/>
        <v>5.0716754303092513</v>
      </c>
    </row>
    <row r="15" spans="1:18" x14ac:dyDescent="0.25">
      <c r="A15" s="1">
        <v>37408</v>
      </c>
      <c r="B15" s="26">
        <v>5.25</v>
      </c>
      <c r="C15" s="2">
        <v>5.61</v>
      </c>
      <c r="D15" s="2">
        <f t="shared" si="0"/>
        <v>-0.36000000000000032</v>
      </c>
      <c r="E15" s="5">
        <f t="shared" si="1"/>
        <v>-6.4171122994652455E-2</v>
      </c>
      <c r="F15" s="49">
        <f t="shared" si="2"/>
        <v>1.3934187372437705E-2</v>
      </c>
      <c r="G15" s="27">
        <f t="shared" si="3"/>
        <v>5.6881707911593757</v>
      </c>
      <c r="H15" s="25">
        <f t="shared" si="4"/>
        <v>-0.43817079115937574</v>
      </c>
      <c r="I15" s="25">
        <f t="shared" si="5"/>
        <v>-8.3461103077976329E-2</v>
      </c>
      <c r="J15" s="30">
        <f t="shared" si="6"/>
        <v>1.3997743625507984E-2</v>
      </c>
      <c r="K15" s="27">
        <f t="shared" si="7"/>
        <v>2.7931930997945689E-2</v>
      </c>
      <c r="L15" s="19">
        <f t="shared" si="8"/>
        <v>5.7666981328984761</v>
      </c>
    </row>
    <row r="16" spans="1:18" x14ac:dyDescent="0.25">
      <c r="A16" s="1">
        <v>37438</v>
      </c>
      <c r="B16" s="26">
        <v>5.79</v>
      </c>
      <c r="C16" s="2">
        <v>5.25</v>
      </c>
      <c r="D16" s="2">
        <f t="shared" si="0"/>
        <v>0.54</v>
      </c>
      <c r="E16" s="5">
        <f t="shared" si="1"/>
        <v>0.10285714285714287</v>
      </c>
      <c r="F16" s="49">
        <f t="shared" si="2"/>
        <v>1.3934187372437705E-2</v>
      </c>
      <c r="G16" s="27">
        <f t="shared" si="3"/>
        <v>5.3231544837052978</v>
      </c>
      <c r="H16" s="25">
        <f t="shared" si="4"/>
        <v>0.46684551629470228</v>
      </c>
      <c r="I16" s="25">
        <f t="shared" si="5"/>
        <v>8.0629622848825952E-2</v>
      </c>
      <c r="J16" s="30">
        <f t="shared" si="6"/>
        <v>-1.8316365508429806E-2</v>
      </c>
      <c r="K16" s="27">
        <f t="shared" si="7"/>
        <v>-4.3821781359921017E-3</v>
      </c>
      <c r="L16" s="19">
        <f t="shared" si="8"/>
        <v>5.2269935647860413</v>
      </c>
    </row>
    <row r="17" spans="1:12" x14ac:dyDescent="0.25">
      <c r="A17" s="1">
        <v>37469</v>
      </c>
      <c r="B17" s="26">
        <v>5.86</v>
      </c>
      <c r="C17" s="2">
        <v>5.79</v>
      </c>
      <c r="D17" s="2">
        <f t="shared" si="0"/>
        <v>7.0000000000000284E-2</v>
      </c>
      <c r="E17" s="5">
        <f t="shared" si="1"/>
        <v>1.2089810017271206E-2</v>
      </c>
      <c r="F17" s="49">
        <f t="shared" si="2"/>
        <v>1.3934187372437705E-2</v>
      </c>
      <c r="G17" s="27">
        <f t="shared" si="3"/>
        <v>5.8706789448864143</v>
      </c>
      <c r="H17" s="25">
        <f t="shared" si="4"/>
        <v>-1.0678944886413966E-2</v>
      </c>
      <c r="I17" s="25">
        <f t="shared" si="5"/>
        <v>-1.8223455437566493E-3</v>
      </c>
      <c r="J17" s="30">
        <f t="shared" si="6"/>
        <v>1.7694969134617725E-2</v>
      </c>
      <c r="K17" s="27">
        <f t="shared" si="7"/>
        <v>3.1629156507055431E-2</v>
      </c>
      <c r="L17" s="19">
        <f t="shared" si="8"/>
        <v>5.973132816175851</v>
      </c>
    </row>
    <row r="18" spans="1:12" x14ac:dyDescent="0.25">
      <c r="A18" s="1">
        <v>37500</v>
      </c>
      <c r="B18" s="26">
        <v>6.41</v>
      </c>
      <c r="C18" s="2">
        <v>5.86</v>
      </c>
      <c r="D18" s="2">
        <f t="shared" si="0"/>
        <v>0.54999999999999982</v>
      </c>
      <c r="E18" s="5">
        <f t="shared" si="1"/>
        <v>9.3856655290102356E-2</v>
      </c>
      <c r="F18" s="49">
        <f t="shared" si="2"/>
        <v>1.3934187372437705E-2</v>
      </c>
      <c r="G18" s="27">
        <f t="shared" si="3"/>
        <v>5.9416543380024853</v>
      </c>
      <c r="H18" s="25">
        <f t="shared" si="4"/>
        <v>0.46834566199751482</v>
      </c>
      <c r="I18" s="25">
        <f t="shared" si="5"/>
        <v>7.3064845865446926E-2</v>
      </c>
      <c r="J18" s="30">
        <f t="shared" si="6"/>
        <v>-3.9993177457671322E-4</v>
      </c>
      <c r="K18" s="27">
        <f t="shared" si="7"/>
        <v>1.3534255597860992E-2</v>
      </c>
      <c r="L18" s="19">
        <f t="shared" si="8"/>
        <v>5.9393107378034662</v>
      </c>
    </row>
    <row r="19" spans="1:12" x14ac:dyDescent="0.25">
      <c r="A19" s="1">
        <v>37530</v>
      </c>
      <c r="B19" s="26">
        <v>7.02</v>
      </c>
      <c r="C19" s="2">
        <v>6.41</v>
      </c>
      <c r="D19" s="2">
        <f t="shared" si="0"/>
        <v>0.60999999999999943</v>
      </c>
      <c r="E19" s="5">
        <f t="shared" si="1"/>
        <v>9.5163806552262004E-2</v>
      </c>
      <c r="F19" s="49">
        <f t="shared" si="2"/>
        <v>1.3934187372437705E-2</v>
      </c>
      <c r="G19" s="27">
        <f t="shared" si="3"/>
        <v>6.4993181410573255</v>
      </c>
      <c r="H19" s="25">
        <f t="shared" si="4"/>
        <v>0.52068185894267405</v>
      </c>
      <c r="I19" s="25">
        <f t="shared" si="5"/>
        <v>7.4171204977588903E-2</v>
      </c>
      <c r="J19" s="30">
        <f t="shared" si="6"/>
        <v>1.6034803918638329E-2</v>
      </c>
      <c r="K19" s="27">
        <f t="shared" si="7"/>
        <v>2.9968991291076032E-2</v>
      </c>
      <c r="L19" s="19">
        <f t="shared" si="8"/>
        <v>6.6021012341757981</v>
      </c>
    </row>
    <row r="20" spans="1:12" x14ac:dyDescent="0.25">
      <c r="A20" s="1">
        <v>37561</v>
      </c>
      <c r="B20" s="26">
        <v>7.3</v>
      </c>
      <c r="C20" s="2">
        <v>7.02</v>
      </c>
      <c r="D20" s="2">
        <f t="shared" si="0"/>
        <v>0.28000000000000025</v>
      </c>
      <c r="E20" s="5">
        <f t="shared" si="1"/>
        <v>3.9886039886039927E-2</v>
      </c>
      <c r="F20" s="49">
        <f t="shared" si="2"/>
        <v>1.3934187372437705E-2</v>
      </c>
      <c r="G20" s="27">
        <f t="shared" si="3"/>
        <v>7.1178179953545122</v>
      </c>
      <c r="H20" s="25">
        <f t="shared" si="4"/>
        <v>0.18218200464548762</v>
      </c>
      <c r="I20" s="25">
        <f t="shared" si="5"/>
        <v>2.495643899253255E-2</v>
      </c>
      <c r="J20" s="30">
        <f t="shared" si="6"/>
        <v>1.627760538104701E-2</v>
      </c>
      <c r="K20" s="27">
        <f t="shared" si="7"/>
        <v>3.0211792753484713E-2</v>
      </c>
      <c r="L20" s="19">
        <f t="shared" si="8"/>
        <v>7.2320867851294617</v>
      </c>
    </row>
    <row r="21" spans="1:12" x14ac:dyDescent="0.25">
      <c r="A21" s="1">
        <v>37591</v>
      </c>
      <c r="B21" s="26">
        <v>7.51</v>
      </c>
      <c r="C21" s="2">
        <v>7.3</v>
      </c>
      <c r="D21" s="2">
        <f t="shared" si="0"/>
        <v>0.20999999999999996</v>
      </c>
      <c r="E21" s="5">
        <f t="shared" si="1"/>
        <v>2.8767123287671229E-2</v>
      </c>
      <c r="F21" s="49">
        <f t="shared" si="2"/>
        <v>1.3934187372437705E-2</v>
      </c>
      <c r="G21" s="27">
        <f t="shared" si="3"/>
        <v>7.4017195678187946</v>
      </c>
      <c r="H21" s="25">
        <f t="shared" si="4"/>
        <v>0.1082804321812052</v>
      </c>
      <c r="I21" s="25">
        <f t="shared" si="5"/>
        <v>1.4418166735180453E-2</v>
      </c>
      <c r="J21" s="30">
        <f t="shared" si="6"/>
        <v>5.4769376574017297E-3</v>
      </c>
      <c r="K21" s="27">
        <f t="shared" si="7"/>
        <v>1.9411125029839434E-2</v>
      </c>
      <c r="L21" s="19">
        <f t="shared" si="8"/>
        <v>7.4417012127178275</v>
      </c>
    </row>
    <row r="22" spans="1:12" x14ac:dyDescent="0.25">
      <c r="A22" s="1">
        <v>37622</v>
      </c>
      <c r="B22" s="26">
        <v>7.89</v>
      </c>
      <c r="C22" s="2">
        <v>7.51</v>
      </c>
      <c r="D22" s="2">
        <f t="shared" si="0"/>
        <v>0.37999999999999989</v>
      </c>
      <c r="E22" s="5">
        <f t="shared" si="1"/>
        <v>5.0599201065246326E-2</v>
      </c>
      <c r="F22" s="49">
        <f t="shared" si="2"/>
        <v>1.3934187372437705E-2</v>
      </c>
      <c r="G22" s="27">
        <f t="shared" si="3"/>
        <v>7.6146457471670068</v>
      </c>
      <c r="H22" s="25">
        <f t="shared" si="4"/>
        <v>0.27535425283299286</v>
      </c>
      <c r="I22" s="25">
        <f t="shared" si="5"/>
        <v>3.4899144845753217E-2</v>
      </c>
      <c r="J22" s="30">
        <f t="shared" si="6"/>
        <v>3.1642094597805139E-3</v>
      </c>
      <c r="K22" s="27">
        <f t="shared" si="7"/>
        <v>1.709839683221822E-2</v>
      </c>
      <c r="L22" s="19">
        <f t="shared" si="8"/>
        <v>7.6384089602099587</v>
      </c>
    </row>
    <row r="23" spans="1:12" x14ac:dyDescent="0.25">
      <c r="A23" s="1">
        <v>37653</v>
      </c>
      <c r="B23" s="26">
        <v>8.35</v>
      </c>
      <c r="C23" s="2">
        <v>7.89</v>
      </c>
      <c r="D23" s="2">
        <f t="shared" si="0"/>
        <v>0.45999999999999996</v>
      </c>
      <c r="E23" s="5">
        <f t="shared" si="1"/>
        <v>5.8301647655259824E-2</v>
      </c>
      <c r="F23" s="49">
        <f t="shared" si="2"/>
        <v>1.3934187372437705E-2</v>
      </c>
      <c r="G23" s="27">
        <f t="shared" si="3"/>
        <v>7.999940738368533</v>
      </c>
      <c r="H23" s="25">
        <f t="shared" si="4"/>
        <v>0.35005926163146661</v>
      </c>
      <c r="I23" s="25">
        <f t="shared" si="5"/>
        <v>4.1923264866043905E-2</v>
      </c>
      <c r="J23" s="30">
        <f t="shared" si="6"/>
        <v>7.6589629102940607E-3</v>
      </c>
      <c r="K23" s="27">
        <f t="shared" si="7"/>
        <v>2.1593150282731767E-2</v>
      </c>
      <c r="L23" s="19">
        <f t="shared" si="8"/>
        <v>8.0603699557307529</v>
      </c>
    </row>
    <row r="24" spans="1:12" x14ac:dyDescent="0.25">
      <c r="A24" s="1">
        <v>37681</v>
      </c>
      <c r="B24" s="26">
        <v>7.84</v>
      </c>
      <c r="C24" s="2">
        <v>8.35</v>
      </c>
      <c r="D24" s="2">
        <f t="shared" si="0"/>
        <v>-0.50999999999999979</v>
      </c>
      <c r="E24" s="5">
        <f t="shared" si="1"/>
        <v>-6.1077844311377222E-2</v>
      </c>
      <c r="F24" s="49">
        <f t="shared" si="2"/>
        <v>1.3934187372437705E-2</v>
      </c>
      <c r="G24" s="27">
        <f t="shared" si="3"/>
        <v>8.466350464559854</v>
      </c>
      <c r="H24" s="25">
        <f t="shared" si="4"/>
        <v>-0.6263504645598541</v>
      </c>
      <c r="I24" s="25">
        <f t="shared" si="5"/>
        <v>-7.9891640887736495E-2</v>
      </c>
      <c r="J24" s="30">
        <f t="shared" si="6"/>
        <v>9.2004756020987941E-3</v>
      </c>
      <c r="K24" s="27">
        <f t="shared" si="7"/>
        <v>2.31346629745365E-2</v>
      </c>
      <c r="L24" s="19">
        <f t="shared" si="8"/>
        <v>8.5431744358373809</v>
      </c>
    </row>
    <row r="25" spans="1:12" x14ac:dyDescent="0.25">
      <c r="A25" s="1">
        <v>37712</v>
      </c>
      <c r="B25" s="26">
        <v>7.26</v>
      </c>
      <c r="C25" s="2">
        <v>7.84</v>
      </c>
      <c r="D25" s="2">
        <f t="shared" si="0"/>
        <v>-0.58000000000000007</v>
      </c>
      <c r="E25" s="5">
        <f t="shared" si="1"/>
        <v>-7.3979591836734707E-2</v>
      </c>
      <c r="F25" s="49">
        <f t="shared" si="2"/>
        <v>1.3934187372437705E-2</v>
      </c>
      <c r="G25" s="27">
        <f t="shared" si="3"/>
        <v>7.9492440289999111</v>
      </c>
      <c r="H25" s="25">
        <f t="shared" si="4"/>
        <v>-0.68924402899991133</v>
      </c>
      <c r="I25" s="25">
        <f t="shared" si="5"/>
        <v>-9.4937194077122769E-2</v>
      </c>
      <c r="J25" s="30">
        <f t="shared" si="6"/>
        <v>-1.7533011685705105E-2</v>
      </c>
      <c r="K25" s="27">
        <f t="shared" si="7"/>
        <v>-3.5988243132674003E-3</v>
      </c>
      <c r="L25" s="19">
        <f t="shared" si="8"/>
        <v>7.8117852173839832</v>
      </c>
    </row>
    <row r="26" spans="1:12" x14ac:dyDescent="0.25">
      <c r="A26" s="1">
        <v>37742</v>
      </c>
      <c r="B26" s="26">
        <v>7.01</v>
      </c>
      <c r="C26" s="2">
        <v>7.26</v>
      </c>
      <c r="D26" s="2">
        <f t="shared" si="0"/>
        <v>-0.25</v>
      </c>
      <c r="E26" s="5">
        <f t="shared" si="1"/>
        <v>-3.4435261707988982E-2</v>
      </c>
      <c r="F26" s="49">
        <f t="shared" si="2"/>
        <v>1.3934187372437705E-2</v>
      </c>
      <c r="G26" s="27">
        <f t="shared" si="3"/>
        <v>7.3611622003238972</v>
      </c>
      <c r="H26" s="25">
        <f t="shared" si="4"/>
        <v>-0.35116220032389744</v>
      </c>
      <c r="I26" s="25">
        <f t="shared" si="5"/>
        <v>-5.0094465096133731E-2</v>
      </c>
      <c r="J26" s="30">
        <f t="shared" si="6"/>
        <v>-2.0834907315287799E-2</v>
      </c>
      <c r="K26" s="27">
        <f t="shared" si="7"/>
        <v>-6.9007199428500945E-3</v>
      </c>
      <c r="L26" s="19">
        <f t="shared" si="8"/>
        <v>7.2099007732149074</v>
      </c>
    </row>
    <row r="27" spans="1:12" x14ac:dyDescent="0.25">
      <c r="A27" s="1">
        <v>37773</v>
      </c>
      <c r="B27" s="26">
        <v>6.4</v>
      </c>
      <c r="C27" s="2">
        <v>7.01</v>
      </c>
      <c r="D27" s="2">
        <f t="shared" si="0"/>
        <v>-0.60999999999999943</v>
      </c>
      <c r="E27" s="5">
        <f t="shared" si="1"/>
        <v>-8.7018544935805908E-2</v>
      </c>
      <c r="F27" s="49">
        <f t="shared" si="2"/>
        <v>1.3934187372437705E-2</v>
      </c>
      <c r="G27" s="27">
        <f t="shared" si="3"/>
        <v>7.1076786534807876</v>
      </c>
      <c r="H27" s="25">
        <f t="shared" si="4"/>
        <v>-0.70767865348078729</v>
      </c>
      <c r="I27" s="25">
        <f t="shared" si="5"/>
        <v>-0.11057478960637301</v>
      </c>
      <c r="J27" s="30">
        <f t="shared" si="6"/>
        <v>-1.0993726404416371E-2</v>
      </c>
      <c r="K27" s="27">
        <f t="shared" si="7"/>
        <v>2.9404609680213339E-3</v>
      </c>
      <c r="L27" s="19">
        <f t="shared" si="8"/>
        <v>7.0306126313858286</v>
      </c>
    </row>
    <row r="28" spans="1:12" x14ac:dyDescent="0.25">
      <c r="A28" s="1">
        <v>37803</v>
      </c>
      <c r="B28" s="26">
        <v>6.73</v>
      </c>
      <c r="C28" s="2">
        <v>6.4</v>
      </c>
      <c r="D28" s="2">
        <f t="shared" si="0"/>
        <v>0.33000000000000007</v>
      </c>
      <c r="E28" s="5">
        <f t="shared" si="1"/>
        <v>5.1562500000000011E-2</v>
      </c>
      <c r="F28" s="49">
        <f t="shared" si="2"/>
        <v>1.3934187372437705E-2</v>
      </c>
      <c r="G28" s="27">
        <f t="shared" si="3"/>
        <v>6.4891787991836019</v>
      </c>
      <c r="H28" s="25">
        <f t="shared" si="4"/>
        <v>0.24082120081639857</v>
      </c>
      <c r="I28" s="25">
        <f t="shared" si="5"/>
        <v>3.5783239348647633E-2</v>
      </c>
      <c r="J28" s="30">
        <f t="shared" si="6"/>
        <v>-2.4266732498800344E-2</v>
      </c>
      <c r="K28" s="27">
        <f t="shared" si="7"/>
        <v>-1.0332545126362639E-2</v>
      </c>
      <c r="L28" s="19">
        <f t="shared" si="8"/>
        <v>6.3338717111912795</v>
      </c>
    </row>
    <row r="29" spans="1:12" x14ac:dyDescent="0.25">
      <c r="A29" s="1">
        <v>37834</v>
      </c>
      <c r="B29" s="26">
        <v>6.71</v>
      </c>
      <c r="C29" s="2">
        <v>6.73</v>
      </c>
      <c r="D29" s="2">
        <f t="shared" si="0"/>
        <v>-2.0000000000000462E-2</v>
      </c>
      <c r="E29" s="5">
        <f t="shared" si="1"/>
        <v>-2.9717682020803061E-3</v>
      </c>
      <c r="F29" s="49">
        <f t="shared" si="2"/>
        <v>1.3934187372437705E-2</v>
      </c>
      <c r="G29" s="27">
        <f t="shared" si="3"/>
        <v>6.8237770810165062</v>
      </c>
      <c r="H29" s="25">
        <f t="shared" si="4"/>
        <v>-0.11377708101650619</v>
      </c>
      <c r="I29" s="25">
        <f t="shared" si="5"/>
        <v>-1.6956345904099283E-2</v>
      </c>
      <c r="J29" s="30">
        <f t="shared" si="6"/>
        <v>7.8529862033228908E-3</v>
      </c>
      <c r="K29" s="27">
        <f t="shared" si="7"/>
        <v>2.1787173575760595E-2</v>
      </c>
      <c r="L29" s="19">
        <f t="shared" si="8"/>
        <v>6.8766276781648701</v>
      </c>
    </row>
    <row r="30" spans="1:12" x14ac:dyDescent="0.25">
      <c r="A30" s="1">
        <v>37865</v>
      </c>
      <c r="B30" s="26">
        <v>6.27</v>
      </c>
      <c r="C30" s="2">
        <v>6.71</v>
      </c>
      <c r="D30" s="2">
        <f t="shared" si="0"/>
        <v>-0.44000000000000039</v>
      </c>
      <c r="E30" s="5">
        <f t="shared" si="1"/>
        <v>-6.5573770491803338E-2</v>
      </c>
      <c r="F30" s="49">
        <f t="shared" si="2"/>
        <v>1.3934187372437705E-2</v>
      </c>
      <c r="G30" s="27">
        <f t="shared" si="3"/>
        <v>6.803498397269057</v>
      </c>
      <c r="H30" s="25">
        <f t="shared" si="4"/>
        <v>-0.53349839726905746</v>
      </c>
      <c r="I30" s="25">
        <f t="shared" si="5"/>
        <v>-8.5087463679275513E-2</v>
      </c>
      <c r="J30" s="30">
        <f t="shared" si="6"/>
        <v>-3.721238011636159E-3</v>
      </c>
      <c r="K30" s="27">
        <f t="shared" si="7"/>
        <v>1.0212949360801546E-2</v>
      </c>
      <c r="L30" s="19">
        <f t="shared" si="8"/>
        <v>6.7785288902109793</v>
      </c>
    </row>
    <row r="31" spans="1:12" x14ac:dyDescent="0.25">
      <c r="A31" s="1">
        <v>37895</v>
      </c>
      <c r="B31" s="26">
        <v>6.1</v>
      </c>
      <c r="C31" s="2">
        <v>6.27</v>
      </c>
      <c r="D31" s="2">
        <f t="shared" si="0"/>
        <v>-0.16999999999999993</v>
      </c>
      <c r="E31" s="5">
        <f t="shared" si="1"/>
        <v>-2.7113237639553419E-2</v>
      </c>
      <c r="F31" s="49">
        <f t="shared" si="2"/>
        <v>1.3934187372437705E-2</v>
      </c>
      <c r="G31" s="27">
        <f t="shared" si="3"/>
        <v>6.3573673548251834</v>
      </c>
      <c r="H31" s="25">
        <f t="shared" si="4"/>
        <v>-0.2573673548251838</v>
      </c>
      <c r="I31" s="25">
        <f t="shared" si="5"/>
        <v>-4.2191369643472754E-2</v>
      </c>
      <c r="J31" s="30">
        <f t="shared" si="6"/>
        <v>-1.8673286446726948E-2</v>
      </c>
      <c r="K31" s="27">
        <f t="shared" si="7"/>
        <v>-4.7390990742892432E-3</v>
      </c>
      <c r="L31" s="19">
        <f t="shared" si="8"/>
        <v>6.2402858488042057</v>
      </c>
    </row>
    <row r="32" spans="1:12" x14ac:dyDescent="0.25">
      <c r="A32" s="1">
        <v>37926</v>
      </c>
      <c r="B32" s="26">
        <v>6.19</v>
      </c>
      <c r="C32" s="2">
        <v>6.1</v>
      </c>
      <c r="D32" s="2">
        <f t="shared" si="0"/>
        <v>9.0000000000000746E-2</v>
      </c>
      <c r="E32" s="5">
        <f t="shared" si="1"/>
        <v>1.4754098360655861E-2</v>
      </c>
      <c r="F32" s="49">
        <f t="shared" si="2"/>
        <v>1.3934187372437705E-2</v>
      </c>
      <c r="G32" s="27">
        <f t="shared" si="3"/>
        <v>6.1849985429718695</v>
      </c>
      <c r="H32" s="25">
        <f t="shared" si="4"/>
        <v>5.001457028130929E-3</v>
      </c>
      <c r="I32" s="25">
        <f t="shared" si="5"/>
        <v>8.0798982683859917E-4</v>
      </c>
      <c r="J32" s="30">
        <f t="shared" si="6"/>
        <v>-9.2593138502987376E-3</v>
      </c>
      <c r="K32" s="27">
        <f t="shared" si="7"/>
        <v>4.674873522138967E-3</v>
      </c>
      <c r="L32" s="19">
        <f t="shared" si="8"/>
        <v>6.1285167284850468</v>
      </c>
    </row>
    <row r="33" spans="1:18" x14ac:dyDescent="0.25">
      <c r="A33" s="1">
        <v>37956</v>
      </c>
      <c r="B33" s="26">
        <v>6.34</v>
      </c>
      <c r="C33" s="2">
        <v>6.19</v>
      </c>
      <c r="D33" s="2">
        <f t="shared" si="0"/>
        <v>0.14999999999999947</v>
      </c>
      <c r="E33" s="5">
        <f t="shared" si="1"/>
        <v>2.4232633279482951E-2</v>
      </c>
      <c r="F33" s="49">
        <f t="shared" si="2"/>
        <v>1.3934187372437705E-2</v>
      </c>
      <c r="G33" s="27">
        <f t="shared" si="3"/>
        <v>6.2762526198353896</v>
      </c>
      <c r="H33" s="25">
        <f t="shared" si="4"/>
        <v>6.3747380164610234E-2</v>
      </c>
      <c r="I33" s="25">
        <f t="shared" si="5"/>
        <v>1.0054791824071015E-2</v>
      </c>
      <c r="J33" s="30">
        <f t="shared" si="6"/>
        <v>1.7732136827429445E-4</v>
      </c>
      <c r="K33" s="27">
        <f t="shared" si="7"/>
        <v>1.4111508740711999E-2</v>
      </c>
      <c r="L33" s="19">
        <f t="shared" si="8"/>
        <v>6.277350239105008</v>
      </c>
    </row>
    <row r="34" spans="1:18" x14ac:dyDescent="0.25">
      <c r="A34" s="1">
        <v>37987</v>
      </c>
      <c r="B34" s="26">
        <v>6.03</v>
      </c>
      <c r="C34" s="2">
        <v>6.34</v>
      </c>
      <c r="D34" s="2">
        <f t="shared" si="0"/>
        <v>-0.30999999999999961</v>
      </c>
      <c r="E34" s="5">
        <f t="shared" si="1"/>
        <v>-4.8895899053627699E-2</v>
      </c>
      <c r="F34" s="49">
        <f t="shared" si="2"/>
        <v>1.3934187372437705E-2</v>
      </c>
      <c r="G34" s="27">
        <f t="shared" si="3"/>
        <v>6.4283427479412545</v>
      </c>
      <c r="H34" s="25">
        <f t="shared" si="4"/>
        <v>-0.39834274794125424</v>
      </c>
      <c r="I34" s="25">
        <f t="shared" si="5"/>
        <v>-6.6060157204188091E-2</v>
      </c>
      <c r="J34" s="30">
        <f t="shared" si="6"/>
        <v>2.2066236290789491E-3</v>
      </c>
      <c r="K34" s="27">
        <f t="shared" si="7"/>
        <v>1.6140811001516653E-2</v>
      </c>
      <c r="L34" s="19">
        <f t="shared" si="8"/>
        <v>6.442332741749615</v>
      </c>
    </row>
    <row r="35" spans="1:18" x14ac:dyDescent="0.25">
      <c r="A35" s="1">
        <v>38018</v>
      </c>
      <c r="B35" s="26">
        <v>5.87</v>
      </c>
      <c r="C35" s="2">
        <v>6.03</v>
      </c>
      <c r="D35" s="2">
        <f t="shared" si="0"/>
        <v>-0.16000000000000014</v>
      </c>
      <c r="E35" s="5">
        <f t="shared" si="1"/>
        <v>-2.6533996683250436E-2</v>
      </c>
      <c r="F35" s="49">
        <f t="shared" si="2"/>
        <v>1.3934187372437705E-2</v>
      </c>
      <c r="G35" s="27">
        <f t="shared" si="3"/>
        <v>6.1140231498557993</v>
      </c>
      <c r="H35" s="25">
        <f t="shared" si="4"/>
        <v>-0.2440231498557992</v>
      </c>
      <c r="I35" s="25">
        <f t="shared" si="5"/>
        <v>-4.1571235069131039E-2</v>
      </c>
      <c r="J35" s="30">
        <f t="shared" si="6"/>
        <v>-1.4497555630983879E-2</v>
      </c>
      <c r="K35" s="27">
        <f t="shared" si="7"/>
        <v>-5.6336825854617391E-4</v>
      </c>
      <c r="L35" s="19">
        <f t="shared" si="8"/>
        <v>6.0266028894009667</v>
      </c>
    </row>
    <row r="36" spans="1:18" x14ac:dyDescent="0.25">
      <c r="A36" s="1">
        <v>38047</v>
      </c>
      <c r="B36" s="26">
        <v>6.5</v>
      </c>
      <c r="C36" s="2">
        <v>5.87</v>
      </c>
      <c r="D36" s="2">
        <f t="shared" si="0"/>
        <v>0.62999999999999989</v>
      </c>
      <c r="E36" s="5">
        <f t="shared" si="1"/>
        <v>0.10732538330494036</v>
      </c>
      <c r="F36" s="49">
        <f t="shared" si="2"/>
        <v>1.3934187372437705E-2</v>
      </c>
      <c r="G36" s="27">
        <f t="shared" si="3"/>
        <v>5.951793679876209</v>
      </c>
      <c r="H36" s="25">
        <f t="shared" si="4"/>
        <v>0.548206320123791</v>
      </c>
      <c r="I36" s="25">
        <f t="shared" si="5"/>
        <v>8.4339433865198613E-2</v>
      </c>
      <c r="J36" s="30">
        <f t="shared" si="6"/>
        <v>-9.1232191773413813E-3</v>
      </c>
      <c r="K36" s="27">
        <f t="shared" si="7"/>
        <v>4.8109681950963233E-3</v>
      </c>
      <c r="L36" s="19">
        <f t="shared" si="8"/>
        <v>5.8982403833052155</v>
      </c>
    </row>
    <row r="37" spans="1:18" x14ac:dyDescent="0.25">
      <c r="A37" s="1">
        <v>38078</v>
      </c>
      <c r="B37" s="26">
        <v>6.86</v>
      </c>
      <c r="C37" s="2">
        <v>6.5</v>
      </c>
      <c r="D37" s="2">
        <f t="shared" si="0"/>
        <v>0.36000000000000032</v>
      </c>
      <c r="E37" s="5">
        <f t="shared" si="1"/>
        <v>5.5384615384615435E-2</v>
      </c>
      <c r="F37" s="49">
        <f t="shared" si="2"/>
        <v>1.3934187372437705E-2</v>
      </c>
      <c r="G37" s="27">
        <f t="shared" ref="G37:G68" si="9">C37*(1+F37)</f>
        <v>6.5905722179208448</v>
      </c>
      <c r="H37" s="25">
        <f t="shared" ref="H37:H68" si="10">B37-G37</f>
        <v>0.26942778207915552</v>
      </c>
      <c r="I37" s="25">
        <f t="shared" ref="I37:I68" si="11">H37/B37</f>
        <v>3.9275186892005175E-2</v>
      </c>
      <c r="J37" s="30">
        <f t="shared" si="6"/>
        <v>1.8509123896981654E-2</v>
      </c>
      <c r="K37" s="27">
        <f t="shared" si="7"/>
        <v>3.2443311269419357E-2</v>
      </c>
      <c r="L37" s="19">
        <f t="shared" si="8"/>
        <v>6.710881523251226</v>
      </c>
    </row>
    <row r="38" spans="1:18" x14ac:dyDescent="0.25">
      <c r="A38" s="1">
        <v>38108</v>
      </c>
      <c r="B38" s="26">
        <v>6.62</v>
      </c>
      <c r="C38" s="2">
        <v>6.86</v>
      </c>
      <c r="D38" s="2">
        <f t="shared" si="0"/>
        <v>-0.24000000000000021</v>
      </c>
      <c r="E38" s="5">
        <f t="shared" si="1"/>
        <v>-3.498542274052481E-2</v>
      </c>
      <c r="F38" s="49">
        <f t="shared" si="2"/>
        <v>1.3934187372437705E-2</v>
      </c>
      <c r="G38" s="27">
        <f t="shared" si="9"/>
        <v>6.9555885253749228</v>
      </c>
      <c r="H38" s="25">
        <f t="shared" si="10"/>
        <v>-0.33558852537492267</v>
      </c>
      <c r="I38" s="25">
        <f t="shared" si="11"/>
        <v>-5.0693130721287415E-2</v>
      </c>
      <c r="J38" s="30">
        <f t="shared" si="6"/>
        <v>8.619328669233553E-3</v>
      </c>
      <c r="K38" s="27">
        <f t="shared" si="7"/>
        <v>2.2553516041671259E-2</v>
      </c>
      <c r="L38" s="19">
        <f t="shared" si="8"/>
        <v>7.0147171200458649</v>
      </c>
    </row>
    <row r="39" spans="1:18" x14ac:dyDescent="0.25">
      <c r="A39" s="1">
        <v>38139</v>
      </c>
      <c r="B39" s="26">
        <v>7.51</v>
      </c>
      <c r="C39" s="2">
        <v>6.62</v>
      </c>
      <c r="D39" s="2">
        <f t="shared" si="0"/>
        <v>0.88999999999999968</v>
      </c>
      <c r="E39" s="5">
        <f t="shared" si="1"/>
        <v>0.13444108761329301</v>
      </c>
      <c r="F39" s="49">
        <f t="shared" si="2"/>
        <v>1.3934187372437705E-2</v>
      </c>
      <c r="G39" s="27">
        <f t="shared" si="9"/>
        <v>6.7122443204055378</v>
      </c>
      <c r="H39" s="25">
        <f t="shared" si="10"/>
        <v>0.79775567959446203</v>
      </c>
      <c r="I39" s="25">
        <f t="shared" si="11"/>
        <v>0.10622578955984847</v>
      </c>
      <c r="J39" s="30">
        <f t="shared" si="6"/>
        <v>-1.1125109503887303E-2</v>
      </c>
      <c r="K39" s="27">
        <f t="shared" si="7"/>
        <v>2.8090778685504018E-3</v>
      </c>
      <c r="L39" s="19">
        <f t="shared" si="8"/>
        <v>6.6385960954898033</v>
      </c>
    </row>
    <row r="40" spans="1:18" x14ac:dyDescent="0.25">
      <c r="A40" s="1">
        <v>38169</v>
      </c>
      <c r="B40" s="26">
        <v>8.17</v>
      </c>
      <c r="C40" s="2">
        <v>7.51</v>
      </c>
      <c r="D40" s="2">
        <f t="shared" si="0"/>
        <v>0.66000000000000014</v>
      </c>
      <c r="E40" s="5">
        <f t="shared" si="1"/>
        <v>8.7882822902796295E-2</v>
      </c>
      <c r="F40" s="49">
        <f t="shared" si="2"/>
        <v>1.3934187372437705E-2</v>
      </c>
      <c r="G40" s="27">
        <f t="shared" si="9"/>
        <v>7.6146457471670068</v>
      </c>
      <c r="H40" s="25">
        <f t="shared" si="10"/>
        <v>0.55535425283299311</v>
      </c>
      <c r="I40" s="25">
        <f t="shared" si="11"/>
        <v>6.7974816748224365E-2</v>
      </c>
      <c r="J40" s="30">
        <f t="shared" si="6"/>
        <v>2.3312301374472898E-2</v>
      </c>
      <c r="K40" s="27">
        <f t="shared" si="7"/>
        <v>3.7246488746910604E-2</v>
      </c>
      <c r="L40" s="19">
        <f t="shared" si="8"/>
        <v>7.7897211304892986</v>
      </c>
      <c r="M40" s="6" t="s">
        <v>73</v>
      </c>
      <c r="N40" s="7"/>
      <c r="O40" s="7"/>
      <c r="P40" s="7"/>
      <c r="Q40" s="7"/>
      <c r="R40" s="8"/>
    </row>
    <row r="41" spans="1:18" x14ac:dyDescent="0.25">
      <c r="A41" s="1">
        <v>38200</v>
      </c>
      <c r="B41" s="26">
        <v>7.88</v>
      </c>
      <c r="C41" s="2">
        <v>8.17</v>
      </c>
      <c r="D41" s="2">
        <f t="shared" si="0"/>
        <v>-0.29000000000000004</v>
      </c>
      <c r="E41" s="5">
        <f t="shared" si="1"/>
        <v>-3.5495716034271728E-2</v>
      </c>
      <c r="F41" s="49">
        <f t="shared" si="2"/>
        <v>1.3934187372437705E-2</v>
      </c>
      <c r="G41" s="27">
        <f t="shared" si="9"/>
        <v>8.2838423108328154</v>
      </c>
      <c r="H41" s="25">
        <f t="shared" si="10"/>
        <v>-0.40384231083281552</v>
      </c>
      <c r="I41" s="25">
        <f t="shared" si="11"/>
        <v>-5.1249024217362375E-2</v>
      </c>
      <c r="J41" s="30">
        <f t="shared" si="6"/>
        <v>1.4917746627021961E-2</v>
      </c>
      <c r="K41" s="27">
        <f t="shared" si="7"/>
        <v>2.8851933999459664E-2</v>
      </c>
      <c r="L41" s="19">
        <f t="shared" si="8"/>
        <v>8.4057203007755863</v>
      </c>
      <c r="M41" s="9" t="s">
        <v>67</v>
      </c>
      <c r="N41" s="10" t="s">
        <v>68</v>
      </c>
      <c r="O41" s="10" t="s">
        <v>69</v>
      </c>
      <c r="P41" s="11" t="s">
        <v>70</v>
      </c>
      <c r="Q41" s="12" t="s">
        <v>71</v>
      </c>
      <c r="R41" s="13" t="s">
        <v>72</v>
      </c>
    </row>
    <row r="42" spans="1:18" x14ac:dyDescent="0.25">
      <c r="A42" s="1">
        <v>38231</v>
      </c>
      <c r="B42" s="26">
        <v>8.67</v>
      </c>
      <c r="C42" s="2">
        <v>7.88</v>
      </c>
      <c r="D42" s="2">
        <f t="shared" si="0"/>
        <v>0.79</v>
      </c>
      <c r="E42" s="5">
        <f t="shared" si="1"/>
        <v>0.10025380710659899</v>
      </c>
      <c r="F42" s="49">
        <f t="shared" si="2"/>
        <v>1.3934187372437705E-2</v>
      </c>
      <c r="G42" s="27">
        <f t="shared" si="9"/>
        <v>7.9898013964948085</v>
      </c>
      <c r="H42" s="25">
        <f t="shared" si="10"/>
        <v>0.68019860350519146</v>
      </c>
      <c r="I42" s="25">
        <f t="shared" si="11"/>
        <v>7.8454279527703744E-2</v>
      </c>
      <c r="J42" s="30">
        <f t="shared" si="6"/>
        <v>-1.1247105836099149E-2</v>
      </c>
      <c r="K42" s="27">
        <f t="shared" si="7"/>
        <v>2.6870815363385561E-3</v>
      </c>
      <c r="L42" s="19">
        <f t="shared" si="8"/>
        <v>7.9011742025063469</v>
      </c>
      <c r="M42" s="14">
        <f>AVERAGE(D5:D124)</f>
        <v>0.17441666666666666</v>
      </c>
      <c r="N42" s="15">
        <f>STDEV(D5:D124)</f>
        <v>1.33067670649143</v>
      </c>
      <c r="O42" s="15">
        <f>CORREL(D5:D123,D6:D124)</f>
        <v>0.33357948774460711</v>
      </c>
      <c r="P42" s="15">
        <f>SQRT(1/(COUNT(D5:D124)-2))</f>
        <v>9.2057461789832332E-2</v>
      </c>
      <c r="Q42" s="15">
        <f>(O42-0)/P42</f>
        <v>3.6236007517366797</v>
      </c>
      <c r="R42" s="16">
        <f>2*NORMSDIST(-ABS(Q42))</f>
        <v>2.905299575629097E-4</v>
      </c>
    </row>
    <row r="43" spans="1:18" x14ac:dyDescent="0.25">
      <c r="A43" s="1">
        <v>38261</v>
      </c>
      <c r="B43" s="26">
        <v>8.9600000000000009</v>
      </c>
      <c r="C43" s="2">
        <v>8.67</v>
      </c>
      <c r="D43" s="2">
        <f t="shared" si="0"/>
        <v>0.29000000000000092</v>
      </c>
      <c r="E43" s="5">
        <f t="shared" si="1"/>
        <v>3.3448673587081999E-2</v>
      </c>
      <c r="F43" s="49">
        <f t="shared" si="2"/>
        <v>1.3934187372437705E-2</v>
      </c>
      <c r="G43" s="27">
        <f t="shared" si="9"/>
        <v>8.7908094045190346</v>
      </c>
      <c r="H43" s="25">
        <f t="shared" si="10"/>
        <v>0.16919059548096627</v>
      </c>
      <c r="I43" s="25">
        <f t="shared" si="11"/>
        <v>1.888287895992927E-2</v>
      </c>
      <c r="J43" s="30">
        <f t="shared" si="6"/>
        <v>1.7217568502388241E-2</v>
      </c>
      <c r="K43" s="27">
        <f t="shared" si="7"/>
        <v>3.1151755874825944E-2</v>
      </c>
      <c r="L43" s="19">
        <f t="shared" si="8"/>
        <v>8.9400857234347413</v>
      </c>
    </row>
    <row r="44" spans="1:18" x14ac:dyDescent="0.25">
      <c r="A44" s="1">
        <v>38292</v>
      </c>
      <c r="B44" s="26">
        <v>8.67</v>
      </c>
      <c r="C44" s="2">
        <v>8.9600000000000009</v>
      </c>
      <c r="D44" s="2">
        <f t="shared" si="0"/>
        <v>-0.29000000000000092</v>
      </c>
      <c r="E44" s="5">
        <f t="shared" si="1"/>
        <v>-3.2366071428571529E-2</v>
      </c>
      <c r="F44" s="49">
        <f t="shared" si="2"/>
        <v>1.3934187372437705E-2</v>
      </c>
      <c r="G44" s="27">
        <f t="shared" si="9"/>
        <v>9.0848503188570433</v>
      </c>
      <c r="H44" s="25">
        <f t="shared" si="10"/>
        <v>-0.41485031885704338</v>
      </c>
      <c r="I44" s="25">
        <f t="shared" si="11"/>
        <v>-4.7848941044641678E-2</v>
      </c>
      <c r="J44" s="30">
        <f t="shared" si="6"/>
        <v>4.1440347674097568E-3</v>
      </c>
      <c r="K44" s="27">
        <f t="shared" si="7"/>
        <v>1.8078222139847461E-2</v>
      </c>
      <c r="L44" s="19">
        <f t="shared" si="8"/>
        <v>9.1219808703730347</v>
      </c>
    </row>
    <row r="45" spans="1:18" x14ac:dyDescent="0.25">
      <c r="A45" s="1">
        <v>38322</v>
      </c>
      <c r="B45" s="26">
        <v>8.8000000000000007</v>
      </c>
      <c r="C45" s="2">
        <v>8.67</v>
      </c>
      <c r="D45" s="2">
        <f t="shared" si="0"/>
        <v>0.13000000000000078</v>
      </c>
      <c r="E45" s="5">
        <f t="shared" si="1"/>
        <v>1.4994232987312662E-2</v>
      </c>
      <c r="F45" s="49">
        <f t="shared" si="2"/>
        <v>1.3934187372437705E-2</v>
      </c>
      <c r="G45" s="27">
        <f t="shared" si="9"/>
        <v>8.7908094045190346</v>
      </c>
      <c r="H45" s="25">
        <f t="shared" si="10"/>
        <v>9.1905954809661239E-3</v>
      </c>
      <c r="I45" s="25">
        <f t="shared" si="11"/>
        <v>1.0443858501097867E-3</v>
      </c>
      <c r="J45" s="30">
        <f t="shared" si="6"/>
        <v>-1.0500923915972482E-2</v>
      </c>
      <c r="K45" s="27">
        <f t="shared" si="7"/>
        <v>3.4332634564652222E-3</v>
      </c>
      <c r="L45" s="19">
        <f t="shared" si="8"/>
        <v>8.699766394167554</v>
      </c>
    </row>
    <row r="46" spans="1:18" x14ac:dyDescent="0.25">
      <c r="A46" s="1">
        <v>38353</v>
      </c>
      <c r="B46" s="26">
        <v>8.92</v>
      </c>
      <c r="C46" s="2">
        <v>8.8000000000000007</v>
      </c>
      <c r="D46" s="2">
        <f t="shared" si="0"/>
        <v>0.11999999999999922</v>
      </c>
      <c r="E46" s="5">
        <f t="shared" si="1"/>
        <v>1.3636363636363547E-2</v>
      </c>
      <c r="F46" s="49">
        <f t="shared" si="2"/>
        <v>1.3934187372437705E-2</v>
      </c>
      <c r="G46" s="27">
        <f t="shared" si="9"/>
        <v>8.9226208488774521</v>
      </c>
      <c r="H46" s="25">
        <f t="shared" si="10"/>
        <v>-2.6208488774521754E-3</v>
      </c>
      <c r="I46" s="25">
        <f t="shared" si="11"/>
        <v>-2.9381713872782234E-4</v>
      </c>
      <c r="J46" s="30">
        <f t="shared" si="6"/>
        <v>2.2920081639192814E-4</v>
      </c>
      <c r="K46" s="27">
        <f t="shared" si="7"/>
        <v>1.4163388188829633E-2</v>
      </c>
      <c r="L46" s="19">
        <f t="shared" si="8"/>
        <v>8.9246378160617024</v>
      </c>
    </row>
    <row r="47" spans="1:18" x14ac:dyDescent="0.25">
      <c r="A47" s="1">
        <v>38384</v>
      </c>
      <c r="B47" s="26">
        <v>9.32</v>
      </c>
      <c r="C47" s="2">
        <v>8.92</v>
      </c>
      <c r="D47" s="2">
        <f t="shared" si="0"/>
        <v>0.40000000000000036</v>
      </c>
      <c r="E47" s="5">
        <f t="shared" si="1"/>
        <v>4.4843049327354299E-2</v>
      </c>
      <c r="F47" s="49">
        <f t="shared" si="2"/>
        <v>1.3934187372437705E-2</v>
      </c>
      <c r="G47" s="27">
        <f t="shared" si="9"/>
        <v>9.0442929513621433</v>
      </c>
      <c r="H47" s="25">
        <f t="shared" si="10"/>
        <v>0.275707048637857</v>
      </c>
      <c r="I47" s="25">
        <f t="shared" si="11"/>
        <v>2.958230135599324E-2</v>
      </c>
      <c r="J47" s="30">
        <f t="shared" si="6"/>
        <v>-6.4481080492691581E-5</v>
      </c>
      <c r="K47" s="27">
        <f t="shared" si="7"/>
        <v>1.3869706291945012E-2</v>
      </c>
      <c r="L47" s="19">
        <f t="shared" si="8"/>
        <v>9.0437177801241493</v>
      </c>
    </row>
    <row r="48" spans="1:18" x14ac:dyDescent="0.25">
      <c r="A48" s="1">
        <v>38412</v>
      </c>
      <c r="B48" s="26">
        <v>8.9</v>
      </c>
      <c r="C48" s="2">
        <v>9.32</v>
      </c>
      <c r="D48" s="2">
        <f t="shared" si="0"/>
        <v>-0.41999999999999993</v>
      </c>
      <c r="E48" s="5">
        <f t="shared" si="1"/>
        <v>-4.5064377682403421E-2</v>
      </c>
      <c r="F48" s="49">
        <f t="shared" si="2"/>
        <v>1.3934187372437705E-2</v>
      </c>
      <c r="G48" s="27">
        <f t="shared" si="9"/>
        <v>9.4498666263111186</v>
      </c>
      <c r="H48" s="25">
        <f t="shared" si="10"/>
        <v>-0.54986662631111827</v>
      </c>
      <c r="I48" s="25">
        <f t="shared" si="11"/>
        <v>-6.1782767001249239E-2</v>
      </c>
      <c r="J48" s="30">
        <f t="shared" si="6"/>
        <v>6.4921289586917933E-3</v>
      </c>
      <c r="K48" s="27">
        <f t="shared" si="7"/>
        <v>2.0426316331129499E-2</v>
      </c>
      <c r="L48" s="19">
        <f t="shared" si="8"/>
        <v>9.5103732682061271</v>
      </c>
    </row>
    <row r="49" spans="1:18" x14ac:dyDescent="0.25">
      <c r="A49" s="1">
        <v>38443</v>
      </c>
      <c r="B49" s="26">
        <v>8.5299999999999994</v>
      </c>
      <c r="C49" s="2">
        <v>8.9</v>
      </c>
      <c r="D49" s="2">
        <f t="shared" si="0"/>
        <v>-0.37000000000000099</v>
      </c>
      <c r="E49" s="5">
        <f t="shared" si="1"/>
        <v>-4.1573033707865276E-2</v>
      </c>
      <c r="F49" s="49">
        <f t="shared" si="2"/>
        <v>1.3934187372437705E-2</v>
      </c>
      <c r="G49" s="27">
        <f t="shared" si="9"/>
        <v>9.0240142676146959</v>
      </c>
      <c r="H49" s="25">
        <f t="shared" si="10"/>
        <v>-0.49401426761469658</v>
      </c>
      <c r="I49" s="25">
        <f t="shared" si="11"/>
        <v>-5.7914920001722936E-2</v>
      </c>
      <c r="J49" s="30">
        <f t="shared" si="6"/>
        <v>-1.3558839995917239E-2</v>
      </c>
      <c r="K49" s="27">
        <f t="shared" si="7"/>
        <v>3.7534737652046568E-4</v>
      </c>
      <c r="L49" s="19">
        <f t="shared" si="8"/>
        <v>8.9033405916510322</v>
      </c>
    </row>
    <row r="50" spans="1:18" x14ac:dyDescent="0.25">
      <c r="A50" s="1">
        <v>38473</v>
      </c>
      <c r="B50" s="26">
        <v>8.51</v>
      </c>
      <c r="C50" s="2">
        <v>8.5299999999999994</v>
      </c>
      <c r="D50" s="2">
        <f t="shared" si="0"/>
        <v>-1.9999999999999574E-2</v>
      </c>
      <c r="E50" s="5">
        <f t="shared" si="1"/>
        <v>-2.344665885111322E-3</v>
      </c>
      <c r="F50" s="49">
        <f t="shared" si="2"/>
        <v>1.3934187372437705E-2</v>
      </c>
      <c r="G50" s="27">
        <f t="shared" si="9"/>
        <v>8.6488586182868925</v>
      </c>
      <c r="H50" s="25">
        <f t="shared" si="10"/>
        <v>-0.13885861828689272</v>
      </c>
      <c r="I50" s="25">
        <f t="shared" si="11"/>
        <v>-1.6317111432067301E-2</v>
      </c>
      <c r="J50" s="30">
        <f t="shared" si="6"/>
        <v>-1.2710002672166341E-2</v>
      </c>
      <c r="K50" s="27">
        <f t="shared" si="7"/>
        <v>1.2241847002713632E-3</v>
      </c>
      <c r="L50" s="19">
        <f t="shared" si="8"/>
        <v>8.5404422954933139</v>
      </c>
    </row>
    <row r="51" spans="1:18" x14ac:dyDescent="0.25">
      <c r="A51" s="1">
        <v>38504</v>
      </c>
      <c r="B51" s="26">
        <v>9.0299999999999994</v>
      </c>
      <c r="C51" s="2">
        <v>8.51</v>
      </c>
      <c r="D51" s="2">
        <f t="shared" si="0"/>
        <v>0.51999999999999957</v>
      </c>
      <c r="E51" s="5">
        <f t="shared" si="1"/>
        <v>6.1104582843713229E-2</v>
      </c>
      <c r="F51" s="49">
        <f t="shared" si="2"/>
        <v>1.3934187372437705E-2</v>
      </c>
      <c r="G51" s="27">
        <f t="shared" si="9"/>
        <v>8.6285799345394452</v>
      </c>
      <c r="H51" s="25">
        <f t="shared" si="10"/>
        <v>0.4014200654605542</v>
      </c>
      <c r="I51" s="25">
        <f t="shared" si="11"/>
        <v>4.4454049331179871E-2</v>
      </c>
      <c r="J51" s="30">
        <f t="shared" si="6"/>
        <v>-3.5809516770020852E-3</v>
      </c>
      <c r="K51" s="27">
        <f t="shared" si="7"/>
        <v>1.0353235695435619E-2</v>
      </c>
      <c r="L51" s="19">
        <f t="shared" si="8"/>
        <v>8.5981060357681578</v>
      </c>
    </row>
    <row r="52" spans="1:18" x14ac:dyDescent="0.25">
      <c r="A52" s="1">
        <v>38534</v>
      </c>
      <c r="B52" s="26">
        <v>9.6</v>
      </c>
      <c r="C52" s="2">
        <v>9.0299999999999994</v>
      </c>
      <c r="D52" s="2">
        <f t="shared" si="0"/>
        <v>0.57000000000000028</v>
      </c>
      <c r="E52" s="5">
        <f t="shared" si="1"/>
        <v>6.3122923588039906E-2</v>
      </c>
      <c r="F52" s="49">
        <f t="shared" si="2"/>
        <v>1.3934187372437705E-2</v>
      </c>
      <c r="G52" s="27">
        <f t="shared" si="9"/>
        <v>9.1558257119731117</v>
      </c>
      <c r="H52" s="25">
        <f t="shared" si="10"/>
        <v>0.44417428802688796</v>
      </c>
      <c r="I52" s="25">
        <f t="shared" si="11"/>
        <v>4.6268155002800834E-2</v>
      </c>
      <c r="J52" s="30">
        <f t="shared" si="6"/>
        <v>9.7558813129863895E-3</v>
      </c>
      <c r="K52" s="27">
        <f t="shared" si="7"/>
        <v>2.3690068685424094E-2</v>
      </c>
      <c r="L52" s="19">
        <f t="shared" si="8"/>
        <v>9.2439213202293775</v>
      </c>
    </row>
    <row r="53" spans="1:18" x14ac:dyDescent="0.25">
      <c r="A53" s="1">
        <v>38565</v>
      </c>
      <c r="B53" s="26">
        <v>9.8800000000000008</v>
      </c>
      <c r="C53" s="2">
        <v>9.6</v>
      </c>
      <c r="D53" s="2">
        <f t="shared" si="0"/>
        <v>0.28000000000000114</v>
      </c>
      <c r="E53" s="5">
        <f t="shared" si="1"/>
        <v>2.9166666666666785E-2</v>
      </c>
      <c r="F53" s="49">
        <f t="shared" si="2"/>
        <v>1.3934187372437705E-2</v>
      </c>
      <c r="G53" s="27">
        <f t="shared" si="9"/>
        <v>9.733768198775401</v>
      </c>
      <c r="H53" s="25">
        <f t="shared" si="10"/>
        <v>0.14623180122459978</v>
      </c>
      <c r="I53" s="25">
        <f t="shared" si="11"/>
        <v>1.4800789597631555E-2</v>
      </c>
      <c r="J53" s="30">
        <f t="shared" si="6"/>
        <v>1.0154004766031108E-2</v>
      </c>
      <c r="K53" s="27">
        <f t="shared" si="7"/>
        <v>2.4088192138468814E-2</v>
      </c>
      <c r="L53" s="19">
        <f t="shared" si="8"/>
        <v>9.8312466445292994</v>
      </c>
    </row>
    <row r="54" spans="1:18" x14ac:dyDescent="0.25">
      <c r="A54" s="1">
        <v>38596</v>
      </c>
      <c r="B54" s="26">
        <v>10.81</v>
      </c>
      <c r="C54" s="2">
        <v>9.8800000000000008</v>
      </c>
      <c r="D54" s="2">
        <f t="shared" si="0"/>
        <v>0.92999999999999972</v>
      </c>
      <c r="E54" s="5">
        <f t="shared" si="1"/>
        <v>9.4129554655870404E-2</v>
      </c>
      <c r="F54" s="49">
        <f t="shared" si="2"/>
        <v>1.3934187372437705E-2</v>
      </c>
      <c r="G54" s="27">
        <f t="shared" si="9"/>
        <v>10.017669771239685</v>
      </c>
      <c r="H54" s="25">
        <f t="shared" si="10"/>
        <v>0.79233022876031534</v>
      </c>
      <c r="I54" s="25">
        <f t="shared" si="11"/>
        <v>7.3296043363581434E-2</v>
      </c>
      <c r="J54" s="30">
        <f t="shared" si="6"/>
        <v>3.2481798357050732E-3</v>
      </c>
      <c r="K54" s="27">
        <f t="shared" si="7"/>
        <v>1.7182367208142778E-2</v>
      </c>
      <c r="L54" s="19">
        <f t="shared" si="8"/>
        <v>10.049761788016452</v>
      </c>
    </row>
    <row r="55" spans="1:18" x14ac:dyDescent="0.25">
      <c r="A55" s="1">
        <v>38626</v>
      </c>
      <c r="B55" s="26">
        <v>11.61</v>
      </c>
      <c r="C55" s="2">
        <v>10.81</v>
      </c>
      <c r="D55" s="2">
        <f t="shared" si="0"/>
        <v>0.79999999999999893</v>
      </c>
      <c r="E55" s="5">
        <f t="shared" si="1"/>
        <v>7.4005550416281124E-2</v>
      </c>
      <c r="F55" s="49">
        <f t="shared" si="2"/>
        <v>1.3934187372437705E-2</v>
      </c>
      <c r="G55" s="27">
        <f t="shared" si="9"/>
        <v>10.960628565496052</v>
      </c>
      <c r="H55" s="25">
        <f t="shared" si="10"/>
        <v>0.64937143450394785</v>
      </c>
      <c r="I55" s="25">
        <f t="shared" si="11"/>
        <v>5.5932078768643229E-2</v>
      </c>
      <c r="J55" s="30">
        <f t="shared" si="6"/>
        <v>1.6085542498938541E-2</v>
      </c>
      <c r="K55" s="27">
        <f t="shared" si="7"/>
        <v>3.0019729871376244E-2</v>
      </c>
      <c r="L55" s="19">
        <f t="shared" si="8"/>
        <v>11.134513279909578</v>
      </c>
    </row>
    <row r="56" spans="1:18" x14ac:dyDescent="0.25">
      <c r="A56" s="1">
        <v>38657</v>
      </c>
      <c r="B56" s="26">
        <v>11.81</v>
      </c>
      <c r="C56" s="2">
        <v>11.61</v>
      </c>
      <c r="D56" s="2">
        <f t="shared" si="0"/>
        <v>0.20000000000000107</v>
      </c>
      <c r="E56" s="5">
        <f t="shared" si="1"/>
        <v>1.7226528854435923E-2</v>
      </c>
      <c r="F56" s="49">
        <f t="shared" si="2"/>
        <v>1.3934187372437705E-2</v>
      </c>
      <c r="G56" s="27">
        <f t="shared" si="9"/>
        <v>11.771775915394</v>
      </c>
      <c r="H56" s="25">
        <f t="shared" si="10"/>
        <v>3.8224084606000019E-2</v>
      </c>
      <c r="I56" s="25">
        <f t="shared" si="11"/>
        <v>3.2365863341236255E-3</v>
      </c>
      <c r="J56" s="30">
        <f t="shared" si="6"/>
        <v>1.2274848529327588E-2</v>
      </c>
      <c r="K56" s="27">
        <f t="shared" si="7"/>
        <v>2.6209035901765293E-2</v>
      </c>
      <c r="L56" s="19">
        <f t="shared" si="8"/>
        <v>11.914286906819495</v>
      </c>
    </row>
    <row r="57" spans="1:18" x14ac:dyDescent="0.25">
      <c r="A57" s="1">
        <v>38687</v>
      </c>
      <c r="B57" s="26">
        <v>13.93</v>
      </c>
      <c r="C57" s="2">
        <v>11.81</v>
      </c>
      <c r="D57" s="2">
        <f t="shared" si="0"/>
        <v>2.1199999999999992</v>
      </c>
      <c r="E57" s="5">
        <f t="shared" si="1"/>
        <v>0.17950889077053336</v>
      </c>
      <c r="F57" s="49">
        <f t="shared" si="2"/>
        <v>1.3934187372437705E-2</v>
      </c>
      <c r="G57" s="27">
        <f t="shared" si="9"/>
        <v>11.97456275286849</v>
      </c>
      <c r="H57" s="25">
        <f t="shared" si="10"/>
        <v>1.9554372471315098</v>
      </c>
      <c r="I57" s="25">
        <f t="shared" si="11"/>
        <v>0.14037596892544937</v>
      </c>
      <c r="J57" s="30">
        <f t="shared" si="6"/>
        <v>7.1030091993884372E-4</v>
      </c>
      <c r="K57" s="27">
        <f t="shared" si="7"/>
        <v>1.4644488292376549E-2</v>
      </c>
      <c r="L57" s="19">
        <f t="shared" si="8"/>
        <v>11.982951406732969</v>
      </c>
    </row>
    <row r="58" spans="1:18" x14ac:dyDescent="0.25">
      <c r="A58" s="1">
        <v>38718</v>
      </c>
      <c r="B58" s="26">
        <v>16.190000000000001</v>
      </c>
      <c r="C58" s="2">
        <v>13.93</v>
      </c>
      <c r="D58" s="2">
        <f t="shared" si="0"/>
        <v>2.2600000000000016</v>
      </c>
      <c r="E58" s="5">
        <f t="shared" si="1"/>
        <v>0.16223977027997141</v>
      </c>
      <c r="F58" s="49">
        <f t="shared" si="2"/>
        <v>1.3934187372437705E-2</v>
      </c>
      <c r="G58" s="27">
        <f t="shared" si="9"/>
        <v>14.124103230098056</v>
      </c>
      <c r="H58" s="25">
        <f t="shared" si="10"/>
        <v>2.0658967699019453</v>
      </c>
      <c r="I58" s="25">
        <f t="shared" si="11"/>
        <v>0.12760325941333817</v>
      </c>
      <c r="J58" s="30">
        <f t="shared" si="6"/>
        <v>3.080689639383638E-2</v>
      </c>
      <c r="K58" s="27">
        <f t="shared" si="7"/>
        <v>4.4741083766274087E-2</v>
      </c>
      <c r="L58" s="19">
        <f t="shared" si="8"/>
        <v>14.553243296864197</v>
      </c>
    </row>
    <row r="59" spans="1:18" x14ac:dyDescent="0.25">
      <c r="A59" s="1">
        <v>38749</v>
      </c>
      <c r="B59" s="26">
        <v>18.05</v>
      </c>
      <c r="C59" s="2">
        <v>16.190000000000001</v>
      </c>
      <c r="D59" s="2">
        <f t="shared" si="0"/>
        <v>1.8599999999999994</v>
      </c>
      <c r="E59" s="5">
        <f t="shared" si="1"/>
        <v>0.11488573193329212</v>
      </c>
      <c r="F59" s="49">
        <f t="shared" si="2"/>
        <v>1.3934187372437705E-2</v>
      </c>
      <c r="G59" s="27">
        <f t="shared" si="9"/>
        <v>16.415594493559766</v>
      </c>
      <c r="H59" s="25">
        <f t="shared" si="10"/>
        <v>1.6344055064402347</v>
      </c>
      <c r="I59" s="25">
        <f t="shared" si="11"/>
        <v>9.0548781520234614E-2</v>
      </c>
      <c r="J59" s="30">
        <f t="shared" si="6"/>
        <v>2.8003798815096594E-2</v>
      </c>
      <c r="K59" s="27">
        <f t="shared" si="7"/>
        <v>4.1937986187534297E-2</v>
      </c>
      <c r="L59" s="19">
        <f t="shared" si="8"/>
        <v>16.868975996376179</v>
      </c>
    </row>
    <row r="60" spans="1:18" x14ac:dyDescent="0.25">
      <c r="A60" s="1">
        <v>38777</v>
      </c>
      <c r="B60" s="26">
        <v>17.079999999999998</v>
      </c>
      <c r="C60" s="2">
        <v>18.05</v>
      </c>
      <c r="D60" s="2">
        <f t="shared" si="0"/>
        <v>-0.97000000000000242</v>
      </c>
      <c r="E60" s="5">
        <f t="shared" si="1"/>
        <v>-5.373961218836578E-2</v>
      </c>
      <c r="F60" s="49">
        <f t="shared" si="2"/>
        <v>1.3934187372437705E-2</v>
      </c>
      <c r="G60" s="27">
        <f t="shared" si="9"/>
        <v>18.301512082072502</v>
      </c>
      <c r="H60" s="25">
        <f t="shared" si="10"/>
        <v>-1.2215120820725041</v>
      </c>
      <c r="I60" s="25">
        <f t="shared" si="11"/>
        <v>-7.1517100823917101E-2</v>
      </c>
      <c r="J60" s="30">
        <f t="shared" si="6"/>
        <v>1.9871826725295489E-2</v>
      </c>
      <c r="K60" s="27">
        <f t="shared" si="7"/>
        <v>3.3806014097733192E-2</v>
      </c>
      <c r="L60" s="19">
        <f t="shared" si="8"/>
        <v>18.660198554464085</v>
      </c>
    </row>
    <row r="61" spans="1:18" x14ac:dyDescent="0.25">
      <c r="A61" s="1">
        <v>38808</v>
      </c>
      <c r="B61" s="26">
        <v>17.46</v>
      </c>
      <c r="C61" s="2">
        <v>17.079999999999998</v>
      </c>
      <c r="D61" s="2">
        <f t="shared" si="0"/>
        <v>0.38000000000000256</v>
      </c>
      <c r="E61" s="5">
        <f t="shared" si="1"/>
        <v>2.2248243559719123E-2</v>
      </c>
      <c r="F61" s="49">
        <f t="shared" si="2"/>
        <v>1.3934187372437705E-2</v>
      </c>
      <c r="G61" s="27">
        <f t="shared" si="9"/>
        <v>17.317995920321234</v>
      </c>
      <c r="H61" s="25">
        <f t="shared" si="10"/>
        <v>0.14200407967876671</v>
      </c>
      <c r="I61" s="25">
        <f t="shared" si="11"/>
        <v>8.1331088017621254E-3</v>
      </c>
      <c r="J61" s="30">
        <f t="shared" si="6"/>
        <v>-1.5695135943389619E-2</v>
      </c>
      <c r="K61" s="27">
        <f t="shared" si="7"/>
        <v>-1.7609485709519142E-3</v>
      </c>
      <c r="L61" s="19">
        <f t="shared" si="8"/>
        <v>17.049922998408139</v>
      </c>
    </row>
    <row r="62" spans="1:18" x14ac:dyDescent="0.25">
      <c r="A62" s="1">
        <v>38838</v>
      </c>
      <c r="B62" s="26">
        <v>16.899999999999999</v>
      </c>
      <c r="C62" s="2">
        <v>17.46</v>
      </c>
      <c r="D62" s="2">
        <f t="shared" si="0"/>
        <v>-0.56000000000000227</v>
      </c>
      <c r="E62" s="5">
        <f t="shared" si="1"/>
        <v>-3.2073310423826017E-2</v>
      </c>
      <c r="F62" s="49">
        <f t="shared" si="2"/>
        <v>1.3934187372437705E-2</v>
      </c>
      <c r="G62" s="27">
        <f t="shared" si="9"/>
        <v>17.703290911522764</v>
      </c>
      <c r="H62" s="25">
        <f t="shared" si="10"/>
        <v>-0.80329091152276533</v>
      </c>
      <c r="I62" s="25">
        <f t="shared" si="11"/>
        <v>-4.75320065989802E-2</v>
      </c>
      <c r="J62" s="30">
        <f t="shared" si="6"/>
        <v>1.7848912611869436E-3</v>
      </c>
      <c r="K62" s="27">
        <f t="shared" si="7"/>
        <v>1.5719078633624647E-2</v>
      </c>
      <c r="L62" s="19">
        <f t="shared" si="8"/>
        <v>17.734455112943085</v>
      </c>
      <c r="M62" s="6" t="s">
        <v>74</v>
      </c>
      <c r="N62" s="7"/>
      <c r="O62" s="7"/>
      <c r="P62" s="7"/>
      <c r="Q62" s="7"/>
      <c r="R62" s="8"/>
    </row>
    <row r="63" spans="1:18" x14ac:dyDescent="0.25">
      <c r="A63" s="1">
        <v>38869</v>
      </c>
      <c r="B63" s="26">
        <v>15.69</v>
      </c>
      <c r="C63" s="2">
        <v>16.899999999999999</v>
      </c>
      <c r="D63" s="2">
        <f t="shared" si="0"/>
        <v>-1.2099999999999991</v>
      </c>
      <c r="E63" s="5">
        <f t="shared" si="1"/>
        <v>-7.1597633136094629E-2</v>
      </c>
      <c r="F63" s="49">
        <f t="shared" si="2"/>
        <v>1.3934187372437705E-2</v>
      </c>
      <c r="G63" s="27">
        <f t="shared" si="9"/>
        <v>17.135487766594196</v>
      </c>
      <c r="H63" s="25">
        <f t="shared" si="10"/>
        <v>-1.4454877665941961</v>
      </c>
      <c r="I63" s="25">
        <f t="shared" si="11"/>
        <v>-9.2127964728756923E-2</v>
      </c>
      <c r="J63" s="30">
        <f t="shared" si="6"/>
        <v>-1.043136951356393E-2</v>
      </c>
      <c r="K63" s="27">
        <f t="shared" si="7"/>
        <v>3.5028178588737743E-3</v>
      </c>
      <c r="L63" s="19">
        <f t="shared" si="8"/>
        <v>16.959197621814965</v>
      </c>
      <c r="M63" s="9" t="s">
        <v>67</v>
      </c>
      <c r="N63" s="10" t="s">
        <v>68</v>
      </c>
      <c r="O63" s="10" t="s">
        <v>69</v>
      </c>
      <c r="P63" s="11" t="s">
        <v>70</v>
      </c>
      <c r="Q63" s="12" t="s">
        <v>71</v>
      </c>
      <c r="R63" s="13" t="s">
        <v>72</v>
      </c>
    </row>
    <row r="64" spans="1:18" x14ac:dyDescent="0.25">
      <c r="A64" s="1">
        <v>38899</v>
      </c>
      <c r="B64" s="26">
        <v>15.86</v>
      </c>
      <c r="C64" s="2">
        <v>15.69</v>
      </c>
      <c r="D64" s="2">
        <f t="shared" si="0"/>
        <v>0.16999999999999993</v>
      </c>
      <c r="E64" s="5">
        <f t="shared" si="1"/>
        <v>1.083492670490758E-2</v>
      </c>
      <c r="F64" s="49">
        <f t="shared" si="2"/>
        <v>1.3934187372437705E-2</v>
      </c>
      <c r="G64" s="27">
        <f t="shared" si="9"/>
        <v>15.908627399873547</v>
      </c>
      <c r="H64" s="25">
        <f t="shared" si="10"/>
        <v>-4.8627399873547361E-2</v>
      </c>
      <c r="I64" s="25">
        <f t="shared" si="11"/>
        <v>-3.0660403451164796E-3</v>
      </c>
      <c r="J64" s="30">
        <f t="shared" si="6"/>
        <v>-2.0218394117593737E-2</v>
      </c>
      <c r="K64" s="27">
        <f t="shared" si="7"/>
        <v>-6.2842067451560329E-3</v>
      </c>
      <c r="L64" s="19">
        <f t="shared" si="8"/>
        <v>15.5914007961685</v>
      </c>
      <c r="M64" s="14">
        <f>AVERAGE(E5:E124)</f>
        <v>1.3934187372437705E-2</v>
      </c>
      <c r="N64" s="15">
        <f>STDEV(E5:E124)</f>
        <v>8.4884058697270309E-2</v>
      </c>
      <c r="O64" s="15">
        <f>CORREL(E5:E123,E6:E124)</f>
        <v>0.25942441051435111</v>
      </c>
      <c r="P64" s="15">
        <f>SQRT(1/(COUNT(E5:E124)-2))</f>
        <v>9.2057461789832332E-2</v>
      </c>
      <c r="Q64" s="15">
        <f>(O64-0)/P64</f>
        <v>2.8180704254764097</v>
      </c>
      <c r="R64" s="16">
        <f>2*NORMSDIST(-ABS(Q64))</f>
        <v>4.8313211605344967E-3</v>
      </c>
    </row>
    <row r="65" spans="1:12" x14ac:dyDescent="0.25">
      <c r="A65" s="1">
        <v>38930</v>
      </c>
      <c r="B65" s="26">
        <v>12.98</v>
      </c>
      <c r="C65" s="2">
        <v>15.86</v>
      </c>
      <c r="D65" s="2">
        <f t="shared" si="0"/>
        <v>-2.879999999999999</v>
      </c>
      <c r="E65" s="5">
        <f t="shared" si="1"/>
        <v>-0.18158890290037824</v>
      </c>
      <c r="F65" s="49">
        <f t="shared" si="2"/>
        <v>1.3934187372437705E-2</v>
      </c>
      <c r="G65" s="27">
        <f t="shared" si="9"/>
        <v>16.080996211726863</v>
      </c>
      <c r="H65" s="25">
        <f t="shared" si="10"/>
        <v>-3.1009962117268621</v>
      </c>
      <c r="I65" s="25">
        <f t="shared" si="11"/>
        <v>-0.23890571739035918</v>
      </c>
      <c r="J65" s="30">
        <f t="shared" si="6"/>
        <v>-6.72872913892326E-4</v>
      </c>
      <c r="K65" s="27">
        <f t="shared" si="7"/>
        <v>1.3261314458545378E-2</v>
      </c>
      <c r="L65" s="19">
        <f t="shared" si="8"/>
        <v>16.07032444731253</v>
      </c>
    </row>
    <row r="66" spans="1:12" x14ac:dyDescent="0.25">
      <c r="A66" s="1">
        <v>38961</v>
      </c>
      <c r="B66" s="26">
        <v>12.31</v>
      </c>
      <c r="C66" s="2">
        <v>12.98</v>
      </c>
      <c r="D66" s="2">
        <f t="shared" si="0"/>
        <v>-0.66999999999999993</v>
      </c>
      <c r="E66" s="5">
        <f t="shared" si="1"/>
        <v>-5.1617873651771951E-2</v>
      </c>
      <c r="F66" s="49">
        <f t="shared" si="2"/>
        <v>1.3934187372437705E-2</v>
      </c>
      <c r="G66" s="27">
        <f t="shared" si="9"/>
        <v>13.160865752094242</v>
      </c>
      <c r="H66" s="25">
        <f t="shared" si="10"/>
        <v>-0.85086575209424176</v>
      </c>
      <c r="I66" s="25">
        <f t="shared" si="11"/>
        <v>-6.9119882379710951E-2</v>
      </c>
      <c r="J66" s="30">
        <f t="shared" si="6"/>
        <v>-5.243022534326125E-2</v>
      </c>
      <c r="K66" s="27">
        <f t="shared" si="7"/>
        <v>-3.8496037970823543E-2</v>
      </c>
      <c r="L66" s="19">
        <f t="shared" si="8"/>
        <v>12.48032142713871</v>
      </c>
    </row>
    <row r="67" spans="1:12" x14ac:dyDescent="0.25">
      <c r="A67" s="1">
        <v>38991</v>
      </c>
      <c r="B67" s="26">
        <v>11.51</v>
      </c>
      <c r="C67" s="2">
        <v>12.31</v>
      </c>
      <c r="D67" s="2">
        <f t="shared" si="0"/>
        <v>-0.80000000000000071</v>
      </c>
      <c r="E67" s="5">
        <f t="shared" si="1"/>
        <v>-6.4987814784727913E-2</v>
      </c>
      <c r="F67" s="49">
        <f t="shared" si="2"/>
        <v>1.3934187372437705E-2</v>
      </c>
      <c r="G67" s="27">
        <f t="shared" si="9"/>
        <v>12.481529846554709</v>
      </c>
      <c r="H67" s="25">
        <f t="shared" si="10"/>
        <v>-0.97152984655470931</v>
      </c>
      <c r="I67" s="25">
        <f t="shared" si="11"/>
        <v>-8.4407458432207594E-2</v>
      </c>
      <c r="J67" s="30">
        <f t="shared" si="6"/>
        <v>-1.5169042618375612E-2</v>
      </c>
      <c r="K67" s="27">
        <f t="shared" si="7"/>
        <v>-1.2348552459379072E-3</v>
      </c>
      <c r="L67" s="19">
        <f t="shared" si="8"/>
        <v>12.294798931922506</v>
      </c>
    </row>
    <row r="68" spans="1:12" x14ac:dyDescent="0.25">
      <c r="A68" s="1">
        <v>39022</v>
      </c>
      <c r="B68" s="26">
        <v>11.73</v>
      </c>
      <c r="C68" s="2">
        <v>11.51</v>
      </c>
      <c r="D68" s="2">
        <f t="shared" si="0"/>
        <v>0.22000000000000064</v>
      </c>
      <c r="E68" s="5">
        <f t="shared" si="1"/>
        <v>1.9113814074717694E-2</v>
      </c>
      <c r="F68" s="49">
        <f t="shared" si="2"/>
        <v>1.3934187372437705E-2</v>
      </c>
      <c r="G68" s="27">
        <f t="shared" si="9"/>
        <v>11.670382496656757</v>
      </c>
      <c r="H68" s="25">
        <f t="shared" si="10"/>
        <v>5.9617503343243783E-2</v>
      </c>
      <c r="I68" s="25">
        <f t="shared" si="11"/>
        <v>5.0824811034308427E-3</v>
      </c>
      <c r="J68" s="30">
        <f t="shared" si="6"/>
        <v>-1.8524052561796029E-2</v>
      </c>
      <c r="K68" s="27">
        <f t="shared" si="7"/>
        <v>-4.5898651893583244E-3</v>
      </c>
      <c r="L68" s="19">
        <f t="shared" si="8"/>
        <v>11.457170651670486</v>
      </c>
    </row>
    <row r="69" spans="1:12" x14ac:dyDescent="0.25">
      <c r="A69" s="1">
        <v>39052</v>
      </c>
      <c r="B69" s="26">
        <v>11.7</v>
      </c>
      <c r="C69" s="2">
        <v>11.73</v>
      </c>
      <c r="D69" s="2">
        <f t="shared" ref="D69:D124" si="12">B69-B68</f>
        <v>-3.0000000000001137E-2</v>
      </c>
      <c r="E69" s="5">
        <f t="shared" ref="E69:E124" si="13">D69/B68</f>
        <v>-2.557544757033345E-3</v>
      </c>
      <c r="F69" s="49">
        <f t="shared" ref="F69:F124" si="14">$E$2</f>
        <v>1.3934187372437705E-2</v>
      </c>
      <c r="G69" s="27">
        <f t="shared" ref="G69:G100" si="15">C69*(1+F69)</f>
        <v>11.893448017878695</v>
      </c>
      <c r="H69" s="25">
        <f t="shared" ref="H69:H100" si="16">B69-G69</f>
        <v>-0.19344801787869592</v>
      </c>
      <c r="I69" s="25">
        <f t="shared" ref="I69:I100" si="17">H69/B69</f>
        <v>-1.6534018622110763E-2</v>
      </c>
      <c r="J69" s="30">
        <f t="shared" si="6"/>
        <v>1.1154008052487888E-3</v>
      </c>
      <c r="K69" s="27">
        <f t="shared" si="7"/>
        <v>1.5049588177686493E-2</v>
      </c>
      <c r="L69" s="19">
        <f t="shared" si="8"/>
        <v>11.906531669324263</v>
      </c>
    </row>
    <row r="70" spans="1:12" x14ac:dyDescent="0.25">
      <c r="A70" s="1">
        <v>39083</v>
      </c>
      <c r="B70" s="26">
        <v>10.9</v>
      </c>
      <c r="C70" s="2">
        <v>11.7</v>
      </c>
      <c r="D70" s="2">
        <f t="shared" si="12"/>
        <v>-0.79999999999999893</v>
      </c>
      <c r="E70" s="5">
        <f t="shared" si="13"/>
        <v>-6.8376068376068286E-2</v>
      </c>
      <c r="F70" s="49">
        <f t="shared" si="14"/>
        <v>1.3934187372437705E-2</v>
      </c>
      <c r="G70" s="27">
        <f t="shared" si="15"/>
        <v>11.86302999225752</v>
      </c>
      <c r="H70" s="25">
        <f t="shared" si="16"/>
        <v>-0.9630299922575194</v>
      </c>
      <c r="I70" s="25">
        <f t="shared" si="17"/>
        <v>-8.8351375436469662E-2</v>
      </c>
      <c r="J70" s="30">
        <f t="shared" si="6"/>
        <v>-3.6285541076880377E-3</v>
      </c>
      <c r="K70" s="27">
        <f t="shared" si="7"/>
        <v>1.0305633264749666E-2</v>
      </c>
      <c r="L70" s="19">
        <f t="shared" si="8"/>
        <v>11.820575909197572</v>
      </c>
    </row>
    <row r="71" spans="1:12" x14ac:dyDescent="0.25">
      <c r="A71" s="1">
        <v>39114</v>
      </c>
      <c r="B71" s="26">
        <v>10.57</v>
      </c>
      <c r="C71" s="2">
        <v>10.9</v>
      </c>
      <c r="D71" s="2">
        <f t="shared" si="12"/>
        <v>-0.33000000000000007</v>
      </c>
      <c r="E71" s="5">
        <f t="shared" si="13"/>
        <v>-3.027522935779817E-2</v>
      </c>
      <c r="F71" s="49">
        <f t="shared" si="14"/>
        <v>1.3934187372437705E-2</v>
      </c>
      <c r="G71" s="27">
        <f t="shared" si="15"/>
        <v>11.051882642359571</v>
      </c>
      <c r="H71" s="25">
        <f t="shared" si="16"/>
        <v>-0.48188264235957057</v>
      </c>
      <c r="I71" s="25">
        <f t="shared" si="17"/>
        <v>-4.5589653960224269E-2</v>
      </c>
      <c r="J71" s="30">
        <f t="shared" ref="J71:J124" si="18">$I$1*I70</f>
        <v>-1.9389584201336962E-2</v>
      </c>
      <c r="K71" s="27">
        <f t="shared" ref="K71:K124" si="19">F71+J71</f>
        <v>-5.4553968288992578E-3</v>
      </c>
      <c r="L71" s="19">
        <f t="shared" ref="L71:L124" si="20">C71*(1+K71)</f>
        <v>10.840536174564997</v>
      </c>
    </row>
    <row r="72" spans="1:12" x14ac:dyDescent="0.25">
      <c r="A72" s="1">
        <v>39142</v>
      </c>
      <c r="B72" s="26">
        <v>10.37</v>
      </c>
      <c r="C72" s="2">
        <v>10.57</v>
      </c>
      <c r="D72" s="2">
        <f t="shared" si="12"/>
        <v>-0.20000000000000107</v>
      </c>
      <c r="E72" s="5">
        <f t="shared" si="13"/>
        <v>-1.892147587511836E-2</v>
      </c>
      <c r="F72" s="49">
        <f t="shared" si="14"/>
        <v>1.3934187372437705E-2</v>
      </c>
      <c r="G72" s="27">
        <f t="shared" si="15"/>
        <v>10.717284360526666</v>
      </c>
      <c r="H72" s="25">
        <f t="shared" si="16"/>
        <v>-0.34728436052666645</v>
      </c>
      <c r="I72" s="25">
        <f t="shared" si="17"/>
        <v>-3.3489330812600429E-2</v>
      </c>
      <c r="J72" s="30">
        <f t="shared" si="18"/>
        <v>-1.0005100993670562E-2</v>
      </c>
      <c r="K72" s="27">
        <f t="shared" si="19"/>
        <v>3.9290863787671427E-3</v>
      </c>
      <c r="L72" s="19">
        <f t="shared" si="20"/>
        <v>10.611530443023568</v>
      </c>
    </row>
    <row r="73" spans="1:12" x14ac:dyDescent="0.25">
      <c r="A73" s="1">
        <v>39173</v>
      </c>
      <c r="B73" s="26">
        <v>9.59</v>
      </c>
      <c r="C73" s="2">
        <v>10.37</v>
      </c>
      <c r="D73" s="2">
        <f t="shared" si="12"/>
        <v>-0.77999999999999936</v>
      </c>
      <c r="E73" s="5">
        <f t="shared" si="13"/>
        <v>-7.5216972034715474E-2</v>
      </c>
      <c r="F73" s="49">
        <f t="shared" si="14"/>
        <v>1.3934187372437705E-2</v>
      </c>
      <c r="G73" s="27">
        <f t="shared" si="15"/>
        <v>10.514497523052178</v>
      </c>
      <c r="H73" s="25">
        <f t="shared" si="16"/>
        <v>-0.92449752305217814</v>
      </c>
      <c r="I73" s="25">
        <f t="shared" si="17"/>
        <v>-9.6402244322437769E-2</v>
      </c>
      <c r="J73" s="30">
        <f t="shared" si="18"/>
        <v>-7.3495652606366578E-3</v>
      </c>
      <c r="K73" s="27">
        <f t="shared" si="19"/>
        <v>6.5846221118010468E-3</v>
      </c>
      <c r="L73" s="19">
        <f t="shared" si="20"/>
        <v>10.438282531299377</v>
      </c>
    </row>
    <row r="74" spans="1:12" x14ac:dyDescent="0.25">
      <c r="A74" s="1">
        <v>39203</v>
      </c>
      <c r="B74" s="26">
        <v>9.09</v>
      </c>
      <c r="C74" s="2">
        <v>9.59</v>
      </c>
      <c r="D74" s="2">
        <f t="shared" si="12"/>
        <v>-0.5</v>
      </c>
      <c r="E74" s="5">
        <f t="shared" si="13"/>
        <v>-5.213764337851929E-2</v>
      </c>
      <c r="F74" s="49">
        <f t="shared" si="14"/>
        <v>1.3934187372437705E-2</v>
      </c>
      <c r="G74" s="27">
        <f t="shared" si="15"/>
        <v>9.7236288569016764</v>
      </c>
      <c r="H74" s="25">
        <f t="shared" si="16"/>
        <v>-0.63362885690167658</v>
      </c>
      <c r="I74" s="25">
        <f t="shared" si="17"/>
        <v>-6.9706144873671799E-2</v>
      </c>
      <c r="J74" s="30">
        <f t="shared" si="18"/>
        <v>-2.1156427098657227E-2</v>
      </c>
      <c r="K74" s="27">
        <f t="shared" si="19"/>
        <v>-7.2222397262195221E-3</v>
      </c>
      <c r="L74" s="19">
        <f t="shared" si="20"/>
        <v>9.5207387210255554</v>
      </c>
    </row>
    <row r="75" spans="1:12" x14ac:dyDescent="0.25">
      <c r="A75" s="1">
        <v>39234</v>
      </c>
      <c r="B75" s="26">
        <v>9.26</v>
      </c>
      <c r="C75" s="2">
        <v>9.09</v>
      </c>
      <c r="D75" s="2">
        <f t="shared" si="12"/>
        <v>0.16999999999999993</v>
      </c>
      <c r="E75" s="5">
        <f t="shared" si="13"/>
        <v>1.8701870187018695E-2</v>
      </c>
      <c r="F75" s="49">
        <f t="shared" si="14"/>
        <v>1.3934187372437705E-2</v>
      </c>
      <c r="G75" s="27">
        <f t="shared" si="15"/>
        <v>9.216661763215459</v>
      </c>
      <c r="H75" s="25">
        <f t="shared" si="16"/>
        <v>4.333823678454074E-2</v>
      </c>
      <c r="I75" s="25">
        <f t="shared" si="17"/>
        <v>4.6801551603175744E-3</v>
      </c>
      <c r="J75" s="30">
        <f t="shared" si="18"/>
        <v>-1.529770372788956E-2</v>
      </c>
      <c r="K75" s="27">
        <f t="shared" si="19"/>
        <v>-1.3635163554518558E-3</v>
      </c>
      <c r="L75" s="19">
        <f t="shared" si="20"/>
        <v>9.0776056363289435</v>
      </c>
    </row>
    <row r="76" spans="1:12" x14ac:dyDescent="0.25">
      <c r="A76" s="1">
        <v>39264</v>
      </c>
      <c r="B76" s="26">
        <v>9.9</v>
      </c>
      <c r="C76" s="2">
        <v>9.26</v>
      </c>
      <c r="D76" s="2">
        <f t="shared" si="12"/>
        <v>0.64000000000000057</v>
      </c>
      <c r="E76" s="5">
        <f t="shared" si="13"/>
        <v>6.9114470842332673E-2</v>
      </c>
      <c r="F76" s="49">
        <f t="shared" si="14"/>
        <v>1.3934187372437705E-2</v>
      </c>
      <c r="G76" s="27">
        <f t="shared" si="15"/>
        <v>9.389030575068773</v>
      </c>
      <c r="H76" s="25">
        <f t="shared" si="16"/>
        <v>0.51096942493122732</v>
      </c>
      <c r="I76" s="25">
        <f t="shared" si="17"/>
        <v>5.1613073225376498E-2</v>
      </c>
      <c r="J76" s="30">
        <f t="shared" si="18"/>
        <v>1.0271063931715666E-3</v>
      </c>
      <c r="K76" s="27">
        <f t="shared" si="19"/>
        <v>1.4961293765609271E-2</v>
      </c>
      <c r="L76" s="19">
        <f t="shared" si="20"/>
        <v>9.3985415802695407</v>
      </c>
    </row>
    <row r="77" spans="1:12" x14ac:dyDescent="0.25">
      <c r="A77" s="1">
        <v>39295</v>
      </c>
      <c r="B77" s="26">
        <v>9.61</v>
      </c>
      <c r="C77" s="2">
        <v>9.9</v>
      </c>
      <c r="D77" s="2">
        <f t="shared" si="12"/>
        <v>-0.29000000000000092</v>
      </c>
      <c r="E77" s="5">
        <f t="shared" si="13"/>
        <v>-2.9292929292929384E-2</v>
      </c>
      <c r="F77" s="49">
        <f t="shared" si="14"/>
        <v>1.3934187372437705E-2</v>
      </c>
      <c r="G77" s="27">
        <f t="shared" si="15"/>
        <v>10.037948454987133</v>
      </c>
      <c r="H77" s="25">
        <f t="shared" si="16"/>
        <v>-0.42794845498713308</v>
      </c>
      <c r="I77" s="25">
        <f t="shared" si="17"/>
        <v>-4.4531577001782841E-2</v>
      </c>
      <c r="J77" s="30">
        <f t="shared" si="18"/>
        <v>1.1326999995747843E-2</v>
      </c>
      <c r="K77" s="27">
        <f t="shared" si="19"/>
        <v>2.5261187368185549E-2</v>
      </c>
      <c r="L77" s="19">
        <f t="shared" si="20"/>
        <v>10.150085754945039</v>
      </c>
    </row>
    <row r="78" spans="1:12" x14ac:dyDescent="0.25">
      <c r="A78" s="1">
        <v>39326</v>
      </c>
      <c r="B78" s="26">
        <v>9.85</v>
      </c>
      <c r="C78" s="2">
        <v>9.61</v>
      </c>
      <c r="D78" s="2">
        <f t="shared" si="12"/>
        <v>0.24000000000000021</v>
      </c>
      <c r="E78" s="5">
        <f t="shared" si="13"/>
        <v>2.4973985431841855E-2</v>
      </c>
      <c r="F78" s="49">
        <f t="shared" si="14"/>
        <v>1.3934187372437705E-2</v>
      </c>
      <c r="G78" s="27">
        <f t="shared" si="15"/>
        <v>9.7439075406491256</v>
      </c>
      <c r="H78" s="25">
        <f t="shared" si="16"/>
        <v>0.10609245935087408</v>
      </c>
      <c r="I78" s="25">
        <f t="shared" si="17"/>
        <v>1.0770808055926303E-2</v>
      </c>
      <c r="J78" s="30">
        <f t="shared" si="18"/>
        <v>-9.7728955279848956E-3</v>
      </c>
      <c r="K78" s="27">
        <f t="shared" si="19"/>
        <v>4.161291844452809E-3</v>
      </c>
      <c r="L78" s="19">
        <f t="shared" si="20"/>
        <v>9.6499900146251925</v>
      </c>
    </row>
    <row r="79" spans="1:12" x14ac:dyDescent="0.25">
      <c r="A79" s="1">
        <v>39356</v>
      </c>
      <c r="B79" s="26">
        <v>9.99</v>
      </c>
      <c r="C79" s="2">
        <v>9.85</v>
      </c>
      <c r="D79" s="2">
        <f t="shared" si="12"/>
        <v>0.14000000000000057</v>
      </c>
      <c r="E79" s="5">
        <f t="shared" si="13"/>
        <v>1.4213197969543205E-2</v>
      </c>
      <c r="F79" s="49">
        <f t="shared" si="14"/>
        <v>1.3934187372437705E-2</v>
      </c>
      <c r="G79" s="27">
        <f t="shared" si="15"/>
        <v>9.9872517456185115</v>
      </c>
      <c r="H79" s="25">
        <f t="shared" si="16"/>
        <v>2.748254381488735E-3</v>
      </c>
      <c r="I79" s="25">
        <f t="shared" si="17"/>
        <v>2.7510053868756105E-4</v>
      </c>
      <c r="J79" s="30">
        <f t="shared" si="18"/>
        <v>2.3637604812048684E-3</v>
      </c>
      <c r="K79" s="27">
        <f t="shared" si="19"/>
        <v>1.6297947853642573E-2</v>
      </c>
      <c r="L79" s="19">
        <f t="shared" si="20"/>
        <v>10.010534786358377</v>
      </c>
    </row>
    <row r="80" spans="1:12" x14ac:dyDescent="0.25">
      <c r="A80" s="1">
        <v>39387</v>
      </c>
      <c r="B80" s="26">
        <v>9.9</v>
      </c>
      <c r="C80" s="2">
        <v>9.99</v>
      </c>
      <c r="D80" s="2">
        <f t="shared" si="12"/>
        <v>-8.9999999999999858E-2</v>
      </c>
      <c r="E80" s="5">
        <f t="shared" si="13"/>
        <v>-9.0090090090089951E-3</v>
      </c>
      <c r="F80" s="49">
        <f t="shared" si="14"/>
        <v>1.3934187372437705E-2</v>
      </c>
      <c r="G80" s="27">
        <f t="shared" si="15"/>
        <v>10.129202531850652</v>
      </c>
      <c r="H80" s="25">
        <f t="shared" si="16"/>
        <v>-0.22920253185065143</v>
      </c>
      <c r="I80" s="25">
        <f t="shared" si="17"/>
        <v>-2.3151770894005195E-2</v>
      </c>
      <c r="J80" s="30">
        <f t="shared" si="18"/>
        <v>6.0373537280709031E-5</v>
      </c>
      <c r="K80" s="27">
        <f t="shared" si="19"/>
        <v>1.3994560909718413E-2</v>
      </c>
      <c r="L80" s="19">
        <f t="shared" si="20"/>
        <v>10.129805663488089</v>
      </c>
    </row>
    <row r="81" spans="1:12" x14ac:dyDescent="0.25">
      <c r="A81" s="1">
        <v>39417</v>
      </c>
      <c r="B81" s="26">
        <v>10.45</v>
      </c>
      <c r="C81" s="2">
        <v>9.9</v>
      </c>
      <c r="D81" s="2">
        <f t="shared" si="12"/>
        <v>0.54999999999999893</v>
      </c>
      <c r="E81" s="5">
        <f t="shared" si="13"/>
        <v>5.5555555555555448E-2</v>
      </c>
      <c r="F81" s="49">
        <f t="shared" si="14"/>
        <v>1.3934187372437705E-2</v>
      </c>
      <c r="G81" s="27">
        <f t="shared" si="15"/>
        <v>10.037948454987133</v>
      </c>
      <c r="H81" s="25">
        <f t="shared" si="16"/>
        <v>0.41205154501286678</v>
      </c>
      <c r="I81" s="25">
        <f t="shared" si="17"/>
        <v>3.9430769857690603E-2</v>
      </c>
      <c r="J81" s="30">
        <f t="shared" si="18"/>
        <v>-5.0808853732239451E-3</v>
      </c>
      <c r="K81" s="27">
        <f t="shared" si="19"/>
        <v>8.8533019992137595E-3</v>
      </c>
      <c r="L81" s="19">
        <f t="shared" si="20"/>
        <v>9.9876476897922171</v>
      </c>
    </row>
    <row r="82" spans="1:12" x14ac:dyDescent="0.25">
      <c r="A82" s="1">
        <v>39448</v>
      </c>
      <c r="B82" s="26">
        <v>11.66</v>
      </c>
      <c r="C82" s="2">
        <v>10.45</v>
      </c>
      <c r="D82" s="2">
        <f t="shared" si="12"/>
        <v>1.2100000000000009</v>
      </c>
      <c r="E82" s="5">
        <f t="shared" si="13"/>
        <v>0.11578947368421062</v>
      </c>
      <c r="F82" s="49">
        <f t="shared" si="14"/>
        <v>1.3934187372437705E-2</v>
      </c>
      <c r="G82" s="27">
        <f t="shared" si="15"/>
        <v>10.595612258041973</v>
      </c>
      <c r="H82" s="25">
        <f t="shared" si="16"/>
        <v>1.0643877419580274</v>
      </c>
      <c r="I82" s="25">
        <f t="shared" si="17"/>
        <v>9.128539810960784E-2</v>
      </c>
      <c r="J82" s="30">
        <f t="shared" si="18"/>
        <v>8.6534728916471647E-3</v>
      </c>
      <c r="K82" s="27">
        <f t="shared" si="19"/>
        <v>2.2587660264084868E-2</v>
      </c>
      <c r="L82" s="19">
        <f t="shared" si="20"/>
        <v>10.686041049759686</v>
      </c>
    </row>
    <row r="83" spans="1:12" x14ac:dyDescent="0.25">
      <c r="A83" s="1">
        <v>39479</v>
      </c>
      <c r="B83" s="26">
        <v>13.61</v>
      </c>
      <c r="C83" s="2">
        <v>11.66</v>
      </c>
      <c r="D83" s="2">
        <f t="shared" si="12"/>
        <v>1.9499999999999993</v>
      </c>
      <c r="E83" s="5">
        <f t="shared" si="13"/>
        <v>0.16723842195540303</v>
      </c>
      <c r="F83" s="49">
        <f t="shared" si="14"/>
        <v>1.3934187372437705E-2</v>
      </c>
      <c r="G83" s="27">
        <f t="shared" si="15"/>
        <v>11.822472624762623</v>
      </c>
      <c r="H83" s="25">
        <f t="shared" si="16"/>
        <v>1.7875273752373761</v>
      </c>
      <c r="I83" s="25">
        <f t="shared" si="17"/>
        <v>0.13133926342669922</v>
      </c>
      <c r="J83" s="30">
        <f t="shared" si="18"/>
        <v>2.0033484529864972E-2</v>
      </c>
      <c r="K83" s="27">
        <f t="shared" si="19"/>
        <v>3.3967671902302675E-2</v>
      </c>
      <c r="L83" s="19">
        <f t="shared" si="20"/>
        <v>12.05606305438085</v>
      </c>
    </row>
    <row r="84" spans="1:12" x14ac:dyDescent="0.25">
      <c r="A84" s="1">
        <v>39508</v>
      </c>
      <c r="B84" s="26">
        <v>12.88</v>
      </c>
      <c r="C84" s="2">
        <v>13.61</v>
      </c>
      <c r="D84" s="2">
        <f t="shared" si="12"/>
        <v>-0.72999999999999865</v>
      </c>
      <c r="E84" s="5">
        <f t="shared" si="13"/>
        <v>-5.3637031594415775E-2</v>
      </c>
      <c r="F84" s="49">
        <f t="shared" si="14"/>
        <v>1.3934187372437705E-2</v>
      </c>
      <c r="G84" s="27">
        <f t="shared" si="15"/>
        <v>13.799644290138875</v>
      </c>
      <c r="H84" s="25">
        <f t="shared" si="16"/>
        <v>-0.91964429013887461</v>
      </c>
      <c r="I84" s="25">
        <f t="shared" si="17"/>
        <v>-7.1400954203328773E-2</v>
      </c>
      <c r="J84" s="30">
        <f t="shared" si="18"/>
        <v>2.8823701890014604E-2</v>
      </c>
      <c r="K84" s="27">
        <f t="shared" si="19"/>
        <v>4.275788926245231E-2</v>
      </c>
      <c r="L84" s="19">
        <f t="shared" si="20"/>
        <v>14.191934872861975</v>
      </c>
    </row>
    <row r="85" spans="1:12" x14ac:dyDescent="0.25">
      <c r="A85" s="1">
        <v>39539</v>
      </c>
      <c r="B85" s="26">
        <v>12.52</v>
      </c>
      <c r="C85" s="2">
        <v>12.88</v>
      </c>
      <c r="D85" s="2">
        <f t="shared" si="12"/>
        <v>-0.36000000000000121</v>
      </c>
      <c r="E85" s="5">
        <f t="shared" si="13"/>
        <v>-2.7950310559006302E-2</v>
      </c>
      <c r="F85" s="49">
        <f t="shared" si="14"/>
        <v>1.3934187372437705E-2</v>
      </c>
      <c r="G85" s="27">
        <f t="shared" si="15"/>
        <v>13.059472333356998</v>
      </c>
      <c r="H85" s="25">
        <f t="shared" si="16"/>
        <v>-0.53947233335699885</v>
      </c>
      <c r="I85" s="25">
        <f t="shared" si="17"/>
        <v>-4.3088844517332178E-2</v>
      </c>
      <c r="J85" s="30">
        <f t="shared" si="18"/>
        <v>-1.5669646417409148E-2</v>
      </c>
      <c r="K85" s="27">
        <f t="shared" si="19"/>
        <v>-1.7354590449714432E-3</v>
      </c>
      <c r="L85" s="19">
        <f t="shared" si="20"/>
        <v>12.857647287500768</v>
      </c>
    </row>
    <row r="86" spans="1:12" x14ac:dyDescent="0.25">
      <c r="A86" s="1">
        <v>39569</v>
      </c>
      <c r="B86" s="26">
        <v>10.93</v>
      </c>
      <c r="C86" s="2">
        <v>12.52</v>
      </c>
      <c r="D86" s="2">
        <f t="shared" si="12"/>
        <v>-1.5899999999999999</v>
      </c>
      <c r="E86" s="5">
        <f t="shared" si="13"/>
        <v>-0.12699680511182107</v>
      </c>
      <c r="F86" s="49">
        <f t="shared" si="14"/>
        <v>1.3934187372437705E-2</v>
      </c>
      <c r="G86" s="27">
        <f t="shared" si="15"/>
        <v>12.69445602590292</v>
      </c>
      <c r="H86" s="25">
        <f t="shared" si="16"/>
        <v>-1.7644560259029198</v>
      </c>
      <c r="I86" s="25">
        <f t="shared" si="17"/>
        <v>-0.16143239029303932</v>
      </c>
      <c r="J86" s="30">
        <f t="shared" si="18"/>
        <v>-9.4562735982292555E-3</v>
      </c>
      <c r="K86" s="27">
        <f t="shared" si="19"/>
        <v>4.4779137742084491E-3</v>
      </c>
      <c r="L86" s="19">
        <f t="shared" si="20"/>
        <v>12.576063480453088</v>
      </c>
    </row>
    <row r="87" spans="1:12" x14ac:dyDescent="0.25">
      <c r="A87" s="1">
        <v>39600</v>
      </c>
      <c r="B87" s="26">
        <v>12.07</v>
      </c>
      <c r="C87" s="2">
        <v>10.93</v>
      </c>
      <c r="D87" s="2">
        <f t="shared" si="12"/>
        <v>1.1400000000000006</v>
      </c>
      <c r="E87" s="5">
        <f t="shared" si="13"/>
        <v>0.10430009149130838</v>
      </c>
      <c r="F87" s="49">
        <f t="shared" si="14"/>
        <v>1.3934187372437705E-2</v>
      </c>
      <c r="G87" s="27">
        <f t="shared" si="15"/>
        <v>11.082300667980743</v>
      </c>
      <c r="H87" s="25">
        <f t="shared" si="16"/>
        <v>0.98769933201925753</v>
      </c>
      <c r="I87" s="25">
        <f t="shared" si="17"/>
        <v>8.1830930573260768E-2</v>
      </c>
      <c r="J87" s="30">
        <f t="shared" si="18"/>
        <v>-3.5427936565183712E-2</v>
      </c>
      <c r="K87" s="27">
        <f t="shared" si="19"/>
        <v>-2.1493749192746006E-2</v>
      </c>
      <c r="L87" s="19">
        <f t="shared" si="20"/>
        <v>10.695073321323285</v>
      </c>
    </row>
    <row r="88" spans="1:12" x14ac:dyDescent="0.25">
      <c r="A88" s="1">
        <v>39630</v>
      </c>
      <c r="B88" s="26">
        <v>13.21</v>
      </c>
      <c r="C88" s="2">
        <v>12.07</v>
      </c>
      <c r="D88" s="2">
        <f t="shared" si="12"/>
        <v>1.1400000000000006</v>
      </c>
      <c r="E88" s="5">
        <f t="shared" si="13"/>
        <v>9.4449047224523658E-2</v>
      </c>
      <c r="F88" s="49">
        <f t="shared" si="14"/>
        <v>1.3934187372437705E-2</v>
      </c>
      <c r="G88" s="27">
        <f t="shared" si="15"/>
        <v>12.238185641585323</v>
      </c>
      <c r="H88" s="25">
        <f t="shared" si="16"/>
        <v>0.97181435841467767</v>
      </c>
      <c r="I88" s="25">
        <f t="shared" si="17"/>
        <v>7.3566567631693988E-2</v>
      </c>
      <c r="J88" s="30">
        <f t="shared" si="18"/>
        <v>1.7958608010182196E-2</v>
      </c>
      <c r="K88" s="27">
        <f t="shared" si="19"/>
        <v>3.1892795382619903E-2</v>
      </c>
      <c r="L88" s="19">
        <f t="shared" si="20"/>
        <v>12.45494604026822</v>
      </c>
    </row>
    <row r="89" spans="1:12" x14ac:dyDescent="0.25">
      <c r="A89" s="1">
        <v>39661</v>
      </c>
      <c r="B89" s="26">
        <v>13.68</v>
      </c>
      <c r="C89" s="2">
        <v>13.21</v>
      </c>
      <c r="D89" s="2">
        <f t="shared" si="12"/>
        <v>0.46999999999999886</v>
      </c>
      <c r="E89" s="5">
        <f t="shared" si="13"/>
        <v>3.5579106737320121E-2</v>
      </c>
      <c r="F89" s="49">
        <f t="shared" si="14"/>
        <v>1.3934187372437705E-2</v>
      </c>
      <c r="G89" s="27">
        <f t="shared" si="15"/>
        <v>13.394070615189902</v>
      </c>
      <c r="H89" s="25">
        <f t="shared" si="16"/>
        <v>0.28592938481009789</v>
      </c>
      <c r="I89" s="25">
        <f t="shared" si="17"/>
        <v>2.09012708194516E-2</v>
      </c>
      <c r="J89" s="30">
        <f t="shared" si="18"/>
        <v>1.6144911728326997E-2</v>
      </c>
      <c r="K89" s="27">
        <f t="shared" si="19"/>
        <v>3.00790991007647E-2</v>
      </c>
      <c r="L89" s="19">
        <f t="shared" si="20"/>
        <v>13.607344899121102</v>
      </c>
    </row>
    <row r="90" spans="1:12" x14ac:dyDescent="0.25">
      <c r="A90" s="1">
        <v>39692</v>
      </c>
      <c r="B90" s="26">
        <v>14.02</v>
      </c>
      <c r="C90" s="2">
        <v>13.68</v>
      </c>
      <c r="D90" s="2">
        <f t="shared" si="12"/>
        <v>0.33999999999999986</v>
      </c>
      <c r="E90" s="5">
        <f t="shared" si="13"/>
        <v>2.4853801169590635E-2</v>
      </c>
      <c r="F90" s="49">
        <f t="shared" si="14"/>
        <v>1.3934187372437705E-2</v>
      </c>
      <c r="G90" s="27">
        <f t="shared" si="15"/>
        <v>13.870619683254947</v>
      </c>
      <c r="H90" s="25">
        <f t="shared" si="16"/>
        <v>0.14938031674505226</v>
      </c>
      <c r="I90" s="25">
        <f t="shared" si="17"/>
        <v>1.0654801479675624E-2</v>
      </c>
      <c r="J90" s="30">
        <f t="shared" si="18"/>
        <v>4.5869908472462558E-3</v>
      </c>
      <c r="K90" s="27">
        <f t="shared" si="19"/>
        <v>1.8521178219683961E-2</v>
      </c>
      <c r="L90" s="19">
        <f t="shared" si="20"/>
        <v>13.933369718045276</v>
      </c>
    </row>
    <row r="91" spans="1:12" x14ac:dyDescent="0.25">
      <c r="A91" s="1">
        <v>39722</v>
      </c>
      <c r="B91" s="26">
        <v>11.7</v>
      </c>
      <c r="C91" s="2">
        <v>14.02</v>
      </c>
      <c r="D91" s="2">
        <f t="shared" si="12"/>
        <v>-2.3200000000000003</v>
      </c>
      <c r="E91" s="5">
        <f t="shared" si="13"/>
        <v>-0.16547788873038519</v>
      </c>
      <c r="F91" s="49">
        <f t="shared" si="14"/>
        <v>1.3934187372437705E-2</v>
      </c>
      <c r="G91" s="27">
        <f t="shared" si="15"/>
        <v>14.215357306961575</v>
      </c>
      <c r="H91" s="25">
        <f t="shared" si="16"/>
        <v>-2.515357306961576</v>
      </c>
      <c r="I91" s="25">
        <f t="shared" si="17"/>
        <v>-0.21498780401380993</v>
      </c>
      <c r="J91" s="30">
        <f t="shared" si="18"/>
        <v>2.3383016893410253E-3</v>
      </c>
      <c r="K91" s="27">
        <f t="shared" si="19"/>
        <v>1.6272489061778729E-2</v>
      </c>
      <c r="L91" s="19">
        <f t="shared" si="20"/>
        <v>14.248140296646136</v>
      </c>
    </row>
    <row r="92" spans="1:12" x14ac:dyDescent="0.25">
      <c r="A92" s="1">
        <v>39753</v>
      </c>
      <c r="B92" s="26">
        <v>11.83</v>
      </c>
      <c r="C92" s="2">
        <v>11.7</v>
      </c>
      <c r="D92" s="2">
        <f t="shared" si="12"/>
        <v>0.13000000000000078</v>
      </c>
      <c r="E92" s="5">
        <f t="shared" si="13"/>
        <v>1.1111111111111179E-2</v>
      </c>
      <c r="F92" s="49">
        <f t="shared" si="14"/>
        <v>1.3934187372437705E-2</v>
      </c>
      <c r="G92" s="27">
        <f t="shared" si="15"/>
        <v>11.86302999225752</v>
      </c>
      <c r="H92" s="25">
        <f t="shared" si="16"/>
        <v>-3.302999225751968E-2</v>
      </c>
      <c r="I92" s="25">
        <f t="shared" si="17"/>
        <v>-2.7920534452679359E-3</v>
      </c>
      <c r="J92" s="30">
        <f t="shared" si="18"/>
        <v>-4.7181202415843927E-2</v>
      </c>
      <c r="K92" s="27">
        <f t="shared" si="19"/>
        <v>-3.3247015043406221E-2</v>
      </c>
      <c r="L92" s="19">
        <f t="shared" si="20"/>
        <v>11.311009923992147</v>
      </c>
    </row>
    <row r="93" spans="1:12" x14ac:dyDescent="0.25">
      <c r="A93" s="1">
        <v>39783</v>
      </c>
      <c r="B93" s="26">
        <v>11.32</v>
      </c>
      <c r="C93" s="2">
        <v>11.83</v>
      </c>
      <c r="D93" s="2">
        <f t="shared" si="12"/>
        <v>-0.50999999999999979</v>
      </c>
      <c r="E93" s="5">
        <f t="shared" si="13"/>
        <v>-4.3110735418427706E-2</v>
      </c>
      <c r="F93" s="49">
        <f t="shared" si="14"/>
        <v>1.3934187372437705E-2</v>
      </c>
      <c r="G93" s="27">
        <f t="shared" si="15"/>
        <v>11.994841436615937</v>
      </c>
      <c r="H93" s="25">
        <f t="shared" si="16"/>
        <v>-0.67484143661593698</v>
      </c>
      <c r="I93" s="25">
        <f t="shared" si="17"/>
        <v>-5.9614967898934362E-2</v>
      </c>
      <c r="J93" s="30">
        <f t="shared" si="18"/>
        <v>-6.127437756821728E-4</v>
      </c>
      <c r="K93" s="27">
        <f t="shared" si="19"/>
        <v>1.3321443596755533E-2</v>
      </c>
      <c r="L93" s="19">
        <f t="shared" si="20"/>
        <v>11.987592677749618</v>
      </c>
    </row>
    <row r="94" spans="1:12" x14ac:dyDescent="0.25">
      <c r="A94" s="1">
        <v>39814</v>
      </c>
      <c r="B94" s="26">
        <v>12.24</v>
      </c>
      <c r="C94" s="2">
        <v>11.32</v>
      </c>
      <c r="D94" s="2">
        <f t="shared" si="12"/>
        <v>0.91999999999999993</v>
      </c>
      <c r="E94" s="5">
        <f t="shared" si="13"/>
        <v>8.1272084805653705E-2</v>
      </c>
      <c r="F94" s="49">
        <f t="shared" si="14"/>
        <v>1.3934187372437705E-2</v>
      </c>
      <c r="G94" s="27">
        <f t="shared" si="15"/>
        <v>11.477735001055995</v>
      </c>
      <c r="H94" s="25">
        <f t="shared" si="16"/>
        <v>0.7622649989440049</v>
      </c>
      <c r="I94" s="25">
        <f t="shared" si="17"/>
        <v>6.2276552201307588E-2</v>
      </c>
      <c r="J94" s="30">
        <f t="shared" si="18"/>
        <v>-1.3083095017208434E-2</v>
      </c>
      <c r="K94" s="27">
        <f t="shared" si="19"/>
        <v>8.5109235522927082E-4</v>
      </c>
      <c r="L94" s="19">
        <f t="shared" si="20"/>
        <v>11.329634365461194</v>
      </c>
    </row>
    <row r="95" spans="1:12" x14ac:dyDescent="0.25">
      <c r="A95" s="1">
        <v>39845</v>
      </c>
      <c r="B95" s="26">
        <v>13.31</v>
      </c>
      <c r="C95" s="2">
        <v>12.24</v>
      </c>
      <c r="D95" s="2">
        <f t="shared" si="12"/>
        <v>1.0700000000000003</v>
      </c>
      <c r="E95" s="5">
        <f t="shared" si="13"/>
        <v>8.7418300653594794E-2</v>
      </c>
      <c r="F95" s="49">
        <f t="shared" si="14"/>
        <v>1.3934187372437705E-2</v>
      </c>
      <c r="G95" s="27">
        <f t="shared" si="15"/>
        <v>12.410554453438637</v>
      </c>
      <c r="H95" s="25">
        <f t="shared" si="16"/>
        <v>0.89944554656136333</v>
      </c>
      <c r="I95" s="25">
        <f t="shared" si="17"/>
        <v>6.7576675173656148E-2</v>
      </c>
      <c r="J95" s="30">
        <f t="shared" si="18"/>
        <v>1.3667206047567333E-2</v>
      </c>
      <c r="K95" s="27">
        <f t="shared" si="19"/>
        <v>2.760139342000504E-2</v>
      </c>
      <c r="L95" s="19">
        <f t="shared" si="20"/>
        <v>12.577841055460862</v>
      </c>
    </row>
    <row r="96" spans="1:12" x14ac:dyDescent="0.25">
      <c r="A96" s="1">
        <v>39873</v>
      </c>
      <c r="B96" s="26">
        <v>12.93</v>
      </c>
      <c r="C96" s="2">
        <v>13.31</v>
      </c>
      <c r="D96" s="2">
        <f t="shared" si="12"/>
        <v>-0.38000000000000078</v>
      </c>
      <c r="E96" s="5">
        <f t="shared" si="13"/>
        <v>-2.8549962434260012E-2</v>
      </c>
      <c r="F96" s="49">
        <f t="shared" si="14"/>
        <v>1.3934187372437705E-2</v>
      </c>
      <c r="G96" s="27">
        <f t="shared" si="15"/>
        <v>13.495464033927146</v>
      </c>
      <c r="H96" s="25">
        <f t="shared" si="16"/>
        <v>-0.56546403392714595</v>
      </c>
      <c r="I96" s="25">
        <f t="shared" si="17"/>
        <v>-4.3732717241078571E-2</v>
      </c>
      <c r="J96" s="30">
        <f t="shared" si="18"/>
        <v>1.4830370516055874E-2</v>
      </c>
      <c r="K96" s="27">
        <f t="shared" si="19"/>
        <v>2.876455788849358E-2</v>
      </c>
      <c r="L96" s="19">
        <f t="shared" si="20"/>
        <v>13.69285626549585</v>
      </c>
    </row>
    <row r="97" spans="1:21" x14ac:dyDescent="0.25">
      <c r="A97" s="1">
        <v>39904</v>
      </c>
      <c r="B97" s="26">
        <v>13.47</v>
      </c>
      <c r="C97" s="2">
        <v>12.93</v>
      </c>
      <c r="D97" s="2">
        <f t="shared" si="12"/>
        <v>0.54000000000000092</v>
      </c>
      <c r="E97" s="5">
        <f t="shared" si="13"/>
        <v>4.1763341067285457E-2</v>
      </c>
      <c r="F97" s="49">
        <f t="shared" si="14"/>
        <v>1.3934187372437705E-2</v>
      </c>
      <c r="G97" s="27">
        <f t="shared" si="15"/>
        <v>13.110169042725619</v>
      </c>
      <c r="H97" s="25">
        <f t="shared" si="16"/>
        <v>0.35983095727438119</v>
      </c>
      <c r="I97" s="25">
        <f t="shared" si="17"/>
        <v>2.6713508335143368E-2</v>
      </c>
      <c r="J97" s="30">
        <f t="shared" si="18"/>
        <v>-9.5975778431303654E-3</v>
      </c>
      <c r="K97" s="27">
        <f t="shared" si="19"/>
        <v>4.3366095293073392E-3</v>
      </c>
      <c r="L97" s="19">
        <f t="shared" si="20"/>
        <v>12.986072361213944</v>
      </c>
    </row>
    <row r="98" spans="1:21" x14ac:dyDescent="0.25">
      <c r="A98" s="1">
        <v>39934</v>
      </c>
      <c r="B98" s="26">
        <v>15.47</v>
      </c>
      <c r="C98" s="2">
        <v>13.47</v>
      </c>
      <c r="D98" s="2">
        <f t="shared" si="12"/>
        <v>2</v>
      </c>
      <c r="E98" s="5">
        <f t="shared" si="13"/>
        <v>0.14847809948032664</v>
      </c>
      <c r="F98" s="49">
        <f t="shared" si="14"/>
        <v>1.3934187372437705E-2</v>
      </c>
      <c r="G98" s="27">
        <f t="shared" si="15"/>
        <v>13.657693503906737</v>
      </c>
      <c r="H98" s="25">
        <f t="shared" si="16"/>
        <v>1.8123064960932638</v>
      </c>
      <c r="I98" s="25">
        <f t="shared" si="17"/>
        <v>0.11714974118249927</v>
      </c>
      <c r="J98" s="30">
        <f t="shared" si="18"/>
        <v>5.8625439232672556E-3</v>
      </c>
      <c r="K98" s="27">
        <f t="shared" si="19"/>
        <v>1.9796731295704958E-2</v>
      </c>
      <c r="L98" s="19">
        <f t="shared" si="20"/>
        <v>13.736661970553147</v>
      </c>
    </row>
    <row r="99" spans="1:21" x14ac:dyDescent="0.25">
      <c r="A99" s="1">
        <v>39965</v>
      </c>
      <c r="B99" s="26">
        <v>16.579999999999998</v>
      </c>
      <c r="C99" s="2">
        <v>15.47</v>
      </c>
      <c r="D99" s="2">
        <f t="shared" si="12"/>
        <v>1.1099999999999977</v>
      </c>
      <c r="E99" s="5">
        <f t="shared" si="13"/>
        <v>7.1751777634130418E-2</v>
      </c>
      <c r="F99" s="49">
        <f t="shared" si="14"/>
        <v>1.3934187372437705E-2</v>
      </c>
      <c r="G99" s="27">
        <f t="shared" si="15"/>
        <v>15.685561878651612</v>
      </c>
      <c r="H99" s="25">
        <f t="shared" si="16"/>
        <v>0.89443812134838652</v>
      </c>
      <c r="I99" s="25">
        <f t="shared" si="17"/>
        <v>5.3946810696525127E-2</v>
      </c>
      <c r="J99" s="30">
        <f t="shared" si="18"/>
        <v>2.5709670727834293E-2</v>
      </c>
      <c r="K99" s="27">
        <f t="shared" si="19"/>
        <v>3.9643858100271996E-2</v>
      </c>
      <c r="L99" s="19">
        <f t="shared" si="20"/>
        <v>16.083290484811208</v>
      </c>
    </row>
    <row r="100" spans="1:21" x14ac:dyDescent="0.25">
      <c r="A100" s="1">
        <v>39995</v>
      </c>
      <c r="B100" s="26">
        <v>17.8</v>
      </c>
      <c r="C100" s="2">
        <v>16.579999999999998</v>
      </c>
      <c r="D100" s="2">
        <f t="shared" si="12"/>
        <v>1.2200000000000024</v>
      </c>
      <c r="E100" s="5">
        <f t="shared" si="13"/>
        <v>7.3582629674306552E-2</v>
      </c>
      <c r="F100" s="49">
        <f t="shared" si="14"/>
        <v>1.3934187372437705E-2</v>
      </c>
      <c r="G100" s="27">
        <f t="shared" si="15"/>
        <v>16.811028826635017</v>
      </c>
      <c r="H100" s="25">
        <f t="shared" si="16"/>
        <v>0.98897117336498397</v>
      </c>
      <c r="I100" s="25">
        <f t="shared" si="17"/>
        <v>5.5560178278931678E-2</v>
      </c>
      <c r="J100" s="30">
        <f t="shared" si="18"/>
        <v>1.1839161792631121E-2</v>
      </c>
      <c r="K100" s="27">
        <f t="shared" si="19"/>
        <v>2.5773349165068828E-2</v>
      </c>
      <c r="L100" s="19">
        <f t="shared" si="20"/>
        <v>17.00732212915684</v>
      </c>
    </row>
    <row r="101" spans="1:21" x14ac:dyDescent="0.25">
      <c r="A101" s="1">
        <v>40026</v>
      </c>
      <c r="B101" s="26">
        <v>21.72</v>
      </c>
      <c r="C101" s="2">
        <v>17.8</v>
      </c>
      <c r="D101" s="2">
        <f t="shared" si="12"/>
        <v>3.9199999999999982</v>
      </c>
      <c r="E101" s="5">
        <f t="shared" si="13"/>
        <v>0.22022471910112348</v>
      </c>
      <c r="F101" s="49">
        <f t="shared" si="14"/>
        <v>1.3934187372437705E-2</v>
      </c>
      <c r="G101" s="27">
        <f t="shared" ref="G101:G124" si="21">C101*(1+F101)</f>
        <v>18.048028535229392</v>
      </c>
      <c r="H101" s="25">
        <f t="shared" ref="H101:H124" si="22">B101-G101</f>
        <v>3.671971464770607</v>
      </c>
      <c r="I101" s="25">
        <f t="shared" ref="I101:I124" si="23">H101/B101</f>
        <v>0.16905945970398745</v>
      </c>
      <c r="J101" s="30">
        <f t="shared" si="18"/>
        <v>1.2193231284274445E-2</v>
      </c>
      <c r="K101" s="27">
        <f t="shared" si="19"/>
        <v>2.6127418656712149E-2</v>
      </c>
      <c r="L101" s="19">
        <f t="shared" si="20"/>
        <v>18.265068052089479</v>
      </c>
      <c r="M101" s="6" t="s">
        <v>77</v>
      </c>
      <c r="N101" s="7"/>
      <c r="O101" s="7"/>
      <c r="P101" s="7"/>
      <c r="Q101" s="7"/>
      <c r="R101" s="8"/>
    </row>
    <row r="102" spans="1:21" x14ac:dyDescent="0.25">
      <c r="A102" s="1">
        <v>40057</v>
      </c>
      <c r="B102" s="26">
        <v>23.45</v>
      </c>
      <c r="C102" s="2">
        <v>21.72</v>
      </c>
      <c r="D102" s="2">
        <f t="shared" si="12"/>
        <v>1.7300000000000004</v>
      </c>
      <c r="E102" s="5">
        <f t="shared" si="13"/>
        <v>7.9650092081031326E-2</v>
      </c>
      <c r="F102" s="49">
        <f t="shared" si="14"/>
        <v>1.3934187372437705E-2</v>
      </c>
      <c r="G102" s="27">
        <f t="shared" si="21"/>
        <v>22.022650549729345</v>
      </c>
      <c r="H102" s="25">
        <f t="shared" si="22"/>
        <v>1.4273494502706541</v>
      </c>
      <c r="I102" s="25">
        <f t="shared" si="23"/>
        <v>6.0867780395337065E-2</v>
      </c>
      <c r="J102" s="30">
        <f t="shared" si="18"/>
        <v>3.7101772471217334E-2</v>
      </c>
      <c r="K102" s="27">
        <f t="shared" si="19"/>
        <v>5.103595984365504E-2</v>
      </c>
      <c r="L102" s="19">
        <f t="shared" si="20"/>
        <v>22.828501047804185</v>
      </c>
      <c r="M102" s="9" t="s">
        <v>67</v>
      </c>
      <c r="N102" s="10" t="s">
        <v>68</v>
      </c>
      <c r="O102" s="10" t="s">
        <v>69</v>
      </c>
      <c r="P102" s="11" t="s">
        <v>70</v>
      </c>
      <c r="Q102" s="12" t="s">
        <v>71</v>
      </c>
      <c r="R102" s="13" t="s">
        <v>72</v>
      </c>
      <c r="T102" s="20" t="s">
        <v>79</v>
      </c>
      <c r="U102" s="20" t="s">
        <v>78</v>
      </c>
    </row>
    <row r="103" spans="1:21" x14ac:dyDescent="0.25">
      <c r="A103" s="1">
        <v>40087</v>
      </c>
      <c r="B103" s="26">
        <v>23.16</v>
      </c>
      <c r="C103" s="2">
        <v>23.45</v>
      </c>
      <c r="D103" s="2">
        <f t="shared" si="12"/>
        <v>-0.28999999999999915</v>
      </c>
      <c r="E103" s="5">
        <f t="shared" si="13"/>
        <v>-1.2366737739872033E-2</v>
      </c>
      <c r="F103" s="49">
        <f t="shared" si="14"/>
        <v>1.3934187372437705E-2</v>
      </c>
      <c r="G103" s="27">
        <f t="shared" si="21"/>
        <v>23.776756693883662</v>
      </c>
      <c r="H103" s="25">
        <f t="shared" si="22"/>
        <v>-0.61675669388366217</v>
      </c>
      <c r="I103" s="25">
        <f t="shared" si="23"/>
        <v>-2.663025448547764E-2</v>
      </c>
      <c r="J103" s="30">
        <f t="shared" si="18"/>
        <v>1.3358037124985291E-2</v>
      </c>
      <c r="K103" s="27">
        <f t="shared" si="19"/>
        <v>2.7292224497422995E-2</v>
      </c>
      <c r="L103" s="19">
        <f t="shared" si="20"/>
        <v>24.090002664464567</v>
      </c>
      <c r="M103" s="14">
        <f>AVERAGE(I5:I124)</f>
        <v>-7.1134874455240872E-3</v>
      </c>
      <c r="N103" s="15">
        <f>STDEV(I5:I124)</f>
        <v>8.633782833506011E-2</v>
      </c>
      <c r="O103" s="15">
        <f>CORREL(I5:I123,I6:I124)</f>
        <v>0.21945990207339017</v>
      </c>
      <c r="P103" s="15">
        <f>SQRT(1/(COUNT(I5:I124)-2))</f>
        <v>9.2057461789832332E-2</v>
      </c>
      <c r="Q103" s="15">
        <f>(O103-0)/P103</f>
        <v>2.3839447428435325</v>
      </c>
      <c r="R103" s="16">
        <f>2*NORMSDIST(-ABS(Q103))</f>
        <v>1.7128174011952498E-2</v>
      </c>
      <c r="T103" s="5">
        <f>(SUMIF(I5:I124,"&gt;0")-SUMIF(I5:I124,"&lt;0"))/120</f>
        <v>6.7499104774903812E-2</v>
      </c>
      <c r="U103" s="5">
        <f>SQRT(SUMSQ(I5:I124)/119)</f>
        <v>8.6632831707455185E-2</v>
      </c>
    </row>
    <row r="104" spans="1:21" x14ac:dyDescent="0.25">
      <c r="A104" s="1">
        <v>40118</v>
      </c>
      <c r="B104" s="26">
        <v>22.77</v>
      </c>
      <c r="C104" s="2">
        <v>23.16</v>
      </c>
      <c r="D104" s="2">
        <f t="shared" si="12"/>
        <v>-0.39000000000000057</v>
      </c>
      <c r="E104" s="5">
        <f t="shared" si="13"/>
        <v>-1.6839378238341994E-2</v>
      </c>
      <c r="F104" s="49">
        <f t="shared" si="14"/>
        <v>1.3934187372437705E-2</v>
      </c>
      <c r="G104" s="27">
        <f t="shared" si="21"/>
        <v>23.482715779545657</v>
      </c>
      <c r="H104" s="25">
        <f t="shared" si="22"/>
        <v>-0.71271577954565757</v>
      </c>
      <c r="I104" s="25">
        <f t="shared" si="23"/>
        <v>-3.1300649079739021E-2</v>
      </c>
      <c r="J104" s="30">
        <f t="shared" si="18"/>
        <v>-5.8442730415723823E-3</v>
      </c>
      <c r="K104" s="27">
        <f t="shared" si="19"/>
        <v>8.0899143308653214E-3</v>
      </c>
      <c r="L104" s="19">
        <f t="shared" si="20"/>
        <v>23.34736241590284</v>
      </c>
    </row>
    <row r="105" spans="1:21" x14ac:dyDescent="0.25">
      <c r="A105" s="1">
        <v>40148</v>
      </c>
      <c r="B105" s="26">
        <v>24.9</v>
      </c>
      <c r="C105" s="2">
        <v>22.77</v>
      </c>
      <c r="D105" s="2">
        <f t="shared" si="12"/>
        <v>2.129999999999999</v>
      </c>
      <c r="E105" s="5">
        <f t="shared" si="13"/>
        <v>9.3544137022397847E-2</v>
      </c>
      <c r="F105" s="49">
        <f t="shared" si="14"/>
        <v>1.3934187372437705E-2</v>
      </c>
      <c r="G105" s="27">
        <f t="shared" si="21"/>
        <v>23.087281446470406</v>
      </c>
      <c r="H105" s="25">
        <f t="shared" si="22"/>
        <v>1.8127185535295922</v>
      </c>
      <c r="I105" s="25">
        <f t="shared" si="23"/>
        <v>7.2799941908818971E-2</v>
      </c>
      <c r="J105" s="30">
        <f t="shared" si="18"/>
        <v>-6.869237381873076E-3</v>
      </c>
      <c r="K105" s="27">
        <f t="shared" si="19"/>
        <v>7.0649499905646286E-3</v>
      </c>
      <c r="L105" s="19">
        <f t="shared" si="20"/>
        <v>22.930868911285156</v>
      </c>
      <c r="M105" s="50" t="s">
        <v>117</v>
      </c>
      <c r="N105" s="50"/>
      <c r="O105" s="50"/>
      <c r="P105" s="50"/>
      <c r="Q105" s="50"/>
      <c r="R105" s="50"/>
      <c r="S105" s="50"/>
    </row>
    <row r="106" spans="1:21" x14ac:dyDescent="0.25">
      <c r="A106" s="1">
        <v>40179</v>
      </c>
      <c r="B106" s="26">
        <v>21.91</v>
      </c>
      <c r="C106" s="2">
        <v>24.9</v>
      </c>
      <c r="D106" s="2">
        <f t="shared" si="12"/>
        <v>-2.9899999999999984</v>
      </c>
      <c r="E106" s="5">
        <f t="shared" si="13"/>
        <v>-0.12008032128514051</v>
      </c>
      <c r="F106" s="49">
        <f t="shared" si="14"/>
        <v>1.3934187372437705E-2</v>
      </c>
      <c r="G106" s="27">
        <f t="shared" si="21"/>
        <v>25.246961265573695</v>
      </c>
      <c r="H106" s="25">
        <f t="shared" si="22"/>
        <v>-3.3369612655736951</v>
      </c>
      <c r="I106" s="25">
        <f t="shared" si="23"/>
        <v>-0.15230311572677752</v>
      </c>
      <c r="J106" s="30">
        <f t="shared" si="18"/>
        <v>1.5976668122257905E-2</v>
      </c>
      <c r="K106" s="27">
        <f t="shared" si="19"/>
        <v>2.9910855494695611E-2</v>
      </c>
      <c r="L106" s="19">
        <f t="shared" si="20"/>
        <v>25.644780301817921</v>
      </c>
      <c r="M106" s="50" t="s">
        <v>113</v>
      </c>
      <c r="N106" s="50"/>
      <c r="O106" s="50"/>
      <c r="P106" s="51">
        <f>B124</f>
        <v>29.47</v>
      </c>
      <c r="Q106" s="50"/>
      <c r="R106" s="50"/>
      <c r="S106" s="50"/>
    </row>
    <row r="107" spans="1:21" x14ac:dyDescent="0.25">
      <c r="A107" s="1">
        <v>40210</v>
      </c>
      <c r="B107" s="26">
        <v>21.98</v>
      </c>
      <c r="C107" s="2">
        <v>21.91</v>
      </c>
      <c r="D107" s="2">
        <f t="shared" si="12"/>
        <v>7.0000000000000284E-2</v>
      </c>
      <c r="E107" s="5">
        <f t="shared" si="13"/>
        <v>3.1948881789137509E-3</v>
      </c>
      <c r="F107" s="49">
        <f t="shared" si="14"/>
        <v>1.3934187372437705E-2</v>
      </c>
      <c r="G107" s="27">
        <f t="shared" si="21"/>
        <v>22.215298045330108</v>
      </c>
      <c r="H107" s="25">
        <f t="shared" si="22"/>
        <v>-0.2352980453301079</v>
      </c>
      <c r="I107" s="25">
        <f t="shared" si="23"/>
        <v>-1.0705097603735572E-2</v>
      </c>
      <c r="J107" s="30">
        <f t="shared" si="18"/>
        <v>-3.3424426862870803E-2</v>
      </c>
      <c r="K107" s="27">
        <f t="shared" si="19"/>
        <v>-1.9490239490433096E-2</v>
      </c>
      <c r="L107" s="19">
        <f t="shared" si="20"/>
        <v>21.482968852764611</v>
      </c>
      <c r="M107" s="52" t="s">
        <v>122</v>
      </c>
      <c r="N107" s="50"/>
      <c r="O107" s="50"/>
      <c r="P107" s="53">
        <f>E2</f>
        <v>1.3934187372437705E-2</v>
      </c>
      <c r="Q107" s="50"/>
      <c r="R107" s="50"/>
      <c r="S107" s="50"/>
    </row>
    <row r="108" spans="1:21" x14ac:dyDescent="0.25">
      <c r="A108" s="1">
        <v>40238</v>
      </c>
      <c r="B108" s="26">
        <v>18.149999999999999</v>
      </c>
      <c r="C108" s="2">
        <v>21.98</v>
      </c>
      <c r="D108" s="2">
        <f t="shared" si="12"/>
        <v>-3.8300000000000018</v>
      </c>
      <c r="E108" s="5">
        <f t="shared" si="13"/>
        <v>-0.17424931756141956</v>
      </c>
      <c r="F108" s="49">
        <f t="shared" si="14"/>
        <v>1.3934187372437705E-2</v>
      </c>
      <c r="G108" s="27">
        <f t="shared" si="21"/>
        <v>22.28627343844618</v>
      </c>
      <c r="H108" s="25">
        <f t="shared" si="22"/>
        <v>-4.1362734384461817</v>
      </c>
      <c r="I108" s="25">
        <f t="shared" si="23"/>
        <v>-0.22789385335791637</v>
      </c>
      <c r="J108" s="30">
        <f t="shared" si="18"/>
        <v>-2.3493396718018925E-3</v>
      </c>
      <c r="K108" s="27">
        <f t="shared" si="19"/>
        <v>1.1584847700635812E-2</v>
      </c>
      <c r="L108" s="19">
        <f t="shared" si="20"/>
        <v>22.234634952459974</v>
      </c>
      <c r="M108" s="52" t="s">
        <v>123</v>
      </c>
      <c r="N108" s="50"/>
      <c r="O108" s="50"/>
      <c r="P108" s="55">
        <f>P106*P107</f>
        <v>0.41064050186573914</v>
      </c>
      <c r="Q108" s="50"/>
      <c r="R108" s="50"/>
      <c r="S108" s="50"/>
    </row>
    <row r="109" spans="1:21" x14ac:dyDescent="0.25">
      <c r="A109" s="1">
        <v>40269</v>
      </c>
      <c r="B109" s="26">
        <v>16.89</v>
      </c>
      <c r="C109" s="2">
        <v>18.149999999999999</v>
      </c>
      <c r="D109" s="2">
        <f t="shared" si="12"/>
        <v>-1.259999999999998</v>
      </c>
      <c r="E109" s="5">
        <f t="shared" si="13"/>
        <v>-6.9421487603305687E-2</v>
      </c>
      <c r="F109" s="49">
        <f t="shared" si="14"/>
        <v>1.3934187372437705E-2</v>
      </c>
      <c r="G109" s="27">
        <f t="shared" si="21"/>
        <v>18.402905500809741</v>
      </c>
      <c r="H109" s="25">
        <f t="shared" si="22"/>
        <v>-1.5129055008097403</v>
      </c>
      <c r="I109" s="25">
        <f t="shared" si="23"/>
        <v>-8.9574037940185924E-2</v>
      </c>
      <c r="J109" s="30">
        <f t="shared" si="18"/>
        <v>-5.0013562741055867E-2</v>
      </c>
      <c r="K109" s="27">
        <f t="shared" si="19"/>
        <v>-3.6079375368618161E-2</v>
      </c>
      <c r="L109" s="19">
        <f t="shared" si="20"/>
        <v>17.495159337059579</v>
      </c>
      <c r="M109" s="50" t="s">
        <v>112</v>
      </c>
      <c r="N109" s="50"/>
      <c r="O109" s="50"/>
      <c r="P109" s="51">
        <f>P106+P108</f>
        <v>29.880640501865738</v>
      </c>
      <c r="Q109" s="50"/>
      <c r="R109" s="51"/>
      <c r="S109" s="53"/>
    </row>
    <row r="110" spans="1:21" x14ac:dyDescent="0.25">
      <c r="A110" s="1">
        <v>40299</v>
      </c>
      <c r="B110" s="26">
        <v>15.11</v>
      </c>
      <c r="C110" s="2">
        <v>16.89</v>
      </c>
      <c r="D110" s="2">
        <f t="shared" si="12"/>
        <v>-1.7800000000000011</v>
      </c>
      <c r="E110" s="5">
        <f t="shared" si="13"/>
        <v>-0.10538780343398467</v>
      </c>
      <c r="F110" s="49">
        <f t="shared" si="14"/>
        <v>1.3934187372437705E-2</v>
      </c>
      <c r="G110" s="27">
        <f t="shared" si="21"/>
        <v>17.125348424720475</v>
      </c>
      <c r="H110" s="25">
        <f t="shared" si="22"/>
        <v>-2.0153484247204752</v>
      </c>
      <c r="I110" s="25">
        <f t="shared" si="23"/>
        <v>-0.1333784529927515</v>
      </c>
      <c r="J110" s="30">
        <f t="shared" si="18"/>
        <v>-1.9657909594671338E-2</v>
      </c>
      <c r="K110" s="27">
        <f t="shared" si="19"/>
        <v>-5.7237222222336331E-3</v>
      </c>
      <c r="L110" s="19">
        <f t="shared" si="20"/>
        <v>16.793326331666474</v>
      </c>
      <c r="M110" s="56" t="s">
        <v>135</v>
      </c>
      <c r="N110" s="50"/>
      <c r="O110" s="50"/>
      <c r="P110" s="51"/>
      <c r="Q110" s="50"/>
      <c r="R110" s="51"/>
      <c r="S110" s="53"/>
    </row>
    <row r="111" spans="1:21" x14ac:dyDescent="0.25">
      <c r="A111" s="1">
        <v>40330</v>
      </c>
      <c r="B111" s="26">
        <v>16.3</v>
      </c>
      <c r="C111" s="2">
        <v>15.11</v>
      </c>
      <c r="D111" s="2">
        <f t="shared" si="12"/>
        <v>1.1900000000000013</v>
      </c>
      <c r="E111" s="5">
        <f t="shared" si="13"/>
        <v>7.8755790866975595E-2</v>
      </c>
      <c r="F111" s="49">
        <f t="shared" si="14"/>
        <v>1.3934187372437705E-2</v>
      </c>
      <c r="G111" s="27">
        <f t="shared" si="21"/>
        <v>15.320545571197533</v>
      </c>
      <c r="H111" s="25">
        <f t="shared" si="22"/>
        <v>0.9794544288024678</v>
      </c>
      <c r="I111" s="25">
        <f t="shared" si="23"/>
        <v>6.0089228760887591E-2</v>
      </c>
      <c r="J111" s="30">
        <f t="shared" si="18"/>
        <v>-2.9271222232489517E-2</v>
      </c>
      <c r="K111" s="27">
        <f t="shared" si="19"/>
        <v>-1.5337034860051812E-2</v>
      </c>
      <c r="L111" s="19">
        <f t="shared" si="20"/>
        <v>14.878257403264618</v>
      </c>
      <c r="M111" s="50" t="s">
        <v>136</v>
      </c>
      <c r="N111" s="50"/>
      <c r="O111" s="50"/>
      <c r="P111" s="51">
        <f>G124</f>
        <v>25.267239949321148</v>
      </c>
      <c r="Q111" s="50"/>
      <c r="R111" s="51"/>
      <c r="S111" s="53"/>
    </row>
    <row r="112" spans="1:21" x14ac:dyDescent="0.25">
      <c r="A112" s="1">
        <v>40360</v>
      </c>
      <c r="B112" s="26">
        <v>17.690000000000001</v>
      </c>
      <c r="C112" s="2">
        <v>16.3</v>
      </c>
      <c r="D112" s="2">
        <f t="shared" si="12"/>
        <v>1.3900000000000006</v>
      </c>
      <c r="E112" s="5">
        <f t="shared" si="13"/>
        <v>8.5276073619631937E-2</v>
      </c>
      <c r="F112" s="49">
        <f t="shared" si="14"/>
        <v>1.3934187372437705E-2</v>
      </c>
      <c r="G112" s="27">
        <f t="shared" si="21"/>
        <v>16.527127254170736</v>
      </c>
      <c r="H112" s="25">
        <f t="shared" si="22"/>
        <v>1.1628727458292651</v>
      </c>
      <c r="I112" s="25">
        <f t="shared" si="23"/>
        <v>6.5736164263949404E-2</v>
      </c>
      <c r="J112" s="30">
        <f t="shared" si="18"/>
        <v>1.3187176259529931E-2</v>
      </c>
      <c r="K112" s="27">
        <f t="shared" si="19"/>
        <v>2.7121363631967634E-2</v>
      </c>
      <c r="L112" s="19">
        <f t="shared" si="20"/>
        <v>16.742078227201073</v>
      </c>
      <c r="M112" s="50" t="s">
        <v>140</v>
      </c>
      <c r="N112" s="50"/>
      <c r="O112" s="50"/>
      <c r="P112" s="51">
        <f>P106-P111</f>
        <v>4.2027600506788509</v>
      </c>
      <c r="Q112" s="50"/>
      <c r="R112" s="51"/>
      <c r="S112" s="53"/>
    </row>
    <row r="113" spans="1:19" x14ac:dyDescent="0.25">
      <c r="A113" s="1">
        <v>40391</v>
      </c>
      <c r="B113" s="26">
        <v>18.600000000000001</v>
      </c>
      <c r="C113" s="2">
        <v>17.690000000000001</v>
      </c>
      <c r="D113" s="2">
        <f t="shared" si="12"/>
        <v>0.91000000000000014</v>
      </c>
      <c r="E113" s="5">
        <f t="shared" si="13"/>
        <v>5.1441492368569819E-2</v>
      </c>
      <c r="F113" s="49">
        <f t="shared" si="14"/>
        <v>1.3934187372437705E-2</v>
      </c>
      <c r="G113" s="27">
        <f t="shared" si="21"/>
        <v>17.936495774618425</v>
      </c>
      <c r="H113" s="25">
        <f t="shared" si="22"/>
        <v>0.66350422538157616</v>
      </c>
      <c r="I113" s="25">
        <f t="shared" si="23"/>
        <v>3.5672270181805167E-2</v>
      </c>
      <c r="J113" s="30">
        <f t="shared" si="18"/>
        <v>1.4426452172046626E-2</v>
      </c>
      <c r="K113" s="27">
        <f t="shared" si="19"/>
        <v>2.8360639544484333E-2</v>
      </c>
      <c r="L113" s="19">
        <f t="shared" si="20"/>
        <v>18.191699713541929</v>
      </c>
      <c r="M113" s="50" t="s">
        <v>137</v>
      </c>
      <c r="N113" s="50"/>
      <c r="O113" s="50"/>
      <c r="P113" s="53">
        <f>P112/P106</f>
        <v>0.14261147101048019</v>
      </c>
      <c r="Q113" s="50"/>
      <c r="R113" s="51"/>
      <c r="S113" s="53"/>
    </row>
    <row r="114" spans="1:19" x14ac:dyDescent="0.25">
      <c r="A114" s="1">
        <v>40422</v>
      </c>
      <c r="B114" s="26">
        <v>22.67</v>
      </c>
      <c r="C114" s="2">
        <v>18.600000000000001</v>
      </c>
      <c r="D114" s="2">
        <f t="shared" si="12"/>
        <v>4.07</v>
      </c>
      <c r="E114" s="5">
        <f t="shared" si="13"/>
        <v>0.21881720430107526</v>
      </c>
      <c r="F114" s="49">
        <f t="shared" si="14"/>
        <v>1.3934187372437705E-2</v>
      </c>
      <c r="G114" s="27">
        <f t="shared" si="21"/>
        <v>18.859175885127343</v>
      </c>
      <c r="H114" s="25">
        <f t="shared" si="22"/>
        <v>3.8108241148726592</v>
      </c>
      <c r="I114" s="25">
        <f t="shared" si="23"/>
        <v>0.16809987273368587</v>
      </c>
      <c r="J114" s="30">
        <f t="shared" si="18"/>
        <v>7.8286329208344784E-3</v>
      </c>
      <c r="K114" s="27">
        <f t="shared" si="19"/>
        <v>2.1762820293272183E-2</v>
      </c>
      <c r="L114" s="19">
        <f t="shared" si="20"/>
        <v>19.004788457454865</v>
      </c>
      <c r="M114" s="50" t="s">
        <v>141</v>
      </c>
      <c r="N114" s="50"/>
      <c r="O114" s="50"/>
      <c r="P114" s="57">
        <f>I1</f>
        <v>0.21945990207339017</v>
      </c>
      <c r="Q114" s="50"/>
      <c r="R114" s="51"/>
      <c r="S114" s="53"/>
    </row>
    <row r="115" spans="1:19" x14ac:dyDescent="0.25">
      <c r="A115" s="1">
        <v>40452</v>
      </c>
      <c r="B115" s="26">
        <v>26.94</v>
      </c>
      <c r="C115" s="2">
        <v>22.67</v>
      </c>
      <c r="D115" s="2">
        <f t="shared" si="12"/>
        <v>4.2699999999999996</v>
      </c>
      <c r="E115" s="5">
        <f t="shared" si="13"/>
        <v>0.18835465372739299</v>
      </c>
      <c r="F115" s="49">
        <f t="shared" si="14"/>
        <v>1.3934187372437705E-2</v>
      </c>
      <c r="G115" s="27">
        <f t="shared" si="21"/>
        <v>22.985888027733164</v>
      </c>
      <c r="H115" s="25">
        <f t="shared" si="22"/>
        <v>3.954111972266837</v>
      </c>
      <c r="I115" s="25">
        <f t="shared" si="23"/>
        <v>0.14677475769364651</v>
      </c>
      <c r="J115" s="30">
        <f t="shared" si="18"/>
        <v>3.689118160868405E-2</v>
      </c>
      <c r="K115" s="27">
        <f t="shared" si="19"/>
        <v>5.0825368981121756E-2</v>
      </c>
      <c r="L115" s="19">
        <f t="shared" si="20"/>
        <v>23.822211114802034</v>
      </c>
      <c r="M115" s="50" t="s">
        <v>138</v>
      </c>
      <c r="N115" s="50"/>
      <c r="O115" s="50"/>
      <c r="P115" s="53">
        <f>P113*P114</f>
        <v>3.1297499462502106E-2</v>
      </c>
      <c r="Q115" s="50"/>
      <c r="R115" s="51"/>
      <c r="S115" s="53"/>
    </row>
    <row r="116" spans="1:19" x14ac:dyDescent="0.25">
      <c r="A116" s="1">
        <v>40483</v>
      </c>
      <c r="B116" s="26">
        <v>26.42</v>
      </c>
      <c r="C116" s="2">
        <v>26.94</v>
      </c>
      <c r="D116" s="2">
        <f t="shared" si="12"/>
        <v>-0.51999999999999957</v>
      </c>
      <c r="E116" s="5">
        <f t="shared" si="13"/>
        <v>-1.9302152932442449E-2</v>
      </c>
      <c r="F116" s="49">
        <f t="shared" si="14"/>
        <v>1.3934187372437705E-2</v>
      </c>
      <c r="G116" s="27">
        <f t="shared" si="21"/>
        <v>27.315387007813474</v>
      </c>
      <c r="H116" s="25">
        <f t="shared" si="22"/>
        <v>-0.89538700781347202</v>
      </c>
      <c r="I116" s="25">
        <f t="shared" si="23"/>
        <v>-3.3890499917239664E-2</v>
      </c>
      <c r="J116" s="30">
        <f t="shared" si="18"/>
        <v>3.2211173950293236E-2</v>
      </c>
      <c r="K116" s="27">
        <f t="shared" si="19"/>
        <v>4.6145361322730942E-2</v>
      </c>
      <c r="L116" s="19">
        <f t="shared" si="20"/>
        <v>28.183156034034372</v>
      </c>
      <c r="M116" s="50" t="s">
        <v>142</v>
      </c>
      <c r="N116" s="50"/>
      <c r="O116" s="50"/>
      <c r="P116" s="58">
        <f>P107+P115</f>
        <v>4.5231686834939812E-2</v>
      </c>
      <c r="Q116" s="50"/>
      <c r="R116" s="50"/>
      <c r="S116" s="51"/>
    </row>
    <row r="117" spans="1:19" x14ac:dyDescent="0.25">
      <c r="A117" s="1">
        <v>40513</v>
      </c>
      <c r="B117" s="26">
        <v>28.04</v>
      </c>
      <c r="C117" s="2">
        <v>26.42</v>
      </c>
      <c r="D117" s="2">
        <f t="shared" si="12"/>
        <v>1.6199999999999974</v>
      </c>
      <c r="E117" s="5">
        <f t="shared" si="13"/>
        <v>6.1317183951551751E-2</v>
      </c>
      <c r="F117" s="49">
        <f t="shared" si="14"/>
        <v>1.3934187372437705E-2</v>
      </c>
      <c r="G117" s="27">
        <f t="shared" si="21"/>
        <v>26.788141230379804</v>
      </c>
      <c r="H117" s="25">
        <f t="shared" si="22"/>
        <v>1.2518587696201955</v>
      </c>
      <c r="I117" s="25">
        <f t="shared" si="23"/>
        <v>4.4645462539949915E-2</v>
      </c>
      <c r="J117" s="30">
        <f t="shared" si="18"/>
        <v>-7.437605793055654E-3</v>
      </c>
      <c r="K117" s="27">
        <f t="shared" si="19"/>
        <v>6.4965815793820506E-3</v>
      </c>
      <c r="L117" s="19">
        <f t="shared" si="20"/>
        <v>26.591639685327277</v>
      </c>
      <c r="M117" s="50" t="s">
        <v>143</v>
      </c>
      <c r="N117" s="50"/>
      <c r="O117" s="50"/>
      <c r="P117" s="54">
        <f>P106*P116</f>
        <v>1.3329778110256763</v>
      </c>
      <c r="Q117" s="50"/>
      <c r="R117" s="50"/>
      <c r="S117" s="51"/>
    </row>
    <row r="118" spans="1:19" x14ac:dyDescent="0.25">
      <c r="A118" s="1">
        <v>40544</v>
      </c>
      <c r="B118" s="26">
        <v>29.74</v>
      </c>
      <c r="C118" s="2">
        <v>28.04</v>
      </c>
      <c r="D118" s="2">
        <f t="shared" si="12"/>
        <v>1.6999999999999993</v>
      </c>
      <c r="E118" s="5">
        <f t="shared" si="13"/>
        <v>6.062767475035661E-2</v>
      </c>
      <c r="F118" s="49">
        <f t="shared" si="14"/>
        <v>1.3934187372437705E-2</v>
      </c>
      <c r="G118" s="27">
        <f t="shared" si="21"/>
        <v>28.430714613923151</v>
      </c>
      <c r="H118" s="25">
        <f t="shared" si="22"/>
        <v>1.3092853860768479</v>
      </c>
      <c r="I118" s="25">
        <f t="shared" si="23"/>
        <v>4.4024390923902083E-2</v>
      </c>
      <c r="J118" s="30">
        <f t="shared" si="18"/>
        <v>9.7978888370386166E-3</v>
      </c>
      <c r="K118" s="27">
        <f t="shared" si="19"/>
        <v>2.3732076209476323E-2</v>
      </c>
      <c r="L118" s="19">
        <f t="shared" si="20"/>
        <v>28.705447416913717</v>
      </c>
      <c r="M118" s="50" t="s">
        <v>144</v>
      </c>
      <c r="N118" s="50"/>
      <c r="O118" s="50"/>
      <c r="P118" s="59">
        <f>P106+P117</f>
        <v>30.802977811025674</v>
      </c>
      <c r="Q118" s="50"/>
      <c r="R118" s="50"/>
      <c r="S118" s="51"/>
    </row>
    <row r="119" spans="1:19" x14ac:dyDescent="0.25">
      <c r="A119" s="1">
        <v>40575</v>
      </c>
      <c r="B119" s="26">
        <v>29.31</v>
      </c>
      <c r="C119" s="2">
        <v>29.74</v>
      </c>
      <c r="D119" s="2">
        <f t="shared" si="12"/>
        <v>-0.42999999999999972</v>
      </c>
      <c r="E119" s="5">
        <f t="shared" si="13"/>
        <v>-1.4458641560188289E-2</v>
      </c>
      <c r="F119" s="49">
        <f t="shared" si="14"/>
        <v>1.3934187372437705E-2</v>
      </c>
      <c r="G119" s="27">
        <f t="shared" si="21"/>
        <v>30.154402732456294</v>
      </c>
      <c r="H119" s="25">
        <f t="shared" si="22"/>
        <v>-0.84440273245629527</v>
      </c>
      <c r="I119" s="25">
        <f t="shared" si="23"/>
        <v>-2.8809373335254018E-2</v>
      </c>
      <c r="J119" s="30">
        <f t="shared" si="18"/>
        <v>9.6615885210001983E-3</v>
      </c>
      <c r="K119" s="27">
        <f t="shared" si="19"/>
        <v>2.3595775893437903E-2</v>
      </c>
      <c r="L119" s="19">
        <f t="shared" si="20"/>
        <v>30.441738375070845</v>
      </c>
    </row>
    <row r="120" spans="1:19" x14ac:dyDescent="0.25">
      <c r="A120" s="1">
        <v>40603</v>
      </c>
      <c r="B120" s="26">
        <v>25.9</v>
      </c>
      <c r="C120" s="2">
        <v>29.31</v>
      </c>
      <c r="D120" s="2">
        <f t="shared" si="12"/>
        <v>-3.41</v>
      </c>
      <c r="E120" s="5">
        <f t="shared" si="13"/>
        <v>-0.1163425452064142</v>
      </c>
      <c r="F120" s="49">
        <f t="shared" si="14"/>
        <v>1.3934187372437705E-2</v>
      </c>
      <c r="G120" s="27">
        <f t="shared" si="21"/>
        <v>29.718411031886149</v>
      </c>
      <c r="H120" s="25">
        <f t="shared" si="22"/>
        <v>-3.8184110318861499</v>
      </c>
      <c r="I120" s="25">
        <f t="shared" si="23"/>
        <v>-0.14742899737012163</v>
      </c>
      <c r="J120" s="30">
        <f t="shared" si="18"/>
        <v>-6.3225022509505848E-3</v>
      </c>
      <c r="K120" s="27">
        <f t="shared" si="19"/>
        <v>7.6116851214871198E-3</v>
      </c>
      <c r="L120" s="19">
        <f t="shared" si="20"/>
        <v>29.533098490910788</v>
      </c>
    </row>
    <row r="121" spans="1:19" x14ac:dyDescent="0.25">
      <c r="A121" s="1">
        <v>40634</v>
      </c>
      <c r="B121" s="26">
        <v>23.9</v>
      </c>
      <c r="C121" s="2">
        <v>25.9</v>
      </c>
      <c r="D121" s="2">
        <f t="shared" si="12"/>
        <v>-2</v>
      </c>
      <c r="E121" s="5">
        <f t="shared" si="13"/>
        <v>-7.7220077220077218E-2</v>
      </c>
      <c r="F121" s="49">
        <f t="shared" si="14"/>
        <v>1.3934187372437705E-2</v>
      </c>
      <c r="G121" s="27">
        <f t="shared" si="21"/>
        <v>26.260895452946134</v>
      </c>
      <c r="H121" s="25">
        <f t="shared" si="22"/>
        <v>-2.360895452946135</v>
      </c>
      <c r="I121" s="25">
        <f t="shared" si="23"/>
        <v>-9.878223652494289E-2</v>
      </c>
      <c r="J121" s="30">
        <f t="shared" si="18"/>
        <v>-3.2354753325624992E-2</v>
      </c>
      <c r="K121" s="27">
        <f t="shared" si="19"/>
        <v>-1.8420565953187286E-2</v>
      </c>
      <c r="L121" s="19">
        <f t="shared" si="20"/>
        <v>25.422907341812447</v>
      </c>
    </row>
    <row r="122" spans="1:19" x14ac:dyDescent="0.25">
      <c r="A122" s="1">
        <v>40664</v>
      </c>
      <c r="B122" s="26">
        <v>21.84</v>
      </c>
      <c r="C122" s="2">
        <v>23.9</v>
      </c>
      <c r="D122" s="2">
        <f t="shared" si="12"/>
        <v>-2.0599999999999987</v>
      </c>
      <c r="E122" s="5">
        <f t="shared" si="13"/>
        <v>-8.6192468619246815E-2</v>
      </c>
      <c r="F122" s="49">
        <f t="shared" si="14"/>
        <v>1.3934187372437705E-2</v>
      </c>
      <c r="G122" s="27">
        <f t="shared" si="21"/>
        <v>24.23302707820126</v>
      </c>
      <c r="H122" s="25">
        <f t="shared" si="22"/>
        <v>-2.3930270782012606</v>
      </c>
      <c r="I122" s="25">
        <f t="shared" si="23"/>
        <v>-0.10957083691397713</v>
      </c>
      <c r="J122" s="30">
        <f t="shared" si="18"/>
        <v>-2.1678739954354431E-2</v>
      </c>
      <c r="K122" s="27">
        <f t="shared" si="19"/>
        <v>-7.7445525819167266E-3</v>
      </c>
      <c r="L122" s="19">
        <f t="shared" si="20"/>
        <v>23.714905193292189</v>
      </c>
    </row>
    <row r="123" spans="1:19" x14ac:dyDescent="0.25">
      <c r="A123" s="1">
        <v>40695</v>
      </c>
      <c r="B123" s="26">
        <v>24.92</v>
      </c>
      <c r="C123" s="2">
        <v>21.84</v>
      </c>
      <c r="D123" s="2">
        <f t="shared" si="12"/>
        <v>3.0800000000000018</v>
      </c>
      <c r="E123" s="5">
        <f t="shared" si="13"/>
        <v>0.14102564102564111</v>
      </c>
      <c r="F123" s="49">
        <f t="shared" si="14"/>
        <v>1.3934187372437705E-2</v>
      </c>
      <c r="G123" s="27">
        <f t="shared" si="21"/>
        <v>22.14432265221404</v>
      </c>
      <c r="H123" s="25">
        <f t="shared" si="22"/>
        <v>2.7756773477859618</v>
      </c>
      <c r="I123" s="25">
        <f t="shared" si="23"/>
        <v>0.11138352117921194</v>
      </c>
      <c r="J123" s="30">
        <f t="shared" si="18"/>
        <v>-2.4046405139240827E-2</v>
      </c>
      <c r="K123" s="27">
        <f t="shared" si="19"/>
        <v>-1.0112217766803122E-2</v>
      </c>
      <c r="L123" s="19">
        <f t="shared" si="20"/>
        <v>21.61914916397302</v>
      </c>
    </row>
    <row r="124" spans="1:19" x14ac:dyDescent="0.25">
      <c r="A124" s="1">
        <v>40725</v>
      </c>
      <c r="B124" s="26">
        <v>29.47</v>
      </c>
      <c r="C124" s="2">
        <v>24.92</v>
      </c>
      <c r="D124" s="2">
        <f t="shared" si="12"/>
        <v>4.5499999999999972</v>
      </c>
      <c r="E124" s="5">
        <f t="shared" si="13"/>
        <v>0.18258426966292121</v>
      </c>
      <c r="F124" s="49">
        <f t="shared" si="14"/>
        <v>1.3934187372437705E-2</v>
      </c>
      <c r="G124" s="27">
        <f t="shared" si="21"/>
        <v>25.267239949321148</v>
      </c>
      <c r="H124" s="25">
        <f t="shared" si="22"/>
        <v>4.2027600506788509</v>
      </c>
      <c r="I124" s="25">
        <f t="shared" si="23"/>
        <v>0.14261147101048019</v>
      </c>
      <c r="J124" s="30">
        <f t="shared" si="18"/>
        <v>2.4444216650579231E-2</v>
      </c>
      <c r="K124" s="27">
        <f t="shared" si="19"/>
        <v>3.8378404023016933E-2</v>
      </c>
      <c r="L124" s="19">
        <f t="shared" si="20"/>
        <v>25.876389828253583</v>
      </c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"/>
  <sheetViews>
    <sheetView workbookViewId="0"/>
  </sheetViews>
  <sheetFormatPr defaultRowHeight="13.2" x14ac:dyDescent="0.25"/>
  <cols>
    <col min="3" max="3" width="11" customWidth="1"/>
    <col min="5" max="5" width="10.33203125" customWidth="1"/>
    <col min="6" max="6" width="11.109375" bestFit="1" customWidth="1"/>
    <col min="7" max="9" width="11.109375" customWidth="1"/>
    <col min="10" max="10" width="10.6640625" bestFit="1" customWidth="1"/>
    <col min="12" max="12" width="8.44140625" customWidth="1"/>
    <col min="13" max="13" width="8.77734375" customWidth="1"/>
    <col min="14" max="14" width="10.109375" customWidth="1"/>
  </cols>
  <sheetData>
    <row r="1" spans="1:20" x14ac:dyDescent="0.25">
      <c r="A1" s="18" t="s">
        <v>2</v>
      </c>
      <c r="D1" t="s">
        <v>75</v>
      </c>
      <c r="E1" s="19">
        <f>CORREL(E5:E123,E6:E124)</f>
        <v>0.25942441051435111</v>
      </c>
      <c r="H1" t="s">
        <v>75</v>
      </c>
      <c r="I1" s="19">
        <f>CORREL(I5:I123,I6:I124)</f>
        <v>0.21945990207339017</v>
      </c>
      <c r="K1" s="24" t="s">
        <v>81</v>
      </c>
      <c r="L1" s="24" t="s">
        <v>81</v>
      </c>
      <c r="M1" s="24" t="s">
        <v>129</v>
      </c>
      <c r="N1" s="24" t="s">
        <v>131</v>
      </c>
    </row>
    <row r="2" spans="1:20" x14ac:dyDescent="0.25">
      <c r="D2" t="s">
        <v>76</v>
      </c>
      <c r="E2" s="19">
        <f>AVERAGE(E5:E124)</f>
        <v>1.3934187372437705E-2</v>
      </c>
      <c r="F2" s="24" t="s">
        <v>127</v>
      </c>
      <c r="G2" s="24" t="s">
        <v>66</v>
      </c>
      <c r="H2" s="24" t="s">
        <v>129</v>
      </c>
      <c r="I2" s="24" t="s">
        <v>131</v>
      </c>
      <c r="J2" s="24" t="s">
        <v>69</v>
      </c>
      <c r="K2" s="24" t="s">
        <v>64</v>
      </c>
      <c r="L2" s="24" t="s">
        <v>64</v>
      </c>
      <c r="M2" s="24" t="s">
        <v>133</v>
      </c>
      <c r="N2" s="24" t="s">
        <v>133</v>
      </c>
      <c r="R2" s="21" t="s">
        <v>80</v>
      </c>
      <c r="S2" s="21"/>
      <c r="T2" s="22">
        <f>CORREL(B4:B123,B5:B124)</f>
        <v>0.97756727656050579</v>
      </c>
    </row>
    <row r="3" spans="1:20" x14ac:dyDescent="0.25">
      <c r="A3" s="17" t="s">
        <v>0</v>
      </c>
      <c r="B3" s="17" t="s">
        <v>1</v>
      </c>
      <c r="C3" s="17" t="s">
        <v>3</v>
      </c>
      <c r="D3" s="17" t="s">
        <v>4</v>
      </c>
      <c r="E3" s="17" t="s">
        <v>47</v>
      </c>
      <c r="F3" s="24" t="s">
        <v>47</v>
      </c>
      <c r="G3" s="24" t="s">
        <v>128</v>
      </c>
      <c r="H3" s="24" t="s">
        <v>130</v>
      </c>
      <c r="I3" s="24" t="s">
        <v>130</v>
      </c>
      <c r="J3" s="24" t="s">
        <v>132</v>
      </c>
      <c r="K3" s="24" t="s">
        <v>65</v>
      </c>
      <c r="L3" s="24" t="s">
        <v>1</v>
      </c>
      <c r="M3" s="24" t="s">
        <v>134</v>
      </c>
      <c r="N3" s="24" t="s">
        <v>134</v>
      </c>
    </row>
    <row r="4" spans="1:20" x14ac:dyDescent="0.25">
      <c r="A4" s="1">
        <v>37073</v>
      </c>
      <c r="B4" s="26">
        <v>8.5399999999999991</v>
      </c>
      <c r="C4" s="2"/>
    </row>
    <row r="5" spans="1:20" x14ac:dyDescent="0.25">
      <c r="A5" s="1">
        <v>37104</v>
      </c>
      <c r="B5" s="26">
        <v>7.9</v>
      </c>
      <c r="C5" s="2">
        <v>8.5399999999999991</v>
      </c>
      <c r="D5" s="2">
        <f t="shared" ref="D5:D68" si="0">B5-B4</f>
        <v>-0.63999999999999879</v>
      </c>
      <c r="E5" s="5">
        <f t="shared" ref="E5:E68" si="1">D5/B4</f>
        <v>-7.494145199063218E-2</v>
      </c>
      <c r="F5" s="49">
        <f t="shared" ref="F5:F68" si="2">$E$2</f>
        <v>1.3934187372437705E-2</v>
      </c>
      <c r="G5" s="27">
        <f t="shared" ref="G5:G36" si="3">C5*(1+F5)</f>
        <v>8.6589979601606171</v>
      </c>
      <c r="H5" s="25">
        <f t="shared" ref="H5:H36" si="4">B5-G5</f>
        <v>-0.75899796016061671</v>
      </c>
      <c r="I5" s="25">
        <f t="shared" ref="I5:I36" si="5">H5/B5</f>
        <v>-9.6075691159571736E-2</v>
      </c>
    </row>
    <row r="6" spans="1:20" x14ac:dyDescent="0.25">
      <c r="A6" s="1">
        <v>37135</v>
      </c>
      <c r="B6" s="26">
        <v>7.16</v>
      </c>
      <c r="C6" s="2">
        <v>7.9</v>
      </c>
      <c r="D6" s="2">
        <f t="shared" si="0"/>
        <v>-0.74000000000000021</v>
      </c>
      <c r="E6" s="5">
        <f t="shared" si="1"/>
        <v>-9.3670886075949394E-2</v>
      </c>
      <c r="F6" s="49">
        <f t="shared" si="2"/>
        <v>1.3934187372437705E-2</v>
      </c>
      <c r="G6" s="27">
        <f t="shared" si="3"/>
        <v>8.0100800802422576</v>
      </c>
      <c r="H6" s="25">
        <f t="shared" si="4"/>
        <v>-0.85008008024225745</v>
      </c>
      <c r="I6" s="25">
        <f t="shared" si="5"/>
        <v>-0.11872626819025942</v>
      </c>
      <c r="J6" s="30">
        <f>$I$1*I5</f>
        <v>-2.108476177351289E-2</v>
      </c>
      <c r="K6" s="27">
        <f>F6+J6</f>
        <v>-7.150574401075185E-3</v>
      </c>
      <c r="L6" s="19">
        <f>C6*(1+K6)</f>
        <v>7.8435104622315066</v>
      </c>
      <c r="M6" s="25">
        <f>B6-L6</f>
        <v>-0.68351046223150647</v>
      </c>
      <c r="N6" s="25">
        <f>M6/B6</f>
        <v>-9.5462355060266263E-2</v>
      </c>
    </row>
    <row r="7" spans="1:20" x14ac:dyDescent="0.25">
      <c r="A7" s="1">
        <v>37165</v>
      </c>
      <c r="B7" s="26">
        <v>6.6</v>
      </c>
      <c r="C7" s="2">
        <v>7.16</v>
      </c>
      <c r="D7" s="2">
        <f t="shared" si="0"/>
        <v>-0.5600000000000005</v>
      </c>
      <c r="E7" s="5">
        <f t="shared" si="1"/>
        <v>-7.8212290502793366E-2</v>
      </c>
      <c r="F7" s="49">
        <f t="shared" si="2"/>
        <v>1.3934187372437705E-2</v>
      </c>
      <c r="G7" s="27">
        <f t="shared" si="3"/>
        <v>7.2597687815866543</v>
      </c>
      <c r="H7" s="25">
        <f t="shared" si="4"/>
        <v>-0.65976878158665464</v>
      </c>
      <c r="I7" s="25">
        <f t="shared" si="5"/>
        <v>-9.9964966907068895E-2</v>
      </c>
      <c r="J7" s="30">
        <f t="shared" ref="J7:J70" si="6">$I$1*I6</f>
        <v>-2.6055655190573391E-2</v>
      </c>
      <c r="K7" s="27">
        <f t="shared" ref="K7:K70" si="7">F7+J7</f>
        <v>-1.2121467818135686E-2</v>
      </c>
      <c r="L7" s="19">
        <f t="shared" ref="L7:L70" si="8">C7*(1+K7)</f>
        <v>7.0732102904221481</v>
      </c>
      <c r="M7" s="25">
        <f t="shared" ref="M7:M70" si="9">B7-L7</f>
        <v>-0.47321029042214846</v>
      </c>
      <c r="N7" s="25">
        <f t="shared" ref="N7:N70" si="10">M7/B7</f>
        <v>-7.1698528851840679E-2</v>
      </c>
    </row>
    <row r="8" spans="1:20" x14ac:dyDescent="0.25">
      <c r="A8" s="1">
        <v>37196</v>
      </c>
      <c r="B8" s="26">
        <v>7.28</v>
      </c>
      <c r="C8" s="2">
        <v>6.6</v>
      </c>
      <c r="D8" s="2">
        <f t="shared" si="0"/>
        <v>0.6800000000000006</v>
      </c>
      <c r="E8" s="5">
        <f t="shared" si="1"/>
        <v>0.10303030303030312</v>
      </c>
      <c r="F8" s="49">
        <f t="shared" si="2"/>
        <v>1.3934187372437705E-2</v>
      </c>
      <c r="G8" s="27">
        <f t="shared" si="3"/>
        <v>6.6919656366580886</v>
      </c>
      <c r="H8" s="25">
        <f t="shared" si="4"/>
        <v>0.58803436334191161</v>
      </c>
      <c r="I8" s="25">
        <f t="shared" si="5"/>
        <v>8.0773951008504347E-2</v>
      </c>
      <c r="J8" s="30">
        <f t="shared" si="6"/>
        <v>-2.1938301848195028E-2</v>
      </c>
      <c r="K8" s="27">
        <f t="shared" si="7"/>
        <v>-8.0041144757573238E-3</v>
      </c>
      <c r="L8" s="19">
        <f t="shared" si="8"/>
        <v>6.5471728444600013</v>
      </c>
      <c r="M8" s="25">
        <f t="shared" si="9"/>
        <v>0.732827155539999</v>
      </c>
      <c r="N8" s="25">
        <f t="shared" si="10"/>
        <v>0.10066307081593392</v>
      </c>
    </row>
    <row r="9" spans="1:20" x14ac:dyDescent="0.25">
      <c r="A9" s="1">
        <v>37226</v>
      </c>
      <c r="B9" s="26">
        <v>7.41</v>
      </c>
      <c r="C9" s="2">
        <v>7.28</v>
      </c>
      <c r="D9" s="2">
        <f t="shared" si="0"/>
        <v>0.12999999999999989</v>
      </c>
      <c r="E9" s="5">
        <f t="shared" si="1"/>
        <v>1.7857142857142842E-2</v>
      </c>
      <c r="F9" s="49">
        <f t="shared" si="2"/>
        <v>1.3934187372437705E-2</v>
      </c>
      <c r="G9" s="27">
        <f t="shared" si="3"/>
        <v>7.3814408840713464</v>
      </c>
      <c r="H9" s="25">
        <f t="shared" si="4"/>
        <v>2.8559115928653789E-2</v>
      </c>
      <c r="I9" s="25">
        <f t="shared" si="5"/>
        <v>3.8541317042717661E-3</v>
      </c>
      <c r="J9" s="30">
        <f t="shared" si="6"/>
        <v>1.7726643378407177E-2</v>
      </c>
      <c r="K9" s="27">
        <f t="shared" si="7"/>
        <v>3.166083075084488E-2</v>
      </c>
      <c r="L9" s="19">
        <f t="shared" si="8"/>
        <v>7.5104908478661505</v>
      </c>
      <c r="M9" s="25">
        <f t="shared" si="9"/>
        <v>-0.10049084786615037</v>
      </c>
      <c r="N9" s="25">
        <f t="shared" si="10"/>
        <v>-1.3561517930654571E-2</v>
      </c>
    </row>
    <row r="10" spans="1:20" x14ac:dyDescent="0.25">
      <c r="A10" s="1">
        <v>37257</v>
      </c>
      <c r="B10" s="26">
        <v>7.31</v>
      </c>
      <c r="C10" s="2">
        <v>7.41</v>
      </c>
      <c r="D10" s="2">
        <f t="shared" si="0"/>
        <v>-0.10000000000000053</v>
      </c>
      <c r="E10" s="5">
        <f t="shared" si="1"/>
        <v>-1.3495276653171462E-2</v>
      </c>
      <c r="F10" s="49">
        <f t="shared" si="2"/>
        <v>1.3934187372437705E-2</v>
      </c>
      <c r="G10" s="27">
        <f t="shared" si="3"/>
        <v>7.513252328429763</v>
      </c>
      <c r="H10" s="25">
        <f t="shared" si="4"/>
        <v>-0.20325232842976337</v>
      </c>
      <c r="I10" s="25">
        <f t="shared" si="5"/>
        <v>-2.7804696091622897E-2</v>
      </c>
      <c r="J10" s="30">
        <f t="shared" si="6"/>
        <v>8.4582736639743014E-4</v>
      </c>
      <c r="K10" s="27">
        <f t="shared" si="7"/>
        <v>1.4780014738835135E-2</v>
      </c>
      <c r="L10" s="19">
        <f t="shared" si="8"/>
        <v>7.5195199092147682</v>
      </c>
      <c r="M10" s="25">
        <f t="shared" si="9"/>
        <v>-0.2095199092147686</v>
      </c>
      <c r="N10" s="25">
        <f t="shared" si="10"/>
        <v>-2.8662094283826076E-2</v>
      </c>
    </row>
    <row r="11" spans="1:20" x14ac:dyDescent="0.25">
      <c r="A11" s="1">
        <v>37288</v>
      </c>
      <c r="B11" s="26">
        <v>5.68</v>
      </c>
      <c r="C11" s="2">
        <v>7.31</v>
      </c>
      <c r="D11" s="2">
        <f t="shared" si="0"/>
        <v>-1.63</v>
      </c>
      <c r="E11" s="5">
        <f t="shared" si="1"/>
        <v>-0.22298221614227087</v>
      </c>
      <c r="F11" s="49">
        <f t="shared" si="2"/>
        <v>1.3934187372437705E-2</v>
      </c>
      <c r="G11" s="27">
        <f t="shared" si="3"/>
        <v>7.4118589096925191</v>
      </c>
      <c r="H11" s="25">
        <f t="shared" si="4"/>
        <v>-1.7318589096925194</v>
      </c>
      <c r="I11" s="25">
        <f t="shared" si="5"/>
        <v>-0.30490473762192244</v>
      </c>
      <c r="J11" s="30">
        <f t="shared" si="6"/>
        <v>-6.1020158814479352E-3</v>
      </c>
      <c r="K11" s="27">
        <f t="shared" si="7"/>
        <v>7.8321714909897686E-3</v>
      </c>
      <c r="L11" s="19">
        <f t="shared" si="8"/>
        <v>7.367253173599134</v>
      </c>
      <c r="M11" s="25">
        <f t="shared" si="9"/>
        <v>-1.6872531735991343</v>
      </c>
      <c r="N11" s="25">
        <f t="shared" si="10"/>
        <v>-0.29705161507027011</v>
      </c>
    </row>
    <row r="12" spans="1:20" x14ac:dyDescent="0.25">
      <c r="A12" s="1">
        <v>37316</v>
      </c>
      <c r="B12" s="26">
        <v>5.92</v>
      </c>
      <c r="C12" s="2">
        <v>5.68</v>
      </c>
      <c r="D12" s="2">
        <f t="shared" si="0"/>
        <v>0.24000000000000021</v>
      </c>
      <c r="E12" s="5">
        <f t="shared" si="1"/>
        <v>4.2253521126760604E-2</v>
      </c>
      <c r="F12" s="49">
        <f t="shared" si="2"/>
        <v>1.3934187372437705E-2</v>
      </c>
      <c r="G12" s="27">
        <f t="shared" si="3"/>
        <v>5.7591461842754459</v>
      </c>
      <c r="H12" s="25">
        <f t="shared" si="4"/>
        <v>0.16085381572455404</v>
      </c>
      <c r="I12" s="25">
        <f t="shared" si="5"/>
        <v>2.717125265617467E-2</v>
      </c>
      <c r="J12" s="30">
        <f t="shared" si="6"/>
        <v>-6.6914363860219817E-2</v>
      </c>
      <c r="K12" s="27">
        <f t="shared" si="7"/>
        <v>-5.298017648778211E-2</v>
      </c>
      <c r="L12" s="19">
        <f t="shared" si="8"/>
        <v>5.3790725975493974</v>
      </c>
      <c r="M12" s="25">
        <f t="shared" si="9"/>
        <v>0.54092740245060256</v>
      </c>
      <c r="N12" s="25">
        <f t="shared" si="10"/>
        <v>9.1372872035574759E-2</v>
      </c>
    </row>
    <row r="13" spans="1:20" x14ac:dyDescent="0.25">
      <c r="A13" s="1">
        <v>37347</v>
      </c>
      <c r="B13" s="26">
        <v>5.18</v>
      </c>
      <c r="C13" s="2">
        <v>5.92</v>
      </c>
      <c r="D13" s="2">
        <f t="shared" si="0"/>
        <v>-0.74000000000000021</v>
      </c>
      <c r="E13" s="5">
        <f t="shared" si="1"/>
        <v>-0.12500000000000003</v>
      </c>
      <c r="F13" s="49">
        <f t="shared" si="2"/>
        <v>1.3934187372437705E-2</v>
      </c>
      <c r="G13" s="27">
        <f t="shared" si="3"/>
        <v>6.0024903892448309</v>
      </c>
      <c r="H13" s="25">
        <f t="shared" si="4"/>
        <v>-0.8224903892448312</v>
      </c>
      <c r="I13" s="25">
        <f t="shared" si="5"/>
        <v>-0.15878192842564309</v>
      </c>
      <c r="J13" s="30">
        <f t="shared" si="6"/>
        <v>5.9630004471354359E-3</v>
      </c>
      <c r="K13" s="27">
        <f t="shared" si="7"/>
        <v>1.9897187819573142E-2</v>
      </c>
      <c r="L13" s="19">
        <f t="shared" si="8"/>
        <v>6.0377913518918724</v>
      </c>
      <c r="M13" s="25">
        <f t="shared" si="9"/>
        <v>-0.85779135189187272</v>
      </c>
      <c r="N13" s="25">
        <f t="shared" si="10"/>
        <v>-0.16559678607951211</v>
      </c>
    </row>
    <row r="14" spans="1:20" x14ac:dyDescent="0.25">
      <c r="A14" s="1">
        <v>37377</v>
      </c>
      <c r="B14" s="26">
        <v>5.61</v>
      </c>
      <c r="C14" s="2">
        <v>5.18</v>
      </c>
      <c r="D14" s="2">
        <f t="shared" si="0"/>
        <v>0.4300000000000006</v>
      </c>
      <c r="E14" s="5">
        <f t="shared" si="1"/>
        <v>8.3011583011583137E-2</v>
      </c>
      <c r="F14" s="49">
        <f t="shared" si="2"/>
        <v>1.3934187372437705E-2</v>
      </c>
      <c r="G14" s="27">
        <f t="shared" si="3"/>
        <v>5.2521790905892267</v>
      </c>
      <c r="H14" s="25">
        <f t="shared" si="4"/>
        <v>0.3578209094107736</v>
      </c>
      <c r="I14" s="25">
        <f t="shared" si="5"/>
        <v>6.3782693299603135E-2</v>
      </c>
      <c r="J14" s="30">
        <f t="shared" si="6"/>
        <v>-3.4846266463315678E-2</v>
      </c>
      <c r="K14" s="27">
        <f t="shared" si="7"/>
        <v>-2.0912079090877972E-2</v>
      </c>
      <c r="L14" s="19">
        <f t="shared" si="8"/>
        <v>5.0716754303092513</v>
      </c>
      <c r="M14" s="25">
        <f t="shared" si="9"/>
        <v>0.53832456969074904</v>
      </c>
      <c r="N14" s="25">
        <f t="shared" si="10"/>
        <v>9.5958033812967733E-2</v>
      </c>
    </row>
    <row r="15" spans="1:20" x14ac:dyDescent="0.25">
      <c r="A15" s="1">
        <v>37408</v>
      </c>
      <c r="B15" s="26">
        <v>5.25</v>
      </c>
      <c r="C15" s="2">
        <v>5.61</v>
      </c>
      <c r="D15" s="2">
        <f t="shared" si="0"/>
        <v>-0.36000000000000032</v>
      </c>
      <c r="E15" s="5">
        <f t="shared" si="1"/>
        <v>-6.4171122994652455E-2</v>
      </c>
      <c r="F15" s="49">
        <f t="shared" si="2"/>
        <v>1.3934187372437705E-2</v>
      </c>
      <c r="G15" s="27">
        <f t="shared" si="3"/>
        <v>5.6881707911593757</v>
      </c>
      <c r="H15" s="25">
        <f t="shared" si="4"/>
        <v>-0.43817079115937574</v>
      </c>
      <c r="I15" s="25">
        <f t="shared" si="5"/>
        <v>-8.3461103077976329E-2</v>
      </c>
      <c r="J15" s="30">
        <f t="shared" si="6"/>
        <v>1.3997743625507984E-2</v>
      </c>
      <c r="K15" s="27">
        <f t="shared" si="7"/>
        <v>2.7931930997945689E-2</v>
      </c>
      <c r="L15" s="19">
        <f t="shared" si="8"/>
        <v>5.7666981328984761</v>
      </c>
      <c r="M15" s="25">
        <f t="shared" si="9"/>
        <v>-0.5166981328984761</v>
      </c>
      <c r="N15" s="25">
        <f t="shared" si="10"/>
        <v>-9.841869198066211E-2</v>
      </c>
    </row>
    <row r="16" spans="1:20" x14ac:dyDescent="0.25">
      <c r="A16" s="1">
        <v>37438</v>
      </c>
      <c r="B16" s="26">
        <v>5.79</v>
      </c>
      <c r="C16" s="2">
        <v>5.25</v>
      </c>
      <c r="D16" s="2">
        <f t="shared" si="0"/>
        <v>0.54</v>
      </c>
      <c r="E16" s="5">
        <f t="shared" si="1"/>
        <v>0.10285714285714287</v>
      </c>
      <c r="F16" s="49">
        <f t="shared" si="2"/>
        <v>1.3934187372437705E-2</v>
      </c>
      <c r="G16" s="27">
        <f t="shared" si="3"/>
        <v>5.3231544837052978</v>
      </c>
      <c r="H16" s="25">
        <f t="shared" si="4"/>
        <v>0.46684551629470228</v>
      </c>
      <c r="I16" s="25">
        <f t="shared" si="5"/>
        <v>8.0629622848825952E-2</v>
      </c>
      <c r="J16" s="30">
        <f t="shared" si="6"/>
        <v>-1.8316365508429806E-2</v>
      </c>
      <c r="K16" s="27">
        <f t="shared" si="7"/>
        <v>-4.3821781359921017E-3</v>
      </c>
      <c r="L16" s="19">
        <f t="shared" si="8"/>
        <v>5.2269935647860413</v>
      </c>
      <c r="M16" s="25">
        <f t="shared" si="9"/>
        <v>0.56300643521395877</v>
      </c>
      <c r="N16" s="25">
        <f t="shared" si="10"/>
        <v>9.723772628911205E-2</v>
      </c>
    </row>
    <row r="17" spans="1:14" x14ac:dyDescent="0.25">
      <c r="A17" s="1">
        <v>37469</v>
      </c>
      <c r="B17" s="26">
        <v>5.86</v>
      </c>
      <c r="C17" s="2">
        <v>5.79</v>
      </c>
      <c r="D17" s="2">
        <f t="shared" si="0"/>
        <v>7.0000000000000284E-2</v>
      </c>
      <c r="E17" s="5">
        <f t="shared" si="1"/>
        <v>1.2089810017271206E-2</v>
      </c>
      <c r="F17" s="49">
        <f t="shared" si="2"/>
        <v>1.3934187372437705E-2</v>
      </c>
      <c r="G17" s="27">
        <f t="shared" si="3"/>
        <v>5.8706789448864143</v>
      </c>
      <c r="H17" s="25">
        <f t="shared" si="4"/>
        <v>-1.0678944886413966E-2</v>
      </c>
      <c r="I17" s="25">
        <f t="shared" si="5"/>
        <v>-1.8223455437566493E-3</v>
      </c>
      <c r="J17" s="30">
        <f t="shared" si="6"/>
        <v>1.7694969134617725E-2</v>
      </c>
      <c r="K17" s="27">
        <f t="shared" si="7"/>
        <v>3.1629156507055431E-2</v>
      </c>
      <c r="L17" s="19">
        <f t="shared" si="8"/>
        <v>5.973132816175851</v>
      </c>
      <c r="M17" s="25">
        <f t="shared" si="9"/>
        <v>-0.11313281617585069</v>
      </c>
      <c r="N17" s="25">
        <f t="shared" si="10"/>
        <v>-1.9305941326936978E-2</v>
      </c>
    </row>
    <row r="18" spans="1:14" x14ac:dyDescent="0.25">
      <c r="A18" s="1">
        <v>37500</v>
      </c>
      <c r="B18" s="26">
        <v>6.41</v>
      </c>
      <c r="C18" s="2">
        <v>5.86</v>
      </c>
      <c r="D18" s="2">
        <f t="shared" si="0"/>
        <v>0.54999999999999982</v>
      </c>
      <c r="E18" s="5">
        <f t="shared" si="1"/>
        <v>9.3856655290102356E-2</v>
      </c>
      <c r="F18" s="49">
        <f t="shared" si="2"/>
        <v>1.3934187372437705E-2</v>
      </c>
      <c r="G18" s="27">
        <f t="shared" si="3"/>
        <v>5.9416543380024853</v>
      </c>
      <c r="H18" s="25">
        <f t="shared" si="4"/>
        <v>0.46834566199751482</v>
      </c>
      <c r="I18" s="25">
        <f t="shared" si="5"/>
        <v>7.3064845865446926E-2</v>
      </c>
      <c r="J18" s="30">
        <f t="shared" si="6"/>
        <v>-3.9993177457671322E-4</v>
      </c>
      <c r="K18" s="27">
        <f t="shared" si="7"/>
        <v>1.3534255597860992E-2</v>
      </c>
      <c r="L18" s="19">
        <f t="shared" si="8"/>
        <v>5.9393107378034662</v>
      </c>
      <c r="M18" s="25">
        <f t="shared" si="9"/>
        <v>0.47068926219653395</v>
      </c>
      <c r="N18" s="25">
        <f t="shared" si="10"/>
        <v>7.3430462121144138E-2</v>
      </c>
    </row>
    <row r="19" spans="1:14" x14ac:dyDescent="0.25">
      <c r="A19" s="1">
        <v>37530</v>
      </c>
      <c r="B19" s="26">
        <v>7.02</v>
      </c>
      <c r="C19" s="2">
        <v>6.41</v>
      </c>
      <c r="D19" s="2">
        <f t="shared" si="0"/>
        <v>0.60999999999999943</v>
      </c>
      <c r="E19" s="5">
        <f t="shared" si="1"/>
        <v>9.5163806552262004E-2</v>
      </c>
      <c r="F19" s="49">
        <f t="shared" si="2"/>
        <v>1.3934187372437705E-2</v>
      </c>
      <c r="G19" s="27">
        <f t="shared" si="3"/>
        <v>6.4993181410573255</v>
      </c>
      <c r="H19" s="25">
        <f t="shared" si="4"/>
        <v>0.52068185894267405</v>
      </c>
      <c r="I19" s="25">
        <f t="shared" si="5"/>
        <v>7.4171204977588903E-2</v>
      </c>
      <c r="J19" s="30">
        <f t="shared" si="6"/>
        <v>1.6034803918638329E-2</v>
      </c>
      <c r="K19" s="27">
        <f t="shared" si="7"/>
        <v>2.9968991291076032E-2</v>
      </c>
      <c r="L19" s="19">
        <f t="shared" si="8"/>
        <v>6.6021012341757981</v>
      </c>
      <c r="M19" s="25">
        <f t="shared" si="9"/>
        <v>0.41789876582420149</v>
      </c>
      <c r="N19" s="25">
        <f t="shared" si="10"/>
        <v>5.9529738721396226E-2</v>
      </c>
    </row>
    <row r="20" spans="1:14" x14ac:dyDescent="0.25">
      <c r="A20" s="1">
        <v>37561</v>
      </c>
      <c r="B20" s="26">
        <v>7.3</v>
      </c>
      <c r="C20" s="2">
        <v>7.02</v>
      </c>
      <c r="D20" s="2">
        <f t="shared" si="0"/>
        <v>0.28000000000000025</v>
      </c>
      <c r="E20" s="5">
        <f t="shared" si="1"/>
        <v>3.9886039886039927E-2</v>
      </c>
      <c r="F20" s="49">
        <f t="shared" si="2"/>
        <v>1.3934187372437705E-2</v>
      </c>
      <c r="G20" s="27">
        <f t="shared" si="3"/>
        <v>7.1178179953545122</v>
      </c>
      <c r="H20" s="25">
        <f t="shared" si="4"/>
        <v>0.18218200464548762</v>
      </c>
      <c r="I20" s="25">
        <f t="shared" si="5"/>
        <v>2.495643899253255E-2</v>
      </c>
      <c r="J20" s="30">
        <f t="shared" si="6"/>
        <v>1.627760538104701E-2</v>
      </c>
      <c r="K20" s="27">
        <f t="shared" si="7"/>
        <v>3.0211792753484713E-2</v>
      </c>
      <c r="L20" s="19">
        <f t="shared" si="8"/>
        <v>7.2320867851294617</v>
      </c>
      <c r="M20" s="25">
        <f t="shared" si="9"/>
        <v>6.7913214870538141E-2</v>
      </c>
      <c r="N20" s="25">
        <f t="shared" si="10"/>
        <v>9.3031801192518006E-3</v>
      </c>
    </row>
    <row r="21" spans="1:14" x14ac:dyDescent="0.25">
      <c r="A21" s="1">
        <v>37591</v>
      </c>
      <c r="B21" s="26">
        <v>7.51</v>
      </c>
      <c r="C21" s="2">
        <v>7.3</v>
      </c>
      <c r="D21" s="2">
        <f t="shared" si="0"/>
        <v>0.20999999999999996</v>
      </c>
      <c r="E21" s="5">
        <f t="shared" si="1"/>
        <v>2.8767123287671229E-2</v>
      </c>
      <c r="F21" s="49">
        <f t="shared" si="2"/>
        <v>1.3934187372437705E-2</v>
      </c>
      <c r="G21" s="27">
        <f t="shared" si="3"/>
        <v>7.4017195678187946</v>
      </c>
      <c r="H21" s="25">
        <f t="shared" si="4"/>
        <v>0.1082804321812052</v>
      </c>
      <c r="I21" s="25">
        <f t="shared" si="5"/>
        <v>1.4418166735180453E-2</v>
      </c>
      <c r="J21" s="30">
        <f t="shared" si="6"/>
        <v>5.4769376574017297E-3</v>
      </c>
      <c r="K21" s="27">
        <f t="shared" si="7"/>
        <v>1.9411125029839434E-2</v>
      </c>
      <c r="L21" s="19">
        <f t="shared" si="8"/>
        <v>7.4417012127178275</v>
      </c>
      <c r="M21" s="25">
        <f t="shared" si="9"/>
        <v>6.8298787282172313E-2</v>
      </c>
      <c r="N21" s="25">
        <f t="shared" si="10"/>
        <v>9.0943791321134899E-3</v>
      </c>
    </row>
    <row r="22" spans="1:14" x14ac:dyDescent="0.25">
      <c r="A22" s="1">
        <v>37622</v>
      </c>
      <c r="B22" s="26">
        <v>7.89</v>
      </c>
      <c r="C22" s="2">
        <v>7.51</v>
      </c>
      <c r="D22" s="2">
        <f t="shared" si="0"/>
        <v>0.37999999999999989</v>
      </c>
      <c r="E22" s="5">
        <f t="shared" si="1"/>
        <v>5.0599201065246326E-2</v>
      </c>
      <c r="F22" s="49">
        <f t="shared" si="2"/>
        <v>1.3934187372437705E-2</v>
      </c>
      <c r="G22" s="27">
        <f t="shared" si="3"/>
        <v>7.6146457471670068</v>
      </c>
      <c r="H22" s="25">
        <f t="shared" si="4"/>
        <v>0.27535425283299286</v>
      </c>
      <c r="I22" s="25">
        <f t="shared" si="5"/>
        <v>3.4899144845753217E-2</v>
      </c>
      <c r="J22" s="30">
        <f t="shared" si="6"/>
        <v>3.1642094597805139E-3</v>
      </c>
      <c r="K22" s="27">
        <f t="shared" si="7"/>
        <v>1.709839683221822E-2</v>
      </c>
      <c r="L22" s="19">
        <f t="shared" si="8"/>
        <v>7.6384089602099587</v>
      </c>
      <c r="M22" s="25">
        <f t="shared" si="9"/>
        <v>0.25159103979004094</v>
      </c>
      <c r="N22" s="25">
        <f t="shared" si="10"/>
        <v>3.1887330771868311E-2</v>
      </c>
    </row>
    <row r="23" spans="1:14" x14ac:dyDescent="0.25">
      <c r="A23" s="1">
        <v>37653</v>
      </c>
      <c r="B23" s="26">
        <v>8.35</v>
      </c>
      <c r="C23" s="2">
        <v>7.89</v>
      </c>
      <c r="D23" s="2">
        <f t="shared" si="0"/>
        <v>0.45999999999999996</v>
      </c>
      <c r="E23" s="5">
        <f t="shared" si="1"/>
        <v>5.8301647655259824E-2</v>
      </c>
      <c r="F23" s="49">
        <f t="shared" si="2"/>
        <v>1.3934187372437705E-2</v>
      </c>
      <c r="G23" s="27">
        <f t="shared" si="3"/>
        <v>7.999940738368533</v>
      </c>
      <c r="H23" s="25">
        <f t="shared" si="4"/>
        <v>0.35005926163146661</v>
      </c>
      <c r="I23" s="25">
        <f t="shared" si="5"/>
        <v>4.1923264866043905E-2</v>
      </c>
      <c r="J23" s="30">
        <f t="shared" si="6"/>
        <v>7.6589629102940607E-3</v>
      </c>
      <c r="K23" s="27">
        <f t="shared" si="7"/>
        <v>2.1593150282731767E-2</v>
      </c>
      <c r="L23" s="19">
        <f t="shared" si="8"/>
        <v>8.0603699557307529</v>
      </c>
      <c r="M23" s="25">
        <f t="shared" si="9"/>
        <v>0.28963004426924677</v>
      </c>
      <c r="N23" s="25">
        <f t="shared" si="10"/>
        <v>3.4686232846616379E-2</v>
      </c>
    </row>
    <row r="24" spans="1:14" x14ac:dyDescent="0.25">
      <c r="A24" s="1">
        <v>37681</v>
      </c>
      <c r="B24" s="26">
        <v>7.84</v>
      </c>
      <c r="C24" s="2">
        <v>8.35</v>
      </c>
      <c r="D24" s="2">
        <f t="shared" si="0"/>
        <v>-0.50999999999999979</v>
      </c>
      <c r="E24" s="5">
        <f t="shared" si="1"/>
        <v>-6.1077844311377222E-2</v>
      </c>
      <c r="F24" s="49">
        <f t="shared" si="2"/>
        <v>1.3934187372437705E-2</v>
      </c>
      <c r="G24" s="27">
        <f t="shared" si="3"/>
        <v>8.466350464559854</v>
      </c>
      <c r="H24" s="25">
        <f t="shared" si="4"/>
        <v>-0.6263504645598541</v>
      </c>
      <c r="I24" s="25">
        <f t="shared" si="5"/>
        <v>-7.9891640887736495E-2</v>
      </c>
      <c r="J24" s="30">
        <f t="shared" si="6"/>
        <v>9.2004756020987941E-3</v>
      </c>
      <c r="K24" s="27">
        <f t="shared" si="7"/>
        <v>2.31346629745365E-2</v>
      </c>
      <c r="L24" s="19">
        <f t="shared" si="8"/>
        <v>8.5431744358373809</v>
      </c>
      <c r="M24" s="25">
        <f t="shared" si="9"/>
        <v>-0.70317443583738104</v>
      </c>
      <c r="N24" s="25">
        <f t="shared" si="10"/>
        <v>-8.9690616815992483E-2</v>
      </c>
    </row>
    <row r="25" spans="1:14" x14ac:dyDescent="0.25">
      <c r="A25" s="1">
        <v>37712</v>
      </c>
      <c r="B25" s="26">
        <v>7.26</v>
      </c>
      <c r="C25" s="2">
        <v>7.84</v>
      </c>
      <c r="D25" s="2">
        <f t="shared" si="0"/>
        <v>-0.58000000000000007</v>
      </c>
      <c r="E25" s="5">
        <f t="shared" si="1"/>
        <v>-7.3979591836734707E-2</v>
      </c>
      <c r="F25" s="49">
        <f t="shared" si="2"/>
        <v>1.3934187372437705E-2</v>
      </c>
      <c r="G25" s="27">
        <f t="shared" si="3"/>
        <v>7.9492440289999111</v>
      </c>
      <c r="H25" s="25">
        <f t="shared" si="4"/>
        <v>-0.68924402899991133</v>
      </c>
      <c r="I25" s="25">
        <f t="shared" si="5"/>
        <v>-9.4937194077122769E-2</v>
      </c>
      <c r="J25" s="30">
        <f t="shared" si="6"/>
        <v>-1.7533011685705105E-2</v>
      </c>
      <c r="K25" s="27">
        <f t="shared" si="7"/>
        <v>-3.5988243132674003E-3</v>
      </c>
      <c r="L25" s="19">
        <f t="shared" si="8"/>
        <v>7.8117852173839832</v>
      </c>
      <c r="M25" s="25">
        <f t="shared" si="9"/>
        <v>-0.55178521738398345</v>
      </c>
      <c r="N25" s="25">
        <f t="shared" si="10"/>
        <v>-7.6003473468868252E-2</v>
      </c>
    </row>
    <row r="26" spans="1:14" x14ac:dyDescent="0.25">
      <c r="A26" s="1">
        <v>37742</v>
      </c>
      <c r="B26" s="26">
        <v>7.01</v>
      </c>
      <c r="C26" s="2">
        <v>7.26</v>
      </c>
      <c r="D26" s="2">
        <f t="shared" si="0"/>
        <v>-0.25</v>
      </c>
      <c r="E26" s="5">
        <f t="shared" si="1"/>
        <v>-3.4435261707988982E-2</v>
      </c>
      <c r="F26" s="49">
        <f t="shared" si="2"/>
        <v>1.3934187372437705E-2</v>
      </c>
      <c r="G26" s="27">
        <f t="shared" si="3"/>
        <v>7.3611622003238972</v>
      </c>
      <c r="H26" s="25">
        <f t="shared" si="4"/>
        <v>-0.35116220032389744</v>
      </c>
      <c r="I26" s="25">
        <f t="shared" si="5"/>
        <v>-5.0094465096133731E-2</v>
      </c>
      <c r="J26" s="30">
        <f t="shared" si="6"/>
        <v>-2.0834907315287799E-2</v>
      </c>
      <c r="K26" s="27">
        <f t="shared" si="7"/>
        <v>-6.9007199428500945E-3</v>
      </c>
      <c r="L26" s="19">
        <f t="shared" si="8"/>
        <v>7.2099007732149074</v>
      </c>
      <c r="M26" s="25">
        <f t="shared" si="9"/>
        <v>-0.19990077321490762</v>
      </c>
      <c r="N26" s="25">
        <f t="shared" si="10"/>
        <v>-2.8516515437219347E-2</v>
      </c>
    </row>
    <row r="27" spans="1:14" x14ac:dyDescent="0.25">
      <c r="A27" s="1">
        <v>37773</v>
      </c>
      <c r="B27" s="26">
        <v>6.4</v>
      </c>
      <c r="C27" s="2">
        <v>7.01</v>
      </c>
      <c r="D27" s="2">
        <f t="shared" si="0"/>
        <v>-0.60999999999999943</v>
      </c>
      <c r="E27" s="5">
        <f t="shared" si="1"/>
        <v>-8.7018544935805908E-2</v>
      </c>
      <c r="F27" s="49">
        <f t="shared" si="2"/>
        <v>1.3934187372437705E-2</v>
      </c>
      <c r="G27" s="27">
        <f t="shared" si="3"/>
        <v>7.1076786534807876</v>
      </c>
      <c r="H27" s="25">
        <f t="shared" si="4"/>
        <v>-0.70767865348078729</v>
      </c>
      <c r="I27" s="25">
        <f t="shared" si="5"/>
        <v>-0.11057478960637301</v>
      </c>
      <c r="J27" s="30">
        <f t="shared" si="6"/>
        <v>-1.0993726404416371E-2</v>
      </c>
      <c r="K27" s="27">
        <f t="shared" si="7"/>
        <v>2.9404609680213339E-3</v>
      </c>
      <c r="L27" s="19">
        <f t="shared" si="8"/>
        <v>7.0306126313858286</v>
      </c>
      <c r="M27" s="25">
        <f t="shared" si="9"/>
        <v>-0.63061263138582824</v>
      </c>
      <c r="N27" s="25">
        <f t="shared" si="10"/>
        <v>-9.8533223654035662E-2</v>
      </c>
    </row>
    <row r="28" spans="1:14" x14ac:dyDescent="0.25">
      <c r="A28" s="1">
        <v>37803</v>
      </c>
      <c r="B28" s="26">
        <v>6.73</v>
      </c>
      <c r="C28" s="2">
        <v>6.4</v>
      </c>
      <c r="D28" s="2">
        <f t="shared" si="0"/>
        <v>0.33000000000000007</v>
      </c>
      <c r="E28" s="5">
        <f t="shared" si="1"/>
        <v>5.1562500000000011E-2</v>
      </c>
      <c r="F28" s="49">
        <f t="shared" si="2"/>
        <v>1.3934187372437705E-2</v>
      </c>
      <c r="G28" s="27">
        <f t="shared" si="3"/>
        <v>6.4891787991836019</v>
      </c>
      <c r="H28" s="25">
        <f t="shared" si="4"/>
        <v>0.24082120081639857</v>
      </c>
      <c r="I28" s="25">
        <f t="shared" si="5"/>
        <v>3.5783239348647633E-2</v>
      </c>
      <c r="J28" s="30">
        <f t="shared" si="6"/>
        <v>-2.4266732498800344E-2</v>
      </c>
      <c r="K28" s="27">
        <f t="shared" si="7"/>
        <v>-1.0332545126362639E-2</v>
      </c>
      <c r="L28" s="19">
        <f t="shared" si="8"/>
        <v>6.3338717111912795</v>
      </c>
      <c r="M28" s="25">
        <f t="shared" si="9"/>
        <v>0.39612828880872097</v>
      </c>
      <c r="N28" s="25">
        <f t="shared" si="10"/>
        <v>5.8860072631310691E-2</v>
      </c>
    </row>
    <row r="29" spans="1:14" x14ac:dyDescent="0.25">
      <c r="A29" s="1">
        <v>37834</v>
      </c>
      <c r="B29" s="26">
        <v>6.71</v>
      </c>
      <c r="C29" s="2">
        <v>6.73</v>
      </c>
      <c r="D29" s="2">
        <f t="shared" si="0"/>
        <v>-2.0000000000000462E-2</v>
      </c>
      <c r="E29" s="5">
        <f t="shared" si="1"/>
        <v>-2.9717682020803061E-3</v>
      </c>
      <c r="F29" s="49">
        <f t="shared" si="2"/>
        <v>1.3934187372437705E-2</v>
      </c>
      <c r="G29" s="27">
        <f t="shared" si="3"/>
        <v>6.8237770810165062</v>
      </c>
      <c r="H29" s="25">
        <f t="shared" si="4"/>
        <v>-0.11377708101650619</v>
      </c>
      <c r="I29" s="25">
        <f t="shared" si="5"/>
        <v>-1.6956345904099283E-2</v>
      </c>
      <c r="J29" s="30">
        <f t="shared" si="6"/>
        <v>7.8529862033228908E-3</v>
      </c>
      <c r="K29" s="27">
        <f t="shared" si="7"/>
        <v>2.1787173575760595E-2</v>
      </c>
      <c r="L29" s="19">
        <f t="shared" si="8"/>
        <v>6.8766276781648701</v>
      </c>
      <c r="M29" s="25">
        <f t="shared" si="9"/>
        <v>-0.16662767816487012</v>
      </c>
      <c r="N29" s="25">
        <f t="shared" si="10"/>
        <v>-2.4832738921739213E-2</v>
      </c>
    </row>
    <row r="30" spans="1:14" x14ac:dyDescent="0.25">
      <c r="A30" s="1">
        <v>37865</v>
      </c>
      <c r="B30" s="26">
        <v>6.27</v>
      </c>
      <c r="C30" s="2">
        <v>6.71</v>
      </c>
      <c r="D30" s="2">
        <f t="shared" si="0"/>
        <v>-0.44000000000000039</v>
      </c>
      <c r="E30" s="5">
        <f t="shared" si="1"/>
        <v>-6.5573770491803338E-2</v>
      </c>
      <c r="F30" s="49">
        <f t="shared" si="2"/>
        <v>1.3934187372437705E-2</v>
      </c>
      <c r="G30" s="27">
        <f t="shared" si="3"/>
        <v>6.803498397269057</v>
      </c>
      <c r="H30" s="25">
        <f t="shared" si="4"/>
        <v>-0.53349839726905746</v>
      </c>
      <c r="I30" s="25">
        <f t="shared" si="5"/>
        <v>-8.5087463679275513E-2</v>
      </c>
      <c r="J30" s="30">
        <f t="shared" si="6"/>
        <v>-3.721238011636159E-3</v>
      </c>
      <c r="K30" s="27">
        <f t="shared" si="7"/>
        <v>1.0212949360801546E-2</v>
      </c>
      <c r="L30" s="19">
        <f t="shared" si="8"/>
        <v>6.7785288902109793</v>
      </c>
      <c r="M30" s="25">
        <f t="shared" si="9"/>
        <v>-0.50852889021097969</v>
      </c>
      <c r="N30" s="25">
        <f t="shared" si="10"/>
        <v>-8.1105086158050996E-2</v>
      </c>
    </row>
    <row r="31" spans="1:14" x14ac:dyDescent="0.25">
      <c r="A31" s="1">
        <v>37895</v>
      </c>
      <c r="B31" s="26">
        <v>6.1</v>
      </c>
      <c r="C31" s="2">
        <v>6.27</v>
      </c>
      <c r="D31" s="2">
        <f t="shared" si="0"/>
        <v>-0.16999999999999993</v>
      </c>
      <c r="E31" s="5">
        <f t="shared" si="1"/>
        <v>-2.7113237639553419E-2</v>
      </c>
      <c r="F31" s="49">
        <f t="shared" si="2"/>
        <v>1.3934187372437705E-2</v>
      </c>
      <c r="G31" s="27">
        <f t="shared" si="3"/>
        <v>6.3573673548251834</v>
      </c>
      <c r="H31" s="25">
        <f t="shared" si="4"/>
        <v>-0.2573673548251838</v>
      </c>
      <c r="I31" s="25">
        <f t="shared" si="5"/>
        <v>-4.2191369643472754E-2</v>
      </c>
      <c r="J31" s="30">
        <f t="shared" si="6"/>
        <v>-1.8673286446726948E-2</v>
      </c>
      <c r="K31" s="27">
        <f t="shared" si="7"/>
        <v>-4.7390990742892432E-3</v>
      </c>
      <c r="L31" s="19">
        <f t="shared" si="8"/>
        <v>6.2402858488042057</v>
      </c>
      <c r="M31" s="25">
        <f t="shared" si="9"/>
        <v>-0.14028584880420603</v>
      </c>
      <c r="N31" s="25">
        <f t="shared" si="10"/>
        <v>-2.2997680131837055E-2</v>
      </c>
    </row>
    <row r="32" spans="1:14" x14ac:dyDescent="0.25">
      <c r="A32" s="1">
        <v>37926</v>
      </c>
      <c r="B32" s="26">
        <v>6.19</v>
      </c>
      <c r="C32" s="2">
        <v>6.1</v>
      </c>
      <c r="D32" s="2">
        <f t="shared" si="0"/>
        <v>9.0000000000000746E-2</v>
      </c>
      <c r="E32" s="5">
        <f t="shared" si="1"/>
        <v>1.4754098360655861E-2</v>
      </c>
      <c r="F32" s="49">
        <f t="shared" si="2"/>
        <v>1.3934187372437705E-2</v>
      </c>
      <c r="G32" s="27">
        <f t="shared" si="3"/>
        <v>6.1849985429718695</v>
      </c>
      <c r="H32" s="25">
        <f t="shared" si="4"/>
        <v>5.001457028130929E-3</v>
      </c>
      <c r="I32" s="25">
        <f t="shared" si="5"/>
        <v>8.0798982683859917E-4</v>
      </c>
      <c r="J32" s="30">
        <f t="shared" si="6"/>
        <v>-9.2593138502987376E-3</v>
      </c>
      <c r="K32" s="27">
        <f t="shared" si="7"/>
        <v>4.674873522138967E-3</v>
      </c>
      <c r="L32" s="19">
        <f t="shared" si="8"/>
        <v>6.1285167284850468</v>
      </c>
      <c r="M32" s="25">
        <f t="shared" si="9"/>
        <v>6.1483271514953586E-2</v>
      </c>
      <c r="N32" s="25">
        <f t="shared" si="10"/>
        <v>9.9326771429650382E-3</v>
      </c>
    </row>
    <row r="33" spans="1:20" x14ac:dyDescent="0.25">
      <c r="A33" s="1">
        <v>37956</v>
      </c>
      <c r="B33" s="26">
        <v>6.34</v>
      </c>
      <c r="C33" s="2">
        <v>6.19</v>
      </c>
      <c r="D33" s="2">
        <f t="shared" si="0"/>
        <v>0.14999999999999947</v>
      </c>
      <c r="E33" s="5">
        <f t="shared" si="1"/>
        <v>2.4232633279482951E-2</v>
      </c>
      <c r="F33" s="49">
        <f t="shared" si="2"/>
        <v>1.3934187372437705E-2</v>
      </c>
      <c r="G33" s="27">
        <f t="shared" si="3"/>
        <v>6.2762526198353896</v>
      </c>
      <c r="H33" s="25">
        <f t="shared" si="4"/>
        <v>6.3747380164610234E-2</v>
      </c>
      <c r="I33" s="25">
        <f t="shared" si="5"/>
        <v>1.0054791824071015E-2</v>
      </c>
      <c r="J33" s="30">
        <f t="shared" si="6"/>
        <v>1.7732136827429445E-4</v>
      </c>
      <c r="K33" s="27">
        <f t="shared" si="7"/>
        <v>1.4111508740711999E-2</v>
      </c>
      <c r="L33" s="19">
        <f t="shared" si="8"/>
        <v>6.277350239105008</v>
      </c>
      <c r="M33" s="25">
        <f t="shared" si="9"/>
        <v>6.2649760894991857E-2</v>
      </c>
      <c r="N33" s="25">
        <f t="shared" si="10"/>
        <v>9.8816657563078648E-3</v>
      </c>
    </row>
    <row r="34" spans="1:20" x14ac:dyDescent="0.25">
      <c r="A34" s="1">
        <v>37987</v>
      </c>
      <c r="B34" s="26">
        <v>6.03</v>
      </c>
      <c r="C34" s="2">
        <v>6.34</v>
      </c>
      <c r="D34" s="2">
        <f t="shared" si="0"/>
        <v>-0.30999999999999961</v>
      </c>
      <c r="E34" s="5">
        <f t="shared" si="1"/>
        <v>-4.8895899053627699E-2</v>
      </c>
      <c r="F34" s="49">
        <f t="shared" si="2"/>
        <v>1.3934187372437705E-2</v>
      </c>
      <c r="G34" s="27">
        <f t="shared" si="3"/>
        <v>6.4283427479412545</v>
      </c>
      <c r="H34" s="25">
        <f t="shared" si="4"/>
        <v>-0.39834274794125424</v>
      </c>
      <c r="I34" s="25">
        <f t="shared" si="5"/>
        <v>-6.6060157204188091E-2</v>
      </c>
      <c r="J34" s="30">
        <f t="shared" si="6"/>
        <v>2.2066236290789491E-3</v>
      </c>
      <c r="K34" s="27">
        <f t="shared" si="7"/>
        <v>1.6140811001516653E-2</v>
      </c>
      <c r="L34" s="19">
        <f t="shared" si="8"/>
        <v>6.442332741749615</v>
      </c>
      <c r="M34" s="25">
        <f t="shared" si="9"/>
        <v>-0.41233274174961476</v>
      </c>
      <c r="N34" s="25">
        <f t="shared" si="10"/>
        <v>-6.8380222512373925E-2</v>
      </c>
    </row>
    <row r="35" spans="1:20" x14ac:dyDescent="0.25">
      <c r="A35" s="1">
        <v>38018</v>
      </c>
      <c r="B35" s="26">
        <v>5.87</v>
      </c>
      <c r="C35" s="2">
        <v>6.03</v>
      </c>
      <c r="D35" s="2">
        <f t="shared" si="0"/>
        <v>-0.16000000000000014</v>
      </c>
      <c r="E35" s="5">
        <f t="shared" si="1"/>
        <v>-2.6533996683250436E-2</v>
      </c>
      <c r="F35" s="49">
        <f t="shared" si="2"/>
        <v>1.3934187372437705E-2</v>
      </c>
      <c r="G35" s="27">
        <f t="shared" si="3"/>
        <v>6.1140231498557993</v>
      </c>
      <c r="H35" s="25">
        <f t="shared" si="4"/>
        <v>-0.2440231498557992</v>
      </c>
      <c r="I35" s="25">
        <f t="shared" si="5"/>
        <v>-4.1571235069131039E-2</v>
      </c>
      <c r="J35" s="30">
        <f t="shared" si="6"/>
        <v>-1.4497555630983879E-2</v>
      </c>
      <c r="K35" s="27">
        <f t="shared" si="7"/>
        <v>-5.6336825854617391E-4</v>
      </c>
      <c r="L35" s="19">
        <f t="shared" si="8"/>
        <v>6.0266028894009667</v>
      </c>
      <c r="M35" s="25">
        <f t="shared" si="9"/>
        <v>-0.15660288940096656</v>
      </c>
      <c r="N35" s="25">
        <f t="shared" si="10"/>
        <v>-2.6678516081936381E-2</v>
      </c>
    </row>
    <row r="36" spans="1:20" x14ac:dyDescent="0.25">
      <c r="A36" s="1">
        <v>38047</v>
      </c>
      <c r="B36" s="26">
        <v>6.5</v>
      </c>
      <c r="C36" s="2">
        <v>5.87</v>
      </c>
      <c r="D36" s="2">
        <f t="shared" si="0"/>
        <v>0.62999999999999989</v>
      </c>
      <c r="E36" s="5">
        <f t="shared" si="1"/>
        <v>0.10732538330494036</v>
      </c>
      <c r="F36" s="49">
        <f t="shared" si="2"/>
        <v>1.3934187372437705E-2</v>
      </c>
      <c r="G36" s="27">
        <f t="shared" si="3"/>
        <v>5.951793679876209</v>
      </c>
      <c r="H36" s="25">
        <f t="shared" si="4"/>
        <v>0.548206320123791</v>
      </c>
      <c r="I36" s="25">
        <f t="shared" si="5"/>
        <v>8.4339433865198613E-2</v>
      </c>
      <c r="J36" s="30">
        <f t="shared" si="6"/>
        <v>-9.1232191773413813E-3</v>
      </c>
      <c r="K36" s="27">
        <f t="shared" si="7"/>
        <v>4.8109681950963233E-3</v>
      </c>
      <c r="L36" s="19">
        <f t="shared" si="8"/>
        <v>5.8982403833052155</v>
      </c>
      <c r="M36" s="25">
        <f t="shared" si="9"/>
        <v>0.6017596166947845</v>
      </c>
      <c r="N36" s="25">
        <f t="shared" si="10"/>
        <v>9.2578402568428392E-2</v>
      </c>
    </row>
    <row r="37" spans="1:20" x14ac:dyDescent="0.25">
      <c r="A37" s="1">
        <v>38078</v>
      </c>
      <c r="B37" s="26">
        <v>6.86</v>
      </c>
      <c r="C37" s="2">
        <v>6.5</v>
      </c>
      <c r="D37" s="2">
        <f t="shared" si="0"/>
        <v>0.36000000000000032</v>
      </c>
      <c r="E37" s="5">
        <f t="shared" si="1"/>
        <v>5.5384615384615435E-2</v>
      </c>
      <c r="F37" s="49">
        <f t="shared" si="2"/>
        <v>1.3934187372437705E-2</v>
      </c>
      <c r="G37" s="27">
        <f t="shared" ref="G37:G68" si="11">C37*(1+F37)</f>
        <v>6.5905722179208448</v>
      </c>
      <c r="H37" s="25">
        <f t="shared" ref="H37:H68" si="12">B37-G37</f>
        <v>0.26942778207915552</v>
      </c>
      <c r="I37" s="25">
        <f t="shared" ref="I37:I68" si="13">H37/B37</f>
        <v>3.9275186892005175E-2</v>
      </c>
      <c r="J37" s="30">
        <f t="shared" si="6"/>
        <v>1.8509123896981654E-2</v>
      </c>
      <c r="K37" s="27">
        <f t="shared" si="7"/>
        <v>3.2443311269419357E-2</v>
      </c>
      <c r="L37" s="19">
        <f t="shared" si="8"/>
        <v>6.710881523251226</v>
      </c>
      <c r="M37" s="25">
        <f t="shared" si="9"/>
        <v>0.14911847674877432</v>
      </c>
      <c r="N37" s="25">
        <f t="shared" si="10"/>
        <v>2.1737387281162437E-2</v>
      </c>
    </row>
    <row r="38" spans="1:20" x14ac:dyDescent="0.25">
      <c r="A38" s="1">
        <v>38108</v>
      </c>
      <c r="B38" s="26">
        <v>6.62</v>
      </c>
      <c r="C38" s="2">
        <v>6.86</v>
      </c>
      <c r="D38" s="2">
        <f t="shared" si="0"/>
        <v>-0.24000000000000021</v>
      </c>
      <c r="E38" s="5">
        <f t="shared" si="1"/>
        <v>-3.498542274052481E-2</v>
      </c>
      <c r="F38" s="49">
        <f t="shared" si="2"/>
        <v>1.3934187372437705E-2</v>
      </c>
      <c r="G38" s="27">
        <f t="shared" si="11"/>
        <v>6.9555885253749228</v>
      </c>
      <c r="H38" s="25">
        <f t="shared" si="12"/>
        <v>-0.33558852537492267</v>
      </c>
      <c r="I38" s="25">
        <f t="shared" si="13"/>
        <v>-5.0693130721287415E-2</v>
      </c>
      <c r="J38" s="30">
        <f t="shared" si="6"/>
        <v>8.619328669233553E-3</v>
      </c>
      <c r="K38" s="27">
        <f t="shared" si="7"/>
        <v>2.2553516041671259E-2</v>
      </c>
      <c r="L38" s="19">
        <f t="shared" si="8"/>
        <v>7.0147171200458649</v>
      </c>
      <c r="M38" s="25">
        <f t="shared" si="9"/>
        <v>-0.39471712004586479</v>
      </c>
      <c r="N38" s="25">
        <f t="shared" si="10"/>
        <v>-5.9624942605115527E-2</v>
      </c>
    </row>
    <row r="39" spans="1:20" x14ac:dyDescent="0.25">
      <c r="A39" s="1">
        <v>38139</v>
      </c>
      <c r="B39" s="26">
        <v>7.51</v>
      </c>
      <c r="C39" s="2">
        <v>6.62</v>
      </c>
      <c r="D39" s="2">
        <f t="shared" si="0"/>
        <v>0.88999999999999968</v>
      </c>
      <c r="E39" s="5">
        <f t="shared" si="1"/>
        <v>0.13444108761329301</v>
      </c>
      <c r="F39" s="49">
        <f t="shared" si="2"/>
        <v>1.3934187372437705E-2</v>
      </c>
      <c r="G39" s="27">
        <f t="shared" si="11"/>
        <v>6.7122443204055378</v>
      </c>
      <c r="H39" s="25">
        <f t="shared" si="12"/>
        <v>0.79775567959446203</v>
      </c>
      <c r="I39" s="25">
        <f t="shared" si="13"/>
        <v>0.10622578955984847</v>
      </c>
      <c r="J39" s="30">
        <f t="shared" si="6"/>
        <v>-1.1125109503887303E-2</v>
      </c>
      <c r="K39" s="27">
        <f t="shared" si="7"/>
        <v>2.8090778685504018E-3</v>
      </c>
      <c r="L39" s="19">
        <f t="shared" si="8"/>
        <v>6.6385960954898033</v>
      </c>
      <c r="M39" s="25">
        <f t="shared" si="9"/>
        <v>0.87140390451019645</v>
      </c>
      <c r="N39" s="25">
        <f t="shared" si="10"/>
        <v>0.11603247729829513</v>
      </c>
    </row>
    <row r="40" spans="1:20" x14ac:dyDescent="0.25">
      <c r="A40" s="1">
        <v>38169</v>
      </c>
      <c r="B40" s="26">
        <v>8.17</v>
      </c>
      <c r="C40" s="2">
        <v>7.51</v>
      </c>
      <c r="D40" s="2">
        <f t="shared" si="0"/>
        <v>0.66000000000000014</v>
      </c>
      <c r="E40" s="5">
        <f t="shared" si="1"/>
        <v>8.7882822902796295E-2</v>
      </c>
      <c r="F40" s="49">
        <f t="shared" si="2"/>
        <v>1.3934187372437705E-2</v>
      </c>
      <c r="G40" s="27">
        <f t="shared" si="11"/>
        <v>7.6146457471670068</v>
      </c>
      <c r="H40" s="25">
        <f t="shared" si="12"/>
        <v>0.55535425283299311</v>
      </c>
      <c r="I40" s="25">
        <f t="shared" si="13"/>
        <v>6.7974816748224365E-2</v>
      </c>
      <c r="J40" s="30">
        <f t="shared" si="6"/>
        <v>2.3312301374472898E-2</v>
      </c>
      <c r="K40" s="27">
        <f t="shared" si="7"/>
        <v>3.7246488746910604E-2</v>
      </c>
      <c r="L40" s="19">
        <f t="shared" si="8"/>
        <v>7.7897211304892986</v>
      </c>
      <c r="M40" s="25">
        <f t="shared" si="9"/>
        <v>0.38027886951070133</v>
      </c>
      <c r="N40" s="25">
        <f t="shared" si="10"/>
        <v>4.6545761262019744E-2</v>
      </c>
      <c r="O40" s="6" t="s">
        <v>73</v>
      </c>
      <c r="P40" s="7"/>
      <c r="Q40" s="7"/>
      <c r="R40" s="7"/>
      <c r="S40" s="7"/>
      <c r="T40" s="8"/>
    </row>
    <row r="41" spans="1:20" x14ac:dyDescent="0.25">
      <c r="A41" s="1">
        <v>38200</v>
      </c>
      <c r="B41" s="26">
        <v>7.88</v>
      </c>
      <c r="C41" s="2">
        <v>8.17</v>
      </c>
      <c r="D41" s="2">
        <f t="shared" si="0"/>
        <v>-0.29000000000000004</v>
      </c>
      <c r="E41" s="5">
        <f t="shared" si="1"/>
        <v>-3.5495716034271728E-2</v>
      </c>
      <c r="F41" s="49">
        <f t="shared" si="2"/>
        <v>1.3934187372437705E-2</v>
      </c>
      <c r="G41" s="27">
        <f t="shared" si="11"/>
        <v>8.2838423108328154</v>
      </c>
      <c r="H41" s="25">
        <f t="shared" si="12"/>
        <v>-0.40384231083281552</v>
      </c>
      <c r="I41" s="25">
        <f t="shared" si="13"/>
        <v>-5.1249024217362375E-2</v>
      </c>
      <c r="J41" s="30">
        <f t="shared" si="6"/>
        <v>1.4917746627021961E-2</v>
      </c>
      <c r="K41" s="27">
        <f t="shared" si="7"/>
        <v>2.8851933999459664E-2</v>
      </c>
      <c r="L41" s="19">
        <f t="shared" si="8"/>
        <v>8.4057203007755863</v>
      </c>
      <c r="M41" s="25">
        <f t="shared" si="9"/>
        <v>-0.5257203007755864</v>
      </c>
      <c r="N41" s="25">
        <f t="shared" si="10"/>
        <v>-6.6715774210099804E-2</v>
      </c>
      <c r="O41" s="9" t="s">
        <v>67</v>
      </c>
      <c r="P41" s="10" t="s">
        <v>68</v>
      </c>
      <c r="Q41" s="10" t="s">
        <v>69</v>
      </c>
      <c r="R41" s="11" t="s">
        <v>70</v>
      </c>
      <c r="S41" s="12" t="s">
        <v>71</v>
      </c>
      <c r="T41" s="13" t="s">
        <v>72</v>
      </c>
    </row>
    <row r="42" spans="1:20" x14ac:dyDescent="0.25">
      <c r="A42" s="1">
        <v>38231</v>
      </c>
      <c r="B42" s="26">
        <v>8.67</v>
      </c>
      <c r="C42" s="2">
        <v>7.88</v>
      </c>
      <c r="D42" s="2">
        <f t="shared" si="0"/>
        <v>0.79</v>
      </c>
      <c r="E42" s="5">
        <f t="shared" si="1"/>
        <v>0.10025380710659899</v>
      </c>
      <c r="F42" s="49">
        <f t="shared" si="2"/>
        <v>1.3934187372437705E-2</v>
      </c>
      <c r="G42" s="27">
        <f t="shared" si="11"/>
        <v>7.9898013964948085</v>
      </c>
      <c r="H42" s="25">
        <f t="shared" si="12"/>
        <v>0.68019860350519146</v>
      </c>
      <c r="I42" s="25">
        <f t="shared" si="13"/>
        <v>7.8454279527703744E-2</v>
      </c>
      <c r="J42" s="30">
        <f t="shared" si="6"/>
        <v>-1.1247105836099149E-2</v>
      </c>
      <c r="K42" s="27">
        <f t="shared" si="7"/>
        <v>2.6870815363385561E-3</v>
      </c>
      <c r="L42" s="19">
        <f t="shared" si="8"/>
        <v>7.9011742025063469</v>
      </c>
      <c r="M42" s="25">
        <f t="shared" si="9"/>
        <v>0.76882579749365298</v>
      </c>
      <c r="N42" s="25">
        <f t="shared" si="10"/>
        <v>8.8676562571355588E-2</v>
      </c>
      <c r="O42" s="14">
        <f>AVERAGE(D5:D124)</f>
        <v>0.17441666666666666</v>
      </c>
      <c r="P42" s="15">
        <f>STDEV(D5:D124)</f>
        <v>1.33067670649143</v>
      </c>
      <c r="Q42" s="15">
        <f>CORREL(D5:D123,D6:D124)</f>
        <v>0.33357948774460711</v>
      </c>
      <c r="R42" s="15">
        <f>SQRT(1/(COUNT(D5:D124)-2))</f>
        <v>9.2057461789832332E-2</v>
      </c>
      <c r="S42" s="15">
        <f>(Q42-0)/R42</f>
        <v>3.6236007517366797</v>
      </c>
      <c r="T42" s="16">
        <f>2*NORMSDIST(-ABS(S42))</f>
        <v>2.905299575629097E-4</v>
      </c>
    </row>
    <row r="43" spans="1:20" x14ac:dyDescent="0.25">
      <c r="A43" s="1">
        <v>38261</v>
      </c>
      <c r="B43" s="26">
        <v>8.9600000000000009</v>
      </c>
      <c r="C43" s="2">
        <v>8.67</v>
      </c>
      <c r="D43" s="2">
        <f t="shared" si="0"/>
        <v>0.29000000000000092</v>
      </c>
      <c r="E43" s="5">
        <f t="shared" si="1"/>
        <v>3.3448673587081999E-2</v>
      </c>
      <c r="F43" s="49">
        <f t="shared" si="2"/>
        <v>1.3934187372437705E-2</v>
      </c>
      <c r="G43" s="27">
        <f t="shared" si="11"/>
        <v>8.7908094045190346</v>
      </c>
      <c r="H43" s="25">
        <f t="shared" si="12"/>
        <v>0.16919059548096627</v>
      </c>
      <c r="I43" s="25">
        <f t="shared" si="13"/>
        <v>1.888287895992927E-2</v>
      </c>
      <c r="J43" s="30">
        <f t="shared" si="6"/>
        <v>1.7217568502388241E-2</v>
      </c>
      <c r="K43" s="27">
        <f t="shared" si="7"/>
        <v>3.1151755874825944E-2</v>
      </c>
      <c r="L43" s="19">
        <f t="shared" si="8"/>
        <v>8.9400857234347413</v>
      </c>
      <c r="M43" s="25">
        <f t="shared" si="9"/>
        <v>1.991427656525957E-2</v>
      </c>
      <c r="N43" s="25">
        <f t="shared" si="10"/>
        <v>2.2225755095155769E-3</v>
      </c>
    </row>
    <row r="44" spans="1:20" x14ac:dyDescent="0.25">
      <c r="A44" s="1">
        <v>38292</v>
      </c>
      <c r="B44" s="26">
        <v>8.67</v>
      </c>
      <c r="C44" s="2">
        <v>8.9600000000000009</v>
      </c>
      <c r="D44" s="2">
        <f t="shared" si="0"/>
        <v>-0.29000000000000092</v>
      </c>
      <c r="E44" s="5">
        <f t="shared" si="1"/>
        <v>-3.2366071428571529E-2</v>
      </c>
      <c r="F44" s="49">
        <f t="shared" si="2"/>
        <v>1.3934187372437705E-2</v>
      </c>
      <c r="G44" s="27">
        <f t="shared" si="11"/>
        <v>9.0848503188570433</v>
      </c>
      <c r="H44" s="25">
        <f t="shared" si="12"/>
        <v>-0.41485031885704338</v>
      </c>
      <c r="I44" s="25">
        <f t="shared" si="13"/>
        <v>-4.7848941044641678E-2</v>
      </c>
      <c r="J44" s="30">
        <f t="shared" si="6"/>
        <v>4.1440347674097568E-3</v>
      </c>
      <c r="K44" s="27">
        <f t="shared" si="7"/>
        <v>1.8078222139847461E-2</v>
      </c>
      <c r="L44" s="19">
        <f t="shared" si="8"/>
        <v>9.1219808703730347</v>
      </c>
      <c r="M44" s="25">
        <f t="shared" si="9"/>
        <v>-0.4519808703730348</v>
      </c>
      <c r="N44" s="25">
        <f t="shared" si="10"/>
        <v>-5.2131588278320047E-2</v>
      </c>
    </row>
    <row r="45" spans="1:20" x14ac:dyDescent="0.25">
      <c r="A45" s="1">
        <v>38322</v>
      </c>
      <c r="B45" s="26">
        <v>8.8000000000000007</v>
      </c>
      <c r="C45" s="2">
        <v>8.67</v>
      </c>
      <c r="D45" s="2">
        <f t="shared" si="0"/>
        <v>0.13000000000000078</v>
      </c>
      <c r="E45" s="5">
        <f t="shared" si="1"/>
        <v>1.4994232987312662E-2</v>
      </c>
      <c r="F45" s="49">
        <f t="shared" si="2"/>
        <v>1.3934187372437705E-2</v>
      </c>
      <c r="G45" s="27">
        <f t="shared" si="11"/>
        <v>8.7908094045190346</v>
      </c>
      <c r="H45" s="25">
        <f t="shared" si="12"/>
        <v>9.1905954809661239E-3</v>
      </c>
      <c r="I45" s="25">
        <f t="shared" si="13"/>
        <v>1.0443858501097867E-3</v>
      </c>
      <c r="J45" s="30">
        <f t="shared" si="6"/>
        <v>-1.0500923915972482E-2</v>
      </c>
      <c r="K45" s="27">
        <f t="shared" si="7"/>
        <v>3.4332634564652222E-3</v>
      </c>
      <c r="L45" s="19">
        <f t="shared" si="8"/>
        <v>8.699766394167554</v>
      </c>
      <c r="M45" s="25">
        <f t="shared" si="9"/>
        <v>0.10023360583244667</v>
      </c>
      <c r="N45" s="25">
        <f t="shared" si="10"/>
        <v>1.1390182480959849E-2</v>
      </c>
    </row>
    <row r="46" spans="1:20" x14ac:dyDescent="0.25">
      <c r="A46" s="1">
        <v>38353</v>
      </c>
      <c r="B46" s="26">
        <v>8.92</v>
      </c>
      <c r="C46" s="2">
        <v>8.8000000000000007</v>
      </c>
      <c r="D46" s="2">
        <f t="shared" si="0"/>
        <v>0.11999999999999922</v>
      </c>
      <c r="E46" s="5">
        <f t="shared" si="1"/>
        <v>1.3636363636363547E-2</v>
      </c>
      <c r="F46" s="49">
        <f t="shared" si="2"/>
        <v>1.3934187372437705E-2</v>
      </c>
      <c r="G46" s="27">
        <f t="shared" si="11"/>
        <v>8.9226208488774521</v>
      </c>
      <c r="H46" s="25">
        <f t="shared" si="12"/>
        <v>-2.6208488774521754E-3</v>
      </c>
      <c r="I46" s="25">
        <f t="shared" si="13"/>
        <v>-2.9381713872782234E-4</v>
      </c>
      <c r="J46" s="30">
        <f t="shared" si="6"/>
        <v>2.2920081639192814E-4</v>
      </c>
      <c r="K46" s="27">
        <f t="shared" si="7"/>
        <v>1.4163388188829633E-2</v>
      </c>
      <c r="L46" s="19">
        <f t="shared" si="8"/>
        <v>8.9246378160617024</v>
      </c>
      <c r="M46" s="25">
        <f t="shared" si="9"/>
        <v>-4.6378160617024378E-3</v>
      </c>
      <c r="N46" s="25">
        <f t="shared" si="10"/>
        <v>-5.1993453606529567E-4</v>
      </c>
    </row>
    <row r="47" spans="1:20" x14ac:dyDescent="0.25">
      <c r="A47" s="1">
        <v>38384</v>
      </c>
      <c r="B47" s="26">
        <v>9.32</v>
      </c>
      <c r="C47" s="2">
        <v>8.92</v>
      </c>
      <c r="D47" s="2">
        <f t="shared" si="0"/>
        <v>0.40000000000000036</v>
      </c>
      <c r="E47" s="5">
        <f t="shared" si="1"/>
        <v>4.4843049327354299E-2</v>
      </c>
      <c r="F47" s="49">
        <f t="shared" si="2"/>
        <v>1.3934187372437705E-2</v>
      </c>
      <c r="G47" s="27">
        <f t="shared" si="11"/>
        <v>9.0442929513621433</v>
      </c>
      <c r="H47" s="25">
        <f t="shared" si="12"/>
        <v>0.275707048637857</v>
      </c>
      <c r="I47" s="25">
        <f t="shared" si="13"/>
        <v>2.958230135599324E-2</v>
      </c>
      <c r="J47" s="30">
        <f t="shared" si="6"/>
        <v>-6.4481080492691581E-5</v>
      </c>
      <c r="K47" s="27">
        <f t="shared" si="7"/>
        <v>1.3869706291945012E-2</v>
      </c>
      <c r="L47" s="19">
        <f t="shared" si="8"/>
        <v>9.0437177801241493</v>
      </c>
      <c r="M47" s="25">
        <f t="shared" si="9"/>
        <v>0.276282219875851</v>
      </c>
      <c r="N47" s="25">
        <f t="shared" si="10"/>
        <v>2.9644015008138517E-2</v>
      </c>
    </row>
    <row r="48" spans="1:20" x14ac:dyDescent="0.25">
      <c r="A48" s="1">
        <v>38412</v>
      </c>
      <c r="B48" s="26">
        <v>8.9</v>
      </c>
      <c r="C48" s="2">
        <v>9.32</v>
      </c>
      <c r="D48" s="2">
        <f t="shared" si="0"/>
        <v>-0.41999999999999993</v>
      </c>
      <c r="E48" s="5">
        <f t="shared" si="1"/>
        <v>-4.5064377682403421E-2</v>
      </c>
      <c r="F48" s="49">
        <f t="shared" si="2"/>
        <v>1.3934187372437705E-2</v>
      </c>
      <c r="G48" s="27">
        <f t="shared" si="11"/>
        <v>9.4498666263111186</v>
      </c>
      <c r="H48" s="25">
        <f t="shared" si="12"/>
        <v>-0.54986662631111827</v>
      </c>
      <c r="I48" s="25">
        <f t="shared" si="13"/>
        <v>-6.1782767001249239E-2</v>
      </c>
      <c r="J48" s="30">
        <f t="shared" si="6"/>
        <v>6.4921289586917933E-3</v>
      </c>
      <c r="K48" s="27">
        <f t="shared" si="7"/>
        <v>2.0426316331129499E-2</v>
      </c>
      <c r="L48" s="19">
        <f t="shared" si="8"/>
        <v>9.5103732682061271</v>
      </c>
      <c r="M48" s="25">
        <f t="shared" si="9"/>
        <v>-0.6103732682061267</v>
      </c>
      <c r="N48" s="25">
        <f t="shared" si="10"/>
        <v>-6.8581266090576035E-2</v>
      </c>
    </row>
    <row r="49" spans="1:20" x14ac:dyDescent="0.25">
      <c r="A49" s="1">
        <v>38443</v>
      </c>
      <c r="B49" s="26">
        <v>8.5299999999999994</v>
      </c>
      <c r="C49" s="2">
        <v>8.9</v>
      </c>
      <c r="D49" s="2">
        <f t="shared" si="0"/>
        <v>-0.37000000000000099</v>
      </c>
      <c r="E49" s="5">
        <f t="shared" si="1"/>
        <v>-4.1573033707865276E-2</v>
      </c>
      <c r="F49" s="49">
        <f t="shared" si="2"/>
        <v>1.3934187372437705E-2</v>
      </c>
      <c r="G49" s="27">
        <f t="shared" si="11"/>
        <v>9.0240142676146959</v>
      </c>
      <c r="H49" s="25">
        <f t="shared" si="12"/>
        <v>-0.49401426761469658</v>
      </c>
      <c r="I49" s="25">
        <f t="shared" si="13"/>
        <v>-5.7914920001722936E-2</v>
      </c>
      <c r="J49" s="30">
        <f t="shared" si="6"/>
        <v>-1.3558839995917239E-2</v>
      </c>
      <c r="K49" s="27">
        <f t="shared" si="7"/>
        <v>3.7534737652046568E-4</v>
      </c>
      <c r="L49" s="19">
        <f t="shared" si="8"/>
        <v>8.9033405916510322</v>
      </c>
      <c r="M49" s="25">
        <f t="shared" si="9"/>
        <v>-0.37334059165103284</v>
      </c>
      <c r="N49" s="25">
        <f t="shared" si="10"/>
        <v>-4.3767947438573609E-2</v>
      </c>
    </row>
    <row r="50" spans="1:20" x14ac:dyDescent="0.25">
      <c r="A50" s="1">
        <v>38473</v>
      </c>
      <c r="B50" s="26">
        <v>8.51</v>
      </c>
      <c r="C50" s="2">
        <v>8.5299999999999994</v>
      </c>
      <c r="D50" s="2">
        <f t="shared" si="0"/>
        <v>-1.9999999999999574E-2</v>
      </c>
      <c r="E50" s="5">
        <f t="shared" si="1"/>
        <v>-2.344665885111322E-3</v>
      </c>
      <c r="F50" s="49">
        <f t="shared" si="2"/>
        <v>1.3934187372437705E-2</v>
      </c>
      <c r="G50" s="27">
        <f t="shared" si="11"/>
        <v>8.6488586182868925</v>
      </c>
      <c r="H50" s="25">
        <f t="shared" si="12"/>
        <v>-0.13885861828689272</v>
      </c>
      <c r="I50" s="25">
        <f t="shared" si="13"/>
        <v>-1.6317111432067301E-2</v>
      </c>
      <c r="J50" s="30">
        <f t="shared" si="6"/>
        <v>-1.2710002672166341E-2</v>
      </c>
      <c r="K50" s="27">
        <f t="shared" si="7"/>
        <v>1.2241847002713632E-3</v>
      </c>
      <c r="L50" s="19">
        <f t="shared" si="8"/>
        <v>8.5404422954933139</v>
      </c>
      <c r="M50" s="25">
        <f t="shared" si="9"/>
        <v>-3.044229549331412E-2</v>
      </c>
      <c r="N50" s="25">
        <f t="shared" si="10"/>
        <v>-3.5772380133154077E-3</v>
      </c>
    </row>
    <row r="51" spans="1:20" x14ac:dyDescent="0.25">
      <c r="A51" s="1">
        <v>38504</v>
      </c>
      <c r="B51" s="26">
        <v>9.0299999999999994</v>
      </c>
      <c r="C51" s="2">
        <v>8.51</v>
      </c>
      <c r="D51" s="2">
        <f t="shared" si="0"/>
        <v>0.51999999999999957</v>
      </c>
      <c r="E51" s="5">
        <f t="shared" si="1"/>
        <v>6.1104582843713229E-2</v>
      </c>
      <c r="F51" s="49">
        <f t="shared" si="2"/>
        <v>1.3934187372437705E-2</v>
      </c>
      <c r="G51" s="27">
        <f t="shared" si="11"/>
        <v>8.6285799345394452</v>
      </c>
      <c r="H51" s="25">
        <f t="shared" si="12"/>
        <v>0.4014200654605542</v>
      </c>
      <c r="I51" s="25">
        <f t="shared" si="13"/>
        <v>4.4454049331179871E-2</v>
      </c>
      <c r="J51" s="30">
        <f t="shared" si="6"/>
        <v>-3.5809516770020852E-3</v>
      </c>
      <c r="K51" s="27">
        <f t="shared" si="7"/>
        <v>1.0353235695435619E-2</v>
      </c>
      <c r="L51" s="19">
        <f t="shared" si="8"/>
        <v>8.5981060357681578</v>
      </c>
      <c r="M51" s="25">
        <f t="shared" si="9"/>
        <v>0.43189396423184157</v>
      </c>
      <c r="N51" s="25">
        <f t="shared" si="10"/>
        <v>4.7828788951477477E-2</v>
      </c>
    </row>
    <row r="52" spans="1:20" x14ac:dyDescent="0.25">
      <c r="A52" s="1">
        <v>38534</v>
      </c>
      <c r="B52" s="26">
        <v>9.6</v>
      </c>
      <c r="C52" s="2">
        <v>9.0299999999999994</v>
      </c>
      <c r="D52" s="2">
        <f t="shared" si="0"/>
        <v>0.57000000000000028</v>
      </c>
      <c r="E52" s="5">
        <f t="shared" si="1"/>
        <v>6.3122923588039906E-2</v>
      </c>
      <c r="F52" s="49">
        <f t="shared" si="2"/>
        <v>1.3934187372437705E-2</v>
      </c>
      <c r="G52" s="27">
        <f t="shared" si="11"/>
        <v>9.1558257119731117</v>
      </c>
      <c r="H52" s="25">
        <f t="shared" si="12"/>
        <v>0.44417428802688796</v>
      </c>
      <c r="I52" s="25">
        <f t="shared" si="13"/>
        <v>4.6268155002800834E-2</v>
      </c>
      <c r="J52" s="30">
        <f t="shared" si="6"/>
        <v>9.7558813129863895E-3</v>
      </c>
      <c r="K52" s="27">
        <f t="shared" si="7"/>
        <v>2.3690068685424094E-2</v>
      </c>
      <c r="L52" s="19">
        <f t="shared" si="8"/>
        <v>9.2439213202293775</v>
      </c>
      <c r="M52" s="25">
        <f t="shared" si="9"/>
        <v>0.35607867977062213</v>
      </c>
      <c r="N52" s="25">
        <f t="shared" si="10"/>
        <v>3.7091529142773139E-2</v>
      </c>
    </row>
    <row r="53" spans="1:20" x14ac:dyDescent="0.25">
      <c r="A53" s="1">
        <v>38565</v>
      </c>
      <c r="B53" s="26">
        <v>9.8800000000000008</v>
      </c>
      <c r="C53" s="2">
        <v>9.6</v>
      </c>
      <c r="D53" s="2">
        <f t="shared" si="0"/>
        <v>0.28000000000000114</v>
      </c>
      <c r="E53" s="5">
        <f t="shared" si="1"/>
        <v>2.9166666666666785E-2</v>
      </c>
      <c r="F53" s="49">
        <f t="shared" si="2"/>
        <v>1.3934187372437705E-2</v>
      </c>
      <c r="G53" s="27">
        <f t="shared" si="11"/>
        <v>9.733768198775401</v>
      </c>
      <c r="H53" s="25">
        <f t="shared" si="12"/>
        <v>0.14623180122459978</v>
      </c>
      <c r="I53" s="25">
        <f t="shared" si="13"/>
        <v>1.4800789597631555E-2</v>
      </c>
      <c r="J53" s="30">
        <f t="shared" si="6"/>
        <v>1.0154004766031108E-2</v>
      </c>
      <c r="K53" s="27">
        <f t="shared" si="7"/>
        <v>2.4088192138468814E-2</v>
      </c>
      <c r="L53" s="19">
        <f t="shared" si="8"/>
        <v>9.8312466445292994</v>
      </c>
      <c r="M53" s="25">
        <f t="shared" si="9"/>
        <v>4.8753355470701365E-2</v>
      </c>
      <c r="N53" s="25">
        <f t="shared" si="10"/>
        <v>4.9345501488564127E-3</v>
      </c>
    </row>
    <row r="54" spans="1:20" x14ac:dyDescent="0.25">
      <c r="A54" s="1">
        <v>38596</v>
      </c>
      <c r="B54" s="26">
        <v>10.81</v>
      </c>
      <c r="C54" s="2">
        <v>9.8800000000000008</v>
      </c>
      <c r="D54" s="2">
        <f t="shared" si="0"/>
        <v>0.92999999999999972</v>
      </c>
      <c r="E54" s="5">
        <f t="shared" si="1"/>
        <v>9.4129554655870404E-2</v>
      </c>
      <c r="F54" s="49">
        <f t="shared" si="2"/>
        <v>1.3934187372437705E-2</v>
      </c>
      <c r="G54" s="27">
        <f t="shared" si="11"/>
        <v>10.017669771239685</v>
      </c>
      <c r="H54" s="25">
        <f t="shared" si="12"/>
        <v>0.79233022876031534</v>
      </c>
      <c r="I54" s="25">
        <f t="shared" si="13"/>
        <v>7.3296043363581434E-2</v>
      </c>
      <c r="J54" s="30">
        <f t="shared" si="6"/>
        <v>3.2481798357050732E-3</v>
      </c>
      <c r="K54" s="27">
        <f t="shared" si="7"/>
        <v>1.7182367208142778E-2</v>
      </c>
      <c r="L54" s="19">
        <f t="shared" si="8"/>
        <v>10.049761788016452</v>
      </c>
      <c r="M54" s="25">
        <f t="shared" si="9"/>
        <v>0.76023821198354824</v>
      </c>
      <c r="N54" s="25">
        <f t="shared" si="10"/>
        <v>7.0327309156664963E-2</v>
      </c>
    </row>
    <row r="55" spans="1:20" x14ac:dyDescent="0.25">
      <c r="A55" s="1">
        <v>38626</v>
      </c>
      <c r="B55" s="26">
        <v>11.61</v>
      </c>
      <c r="C55" s="2">
        <v>10.81</v>
      </c>
      <c r="D55" s="2">
        <f t="shared" si="0"/>
        <v>0.79999999999999893</v>
      </c>
      <c r="E55" s="5">
        <f t="shared" si="1"/>
        <v>7.4005550416281124E-2</v>
      </c>
      <c r="F55" s="49">
        <f t="shared" si="2"/>
        <v>1.3934187372437705E-2</v>
      </c>
      <c r="G55" s="27">
        <f t="shared" si="11"/>
        <v>10.960628565496052</v>
      </c>
      <c r="H55" s="25">
        <f t="shared" si="12"/>
        <v>0.64937143450394785</v>
      </c>
      <c r="I55" s="25">
        <f t="shared" si="13"/>
        <v>5.5932078768643229E-2</v>
      </c>
      <c r="J55" s="30">
        <f t="shared" si="6"/>
        <v>1.6085542498938541E-2</v>
      </c>
      <c r="K55" s="27">
        <f t="shared" si="7"/>
        <v>3.0019729871376244E-2</v>
      </c>
      <c r="L55" s="19">
        <f t="shared" si="8"/>
        <v>11.134513279909578</v>
      </c>
      <c r="M55" s="25">
        <f t="shared" si="9"/>
        <v>0.47548672009042114</v>
      </c>
      <c r="N55" s="25">
        <f t="shared" si="10"/>
        <v>4.0954928517693466E-2</v>
      </c>
    </row>
    <row r="56" spans="1:20" x14ac:dyDescent="0.25">
      <c r="A56" s="1">
        <v>38657</v>
      </c>
      <c r="B56" s="26">
        <v>11.81</v>
      </c>
      <c r="C56" s="2">
        <v>11.61</v>
      </c>
      <c r="D56" s="2">
        <f t="shared" si="0"/>
        <v>0.20000000000000107</v>
      </c>
      <c r="E56" s="5">
        <f t="shared" si="1"/>
        <v>1.7226528854435923E-2</v>
      </c>
      <c r="F56" s="49">
        <f t="shared" si="2"/>
        <v>1.3934187372437705E-2</v>
      </c>
      <c r="G56" s="27">
        <f t="shared" si="11"/>
        <v>11.771775915394</v>
      </c>
      <c r="H56" s="25">
        <f t="shared" si="12"/>
        <v>3.8224084606000019E-2</v>
      </c>
      <c r="I56" s="25">
        <f t="shared" si="13"/>
        <v>3.2365863341236255E-3</v>
      </c>
      <c r="J56" s="30">
        <f t="shared" si="6"/>
        <v>1.2274848529327588E-2</v>
      </c>
      <c r="K56" s="27">
        <f t="shared" si="7"/>
        <v>2.6209035901765293E-2</v>
      </c>
      <c r="L56" s="19">
        <f t="shared" si="8"/>
        <v>11.914286906819495</v>
      </c>
      <c r="M56" s="25">
        <f t="shared" si="9"/>
        <v>-0.10428690681949426</v>
      </c>
      <c r="N56" s="25">
        <f t="shared" si="10"/>
        <v>-8.830390077857261E-3</v>
      </c>
    </row>
    <row r="57" spans="1:20" x14ac:dyDescent="0.25">
      <c r="A57" s="1">
        <v>38687</v>
      </c>
      <c r="B57" s="26">
        <v>13.93</v>
      </c>
      <c r="C57" s="2">
        <v>11.81</v>
      </c>
      <c r="D57" s="2">
        <f t="shared" si="0"/>
        <v>2.1199999999999992</v>
      </c>
      <c r="E57" s="5">
        <f t="shared" si="1"/>
        <v>0.17950889077053336</v>
      </c>
      <c r="F57" s="49">
        <f t="shared" si="2"/>
        <v>1.3934187372437705E-2</v>
      </c>
      <c r="G57" s="27">
        <f t="shared" si="11"/>
        <v>11.97456275286849</v>
      </c>
      <c r="H57" s="25">
        <f t="shared" si="12"/>
        <v>1.9554372471315098</v>
      </c>
      <c r="I57" s="25">
        <f t="shared" si="13"/>
        <v>0.14037596892544937</v>
      </c>
      <c r="J57" s="30">
        <f t="shared" si="6"/>
        <v>7.1030091993884372E-4</v>
      </c>
      <c r="K57" s="27">
        <f t="shared" si="7"/>
        <v>1.4644488292376549E-2</v>
      </c>
      <c r="L57" s="19">
        <f t="shared" si="8"/>
        <v>11.982951406732969</v>
      </c>
      <c r="M57" s="25">
        <f t="shared" si="9"/>
        <v>1.9470485932670307</v>
      </c>
      <c r="N57" s="25">
        <f t="shared" si="10"/>
        <v>0.13977376836087801</v>
      </c>
    </row>
    <row r="58" spans="1:20" x14ac:dyDescent="0.25">
      <c r="A58" s="1">
        <v>38718</v>
      </c>
      <c r="B58" s="26">
        <v>16.190000000000001</v>
      </c>
      <c r="C58" s="2">
        <v>13.93</v>
      </c>
      <c r="D58" s="2">
        <f t="shared" si="0"/>
        <v>2.2600000000000016</v>
      </c>
      <c r="E58" s="5">
        <f t="shared" si="1"/>
        <v>0.16223977027997141</v>
      </c>
      <c r="F58" s="49">
        <f t="shared" si="2"/>
        <v>1.3934187372437705E-2</v>
      </c>
      <c r="G58" s="27">
        <f t="shared" si="11"/>
        <v>14.124103230098056</v>
      </c>
      <c r="H58" s="25">
        <f t="shared" si="12"/>
        <v>2.0658967699019453</v>
      </c>
      <c r="I58" s="25">
        <f t="shared" si="13"/>
        <v>0.12760325941333817</v>
      </c>
      <c r="J58" s="30">
        <f t="shared" si="6"/>
        <v>3.080689639383638E-2</v>
      </c>
      <c r="K58" s="27">
        <f t="shared" si="7"/>
        <v>4.4741083766274087E-2</v>
      </c>
      <c r="L58" s="19">
        <f t="shared" si="8"/>
        <v>14.553243296864197</v>
      </c>
      <c r="M58" s="25">
        <f t="shared" si="9"/>
        <v>1.6367567031358039</v>
      </c>
      <c r="N58" s="25">
        <f t="shared" si="10"/>
        <v>0.1010967698045586</v>
      </c>
    </row>
    <row r="59" spans="1:20" x14ac:dyDescent="0.25">
      <c r="A59" s="1">
        <v>38749</v>
      </c>
      <c r="B59" s="26">
        <v>18.05</v>
      </c>
      <c r="C59" s="2">
        <v>16.190000000000001</v>
      </c>
      <c r="D59" s="2">
        <f t="shared" si="0"/>
        <v>1.8599999999999994</v>
      </c>
      <c r="E59" s="5">
        <f t="shared" si="1"/>
        <v>0.11488573193329212</v>
      </c>
      <c r="F59" s="49">
        <f t="shared" si="2"/>
        <v>1.3934187372437705E-2</v>
      </c>
      <c r="G59" s="27">
        <f t="shared" si="11"/>
        <v>16.415594493559766</v>
      </c>
      <c r="H59" s="25">
        <f t="shared" si="12"/>
        <v>1.6344055064402347</v>
      </c>
      <c r="I59" s="25">
        <f t="shared" si="13"/>
        <v>9.0548781520234614E-2</v>
      </c>
      <c r="J59" s="30">
        <f t="shared" si="6"/>
        <v>2.8003798815096594E-2</v>
      </c>
      <c r="K59" s="27">
        <f t="shared" si="7"/>
        <v>4.1937986187534297E-2</v>
      </c>
      <c r="L59" s="19">
        <f t="shared" si="8"/>
        <v>16.868975996376179</v>
      </c>
      <c r="M59" s="25">
        <f t="shared" si="9"/>
        <v>1.181024003623822</v>
      </c>
      <c r="N59" s="25">
        <f t="shared" si="10"/>
        <v>6.5430692721541381E-2</v>
      </c>
    </row>
    <row r="60" spans="1:20" x14ac:dyDescent="0.25">
      <c r="A60" s="1">
        <v>38777</v>
      </c>
      <c r="B60" s="26">
        <v>17.079999999999998</v>
      </c>
      <c r="C60" s="2">
        <v>18.05</v>
      </c>
      <c r="D60" s="2">
        <f t="shared" si="0"/>
        <v>-0.97000000000000242</v>
      </c>
      <c r="E60" s="5">
        <f t="shared" si="1"/>
        <v>-5.373961218836578E-2</v>
      </c>
      <c r="F60" s="49">
        <f t="shared" si="2"/>
        <v>1.3934187372437705E-2</v>
      </c>
      <c r="G60" s="27">
        <f t="shared" si="11"/>
        <v>18.301512082072502</v>
      </c>
      <c r="H60" s="25">
        <f t="shared" si="12"/>
        <v>-1.2215120820725041</v>
      </c>
      <c r="I60" s="25">
        <f t="shared" si="13"/>
        <v>-7.1517100823917101E-2</v>
      </c>
      <c r="J60" s="30">
        <f t="shared" si="6"/>
        <v>1.9871826725295489E-2</v>
      </c>
      <c r="K60" s="27">
        <f t="shared" si="7"/>
        <v>3.3806014097733192E-2</v>
      </c>
      <c r="L60" s="19">
        <f t="shared" si="8"/>
        <v>18.660198554464085</v>
      </c>
      <c r="M60" s="25">
        <f t="shared" si="9"/>
        <v>-1.5801985544640864</v>
      </c>
      <c r="N60" s="25">
        <f t="shared" si="10"/>
        <v>-9.251747976956011E-2</v>
      </c>
    </row>
    <row r="61" spans="1:20" x14ac:dyDescent="0.25">
      <c r="A61" s="1">
        <v>38808</v>
      </c>
      <c r="B61" s="26">
        <v>17.46</v>
      </c>
      <c r="C61" s="2">
        <v>17.079999999999998</v>
      </c>
      <c r="D61" s="2">
        <f t="shared" si="0"/>
        <v>0.38000000000000256</v>
      </c>
      <c r="E61" s="5">
        <f t="shared" si="1"/>
        <v>2.2248243559719123E-2</v>
      </c>
      <c r="F61" s="49">
        <f t="shared" si="2"/>
        <v>1.3934187372437705E-2</v>
      </c>
      <c r="G61" s="27">
        <f t="shared" si="11"/>
        <v>17.317995920321234</v>
      </c>
      <c r="H61" s="25">
        <f t="shared" si="12"/>
        <v>0.14200407967876671</v>
      </c>
      <c r="I61" s="25">
        <f t="shared" si="13"/>
        <v>8.1331088017621254E-3</v>
      </c>
      <c r="J61" s="30">
        <f t="shared" si="6"/>
        <v>-1.5695135943389619E-2</v>
      </c>
      <c r="K61" s="27">
        <f t="shared" si="7"/>
        <v>-1.7609485709519142E-3</v>
      </c>
      <c r="L61" s="19">
        <f t="shared" si="8"/>
        <v>17.049922998408139</v>
      </c>
      <c r="M61" s="25">
        <f t="shared" si="9"/>
        <v>0.410077001591862</v>
      </c>
      <c r="N61" s="25">
        <f t="shared" si="10"/>
        <v>2.3486655303084879E-2</v>
      </c>
    </row>
    <row r="62" spans="1:20" x14ac:dyDescent="0.25">
      <c r="A62" s="1">
        <v>38838</v>
      </c>
      <c r="B62" s="26">
        <v>16.899999999999999</v>
      </c>
      <c r="C62" s="2">
        <v>17.46</v>
      </c>
      <c r="D62" s="2">
        <f t="shared" si="0"/>
        <v>-0.56000000000000227</v>
      </c>
      <c r="E62" s="5">
        <f t="shared" si="1"/>
        <v>-3.2073310423826017E-2</v>
      </c>
      <c r="F62" s="49">
        <f t="shared" si="2"/>
        <v>1.3934187372437705E-2</v>
      </c>
      <c r="G62" s="27">
        <f t="shared" si="11"/>
        <v>17.703290911522764</v>
      </c>
      <c r="H62" s="25">
        <f t="shared" si="12"/>
        <v>-0.80329091152276533</v>
      </c>
      <c r="I62" s="25">
        <f t="shared" si="13"/>
        <v>-4.75320065989802E-2</v>
      </c>
      <c r="J62" s="30">
        <f t="shared" si="6"/>
        <v>1.7848912611869436E-3</v>
      </c>
      <c r="K62" s="27">
        <f t="shared" si="7"/>
        <v>1.5719078633624647E-2</v>
      </c>
      <c r="L62" s="19">
        <f t="shared" si="8"/>
        <v>17.734455112943085</v>
      </c>
      <c r="M62" s="25">
        <f t="shared" si="9"/>
        <v>-0.83445511294308616</v>
      </c>
      <c r="N62" s="25">
        <f t="shared" si="10"/>
        <v>-4.9376042185981434E-2</v>
      </c>
      <c r="O62" s="6" t="s">
        <v>74</v>
      </c>
      <c r="P62" s="7"/>
      <c r="Q62" s="7"/>
      <c r="R62" s="7"/>
      <c r="S62" s="7"/>
      <c r="T62" s="8"/>
    </row>
    <row r="63" spans="1:20" x14ac:dyDescent="0.25">
      <c r="A63" s="1">
        <v>38869</v>
      </c>
      <c r="B63" s="26">
        <v>15.69</v>
      </c>
      <c r="C63" s="2">
        <v>16.899999999999999</v>
      </c>
      <c r="D63" s="2">
        <f t="shared" si="0"/>
        <v>-1.2099999999999991</v>
      </c>
      <c r="E63" s="5">
        <f t="shared" si="1"/>
        <v>-7.1597633136094629E-2</v>
      </c>
      <c r="F63" s="49">
        <f t="shared" si="2"/>
        <v>1.3934187372437705E-2</v>
      </c>
      <c r="G63" s="27">
        <f t="shared" si="11"/>
        <v>17.135487766594196</v>
      </c>
      <c r="H63" s="25">
        <f t="shared" si="12"/>
        <v>-1.4454877665941961</v>
      </c>
      <c r="I63" s="25">
        <f t="shared" si="13"/>
        <v>-9.2127964728756923E-2</v>
      </c>
      <c r="J63" s="30">
        <f t="shared" si="6"/>
        <v>-1.043136951356393E-2</v>
      </c>
      <c r="K63" s="27">
        <f t="shared" si="7"/>
        <v>3.5028178588737743E-3</v>
      </c>
      <c r="L63" s="19">
        <f t="shared" si="8"/>
        <v>16.959197621814965</v>
      </c>
      <c r="M63" s="25">
        <f t="shared" si="9"/>
        <v>-1.2691976218149659</v>
      </c>
      <c r="N63" s="25">
        <f t="shared" si="10"/>
        <v>-8.0892136508283363E-2</v>
      </c>
      <c r="O63" s="9" t="s">
        <v>67</v>
      </c>
      <c r="P63" s="10" t="s">
        <v>68</v>
      </c>
      <c r="Q63" s="10" t="s">
        <v>69</v>
      </c>
      <c r="R63" s="11" t="s">
        <v>70</v>
      </c>
      <c r="S63" s="12" t="s">
        <v>71</v>
      </c>
      <c r="T63" s="13" t="s">
        <v>72</v>
      </c>
    </row>
    <row r="64" spans="1:20" x14ac:dyDescent="0.25">
      <c r="A64" s="1">
        <v>38899</v>
      </c>
      <c r="B64" s="26">
        <v>15.86</v>
      </c>
      <c r="C64" s="2">
        <v>15.69</v>
      </c>
      <c r="D64" s="2">
        <f t="shared" si="0"/>
        <v>0.16999999999999993</v>
      </c>
      <c r="E64" s="5">
        <f t="shared" si="1"/>
        <v>1.083492670490758E-2</v>
      </c>
      <c r="F64" s="49">
        <f t="shared" si="2"/>
        <v>1.3934187372437705E-2</v>
      </c>
      <c r="G64" s="27">
        <f t="shared" si="11"/>
        <v>15.908627399873547</v>
      </c>
      <c r="H64" s="25">
        <f t="shared" si="12"/>
        <v>-4.8627399873547361E-2</v>
      </c>
      <c r="I64" s="25">
        <f t="shared" si="13"/>
        <v>-3.0660403451164796E-3</v>
      </c>
      <c r="J64" s="30">
        <f t="shared" si="6"/>
        <v>-2.0218394117593737E-2</v>
      </c>
      <c r="K64" s="27">
        <f t="shared" si="7"/>
        <v>-6.2842067451560329E-3</v>
      </c>
      <c r="L64" s="19">
        <f t="shared" si="8"/>
        <v>15.5914007961685</v>
      </c>
      <c r="M64" s="25">
        <f t="shared" si="9"/>
        <v>0.26859920383149927</v>
      </c>
      <c r="N64" s="25">
        <f t="shared" si="10"/>
        <v>1.6935637063776751E-2</v>
      </c>
      <c r="O64" s="14">
        <f>AVERAGE(E5:E124)</f>
        <v>1.3934187372437705E-2</v>
      </c>
      <c r="P64" s="15">
        <f>STDEV(E5:E124)</f>
        <v>8.4884058697270309E-2</v>
      </c>
      <c r="Q64" s="15">
        <f>CORREL(E5:E123,E6:E124)</f>
        <v>0.25942441051435111</v>
      </c>
      <c r="R64" s="15">
        <f>SQRT(1/(COUNT(E5:E124)-2))</f>
        <v>9.2057461789832332E-2</v>
      </c>
      <c r="S64" s="15">
        <f>(Q64-0)/R64</f>
        <v>2.8180704254764097</v>
      </c>
      <c r="T64" s="16">
        <f>2*NORMSDIST(-ABS(S64))</f>
        <v>4.8313211605344967E-3</v>
      </c>
    </row>
    <row r="65" spans="1:14" x14ac:dyDescent="0.25">
      <c r="A65" s="1">
        <v>38930</v>
      </c>
      <c r="B65" s="26">
        <v>12.98</v>
      </c>
      <c r="C65" s="2">
        <v>15.86</v>
      </c>
      <c r="D65" s="2">
        <f t="shared" si="0"/>
        <v>-2.879999999999999</v>
      </c>
      <c r="E65" s="5">
        <f t="shared" si="1"/>
        <v>-0.18158890290037824</v>
      </c>
      <c r="F65" s="49">
        <f t="shared" si="2"/>
        <v>1.3934187372437705E-2</v>
      </c>
      <c r="G65" s="27">
        <f t="shared" si="11"/>
        <v>16.080996211726863</v>
      </c>
      <c r="H65" s="25">
        <f t="shared" si="12"/>
        <v>-3.1009962117268621</v>
      </c>
      <c r="I65" s="25">
        <f t="shared" si="13"/>
        <v>-0.23890571739035918</v>
      </c>
      <c r="J65" s="30">
        <f t="shared" si="6"/>
        <v>-6.72872913892326E-4</v>
      </c>
      <c r="K65" s="27">
        <f t="shared" si="7"/>
        <v>1.3261314458545378E-2</v>
      </c>
      <c r="L65" s="19">
        <f t="shared" si="8"/>
        <v>16.07032444731253</v>
      </c>
      <c r="M65" s="25">
        <f t="shared" si="9"/>
        <v>-3.0903244473125291</v>
      </c>
      <c r="N65" s="25">
        <f t="shared" si="10"/>
        <v>-0.23808354755874644</v>
      </c>
    </row>
    <row r="66" spans="1:14" x14ac:dyDescent="0.25">
      <c r="A66" s="1">
        <v>38961</v>
      </c>
      <c r="B66" s="26">
        <v>12.31</v>
      </c>
      <c r="C66" s="2">
        <v>12.98</v>
      </c>
      <c r="D66" s="2">
        <f t="shared" si="0"/>
        <v>-0.66999999999999993</v>
      </c>
      <c r="E66" s="5">
        <f t="shared" si="1"/>
        <v>-5.1617873651771951E-2</v>
      </c>
      <c r="F66" s="49">
        <f t="shared" si="2"/>
        <v>1.3934187372437705E-2</v>
      </c>
      <c r="G66" s="27">
        <f t="shared" si="11"/>
        <v>13.160865752094242</v>
      </c>
      <c r="H66" s="25">
        <f t="shared" si="12"/>
        <v>-0.85086575209424176</v>
      </c>
      <c r="I66" s="25">
        <f t="shared" si="13"/>
        <v>-6.9119882379710951E-2</v>
      </c>
      <c r="J66" s="30">
        <f t="shared" si="6"/>
        <v>-5.243022534326125E-2</v>
      </c>
      <c r="K66" s="27">
        <f t="shared" si="7"/>
        <v>-3.8496037970823543E-2</v>
      </c>
      <c r="L66" s="19">
        <f t="shared" si="8"/>
        <v>12.48032142713871</v>
      </c>
      <c r="M66" s="25">
        <f t="shared" si="9"/>
        <v>-0.17032142713870968</v>
      </c>
      <c r="N66" s="25">
        <f t="shared" si="10"/>
        <v>-1.3836021700951233E-2</v>
      </c>
    </row>
    <row r="67" spans="1:14" x14ac:dyDescent="0.25">
      <c r="A67" s="1">
        <v>38991</v>
      </c>
      <c r="B67" s="26">
        <v>11.51</v>
      </c>
      <c r="C67" s="2">
        <v>12.31</v>
      </c>
      <c r="D67" s="2">
        <f t="shared" si="0"/>
        <v>-0.80000000000000071</v>
      </c>
      <c r="E67" s="5">
        <f t="shared" si="1"/>
        <v>-6.4987814784727913E-2</v>
      </c>
      <c r="F67" s="49">
        <f t="shared" si="2"/>
        <v>1.3934187372437705E-2</v>
      </c>
      <c r="G67" s="27">
        <f t="shared" si="11"/>
        <v>12.481529846554709</v>
      </c>
      <c r="H67" s="25">
        <f t="shared" si="12"/>
        <v>-0.97152984655470931</v>
      </c>
      <c r="I67" s="25">
        <f t="shared" si="13"/>
        <v>-8.4407458432207594E-2</v>
      </c>
      <c r="J67" s="30">
        <f t="shared" si="6"/>
        <v>-1.5169042618375612E-2</v>
      </c>
      <c r="K67" s="27">
        <f t="shared" si="7"/>
        <v>-1.2348552459379072E-3</v>
      </c>
      <c r="L67" s="19">
        <f t="shared" si="8"/>
        <v>12.294798931922506</v>
      </c>
      <c r="M67" s="25">
        <f t="shared" si="9"/>
        <v>-0.78479893192250572</v>
      </c>
      <c r="N67" s="25">
        <f t="shared" si="10"/>
        <v>-6.818409486728981E-2</v>
      </c>
    </row>
    <row r="68" spans="1:14" x14ac:dyDescent="0.25">
      <c r="A68" s="1">
        <v>39022</v>
      </c>
      <c r="B68" s="26">
        <v>11.73</v>
      </c>
      <c r="C68" s="2">
        <v>11.51</v>
      </c>
      <c r="D68" s="2">
        <f t="shared" si="0"/>
        <v>0.22000000000000064</v>
      </c>
      <c r="E68" s="5">
        <f t="shared" si="1"/>
        <v>1.9113814074717694E-2</v>
      </c>
      <c r="F68" s="49">
        <f t="shared" si="2"/>
        <v>1.3934187372437705E-2</v>
      </c>
      <c r="G68" s="27">
        <f t="shared" si="11"/>
        <v>11.670382496656757</v>
      </c>
      <c r="H68" s="25">
        <f t="shared" si="12"/>
        <v>5.9617503343243783E-2</v>
      </c>
      <c r="I68" s="25">
        <f t="shared" si="13"/>
        <v>5.0824811034308427E-3</v>
      </c>
      <c r="J68" s="30">
        <f t="shared" si="6"/>
        <v>-1.8524052561796029E-2</v>
      </c>
      <c r="K68" s="27">
        <f t="shared" si="7"/>
        <v>-4.5898651893583244E-3</v>
      </c>
      <c r="L68" s="19">
        <f t="shared" si="8"/>
        <v>11.457170651670486</v>
      </c>
      <c r="M68" s="25">
        <f t="shared" si="9"/>
        <v>0.27282934832951433</v>
      </c>
      <c r="N68" s="25">
        <f t="shared" si="10"/>
        <v>2.3259108979498237E-2</v>
      </c>
    </row>
    <row r="69" spans="1:14" x14ac:dyDescent="0.25">
      <c r="A69" s="1">
        <v>39052</v>
      </c>
      <c r="B69" s="26">
        <v>11.7</v>
      </c>
      <c r="C69" s="2">
        <v>11.73</v>
      </c>
      <c r="D69" s="2">
        <f t="shared" ref="D69:D124" si="14">B69-B68</f>
        <v>-3.0000000000001137E-2</v>
      </c>
      <c r="E69" s="5">
        <f t="shared" ref="E69:E124" si="15">D69/B68</f>
        <v>-2.557544757033345E-3</v>
      </c>
      <c r="F69" s="49">
        <f t="shared" ref="F69:F124" si="16">$E$2</f>
        <v>1.3934187372437705E-2</v>
      </c>
      <c r="G69" s="27">
        <f t="shared" ref="G69:G100" si="17">C69*(1+F69)</f>
        <v>11.893448017878695</v>
      </c>
      <c r="H69" s="25">
        <f t="shared" ref="H69:H100" si="18">B69-G69</f>
        <v>-0.19344801787869592</v>
      </c>
      <c r="I69" s="25">
        <f t="shared" ref="I69:I100" si="19">H69/B69</f>
        <v>-1.6534018622110763E-2</v>
      </c>
      <c r="J69" s="30">
        <f t="shared" si="6"/>
        <v>1.1154008052487888E-3</v>
      </c>
      <c r="K69" s="27">
        <f t="shared" si="7"/>
        <v>1.5049588177686493E-2</v>
      </c>
      <c r="L69" s="19">
        <f t="shared" si="8"/>
        <v>11.906531669324263</v>
      </c>
      <c r="M69" s="25">
        <f t="shared" si="9"/>
        <v>-0.20653166932426359</v>
      </c>
      <c r="N69" s="25">
        <f t="shared" si="10"/>
        <v>-1.7652279429424239E-2</v>
      </c>
    </row>
    <row r="70" spans="1:14" x14ac:dyDescent="0.25">
      <c r="A70" s="1">
        <v>39083</v>
      </c>
      <c r="B70" s="26">
        <v>10.9</v>
      </c>
      <c r="C70" s="2">
        <v>11.7</v>
      </c>
      <c r="D70" s="2">
        <f t="shared" si="14"/>
        <v>-0.79999999999999893</v>
      </c>
      <c r="E70" s="5">
        <f t="shared" si="15"/>
        <v>-6.8376068376068286E-2</v>
      </c>
      <c r="F70" s="49">
        <f t="shared" si="16"/>
        <v>1.3934187372437705E-2</v>
      </c>
      <c r="G70" s="27">
        <f t="shared" si="17"/>
        <v>11.86302999225752</v>
      </c>
      <c r="H70" s="25">
        <f t="shared" si="18"/>
        <v>-0.9630299922575194</v>
      </c>
      <c r="I70" s="25">
        <f t="shared" si="19"/>
        <v>-8.8351375436469662E-2</v>
      </c>
      <c r="J70" s="30">
        <f t="shared" si="6"/>
        <v>-3.6285541076880377E-3</v>
      </c>
      <c r="K70" s="27">
        <f t="shared" si="7"/>
        <v>1.0305633264749666E-2</v>
      </c>
      <c r="L70" s="19">
        <f t="shared" si="8"/>
        <v>11.820575909197572</v>
      </c>
      <c r="M70" s="25">
        <f t="shared" si="9"/>
        <v>-0.92057590919757182</v>
      </c>
      <c r="N70" s="25">
        <f t="shared" si="10"/>
        <v>-8.4456505430969886E-2</v>
      </c>
    </row>
    <row r="71" spans="1:14" x14ac:dyDescent="0.25">
      <c r="A71" s="1">
        <v>39114</v>
      </c>
      <c r="B71" s="26">
        <v>10.57</v>
      </c>
      <c r="C71" s="2">
        <v>10.9</v>
      </c>
      <c r="D71" s="2">
        <f t="shared" si="14"/>
        <v>-0.33000000000000007</v>
      </c>
      <c r="E71" s="5">
        <f t="shared" si="15"/>
        <v>-3.027522935779817E-2</v>
      </c>
      <c r="F71" s="49">
        <f t="shared" si="16"/>
        <v>1.3934187372437705E-2</v>
      </c>
      <c r="G71" s="27">
        <f t="shared" si="17"/>
        <v>11.051882642359571</v>
      </c>
      <c r="H71" s="25">
        <f t="shared" si="18"/>
        <v>-0.48188264235957057</v>
      </c>
      <c r="I71" s="25">
        <f t="shared" si="19"/>
        <v>-4.5589653960224269E-2</v>
      </c>
      <c r="J71" s="30">
        <f t="shared" ref="J71:J124" si="20">$I$1*I70</f>
        <v>-1.9389584201336962E-2</v>
      </c>
      <c r="K71" s="27">
        <f t="shared" ref="K71:K124" si="21">F71+J71</f>
        <v>-5.4553968288992578E-3</v>
      </c>
      <c r="L71" s="19">
        <f t="shared" ref="L71:L124" si="22">C71*(1+K71)</f>
        <v>10.840536174564997</v>
      </c>
      <c r="M71" s="25">
        <f t="shared" ref="M71:M124" si="23">B71-L71</f>
        <v>-0.27053617456499701</v>
      </c>
      <c r="N71" s="25">
        <f t="shared" ref="N71:N124" si="24">M71/B71</f>
        <v>-2.5594718501891864E-2</v>
      </c>
    </row>
    <row r="72" spans="1:14" x14ac:dyDescent="0.25">
      <c r="A72" s="1">
        <v>39142</v>
      </c>
      <c r="B72" s="26">
        <v>10.37</v>
      </c>
      <c r="C72" s="2">
        <v>10.57</v>
      </c>
      <c r="D72" s="2">
        <f t="shared" si="14"/>
        <v>-0.20000000000000107</v>
      </c>
      <c r="E72" s="5">
        <f t="shared" si="15"/>
        <v>-1.892147587511836E-2</v>
      </c>
      <c r="F72" s="49">
        <f t="shared" si="16"/>
        <v>1.3934187372437705E-2</v>
      </c>
      <c r="G72" s="27">
        <f t="shared" si="17"/>
        <v>10.717284360526666</v>
      </c>
      <c r="H72" s="25">
        <f t="shared" si="18"/>
        <v>-0.34728436052666645</v>
      </c>
      <c r="I72" s="25">
        <f t="shared" si="19"/>
        <v>-3.3489330812600429E-2</v>
      </c>
      <c r="J72" s="30">
        <f t="shared" si="20"/>
        <v>-1.0005100993670562E-2</v>
      </c>
      <c r="K72" s="27">
        <f t="shared" si="21"/>
        <v>3.9290863787671427E-3</v>
      </c>
      <c r="L72" s="19">
        <f t="shared" si="22"/>
        <v>10.611530443023568</v>
      </c>
      <c r="M72" s="25">
        <f t="shared" si="23"/>
        <v>-0.24153044302356896</v>
      </c>
      <c r="N72" s="25">
        <f t="shared" si="24"/>
        <v>-2.329126740825159E-2</v>
      </c>
    </row>
    <row r="73" spans="1:14" x14ac:dyDescent="0.25">
      <c r="A73" s="1">
        <v>39173</v>
      </c>
      <c r="B73" s="26">
        <v>9.59</v>
      </c>
      <c r="C73" s="2">
        <v>10.37</v>
      </c>
      <c r="D73" s="2">
        <f t="shared" si="14"/>
        <v>-0.77999999999999936</v>
      </c>
      <c r="E73" s="5">
        <f t="shared" si="15"/>
        <v>-7.5216972034715474E-2</v>
      </c>
      <c r="F73" s="49">
        <f t="shared" si="16"/>
        <v>1.3934187372437705E-2</v>
      </c>
      <c r="G73" s="27">
        <f t="shared" si="17"/>
        <v>10.514497523052178</v>
      </c>
      <c r="H73" s="25">
        <f t="shared" si="18"/>
        <v>-0.92449752305217814</v>
      </c>
      <c r="I73" s="25">
        <f t="shared" si="19"/>
        <v>-9.6402244322437769E-2</v>
      </c>
      <c r="J73" s="30">
        <f t="shared" si="20"/>
        <v>-7.3495652606366578E-3</v>
      </c>
      <c r="K73" s="27">
        <f t="shared" si="21"/>
        <v>6.5846221118010468E-3</v>
      </c>
      <c r="L73" s="19">
        <f t="shared" si="22"/>
        <v>10.438282531299377</v>
      </c>
      <c r="M73" s="25">
        <f t="shared" si="23"/>
        <v>-0.84828253129937714</v>
      </c>
      <c r="N73" s="25">
        <f t="shared" si="24"/>
        <v>-8.8454904202229109E-2</v>
      </c>
    </row>
    <row r="74" spans="1:14" x14ac:dyDescent="0.25">
      <c r="A74" s="1">
        <v>39203</v>
      </c>
      <c r="B74" s="26">
        <v>9.09</v>
      </c>
      <c r="C74" s="2">
        <v>9.59</v>
      </c>
      <c r="D74" s="2">
        <f t="shared" si="14"/>
        <v>-0.5</v>
      </c>
      <c r="E74" s="5">
        <f t="shared" si="15"/>
        <v>-5.213764337851929E-2</v>
      </c>
      <c r="F74" s="49">
        <f t="shared" si="16"/>
        <v>1.3934187372437705E-2</v>
      </c>
      <c r="G74" s="27">
        <f t="shared" si="17"/>
        <v>9.7236288569016764</v>
      </c>
      <c r="H74" s="25">
        <f t="shared" si="18"/>
        <v>-0.63362885690167658</v>
      </c>
      <c r="I74" s="25">
        <f t="shared" si="19"/>
        <v>-6.9706144873671799E-2</v>
      </c>
      <c r="J74" s="30">
        <f t="shared" si="20"/>
        <v>-2.1156427098657227E-2</v>
      </c>
      <c r="K74" s="27">
        <f t="shared" si="21"/>
        <v>-7.2222397262195221E-3</v>
      </c>
      <c r="L74" s="19">
        <f t="shared" si="22"/>
        <v>9.5207387210255554</v>
      </c>
      <c r="M74" s="25">
        <f t="shared" si="23"/>
        <v>-0.43073872102555555</v>
      </c>
      <c r="N74" s="25">
        <f t="shared" si="24"/>
        <v>-4.7385997912602375E-2</v>
      </c>
    </row>
    <row r="75" spans="1:14" x14ac:dyDescent="0.25">
      <c r="A75" s="1">
        <v>39234</v>
      </c>
      <c r="B75" s="26">
        <v>9.26</v>
      </c>
      <c r="C75" s="2">
        <v>9.09</v>
      </c>
      <c r="D75" s="2">
        <f t="shared" si="14"/>
        <v>0.16999999999999993</v>
      </c>
      <c r="E75" s="5">
        <f t="shared" si="15"/>
        <v>1.8701870187018695E-2</v>
      </c>
      <c r="F75" s="49">
        <f t="shared" si="16"/>
        <v>1.3934187372437705E-2</v>
      </c>
      <c r="G75" s="27">
        <f t="shared" si="17"/>
        <v>9.216661763215459</v>
      </c>
      <c r="H75" s="25">
        <f t="shared" si="18"/>
        <v>4.333823678454074E-2</v>
      </c>
      <c r="I75" s="25">
        <f t="shared" si="19"/>
        <v>4.6801551603175744E-3</v>
      </c>
      <c r="J75" s="30">
        <f t="shared" si="20"/>
        <v>-1.529770372788956E-2</v>
      </c>
      <c r="K75" s="27">
        <f t="shared" si="21"/>
        <v>-1.3635163554518558E-3</v>
      </c>
      <c r="L75" s="19">
        <f t="shared" si="22"/>
        <v>9.0776056363289435</v>
      </c>
      <c r="M75" s="25">
        <f t="shared" si="23"/>
        <v>0.18239436367105633</v>
      </c>
      <c r="N75" s="25">
        <f t="shared" si="24"/>
        <v>1.9697015515232865E-2</v>
      </c>
    </row>
    <row r="76" spans="1:14" x14ac:dyDescent="0.25">
      <c r="A76" s="1">
        <v>39264</v>
      </c>
      <c r="B76" s="26">
        <v>9.9</v>
      </c>
      <c r="C76" s="2">
        <v>9.26</v>
      </c>
      <c r="D76" s="2">
        <f t="shared" si="14"/>
        <v>0.64000000000000057</v>
      </c>
      <c r="E76" s="5">
        <f t="shared" si="15"/>
        <v>6.9114470842332673E-2</v>
      </c>
      <c r="F76" s="49">
        <f t="shared" si="16"/>
        <v>1.3934187372437705E-2</v>
      </c>
      <c r="G76" s="27">
        <f t="shared" si="17"/>
        <v>9.389030575068773</v>
      </c>
      <c r="H76" s="25">
        <f t="shared" si="18"/>
        <v>0.51096942493122732</v>
      </c>
      <c r="I76" s="25">
        <f t="shared" si="19"/>
        <v>5.1613073225376498E-2</v>
      </c>
      <c r="J76" s="30">
        <f t="shared" si="20"/>
        <v>1.0271063931715666E-3</v>
      </c>
      <c r="K76" s="27">
        <f t="shared" si="21"/>
        <v>1.4961293765609271E-2</v>
      </c>
      <c r="L76" s="19">
        <f t="shared" si="22"/>
        <v>9.3985415802695407</v>
      </c>
      <c r="M76" s="25">
        <f t="shared" si="23"/>
        <v>0.50145841973045968</v>
      </c>
      <c r="N76" s="25">
        <f t="shared" si="24"/>
        <v>5.0652365629339363E-2</v>
      </c>
    </row>
    <row r="77" spans="1:14" x14ac:dyDescent="0.25">
      <c r="A77" s="1">
        <v>39295</v>
      </c>
      <c r="B77" s="26">
        <v>9.61</v>
      </c>
      <c r="C77" s="2">
        <v>9.9</v>
      </c>
      <c r="D77" s="2">
        <f t="shared" si="14"/>
        <v>-0.29000000000000092</v>
      </c>
      <c r="E77" s="5">
        <f t="shared" si="15"/>
        <v>-2.9292929292929384E-2</v>
      </c>
      <c r="F77" s="49">
        <f t="shared" si="16"/>
        <v>1.3934187372437705E-2</v>
      </c>
      <c r="G77" s="27">
        <f t="shared" si="17"/>
        <v>10.037948454987133</v>
      </c>
      <c r="H77" s="25">
        <f t="shared" si="18"/>
        <v>-0.42794845498713308</v>
      </c>
      <c r="I77" s="25">
        <f t="shared" si="19"/>
        <v>-4.4531577001782841E-2</v>
      </c>
      <c r="J77" s="30">
        <f t="shared" si="20"/>
        <v>1.1326999995747843E-2</v>
      </c>
      <c r="K77" s="27">
        <f t="shared" si="21"/>
        <v>2.5261187368185549E-2</v>
      </c>
      <c r="L77" s="19">
        <f t="shared" si="22"/>
        <v>10.150085754945039</v>
      </c>
      <c r="M77" s="25">
        <f t="shared" si="23"/>
        <v>-0.5400857549450393</v>
      </c>
      <c r="N77" s="25">
        <f t="shared" si="24"/>
        <v>-5.6200390733094623E-2</v>
      </c>
    </row>
    <row r="78" spans="1:14" x14ac:dyDescent="0.25">
      <c r="A78" s="1">
        <v>39326</v>
      </c>
      <c r="B78" s="26">
        <v>9.85</v>
      </c>
      <c r="C78" s="2">
        <v>9.61</v>
      </c>
      <c r="D78" s="2">
        <f t="shared" si="14"/>
        <v>0.24000000000000021</v>
      </c>
      <c r="E78" s="5">
        <f t="shared" si="15"/>
        <v>2.4973985431841855E-2</v>
      </c>
      <c r="F78" s="49">
        <f t="shared" si="16"/>
        <v>1.3934187372437705E-2</v>
      </c>
      <c r="G78" s="27">
        <f t="shared" si="17"/>
        <v>9.7439075406491256</v>
      </c>
      <c r="H78" s="25">
        <f t="shared" si="18"/>
        <v>0.10609245935087408</v>
      </c>
      <c r="I78" s="25">
        <f t="shared" si="19"/>
        <v>1.0770808055926303E-2</v>
      </c>
      <c r="J78" s="30">
        <f t="shared" si="20"/>
        <v>-9.7728955279848956E-3</v>
      </c>
      <c r="K78" s="27">
        <f t="shared" si="21"/>
        <v>4.161291844452809E-3</v>
      </c>
      <c r="L78" s="19">
        <f t="shared" si="22"/>
        <v>9.6499900146251925</v>
      </c>
      <c r="M78" s="25">
        <f t="shared" si="23"/>
        <v>0.20000998537480719</v>
      </c>
      <c r="N78" s="25">
        <f t="shared" si="24"/>
        <v>2.0305582271554028E-2</v>
      </c>
    </row>
    <row r="79" spans="1:14" x14ac:dyDescent="0.25">
      <c r="A79" s="1">
        <v>39356</v>
      </c>
      <c r="B79" s="26">
        <v>9.99</v>
      </c>
      <c r="C79" s="2">
        <v>9.85</v>
      </c>
      <c r="D79" s="2">
        <f t="shared" si="14"/>
        <v>0.14000000000000057</v>
      </c>
      <c r="E79" s="5">
        <f t="shared" si="15"/>
        <v>1.4213197969543205E-2</v>
      </c>
      <c r="F79" s="49">
        <f t="shared" si="16"/>
        <v>1.3934187372437705E-2</v>
      </c>
      <c r="G79" s="27">
        <f t="shared" si="17"/>
        <v>9.9872517456185115</v>
      </c>
      <c r="H79" s="25">
        <f t="shared" si="18"/>
        <v>2.748254381488735E-3</v>
      </c>
      <c r="I79" s="25">
        <f t="shared" si="19"/>
        <v>2.7510053868756105E-4</v>
      </c>
      <c r="J79" s="30">
        <f t="shared" si="20"/>
        <v>2.3637604812048684E-3</v>
      </c>
      <c r="K79" s="27">
        <f t="shared" si="21"/>
        <v>1.6297947853642573E-2</v>
      </c>
      <c r="L79" s="19">
        <f t="shared" si="22"/>
        <v>10.010534786358377</v>
      </c>
      <c r="M79" s="25">
        <f t="shared" si="23"/>
        <v>-2.0534786358377133E-2</v>
      </c>
      <c r="N79" s="25">
        <f t="shared" si="24"/>
        <v>-2.0555341700077209E-3</v>
      </c>
    </row>
    <row r="80" spans="1:14" x14ac:dyDescent="0.25">
      <c r="A80" s="1">
        <v>39387</v>
      </c>
      <c r="B80" s="26">
        <v>9.9</v>
      </c>
      <c r="C80" s="2">
        <v>9.99</v>
      </c>
      <c r="D80" s="2">
        <f t="shared" si="14"/>
        <v>-8.9999999999999858E-2</v>
      </c>
      <c r="E80" s="5">
        <f t="shared" si="15"/>
        <v>-9.0090090090089951E-3</v>
      </c>
      <c r="F80" s="49">
        <f t="shared" si="16"/>
        <v>1.3934187372437705E-2</v>
      </c>
      <c r="G80" s="27">
        <f t="shared" si="17"/>
        <v>10.129202531850652</v>
      </c>
      <c r="H80" s="25">
        <f t="shared" si="18"/>
        <v>-0.22920253185065143</v>
      </c>
      <c r="I80" s="25">
        <f t="shared" si="19"/>
        <v>-2.3151770894005195E-2</v>
      </c>
      <c r="J80" s="30">
        <f t="shared" si="20"/>
        <v>6.0373537280709031E-5</v>
      </c>
      <c r="K80" s="27">
        <f t="shared" si="21"/>
        <v>1.3994560909718413E-2</v>
      </c>
      <c r="L80" s="19">
        <f t="shared" si="22"/>
        <v>10.129805663488089</v>
      </c>
      <c r="M80" s="25">
        <f t="shared" si="23"/>
        <v>-0.22980566348808829</v>
      </c>
      <c r="N80" s="25">
        <f t="shared" si="24"/>
        <v>-2.3212693281625077E-2</v>
      </c>
    </row>
    <row r="81" spans="1:14" x14ac:dyDescent="0.25">
      <c r="A81" s="1">
        <v>39417</v>
      </c>
      <c r="B81" s="26">
        <v>10.45</v>
      </c>
      <c r="C81" s="2">
        <v>9.9</v>
      </c>
      <c r="D81" s="2">
        <f t="shared" si="14"/>
        <v>0.54999999999999893</v>
      </c>
      <c r="E81" s="5">
        <f t="shared" si="15"/>
        <v>5.5555555555555448E-2</v>
      </c>
      <c r="F81" s="49">
        <f t="shared" si="16"/>
        <v>1.3934187372437705E-2</v>
      </c>
      <c r="G81" s="27">
        <f t="shared" si="17"/>
        <v>10.037948454987133</v>
      </c>
      <c r="H81" s="25">
        <f t="shared" si="18"/>
        <v>0.41205154501286678</v>
      </c>
      <c r="I81" s="25">
        <f t="shared" si="19"/>
        <v>3.9430769857690603E-2</v>
      </c>
      <c r="J81" s="30">
        <f t="shared" si="20"/>
        <v>-5.0808853732239451E-3</v>
      </c>
      <c r="K81" s="27">
        <f t="shared" si="21"/>
        <v>8.8533019992137595E-3</v>
      </c>
      <c r="L81" s="19">
        <f t="shared" si="22"/>
        <v>9.9876476897922171</v>
      </c>
      <c r="M81" s="25">
        <f t="shared" si="23"/>
        <v>0.46235231020778222</v>
      </c>
      <c r="N81" s="25">
        <f t="shared" si="24"/>
        <v>4.4244240211271033E-2</v>
      </c>
    </row>
    <row r="82" spans="1:14" x14ac:dyDescent="0.25">
      <c r="A82" s="1">
        <v>39448</v>
      </c>
      <c r="B82" s="26">
        <v>11.66</v>
      </c>
      <c r="C82" s="2">
        <v>10.45</v>
      </c>
      <c r="D82" s="2">
        <f t="shared" si="14"/>
        <v>1.2100000000000009</v>
      </c>
      <c r="E82" s="5">
        <f t="shared" si="15"/>
        <v>0.11578947368421062</v>
      </c>
      <c r="F82" s="49">
        <f t="shared" si="16"/>
        <v>1.3934187372437705E-2</v>
      </c>
      <c r="G82" s="27">
        <f t="shared" si="17"/>
        <v>10.595612258041973</v>
      </c>
      <c r="H82" s="25">
        <f t="shared" si="18"/>
        <v>1.0643877419580274</v>
      </c>
      <c r="I82" s="25">
        <f t="shared" si="19"/>
        <v>9.128539810960784E-2</v>
      </c>
      <c r="J82" s="30">
        <f t="shared" si="20"/>
        <v>8.6534728916471647E-3</v>
      </c>
      <c r="K82" s="27">
        <f t="shared" si="21"/>
        <v>2.2587660264084868E-2</v>
      </c>
      <c r="L82" s="19">
        <f t="shared" si="22"/>
        <v>10.686041049759686</v>
      </c>
      <c r="M82" s="25">
        <f t="shared" si="23"/>
        <v>0.97395895024031454</v>
      </c>
      <c r="N82" s="25">
        <f t="shared" si="24"/>
        <v>8.3529927121810857E-2</v>
      </c>
    </row>
    <row r="83" spans="1:14" x14ac:dyDescent="0.25">
      <c r="A83" s="1">
        <v>39479</v>
      </c>
      <c r="B83" s="26">
        <v>13.61</v>
      </c>
      <c r="C83" s="2">
        <v>11.66</v>
      </c>
      <c r="D83" s="2">
        <f t="shared" si="14"/>
        <v>1.9499999999999993</v>
      </c>
      <c r="E83" s="5">
        <f t="shared" si="15"/>
        <v>0.16723842195540303</v>
      </c>
      <c r="F83" s="49">
        <f t="shared" si="16"/>
        <v>1.3934187372437705E-2</v>
      </c>
      <c r="G83" s="27">
        <f t="shared" si="17"/>
        <v>11.822472624762623</v>
      </c>
      <c r="H83" s="25">
        <f t="shared" si="18"/>
        <v>1.7875273752373761</v>
      </c>
      <c r="I83" s="25">
        <f t="shared" si="19"/>
        <v>0.13133926342669922</v>
      </c>
      <c r="J83" s="30">
        <f t="shared" si="20"/>
        <v>2.0033484529864972E-2</v>
      </c>
      <c r="K83" s="27">
        <f t="shared" si="21"/>
        <v>3.3967671902302675E-2</v>
      </c>
      <c r="L83" s="19">
        <f t="shared" si="22"/>
        <v>12.05606305438085</v>
      </c>
      <c r="M83" s="25">
        <f t="shared" si="23"/>
        <v>1.5539369456191494</v>
      </c>
      <c r="N83" s="25">
        <f t="shared" si="24"/>
        <v>0.11417611650397866</v>
      </c>
    </row>
    <row r="84" spans="1:14" x14ac:dyDescent="0.25">
      <c r="A84" s="1">
        <v>39508</v>
      </c>
      <c r="B84" s="26">
        <v>12.88</v>
      </c>
      <c r="C84" s="2">
        <v>13.61</v>
      </c>
      <c r="D84" s="2">
        <f t="shared" si="14"/>
        <v>-0.72999999999999865</v>
      </c>
      <c r="E84" s="5">
        <f t="shared" si="15"/>
        <v>-5.3637031594415775E-2</v>
      </c>
      <c r="F84" s="49">
        <f t="shared" si="16"/>
        <v>1.3934187372437705E-2</v>
      </c>
      <c r="G84" s="27">
        <f t="shared" si="17"/>
        <v>13.799644290138875</v>
      </c>
      <c r="H84" s="25">
        <f t="shared" si="18"/>
        <v>-0.91964429013887461</v>
      </c>
      <c r="I84" s="25">
        <f t="shared" si="19"/>
        <v>-7.1400954203328773E-2</v>
      </c>
      <c r="J84" s="30">
        <f t="shared" si="20"/>
        <v>2.8823701890014604E-2</v>
      </c>
      <c r="K84" s="27">
        <f t="shared" si="21"/>
        <v>4.275788926245231E-2</v>
      </c>
      <c r="L84" s="19">
        <f t="shared" si="22"/>
        <v>14.191934872861975</v>
      </c>
      <c r="M84" s="25">
        <f t="shared" si="23"/>
        <v>-1.3119348728619737</v>
      </c>
      <c r="N84" s="25">
        <f t="shared" si="24"/>
        <v>-0.10185829758245137</v>
      </c>
    </row>
    <row r="85" spans="1:14" x14ac:dyDescent="0.25">
      <c r="A85" s="1">
        <v>39539</v>
      </c>
      <c r="B85" s="26">
        <v>12.52</v>
      </c>
      <c r="C85" s="2">
        <v>12.88</v>
      </c>
      <c r="D85" s="2">
        <f t="shared" si="14"/>
        <v>-0.36000000000000121</v>
      </c>
      <c r="E85" s="5">
        <f t="shared" si="15"/>
        <v>-2.7950310559006302E-2</v>
      </c>
      <c r="F85" s="49">
        <f t="shared" si="16"/>
        <v>1.3934187372437705E-2</v>
      </c>
      <c r="G85" s="27">
        <f t="shared" si="17"/>
        <v>13.059472333356998</v>
      </c>
      <c r="H85" s="25">
        <f t="shared" si="18"/>
        <v>-0.53947233335699885</v>
      </c>
      <c r="I85" s="25">
        <f t="shared" si="19"/>
        <v>-4.3088844517332178E-2</v>
      </c>
      <c r="J85" s="30">
        <f t="shared" si="20"/>
        <v>-1.5669646417409148E-2</v>
      </c>
      <c r="K85" s="27">
        <f t="shared" si="21"/>
        <v>-1.7354590449714432E-3</v>
      </c>
      <c r="L85" s="19">
        <f t="shared" si="22"/>
        <v>12.857647287500768</v>
      </c>
      <c r="M85" s="25">
        <f t="shared" si="23"/>
        <v>-0.33764728750076856</v>
      </c>
      <c r="N85" s="25">
        <f t="shared" si="24"/>
        <v>-2.6968633186962347E-2</v>
      </c>
    </row>
    <row r="86" spans="1:14" x14ac:dyDescent="0.25">
      <c r="A86" s="1">
        <v>39569</v>
      </c>
      <c r="B86" s="26">
        <v>10.93</v>
      </c>
      <c r="C86" s="2">
        <v>12.52</v>
      </c>
      <c r="D86" s="2">
        <f t="shared" si="14"/>
        <v>-1.5899999999999999</v>
      </c>
      <c r="E86" s="5">
        <f t="shared" si="15"/>
        <v>-0.12699680511182107</v>
      </c>
      <c r="F86" s="49">
        <f t="shared" si="16"/>
        <v>1.3934187372437705E-2</v>
      </c>
      <c r="G86" s="27">
        <f t="shared" si="17"/>
        <v>12.69445602590292</v>
      </c>
      <c r="H86" s="25">
        <f t="shared" si="18"/>
        <v>-1.7644560259029198</v>
      </c>
      <c r="I86" s="25">
        <f t="shared" si="19"/>
        <v>-0.16143239029303932</v>
      </c>
      <c r="J86" s="30">
        <f t="shared" si="20"/>
        <v>-9.4562735982292555E-3</v>
      </c>
      <c r="K86" s="27">
        <f t="shared" si="21"/>
        <v>4.4779137742084491E-3</v>
      </c>
      <c r="L86" s="19">
        <f t="shared" si="22"/>
        <v>12.576063480453088</v>
      </c>
      <c r="M86" s="25">
        <f t="shared" si="23"/>
        <v>-1.6460634804530887</v>
      </c>
      <c r="N86" s="25">
        <f t="shared" si="24"/>
        <v>-0.15060050141382331</v>
      </c>
    </row>
    <row r="87" spans="1:14" x14ac:dyDescent="0.25">
      <c r="A87" s="1">
        <v>39600</v>
      </c>
      <c r="B87" s="26">
        <v>12.07</v>
      </c>
      <c r="C87" s="2">
        <v>10.93</v>
      </c>
      <c r="D87" s="2">
        <f t="shared" si="14"/>
        <v>1.1400000000000006</v>
      </c>
      <c r="E87" s="5">
        <f t="shared" si="15"/>
        <v>0.10430009149130838</v>
      </c>
      <c r="F87" s="49">
        <f t="shared" si="16"/>
        <v>1.3934187372437705E-2</v>
      </c>
      <c r="G87" s="27">
        <f t="shared" si="17"/>
        <v>11.082300667980743</v>
      </c>
      <c r="H87" s="25">
        <f t="shared" si="18"/>
        <v>0.98769933201925753</v>
      </c>
      <c r="I87" s="25">
        <f t="shared" si="19"/>
        <v>8.1830930573260768E-2</v>
      </c>
      <c r="J87" s="30">
        <f t="shared" si="20"/>
        <v>-3.5427936565183712E-2</v>
      </c>
      <c r="K87" s="27">
        <f t="shared" si="21"/>
        <v>-2.1493749192746006E-2</v>
      </c>
      <c r="L87" s="19">
        <f t="shared" si="22"/>
        <v>10.695073321323285</v>
      </c>
      <c r="M87" s="25">
        <f t="shared" si="23"/>
        <v>1.3749266786767151</v>
      </c>
      <c r="N87" s="25">
        <f t="shared" si="24"/>
        <v>0.11391273228473199</v>
      </c>
    </row>
    <row r="88" spans="1:14" x14ac:dyDescent="0.25">
      <c r="A88" s="1">
        <v>39630</v>
      </c>
      <c r="B88" s="26">
        <v>13.21</v>
      </c>
      <c r="C88" s="2">
        <v>12.07</v>
      </c>
      <c r="D88" s="2">
        <f t="shared" si="14"/>
        <v>1.1400000000000006</v>
      </c>
      <c r="E88" s="5">
        <f t="shared" si="15"/>
        <v>9.4449047224523658E-2</v>
      </c>
      <c r="F88" s="49">
        <f t="shared" si="16"/>
        <v>1.3934187372437705E-2</v>
      </c>
      <c r="G88" s="27">
        <f t="shared" si="17"/>
        <v>12.238185641585323</v>
      </c>
      <c r="H88" s="25">
        <f t="shared" si="18"/>
        <v>0.97181435841467767</v>
      </c>
      <c r="I88" s="25">
        <f t="shared" si="19"/>
        <v>7.3566567631693988E-2</v>
      </c>
      <c r="J88" s="30">
        <f t="shared" si="20"/>
        <v>1.7958608010182196E-2</v>
      </c>
      <c r="K88" s="27">
        <f t="shared" si="21"/>
        <v>3.1892795382619903E-2</v>
      </c>
      <c r="L88" s="19">
        <f t="shared" si="22"/>
        <v>12.45494604026822</v>
      </c>
      <c r="M88" s="25">
        <f t="shared" si="23"/>
        <v>0.75505395973178047</v>
      </c>
      <c r="N88" s="25">
        <f t="shared" si="24"/>
        <v>5.7157756224964454E-2</v>
      </c>
    </row>
    <row r="89" spans="1:14" x14ac:dyDescent="0.25">
      <c r="A89" s="1">
        <v>39661</v>
      </c>
      <c r="B89" s="26">
        <v>13.68</v>
      </c>
      <c r="C89" s="2">
        <v>13.21</v>
      </c>
      <c r="D89" s="2">
        <f t="shared" si="14"/>
        <v>0.46999999999999886</v>
      </c>
      <c r="E89" s="5">
        <f t="shared" si="15"/>
        <v>3.5579106737320121E-2</v>
      </c>
      <c r="F89" s="49">
        <f t="shared" si="16"/>
        <v>1.3934187372437705E-2</v>
      </c>
      <c r="G89" s="27">
        <f t="shared" si="17"/>
        <v>13.394070615189902</v>
      </c>
      <c r="H89" s="25">
        <f t="shared" si="18"/>
        <v>0.28592938481009789</v>
      </c>
      <c r="I89" s="25">
        <f t="shared" si="19"/>
        <v>2.09012708194516E-2</v>
      </c>
      <c r="J89" s="30">
        <f t="shared" si="20"/>
        <v>1.6144911728326997E-2</v>
      </c>
      <c r="K89" s="27">
        <f t="shared" si="21"/>
        <v>3.00790991007647E-2</v>
      </c>
      <c r="L89" s="19">
        <f t="shared" si="22"/>
        <v>13.607344899121102</v>
      </c>
      <c r="M89" s="25">
        <f t="shared" si="23"/>
        <v>7.2655100878897372E-2</v>
      </c>
      <c r="N89" s="25">
        <f t="shared" si="24"/>
        <v>5.311045385884311E-3</v>
      </c>
    </row>
    <row r="90" spans="1:14" x14ac:dyDescent="0.25">
      <c r="A90" s="1">
        <v>39692</v>
      </c>
      <c r="B90" s="26">
        <v>14.02</v>
      </c>
      <c r="C90" s="2">
        <v>13.68</v>
      </c>
      <c r="D90" s="2">
        <f t="shared" si="14"/>
        <v>0.33999999999999986</v>
      </c>
      <c r="E90" s="5">
        <f t="shared" si="15"/>
        <v>2.4853801169590635E-2</v>
      </c>
      <c r="F90" s="49">
        <f t="shared" si="16"/>
        <v>1.3934187372437705E-2</v>
      </c>
      <c r="G90" s="27">
        <f t="shared" si="17"/>
        <v>13.870619683254947</v>
      </c>
      <c r="H90" s="25">
        <f t="shared" si="18"/>
        <v>0.14938031674505226</v>
      </c>
      <c r="I90" s="25">
        <f t="shared" si="19"/>
        <v>1.0654801479675624E-2</v>
      </c>
      <c r="J90" s="30">
        <f t="shared" si="20"/>
        <v>4.5869908472462558E-3</v>
      </c>
      <c r="K90" s="27">
        <f t="shared" si="21"/>
        <v>1.8521178219683961E-2</v>
      </c>
      <c r="L90" s="19">
        <f t="shared" si="22"/>
        <v>13.933369718045276</v>
      </c>
      <c r="M90" s="25">
        <f t="shared" si="23"/>
        <v>8.6630281954723998E-2</v>
      </c>
      <c r="N90" s="25">
        <f t="shared" si="24"/>
        <v>6.1790500680972893E-3</v>
      </c>
    </row>
    <row r="91" spans="1:14" x14ac:dyDescent="0.25">
      <c r="A91" s="1">
        <v>39722</v>
      </c>
      <c r="B91" s="26">
        <v>11.7</v>
      </c>
      <c r="C91" s="2">
        <v>14.02</v>
      </c>
      <c r="D91" s="2">
        <f t="shared" si="14"/>
        <v>-2.3200000000000003</v>
      </c>
      <c r="E91" s="5">
        <f t="shared" si="15"/>
        <v>-0.16547788873038519</v>
      </c>
      <c r="F91" s="49">
        <f t="shared" si="16"/>
        <v>1.3934187372437705E-2</v>
      </c>
      <c r="G91" s="27">
        <f t="shared" si="17"/>
        <v>14.215357306961575</v>
      </c>
      <c r="H91" s="25">
        <f t="shared" si="18"/>
        <v>-2.515357306961576</v>
      </c>
      <c r="I91" s="25">
        <f t="shared" si="19"/>
        <v>-0.21498780401380993</v>
      </c>
      <c r="J91" s="30">
        <f t="shared" si="20"/>
        <v>2.3383016893410253E-3</v>
      </c>
      <c r="K91" s="27">
        <f t="shared" si="21"/>
        <v>1.6272489061778729E-2</v>
      </c>
      <c r="L91" s="19">
        <f t="shared" si="22"/>
        <v>14.248140296646136</v>
      </c>
      <c r="M91" s="25">
        <f t="shared" si="23"/>
        <v>-2.5481402966461371</v>
      </c>
      <c r="N91" s="25">
        <f t="shared" si="24"/>
        <v>-0.21778976894411428</v>
      </c>
    </row>
    <row r="92" spans="1:14" x14ac:dyDescent="0.25">
      <c r="A92" s="1">
        <v>39753</v>
      </c>
      <c r="B92" s="26">
        <v>11.83</v>
      </c>
      <c r="C92" s="2">
        <v>11.7</v>
      </c>
      <c r="D92" s="2">
        <f t="shared" si="14"/>
        <v>0.13000000000000078</v>
      </c>
      <c r="E92" s="5">
        <f t="shared" si="15"/>
        <v>1.1111111111111179E-2</v>
      </c>
      <c r="F92" s="49">
        <f t="shared" si="16"/>
        <v>1.3934187372437705E-2</v>
      </c>
      <c r="G92" s="27">
        <f t="shared" si="17"/>
        <v>11.86302999225752</v>
      </c>
      <c r="H92" s="25">
        <f t="shared" si="18"/>
        <v>-3.302999225751968E-2</v>
      </c>
      <c r="I92" s="25">
        <f t="shared" si="19"/>
        <v>-2.7920534452679359E-3</v>
      </c>
      <c r="J92" s="30">
        <f t="shared" si="20"/>
        <v>-4.7181202415843927E-2</v>
      </c>
      <c r="K92" s="27">
        <f t="shared" si="21"/>
        <v>-3.3247015043406221E-2</v>
      </c>
      <c r="L92" s="19">
        <f t="shared" si="22"/>
        <v>11.311009923992147</v>
      </c>
      <c r="M92" s="25">
        <f t="shared" si="23"/>
        <v>0.51899007600785296</v>
      </c>
      <c r="N92" s="25">
        <f t="shared" si="24"/>
        <v>4.3870674218753423E-2</v>
      </c>
    </row>
    <row r="93" spans="1:14" x14ac:dyDescent="0.25">
      <c r="A93" s="1">
        <v>39783</v>
      </c>
      <c r="B93" s="26">
        <v>11.32</v>
      </c>
      <c r="C93" s="2">
        <v>11.83</v>
      </c>
      <c r="D93" s="2">
        <f t="shared" si="14"/>
        <v>-0.50999999999999979</v>
      </c>
      <c r="E93" s="5">
        <f t="shared" si="15"/>
        <v>-4.3110735418427706E-2</v>
      </c>
      <c r="F93" s="49">
        <f t="shared" si="16"/>
        <v>1.3934187372437705E-2</v>
      </c>
      <c r="G93" s="27">
        <f t="shared" si="17"/>
        <v>11.994841436615937</v>
      </c>
      <c r="H93" s="25">
        <f t="shared" si="18"/>
        <v>-0.67484143661593698</v>
      </c>
      <c r="I93" s="25">
        <f t="shared" si="19"/>
        <v>-5.9614967898934362E-2</v>
      </c>
      <c r="J93" s="30">
        <f t="shared" si="20"/>
        <v>-6.127437756821728E-4</v>
      </c>
      <c r="K93" s="27">
        <f t="shared" si="21"/>
        <v>1.3321443596755533E-2</v>
      </c>
      <c r="L93" s="19">
        <f t="shared" si="22"/>
        <v>11.987592677749618</v>
      </c>
      <c r="M93" s="25">
        <f t="shared" si="23"/>
        <v>-0.66759267774961728</v>
      </c>
      <c r="N93" s="25">
        <f t="shared" si="24"/>
        <v>-5.8974618175761245E-2</v>
      </c>
    </row>
    <row r="94" spans="1:14" x14ac:dyDescent="0.25">
      <c r="A94" s="1">
        <v>39814</v>
      </c>
      <c r="B94" s="26">
        <v>12.24</v>
      </c>
      <c r="C94" s="2">
        <v>11.32</v>
      </c>
      <c r="D94" s="2">
        <f t="shared" si="14"/>
        <v>0.91999999999999993</v>
      </c>
      <c r="E94" s="5">
        <f t="shared" si="15"/>
        <v>8.1272084805653705E-2</v>
      </c>
      <c r="F94" s="49">
        <f t="shared" si="16"/>
        <v>1.3934187372437705E-2</v>
      </c>
      <c r="G94" s="27">
        <f t="shared" si="17"/>
        <v>11.477735001055995</v>
      </c>
      <c r="H94" s="25">
        <f t="shared" si="18"/>
        <v>0.7622649989440049</v>
      </c>
      <c r="I94" s="25">
        <f t="shared" si="19"/>
        <v>6.2276552201307588E-2</v>
      </c>
      <c r="J94" s="30">
        <f t="shared" si="20"/>
        <v>-1.3083095017208434E-2</v>
      </c>
      <c r="K94" s="27">
        <f t="shared" si="21"/>
        <v>8.5109235522927082E-4</v>
      </c>
      <c r="L94" s="19">
        <f t="shared" si="22"/>
        <v>11.329634365461194</v>
      </c>
      <c r="M94" s="25">
        <f t="shared" si="23"/>
        <v>0.91036563453880603</v>
      </c>
      <c r="N94" s="25">
        <f t="shared" si="24"/>
        <v>7.4376277331601792E-2</v>
      </c>
    </row>
    <row r="95" spans="1:14" x14ac:dyDescent="0.25">
      <c r="A95" s="1">
        <v>39845</v>
      </c>
      <c r="B95" s="26">
        <v>13.31</v>
      </c>
      <c r="C95" s="2">
        <v>12.24</v>
      </c>
      <c r="D95" s="2">
        <f t="shared" si="14"/>
        <v>1.0700000000000003</v>
      </c>
      <c r="E95" s="5">
        <f t="shared" si="15"/>
        <v>8.7418300653594794E-2</v>
      </c>
      <c r="F95" s="49">
        <f t="shared" si="16"/>
        <v>1.3934187372437705E-2</v>
      </c>
      <c r="G95" s="27">
        <f t="shared" si="17"/>
        <v>12.410554453438637</v>
      </c>
      <c r="H95" s="25">
        <f t="shared" si="18"/>
        <v>0.89944554656136333</v>
      </c>
      <c r="I95" s="25">
        <f t="shared" si="19"/>
        <v>6.7576675173656148E-2</v>
      </c>
      <c r="J95" s="30">
        <f t="shared" si="20"/>
        <v>1.3667206047567333E-2</v>
      </c>
      <c r="K95" s="27">
        <f t="shared" si="21"/>
        <v>2.760139342000504E-2</v>
      </c>
      <c r="L95" s="19">
        <f t="shared" si="22"/>
        <v>12.577841055460862</v>
      </c>
      <c r="M95" s="25">
        <f t="shared" si="23"/>
        <v>0.73215894453913855</v>
      </c>
      <c r="N95" s="25">
        <f t="shared" si="24"/>
        <v>5.5008185164473214E-2</v>
      </c>
    </row>
    <row r="96" spans="1:14" x14ac:dyDescent="0.25">
      <c r="A96" s="1">
        <v>39873</v>
      </c>
      <c r="B96" s="26">
        <v>12.93</v>
      </c>
      <c r="C96" s="2">
        <v>13.31</v>
      </c>
      <c r="D96" s="2">
        <f t="shared" si="14"/>
        <v>-0.38000000000000078</v>
      </c>
      <c r="E96" s="5">
        <f t="shared" si="15"/>
        <v>-2.8549962434260012E-2</v>
      </c>
      <c r="F96" s="49">
        <f t="shared" si="16"/>
        <v>1.3934187372437705E-2</v>
      </c>
      <c r="G96" s="27">
        <f t="shared" si="17"/>
        <v>13.495464033927146</v>
      </c>
      <c r="H96" s="25">
        <f t="shared" si="18"/>
        <v>-0.56546403392714595</v>
      </c>
      <c r="I96" s="25">
        <f t="shared" si="19"/>
        <v>-4.3732717241078571E-2</v>
      </c>
      <c r="J96" s="30">
        <f t="shared" si="20"/>
        <v>1.4830370516055874E-2</v>
      </c>
      <c r="K96" s="27">
        <f t="shared" si="21"/>
        <v>2.876455788849358E-2</v>
      </c>
      <c r="L96" s="19">
        <f t="shared" si="22"/>
        <v>13.69285626549585</v>
      </c>
      <c r="M96" s="25">
        <f t="shared" si="23"/>
        <v>-0.76285626549585039</v>
      </c>
      <c r="N96" s="25">
        <f t="shared" si="24"/>
        <v>-5.8998937780034837E-2</v>
      </c>
    </row>
    <row r="97" spans="1:23" x14ac:dyDescent="0.25">
      <c r="A97" s="1">
        <v>39904</v>
      </c>
      <c r="B97" s="26">
        <v>13.47</v>
      </c>
      <c r="C97" s="2">
        <v>12.93</v>
      </c>
      <c r="D97" s="2">
        <f t="shared" si="14"/>
        <v>0.54000000000000092</v>
      </c>
      <c r="E97" s="5">
        <f t="shared" si="15"/>
        <v>4.1763341067285457E-2</v>
      </c>
      <c r="F97" s="49">
        <f t="shared" si="16"/>
        <v>1.3934187372437705E-2</v>
      </c>
      <c r="G97" s="27">
        <f t="shared" si="17"/>
        <v>13.110169042725619</v>
      </c>
      <c r="H97" s="25">
        <f t="shared" si="18"/>
        <v>0.35983095727438119</v>
      </c>
      <c r="I97" s="25">
        <f t="shared" si="19"/>
        <v>2.6713508335143368E-2</v>
      </c>
      <c r="J97" s="30">
        <f t="shared" si="20"/>
        <v>-9.5975778431303654E-3</v>
      </c>
      <c r="K97" s="27">
        <f t="shared" si="21"/>
        <v>4.3366095293073392E-3</v>
      </c>
      <c r="L97" s="19">
        <f t="shared" si="22"/>
        <v>12.986072361213944</v>
      </c>
      <c r="M97" s="25">
        <f t="shared" si="23"/>
        <v>0.48392763878605649</v>
      </c>
      <c r="N97" s="25">
        <f t="shared" si="24"/>
        <v>3.5926328046477836E-2</v>
      </c>
    </row>
    <row r="98" spans="1:23" x14ac:dyDescent="0.25">
      <c r="A98" s="1">
        <v>39934</v>
      </c>
      <c r="B98" s="26">
        <v>15.47</v>
      </c>
      <c r="C98" s="2">
        <v>13.47</v>
      </c>
      <c r="D98" s="2">
        <f t="shared" si="14"/>
        <v>2</v>
      </c>
      <c r="E98" s="5">
        <f t="shared" si="15"/>
        <v>0.14847809948032664</v>
      </c>
      <c r="F98" s="49">
        <f t="shared" si="16"/>
        <v>1.3934187372437705E-2</v>
      </c>
      <c r="G98" s="27">
        <f t="shared" si="17"/>
        <v>13.657693503906737</v>
      </c>
      <c r="H98" s="25">
        <f t="shared" si="18"/>
        <v>1.8123064960932638</v>
      </c>
      <c r="I98" s="25">
        <f t="shared" si="19"/>
        <v>0.11714974118249927</v>
      </c>
      <c r="J98" s="30">
        <f t="shared" si="20"/>
        <v>5.8625439232672556E-3</v>
      </c>
      <c r="K98" s="27">
        <f t="shared" si="21"/>
        <v>1.9796731295704958E-2</v>
      </c>
      <c r="L98" s="19">
        <f t="shared" si="22"/>
        <v>13.736661970553147</v>
      </c>
      <c r="M98" s="25">
        <f t="shared" si="23"/>
        <v>1.7333380294468537</v>
      </c>
      <c r="N98" s="25">
        <f t="shared" si="24"/>
        <v>0.11204512148977722</v>
      </c>
    </row>
    <row r="99" spans="1:23" x14ac:dyDescent="0.25">
      <c r="A99" s="1">
        <v>39965</v>
      </c>
      <c r="B99" s="26">
        <v>16.579999999999998</v>
      </c>
      <c r="C99" s="2">
        <v>15.47</v>
      </c>
      <c r="D99" s="2">
        <f t="shared" si="14"/>
        <v>1.1099999999999977</v>
      </c>
      <c r="E99" s="5">
        <f t="shared" si="15"/>
        <v>7.1751777634130418E-2</v>
      </c>
      <c r="F99" s="49">
        <f t="shared" si="16"/>
        <v>1.3934187372437705E-2</v>
      </c>
      <c r="G99" s="27">
        <f t="shared" si="17"/>
        <v>15.685561878651612</v>
      </c>
      <c r="H99" s="25">
        <f t="shared" si="18"/>
        <v>0.89443812134838652</v>
      </c>
      <c r="I99" s="25">
        <f t="shared" si="19"/>
        <v>5.3946810696525127E-2</v>
      </c>
      <c r="J99" s="30">
        <f t="shared" si="20"/>
        <v>2.5709670727834293E-2</v>
      </c>
      <c r="K99" s="27">
        <f t="shared" si="21"/>
        <v>3.9643858100271996E-2</v>
      </c>
      <c r="L99" s="19">
        <f t="shared" si="22"/>
        <v>16.083290484811208</v>
      </c>
      <c r="M99" s="25">
        <f t="shared" si="23"/>
        <v>0.49670951518879036</v>
      </c>
      <c r="N99" s="25">
        <f t="shared" si="24"/>
        <v>2.9958354353968059E-2</v>
      </c>
    </row>
    <row r="100" spans="1:23" x14ac:dyDescent="0.25">
      <c r="A100" s="1">
        <v>39995</v>
      </c>
      <c r="B100" s="26">
        <v>17.8</v>
      </c>
      <c r="C100" s="2">
        <v>16.579999999999998</v>
      </c>
      <c r="D100" s="2">
        <f t="shared" si="14"/>
        <v>1.2200000000000024</v>
      </c>
      <c r="E100" s="5">
        <f t="shared" si="15"/>
        <v>7.3582629674306552E-2</v>
      </c>
      <c r="F100" s="49">
        <f t="shared" si="16"/>
        <v>1.3934187372437705E-2</v>
      </c>
      <c r="G100" s="27">
        <f t="shared" si="17"/>
        <v>16.811028826635017</v>
      </c>
      <c r="H100" s="25">
        <f t="shared" si="18"/>
        <v>0.98897117336498397</v>
      </c>
      <c r="I100" s="25">
        <f t="shared" si="19"/>
        <v>5.5560178278931678E-2</v>
      </c>
      <c r="J100" s="30">
        <f t="shared" si="20"/>
        <v>1.1839161792631121E-2</v>
      </c>
      <c r="K100" s="27">
        <f t="shared" si="21"/>
        <v>2.5773349165068828E-2</v>
      </c>
      <c r="L100" s="19">
        <f t="shared" si="22"/>
        <v>17.00732212915684</v>
      </c>
      <c r="M100" s="25">
        <f t="shared" si="23"/>
        <v>0.79267787084316055</v>
      </c>
      <c r="N100" s="25">
        <f t="shared" si="24"/>
        <v>4.4532464654110142E-2</v>
      </c>
    </row>
    <row r="101" spans="1:23" x14ac:dyDescent="0.25">
      <c r="A101" s="1">
        <v>40026</v>
      </c>
      <c r="B101" s="26">
        <v>21.72</v>
      </c>
      <c r="C101" s="2">
        <v>17.8</v>
      </c>
      <c r="D101" s="2">
        <f t="shared" si="14"/>
        <v>3.9199999999999982</v>
      </c>
      <c r="E101" s="5">
        <f t="shared" si="15"/>
        <v>0.22022471910112348</v>
      </c>
      <c r="F101" s="49">
        <f t="shared" si="16"/>
        <v>1.3934187372437705E-2</v>
      </c>
      <c r="G101" s="27">
        <f t="shared" ref="G101:G124" si="25">C101*(1+F101)</f>
        <v>18.048028535229392</v>
      </c>
      <c r="H101" s="25">
        <f t="shared" ref="H101:H124" si="26">B101-G101</f>
        <v>3.671971464770607</v>
      </c>
      <c r="I101" s="25">
        <f t="shared" ref="I101:I124" si="27">H101/B101</f>
        <v>0.16905945970398745</v>
      </c>
      <c r="J101" s="30">
        <f t="shared" si="20"/>
        <v>1.2193231284274445E-2</v>
      </c>
      <c r="K101" s="27">
        <f t="shared" si="21"/>
        <v>2.6127418656712149E-2</v>
      </c>
      <c r="L101" s="19">
        <f t="shared" si="22"/>
        <v>18.265068052089479</v>
      </c>
      <c r="M101" s="25">
        <f t="shared" si="23"/>
        <v>3.4549319479105201</v>
      </c>
      <c r="N101" s="25">
        <f t="shared" si="24"/>
        <v>0.15906684843050278</v>
      </c>
      <c r="O101" s="6" t="s">
        <v>77</v>
      </c>
      <c r="P101" s="7"/>
      <c r="Q101" s="7"/>
      <c r="R101" s="7"/>
      <c r="S101" s="7"/>
      <c r="T101" s="8"/>
    </row>
    <row r="102" spans="1:23" x14ac:dyDescent="0.25">
      <c r="A102" s="1">
        <v>40057</v>
      </c>
      <c r="B102" s="26">
        <v>23.45</v>
      </c>
      <c r="C102" s="2">
        <v>21.72</v>
      </c>
      <c r="D102" s="2">
        <f t="shared" si="14"/>
        <v>1.7300000000000004</v>
      </c>
      <c r="E102" s="5">
        <f t="shared" si="15"/>
        <v>7.9650092081031326E-2</v>
      </c>
      <c r="F102" s="49">
        <f t="shared" si="16"/>
        <v>1.3934187372437705E-2</v>
      </c>
      <c r="G102" s="27">
        <f t="shared" si="25"/>
        <v>22.022650549729345</v>
      </c>
      <c r="H102" s="25">
        <f t="shared" si="26"/>
        <v>1.4273494502706541</v>
      </c>
      <c r="I102" s="25">
        <f t="shared" si="27"/>
        <v>6.0867780395337065E-2</v>
      </c>
      <c r="J102" s="30">
        <f t="shared" si="20"/>
        <v>3.7101772471217334E-2</v>
      </c>
      <c r="K102" s="27">
        <f t="shared" si="21"/>
        <v>5.103595984365504E-2</v>
      </c>
      <c r="L102" s="19">
        <f t="shared" si="22"/>
        <v>22.828501047804185</v>
      </c>
      <c r="M102" s="25">
        <f t="shared" si="23"/>
        <v>0.62149895219581452</v>
      </c>
      <c r="N102" s="25">
        <f t="shared" si="24"/>
        <v>2.6503153611761813E-2</v>
      </c>
      <c r="O102" s="9" t="s">
        <v>67</v>
      </c>
      <c r="P102" s="10" t="s">
        <v>68</v>
      </c>
      <c r="Q102" s="10" t="s">
        <v>69</v>
      </c>
      <c r="R102" s="11" t="s">
        <v>70</v>
      </c>
      <c r="S102" s="12" t="s">
        <v>71</v>
      </c>
      <c r="T102" s="13" t="s">
        <v>72</v>
      </c>
      <c r="V102" s="20" t="s">
        <v>79</v>
      </c>
      <c r="W102" s="20" t="s">
        <v>78</v>
      </c>
    </row>
    <row r="103" spans="1:23" x14ac:dyDescent="0.25">
      <c r="A103" s="1">
        <v>40087</v>
      </c>
      <c r="B103" s="26">
        <v>23.16</v>
      </c>
      <c r="C103" s="2">
        <v>23.45</v>
      </c>
      <c r="D103" s="2">
        <f t="shared" si="14"/>
        <v>-0.28999999999999915</v>
      </c>
      <c r="E103" s="5">
        <f t="shared" si="15"/>
        <v>-1.2366737739872033E-2</v>
      </c>
      <c r="F103" s="49">
        <f t="shared" si="16"/>
        <v>1.3934187372437705E-2</v>
      </c>
      <c r="G103" s="27">
        <f t="shared" si="25"/>
        <v>23.776756693883662</v>
      </c>
      <c r="H103" s="25">
        <f t="shared" si="26"/>
        <v>-0.61675669388366217</v>
      </c>
      <c r="I103" s="25">
        <f t="shared" si="27"/>
        <v>-2.663025448547764E-2</v>
      </c>
      <c r="J103" s="30">
        <f t="shared" si="20"/>
        <v>1.3358037124985291E-2</v>
      </c>
      <c r="K103" s="27">
        <f t="shared" si="21"/>
        <v>2.7292224497422995E-2</v>
      </c>
      <c r="L103" s="19">
        <f t="shared" si="22"/>
        <v>24.090002664464567</v>
      </c>
      <c r="M103" s="25">
        <f t="shared" si="23"/>
        <v>-0.93000266446456692</v>
      </c>
      <c r="N103" s="25">
        <f t="shared" si="24"/>
        <v>-4.015555546047353E-2</v>
      </c>
      <c r="O103" s="14">
        <f>AVERAGE(I5:I124)</f>
        <v>-7.1134874455240872E-3</v>
      </c>
      <c r="P103" s="15">
        <f>STDEV(I5:I124)</f>
        <v>8.633782833506011E-2</v>
      </c>
      <c r="Q103" s="15">
        <f>CORREL(I5:I123,I6:I124)</f>
        <v>0.21945990207339017</v>
      </c>
      <c r="R103" s="15">
        <f>SQRT(1/(COUNT(I5:I124)-2))</f>
        <v>9.2057461789832332E-2</v>
      </c>
      <c r="S103" s="15">
        <f>(Q103-0)/R103</f>
        <v>2.3839447428435325</v>
      </c>
      <c r="T103" s="16">
        <f>2*NORMSDIST(-ABS(S103))</f>
        <v>1.7128174011952498E-2</v>
      </c>
      <c r="V103" s="5">
        <f>(SUMIF(I5:I124,"&gt;0")-SUMIF(I5:I124,"&lt;0"))/120</f>
        <v>6.7499104774903812E-2</v>
      </c>
      <c r="W103" s="5">
        <f>SQRT(SUMSQ(I5:I124)/119)</f>
        <v>8.6632831707455185E-2</v>
      </c>
    </row>
    <row r="104" spans="1:23" x14ac:dyDescent="0.25">
      <c r="A104" s="1">
        <v>40118</v>
      </c>
      <c r="B104" s="26">
        <v>22.77</v>
      </c>
      <c r="C104" s="2">
        <v>23.16</v>
      </c>
      <c r="D104" s="2">
        <f t="shared" si="14"/>
        <v>-0.39000000000000057</v>
      </c>
      <c r="E104" s="5">
        <f t="shared" si="15"/>
        <v>-1.6839378238341994E-2</v>
      </c>
      <c r="F104" s="49">
        <f t="shared" si="16"/>
        <v>1.3934187372437705E-2</v>
      </c>
      <c r="G104" s="27">
        <f t="shared" si="25"/>
        <v>23.482715779545657</v>
      </c>
      <c r="H104" s="25">
        <f t="shared" si="26"/>
        <v>-0.71271577954565757</v>
      </c>
      <c r="I104" s="25">
        <f t="shared" si="27"/>
        <v>-3.1300649079739021E-2</v>
      </c>
      <c r="J104" s="30">
        <f t="shared" si="20"/>
        <v>-5.8442730415723823E-3</v>
      </c>
      <c r="K104" s="27">
        <f t="shared" si="21"/>
        <v>8.0899143308653214E-3</v>
      </c>
      <c r="L104" s="19">
        <f t="shared" si="22"/>
        <v>23.34736241590284</v>
      </c>
      <c r="M104" s="25">
        <f t="shared" si="23"/>
        <v>-0.5773624159028401</v>
      </c>
      <c r="N104" s="25">
        <f t="shared" si="24"/>
        <v>-2.5356276499905142E-2</v>
      </c>
    </row>
    <row r="105" spans="1:23" x14ac:dyDescent="0.25">
      <c r="A105" s="1">
        <v>40148</v>
      </c>
      <c r="B105" s="26">
        <v>24.9</v>
      </c>
      <c r="C105" s="2">
        <v>22.77</v>
      </c>
      <c r="D105" s="2">
        <f t="shared" si="14"/>
        <v>2.129999999999999</v>
      </c>
      <c r="E105" s="5">
        <f t="shared" si="15"/>
        <v>9.3544137022397847E-2</v>
      </c>
      <c r="F105" s="49">
        <f t="shared" si="16"/>
        <v>1.3934187372437705E-2</v>
      </c>
      <c r="G105" s="27">
        <f t="shared" si="25"/>
        <v>23.087281446470406</v>
      </c>
      <c r="H105" s="25">
        <f t="shared" si="26"/>
        <v>1.8127185535295922</v>
      </c>
      <c r="I105" s="25">
        <f t="shared" si="27"/>
        <v>7.2799941908818971E-2</v>
      </c>
      <c r="J105" s="30">
        <f t="shared" si="20"/>
        <v>-6.869237381873076E-3</v>
      </c>
      <c r="K105" s="27">
        <f t="shared" si="21"/>
        <v>7.0649499905646286E-3</v>
      </c>
      <c r="L105" s="19">
        <f t="shared" si="22"/>
        <v>22.930868911285156</v>
      </c>
      <c r="M105" s="25">
        <f t="shared" si="23"/>
        <v>1.9691310887148425</v>
      </c>
      <c r="N105" s="25">
        <f t="shared" si="24"/>
        <v>7.9081569827905332E-2</v>
      </c>
    </row>
    <row r="106" spans="1:23" x14ac:dyDescent="0.25">
      <c r="A106" s="1">
        <v>40179</v>
      </c>
      <c r="B106" s="26">
        <v>21.91</v>
      </c>
      <c r="C106" s="2">
        <v>24.9</v>
      </c>
      <c r="D106" s="2">
        <f t="shared" si="14"/>
        <v>-2.9899999999999984</v>
      </c>
      <c r="E106" s="5">
        <f t="shared" si="15"/>
        <v>-0.12008032128514051</v>
      </c>
      <c r="F106" s="49">
        <f t="shared" si="16"/>
        <v>1.3934187372437705E-2</v>
      </c>
      <c r="G106" s="27">
        <f t="shared" si="25"/>
        <v>25.246961265573695</v>
      </c>
      <c r="H106" s="25">
        <f t="shared" si="26"/>
        <v>-3.3369612655736951</v>
      </c>
      <c r="I106" s="25">
        <f t="shared" si="27"/>
        <v>-0.15230311572677752</v>
      </c>
      <c r="J106" s="30">
        <f t="shared" si="20"/>
        <v>1.5976668122257905E-2</v>
      </c>
      <c r="K106" s="27">
        <f t="shared" si="21"/>
        <v>2.9910855494695611E-2</v>
      </c>
      <c r="L106" s="19">
        <f t="shared" si="22"/>
        <v>25.644780301817921</v>
      </c>
      <c r="M106" s="25">
        <f t="shared" si="23"/>
        <v>-3.7347803018179206</v>
      </c>
      <c r="N106" s="25">
        <f t="shared" si="24"/>
        <v>-0.17046007767311366</v>
      </c>
    </row>
    <row r="107" spans="1:23" x14ac:dyDescent="0.25">
      <c r="A107" s="1">
        <v>40210</v>
      </c>
      <c r="B107" s="26">
        <v>21.98</v>
      </c>
      <c r="C107" s="2">
        <v>21.91</v>
      </c>
      <c r="D107" s="2">
        <f t="shared" si="14"/>
        <v>7.0000000000000284E-2</v>
      </c>
      <c r="E107" s="5">
        <f t="shared" si="15"/>
        <v>3.1948881789137509E-3</v>
      </c>
      <c r="F107" s="49">
        <f t="shared" si="16"/>
        <v>1.3934187372437705E-2</v>
      </c>
      <c r="G107" s="27">
        <f t="shared" si="25"/>
        <v>22.215298045330108</v>
      </c>
      <c r="H107" s="25">
        <f t="shared" si="26"/>
        <v>-0.2352980453301079</v>
      </c>
      <c r="I107" s="25">
        <f t="shared" si="27"/>
        <v>-1.0705097603735572E-2</v>
      </c>
      <c r="J107" s="30">
        <f t="shared" si="20"/>
        <v>-3.3424426862870803E-2</v>
      </c>
      <c r="K107" s="27">
        <f t="shared" si="21"/>
        <v>-1.9490239490433096E-2</v>
      </c>
      <c r="L107" s="19">
        <f t="shared" si="22"/>
        <v>21.482968852764611</v>
      </c>
      <c r="M107" s="25">
        <f t="shared" si="23"/>
        <v>0.49703114723538988</v>
      </c>
      <c r="N107" s="25">
        <f t="shared" si="24"/>
        <v>2.2612882039826653E-2</v>
      </c>
    </row>
    <row r="108" spans="1:23" x14ac:dyDescent="0.25">
      <c r="A108" s="1">
        <v>40238</v>
      </c>
      <c r="B108" s="26">
        <v>18.149999999999999</v>
      </c>
      <c r="C108" s="2">
        <v>21.98</v>
      </c>
      <c r="D108" s="2">
        <f t="shared" si="14"/>
        <v>-3.8300000000000018</v>
      </c>
      <c r="E108" s="5">
        <f t="shared" si="15"/>
        <v>-0.17424931756141956</v>
      </c>
      <c r="F108" s="49">
        <f t="shared" si="16"/>
        <v>1.3934187372437705E-2</v>
      </c>
      <c r="G108" s="27">
        <f t="shared" si="25"/>
        <v>22.28627343844618</v>
      </c>
      <c r="H108" s="25">
        <f t="shared" si="26"/>
        <v>-4.1362734384461817</v>
      </c>
      <c r="I108" s="25">
        <f t="shared" si="27"/>
        <v>-0.22789385335791637</v>
      </c>
      <c r="J108" s="30">
        <f t="shared" si="20"/>
        <v>-2.3493396718018925E-3</v>
      </c>
      <c r="K108" s="27">
        <f t="shared" si="21"/>
        <v>1.1584847700635812E-2</v>
      </c>
      <c r="L108" s="19">
        <f t="shared" si="22"/>
        <v>22.234634952459974</v>
      </c>
      <c r="M108" s="25">
        <f t="shared" si="23"/>
        <v>-4.0846349524599752</v>
      </c>
      <c r="N108" s="25">
        <f t="shared" si="24"/>
        <v>-0.22504875771129343</v>
      </c>
    </row>
    <row r="109" spans="1:23" x14ac:dyDescent="0.25">
      <c r="A109" s="1">
        <v>40269</v>
      </c>
      <c r="B109" s="26">
        <v>16.89</v>
      </c>
      <c r="C109" s="2">
        <v>18.149999999999999</v>
      </c>
      <c r="D109" s="2">
        <f t="shared" si="14"/>
        <v>-1.259999999999998</v>
      </c>
      <c r="E109" s="5">
        <f t="shared" si="15"/>
        <v>-6.9421487603305687E-2</v>
      </c>
      <c r="F109" s="49">
        <f t="shared" si="16"/>
        <v>1.3934187372437705E-2</v>
      </c>
      <c r="G109" s="27">
        <f t="shared" si="25"/>
        <v>18.402905500809741</v>
      </c>
      <c r="H109" s="25">
        <f t="shared" si="26"/>
        <v>-1.5129055008097403</v>
      </c>
      <c r="I109" s="25">
        <f t="shared" si="27"/>
        <v>-8.9574037940185924E-2</v>
      </c>
      <c r="J109" s="30">
        <f t="shared" si="20"/>
        <v>-5.0013562741055867E-2</v>
      </c>
      <c r="K109" s="27">
        <f t="shared" si="21"/>
        <v>-3.6079375368618161E-2</v>
      </c>
      <c r="L109" s="19">
        <f t="shared" si="22"/>
        <v>17.495159337059579</v>
      </c>
      <c r="M109" s="25">
        <f t="shared" si="23"/>
        <v>-0.60515933705957892</v>
      </c>
      <c r="N109" s="25">
        <f t="shared" si="24"/>
        <v>-3.5829445651840076E-2</v>
      </c>
    </row>
    <row r="110" spans="1:23" x14ac:dyDescent="0.25">
      <c r="A110" s="1">
        <v>40299</v>
      </c>
      <c r="B110" s="26">
        <v>15.11</v>
      </c>
      <c r="C110" s="2">
        <v>16.89</v>
      </c>
      <c r="D110" s="2">
        <f t="shared" si="14"/>
        <v>-1.7800000000000011</v>
      </c>
      <c r="E110" s="5">
        <f t="shared" si="15"/>
        <v>-0.10538780343398467</v>
      </c>
      <c r="F110" s="49">
        <f t="shared" si="16"/>
        <v>1.3934187372437705E-2</v>
      </c>
      <c r="G110" s="27">
        <f t="shared" si="25"/>
        <v>17.125348424720475</v>
      </c>
      <c r="H110" s="25">
        <f t="shared" si="26"/>
        <v>-2.0153484247204752</v>
      </c>
      <c r="I110" s="25">
        <f t="shared" si="27"/>
        <v>-0.1333784529927515</v>
      </c>
      <c r="J110" s="30">
        <f t="shared" si="20"/>
        <v>-1.9657909594671338E-2</v>
      </c>
      <c r="K110" s="27">
        <f t="shared" si="21"/>
        <v>-5.7237222222336331E-3</v>
      </c>
      <c r="L110" s="19">
        <f t="shared" si="22"/>
        <v>16.793326331666474</v>
      </c>
      <c r="M110" s="25">
        <f t="shared" si="23"/>
        <v>-1.6833263316664748</v>
      </c>
      <c r="N110" s="25">
        <f t="shared" si="24"/>
        <v>-0.11140478700638484</v>
      </c>
    </row>
    <row r="111" spans="1:23" x14ac:dyDescent="0.25">
      <c r="A111" s="1">
        <v>40330</v>
      </c>
      <c r="B111" s="26">
        <v>16.3</v>
      </c>
      <c r="C111" s="2">
        <v>15.11</v>
      </c>
      <c r="D111" s="2">
        <f t="shared" si="14"/>
        <v>1.1900000000000013</v>
      </c>
      <c r="E111" s="5">
        <f t="shared" si="15"/>
        <v>7.8755790866975595E-2</v>
      </c>
      <c r="F111" s="49">
        <f t="shared" si="16"/>
        <v>1.3934187372437705E-2</v>
      </c>
      <c r="G111" s="27">
        <f t="shared" si="25"/>
        <v>15.320545571197533</v>
      </c>
      <c r="H111" s="25">
        <f t="shared" si="26"/>
        <v>0.9794544288024678</v>
      </c>
      <c r="I111" s="25">
        <f t="shared" si="27"/>
        <v>6.0089228760887591E-2</v>
      </c>
      <c r="J111" s="30">
        <f t="shared" si="20"/>
        <v>-2.9271222232489517E-2</v>
      </c>
      <c r="K111" s="27">
        <f t="shared" si="21"/>
        <v>-1.5337034860051812E-2</v>
      </c>
      <c r="L111" s="19">
        <f t="shared" si="22"/>
        <v>14.878257403264618</v>
      </c>
      <c r="M111" s="25">
        <f t="shared" si="23"/>
        <v>1.4217425967353829</v>
      </c>
      <c r="N111" s="25">
        <f t="shared" si="24"/>
        <v>8.7223472192354781E-2</v>
      </c>
    </row>
    <row r="112" spans="1:23" x14ac:dyDescent="0.25">
      <c r="A112" s="1">
        <v>40360</v>
      </c>
      <c r="B112" s="26">
        <v>17.690000000000001</v>
      </c>
      <c r="C112" s="2">
        <v>16.3</v>
      </c>
      <c r="D112" s="2">
        <f t="shared" si="14"/>
        <v>1.3900000000000006</v>
      </c>
      <c r="E112" s="5">
        <f t="shared" si="15"/>
        <v>8.5276073619631937E-2</v>
      </c>
      <c r="F112" s="49">
        <f t="shared" si="16"/>
        <v>1.3934187372437705E-2</v>
      </c>
      <c r="G112" s="27">
        <f t="shared" si="25"/>
        <v>16.527127254170736</v>
      </c>
      <c r="H112" s="25">
        <f t="shared" si="26"/>
        <v>1.1628727458292651</v>
      </c>
      <c r="I112" s="25">
        <f t="shared" si="27"/>
        <v>6.5736164263949404E-2</v>
      </c>
      <c r="J112" s="30">
        <f t="shared" si="20"/>
        <v>1.3187176259529931E-2</v>
      </c>
      <c r="K112" s="27">
        <f t="shared" si="21"/>
        <v>2.7121363631967634E-2</v>
      </c>
      <c r="L112" s="19">
        <f t="shared" si="22"/>
        <v>16.742078227201073</v>
      </c>
      <c r="M112" s="25">
        <f t="shared" si="23"/>
        <v>0.94792177279892798</v>
      </c>
      <c r="N112" s="25">
        <f t="shared" si="24"/>
        <v>5.3585176529051891E-2</v>
      </c>
    </row>
    <row r="113" spans="1:14" x14ac:dyDescent="0.25">
      <c r="A113" s="1">
        <v>40391</v>
      </c>
      <c r="B113" s="26">
        <v>18.600000000000001</v>
      </c>
      <c r="C113" s="2">
        <v>17.690000000000001</v>
      </c>
      <c r="D113" s="2">
        <f t="shared" si="14"/>
        <v>0.91000000000000014</v>
      </c>
      <c r="E113" s="5">
        <f t="shared" si="15"/>
        <v>5.1441492368569819E-2</v>
      </c>
      <c r="F113" s="49">
        <f t="shared" si="16"/>
        <v>1.3934187372437705E-2</v>
      </c>
      <c r="G113" s="27">
        <f t="shared" si="25"/>
        <v>17.936495774618425</v>
      </c>
      <c r="H113" s="25">
        <f t="shared" si="26"/>
        <v>0.66350422538157616</v>
      </c>
      <c r="I113" s="25">
        <f t="shared" si="27"/>
        <v>3.5672270181805167E-2</v>
      </c>
      <c r="J113" s="30">
        <f t="shared" si="20"/>
        <v>1.4426452172046626E-2</v>
      </c>
      <c r="K113" s="27">
        <f t="shared" si="21"/>
        <v>2.8360639544484333E-2</v>
      </c>
      <c r="L113" s="19">
        <f t="shared" si="22"/>
        <v>18.191699713541929</v>
      </c>
      <c r="M113" s="25">
        <f t="shared" si="23"/>
        <v>0.40830028645807204</v>
      </c>
      <c r="N113" s="25">
        <f t="shared" si="24"/>
        <v>2.1951628304197418E-2</v>
      </c>
    </row>
    <row r="114" spans="1:14" x14ac:dyDescent="0.25">
      <c r="A114" s="1">
        <v>40422</v>
      </c>
      <c r="B114" s="26">
        <v>22.67</v>
      </c>
      <c r="C114" s="2">
        <v>18.600000000000001</v>
      </c>
      <c r="D114" s="2">
        <f t="shared" si="14"/>
        <v>4.07</v>
      </c>
      <c r="E114" s="5">
        <f t="shared" si="15"/>
        <v>0.21881720430107526</v>
      </c>
      <c r="F114" s="49">
        <f t="shared" si="16"/>
        <v>1.3934187372437705E-2</v>
      </c>
      <c r="G114" s="27">
        <f t="shared" si="25"/>
        <v>18.859175885127343</v>
      </c>
      <c r="H114" s="25">
        <f t="shared" si="26"/>
        <v>3.8108241148726592</v>
      </c>
      <c r="I114" s="25">
        <f t="shared" si="27"/>
        <v>0.16809987273368587</v>
      </c>
      <c r="J114" s="30">
        <f t="shared" si="20"/>
        <v>7.8286329208344784E-3</v>
      </c>
      <c r="K114" s="27">
        <f t="shared" si="21"/>
        <v>2.1762820293272183E-2</v>
      </c>
      <c r="L114" s="19">
        <f t="shared" si="22"/>
        <v>19.004788457454865</v>
      </c>
      <c r="M114" s="25">
        <f t="shared" si="23"/>
        <v>3.665211542545137</v>
      </c>
      <c r="N114" s="25">
        <f t="shared" si="24"/>
        <v>0.16167673323975018</v>
      </c>
    </row>
    <row r="115" spans="1:14" x14ac:dyDescent="0.25">
      <c r="A115" s="1">
        <v>40452</v>
      </c>
      <c r="B115" s="26">
        <v>26.94</v>
      </c>
      <c r="C115" s="2">
        <v>22.67</v>
      </c>
      <c r="D115" s="2">
        <f t="shared" si="14"/>
        <v>4.2699999999999996</v>
      </c>
      <c r="E115" s="5">
        <f t="shared" si="15"/>
        <v>0.18835465372739299</v>
      </c>
      <c r="F115" s="49">
        <f t="shared" si="16"/>
        <v>1.3934187372437705E-2</v>
      </c>
      <c r="G115" s="27">
        <f t="shared" si="25"/>
        <v>22.985888027733164</v>
      </c>
      <c r="H115" s="25">
        <f t="shared" si="26"/>
        <v>3.954111972266837</v>
      </c>
      <c r="I115" s="25">
        <f t="shared" si="27"/>
        <v>0.14677475769364651</v>
      </c>
      <c r="J115" s="30">
        <f t="shared" si="20"/>
        <v>3.689118160868405E-2</v>
      </c>
      <c r="K115" s="27">
        <f t="shared" si="21"/>
        <v>5.0825368981121756E-2</v>
      </c>
      <c r="L115" s="19">
        <f t="shared" si="22"/>
        <v>23.822211114802034</v>
      </c>
      <c r="M115" s="25">
        <f t="shared" si="23"/>
        <v>3.1177888851979674</v>
      </c>
      <c r="N115" s="25">
        <f t="shared" si="24"/>
        <v>0.11573084206377013</v>
      </c>
    </row>
    <row r="116" spans="1:14" x14ac:dyDescent="0.25">
      <c r="A116" s="1">
        <v>40483</v>
      </c>
      <c r="B116" s="26">
        <v>26.42</v>
      </c>
      <c r="C116" s="2">
        <v>26.94</v>
      </c>
      <c r="D116" s="2">
        <f t="shared" si="14"/>
        <v>-0.51999999999999957</v>
      </c>
      <c r="E116" s="5">
        <f t="shared" si="15"/>
        <v>-1.9302152932442449E-2</v>
      </c>
      <c r="F116" s="49">
        <f t="shared" si="16"/>
        <v>1.3934187372437705E-2</v>
      </c>
      <c r="G116" s="27">
        <f t="shared" si="25"/>
        <v>27.315387007813474</v>
      </c>
      <c r="H116" s="25">
        <f t="shared" si="26"/>
        <v>-0.89538700781347202</v>
      </c>
      <c r="I116" s="25">
        <f t="shared" si="27"/>
        <v>-3.3890499917239664E-2</v>
      </c>
      <c r="J116" s="30">
        <f t="shared" si="20"/>
        <v>3.2211173950293236E-2</v>
      </c>
      <c r="K116" s="27">
        <f t="shared" si="21"/>
        <v>4.6145361322730942E-2</v>
      </c>
      <c r="L116" s="19">
        <f t="shared" si="22"/>
        <v>28.183156034034372</v>
      </c>
      <c r="M116" s="25">
        <f t="shared" si="23"/>
        <v>-1.7631560340343704</v>
      </c>
      <c r="N116" s="25">
        <f t="shared" si="24"/>
        <v>-6.6735656095169196E-2</v>
      </c>
    </row>
    <row r="117" spans="1:14" x14ac:dyDescent="0.25">
      <c r="A117" s="1">
        <v>40513</v>
      </c>
      <c r="B117" s="26">
        <v>28.04</v>
      </c>
      <c r="C117" s="2">
        <v>26.42</v>
      </c>
      <c r="D117" s="2">
        <f t="shared" si="14"/>
        <v>1.6199999999999974</v>
      </c>
      <c r="E117" s="5">
        <f t="shared" si="15"/>
        <v>6.1317183951551751E-2</v>
      </c>
      <c r="F117" s="49">
        <f t="shared" si="16"/>
        <v>1.3934187372437705E-2</v>
      </c>
      <c r="G117" s="27">
        <f t="shared" si="25"/>
        <v>26.788141230379804</v>
      </c>
      <c r="H117" s="25">
        <f t="shared" si="26"/>
        <v>1.2518587696201955</v>
      </c>
      <c r="I117" s="25">
        <f t="shared" si="27"/>
        <v>4.4645462539949915E-2</v>
      </c>
      <c r="J117" s="30">
        <f t="shared" si="20"/>
        <v>-7.437605793055654E-3</v>
      </c>
      <c r="K117" s="27">
        <f t="shared" si="21"/>
        <v>6.4965815793820506E-3</v>
      </c>
      <c r="L117" s="19">
        <f t="shared" si="22"/>
        <v>26.591639685327277</v>
      </c>
      <c r="M117" s="25">
        <f t="shared" si="23"/>
        <v>1.4483603146727226</v>
      </c>
      <c r="N117" s="25">
        <f t="shared" si="24"/>
        <v>5.1653363576060013E-2</v>
      </c>
    </row>
    <row r="118" spans="1:14" x14ac:dyDescent="0.25">
      <c r="A118" s="1">
        <v>40544</v>
      </c>
      <c r="B118" s="26">
        <v>29.74</v>
      </c>
      <c r="C118" s="2">
        <v>28.04</v>
      </c>
      <c r="D118" s="2">
        <f t="shared" si="14"/>
        <v>1.6999999999999993</v>
      </c>
      <c r="E118" s="5">
        <f t="shared" si="15"/>
        <v>6.062767475035661E-2</v>
      </c>
      <c r="F118" s="49">
        <f t="shared" si="16"/>
        <v>1.3934187372437705E-2</v>
      </c>
      <c r="G118" s="27">
        <f t="shared" si="25"/>
        <v>28.430714613923151</v>
      </c>
      <c r="H118" s="25">
        <f t="shared" si="26"/>
        <v>1.3092853860768479</v>
      </c>
      <c r="I118" s="25">
        <f t="shared" si="27"/>
        <v>4.4024390923902083E-2</v>
      </c>
      <c r="J118" s="30">
        <f t="shared" si="20"/>
        <v>9.7978888370386166E-3</v>
      </c>
      <c r="K118" s="27">
        <f t="shared" si="21"/>
        <v>2.3732076209476323E-2</v>
      </c>
      <c r="L118" s="19">
        <f t="shared" si="22"/>
        <v>28.705447416913717</v>
      </c>
      <c r="M118" s="25">
        <f t="shared" si="23"/>
        <v>1.0345525830862812</v>
      </c>
      <c r="N118" s="25">
        <f t="shared" si="24"/>
        <v>3.4786569707003404E-2</v>
      </c>
    </row>
    <row r="119" spans="1:14" x14ac:dyDescent="0.25">
      <c r="A119" s="1">
        <v>40575</v>
      </c>
      <c r="B119" s="26">
        <v>29.31</v>
      </c>
      <c r="C119" s="2">
        <v>29.74</v>
      </c>
      <c r="D119" s="2">
        <f t="shared" si="14"/>
        <v>-0.42999999999999972</v>
      </c>
      <c r="E119" s="5">
        <f t="shared" si="15"/>
        <v>-1.4458641560188289E-2</v>
      </c>
      <c r="F119" s="49">
        <f t="shared" si="16"/>
        <v>1.3934187372437705E-2</v>
      </c>
      <c r="G119" s="27">
        <f t="shared" si="25"/>
        <v>30.154402732456294</v>
      </c>
      <c r="H119" s="25">
        <f t="shared" si="26"/>
        <v>-0.84440273245629527</v>
      </c>
      <c r="I119" s="25">
        <f t="shared" si="27"/>
        <v>-2.8809373335254018E-2</v>
      </c>
      <c r="J119" s="30">
        <f t="shared" si="20"/>
        <v>9.6615885210001983E-3</v>
      </c>
      <c r="K119" s="27">
        <f t="shared" si="21"/>
        <v>2.3595775893437903E-2</v>
      </c>
      <c r="L119" s="19">
        <f t="shared" si="22"/>
        <v>30.441738375070845</v>
      </c>
      <c r="M119" s="25">
        <f t="shared" si="23"/>
        <v>-1.1317383750708458</v>
      </c>
      <c r="N119" s="25">
        <f t="shared" si="24"/>
        <v>-3.861270471070781E-2</v>
      </c>
    </row>
    <row r="120" spans="1:14" x14ac:dyDescent="0.25">
      <c r="A120" s="1">
        <v>40603</v>
      </c>
      <c r="B120" s="26">
        <v>25.9</v>
      </c>
      <c r="C120" s="2">
        <v>29.31</v>
      </c>
      <c r="D120" s="2">
        <f t="shared" si="14"/>
        <v>-3.41</v>
      </c>
      <c r="E120" s="5">
        <f t="shared" si="15"/>
        <v>-0.1163425452064142</v>
      </c>
      <c r="F120" s="49">
        <f t="shared" si="16"/>
        <v>1.3934187372437705E-2</v>
      </c>
      <c r="G120" s="27">
        <f t="shared" si="25"/>
        <v>29.718411031886149</v>
      </c>
      <c r="H120" s="25">
        <f t="shared" si="26"/>
        <v>-3.8184110318861499</v>
      </c>
      <c r="I120" s="25">
        <f t="shared" si="27"/>
        <v>-0.14742899737012163</v>
      </c>
      <c r="J120" s="30">
        <f t="shared" si="20"/>
        <v>-6.3225022509505848E-3</v>
      </c>
      <c r="K120" s="27">
        <f t="shared" si="21"/>
        <v>7.6116851214871198E-3</v>
      </c>
      <c r="L120" s="19">
        <f t="shared" si="22"/>
        <v>29.533098490910788</v>
      </c>
      <c r="M120" s="25">
        <f t="shared" si="23"/>
        <v>-3.6330984909107897</v>
      </c>
      <c r="N120" s="25">
        <f t="shared" si="24"/>
        <v>-0.1402740730081386</v>
      </c>
    </row>
    <row r="121" spans="1:14" x14ac:dyDescent="0.25">
      <c r="A121" s="1">
        <v>40634</v>
      </c>
      <c r="B121" s="26">
        <v>23.9</v>
      </c>
      <c r="C121" s="2">
        <v>25.9</v>
      </c>
      <c r="D121" s="2">
        <f t="shared" si="14"/>
        <v>-2</v>
      </c>
      <c r="E121" s="5">
        <f t="shared" si="15"/>
        <v>-7.7220077220077218E-2</v>
      </c>
      <c r="F121" s="49">
        <f t="shared" si="16"/>
        <v>1.3934187372437705E-2</v>
      </c>
      <c r="G121" s="27">
        <f t="shared" si="25"/>
        <v>26.260895452946134</v>
      </c>
      <c r="H121" s="25">
        <f t="shared" si="26"/>
        <v>-2.360895452946135</v>
      </c>
      <c r="I121" s="25">
        <f t="shared" si="27"/>
        <v>-9.878223652494289E-2</v>
      </c>
      <c r="J121" s="30">
        <f t="shared" si="20"/>
        <v>-3.2354753325624992E-2</v>
      </c>
      <c r="K121" s="27">
        <f t="shared" si="21"/>
        <v>-1.8420565953187286E-2</v>
      </c>
      <c r="L121" s="19">
        <f t="shared" si="22"/>
        <v>25.422907341812447</v>
      </c>
      <c r="M121" s="25">
        <f t="shared" si="23"/>
        <v>-1.5229073418124486</v>
      </c>
      <c r="N121" s="25">
        <f t="shared" si="24"/>
        <v>-6.3719972460771906E-2</v>
      </c>
    </row>
    <row r="122" spans="1:14" x14ac:dyDescent="0.25">
      <c r="A122" s="1">
        <v>40664</v>
      </c>
      <c r="B122" s="26">
        <v>21.84</v>
      </c>
      <c r="C122" s="2">
        <v>23.9</v>
      </c>
      <c r="D122" s="2">
        <f t="shared" si="14"/>
        <v>-2.0599999999999987</v>
      </c>
      <c r="E122" s="5">
        <f t="shared" si="15"/>
        <v>-8.6192468619246815E-2</v>
      </c>
      <c r="F122" s="49">
        <f t="shared" si="16"/>
        <v>1.3934187372437705E-2</v>
      </c>
      <c r="G122" s="27">
        <f t="shared" si="25"/>
        <v>24.23302707820126</v>
      </c>
      <c r="H122" s="25">
        <f t="shared" si="26"/>
        <v>-2.3930270782012606</v>
      </c>
      <c r="I122" s="25">
        <f t="shared" si="27"/>
        <v>-0.10957083691397713</v>
      </c>
      <c r="J122" s="30">
        <f t="shared" si="20"/>
        <v>-2.1678739954354431E-2</v>
      </c>
      <c r="K122" s="27">
        <f t="shared" si="21"/>
        <v>-7.7445525819167266E-3</v>
      </c>
      <c r="L122" s="19">
        <f t="shared" si="22"/>
        <v>23.714905193292189</v>
      </c>
      <c r="M122" s="25">
        <f t="shared" si="23"/>
        <v>-1.8749051932921894</v>
      </c>
      <c r="N122" s="25">
        <f t="shared" si="24"/>
        <v>-8.5847307385173502E-2</v>
      </c>
    </row>
    <row r="123" spans="1:14" x14ac:dyDescent="0.25">
      <c r="A123" s="1">
        <v>40695</v>
      </c>
      <c r="B123" s="26">
        <v>24.92</v>
      </c>
      <c r="C123" s="2">
        <v>21.84</v>
      </c>
      <c r="D123" s="2">
        <f t="shared" si="14"/>
        <v>3.0800000000000018</v>
      </c>
      <c r="E123" s="5">
        <f t="shared" si="15"/>
        <v>0.14102564102564111</v>
      </c>
      <c r="F123" s="49">
        <f t="shared" si="16"/>
        <v>1.3934187372437705E-2</v>
      </c>
      <c r="G123" s="27">
        <f t="shared" si="25"/>
        <v>22.14432265221404</v>
      </c>
      <c r="H123" s="25">
        <f t="shared" si="26"/>
        <v>2.7756773477859618</v>
      </c>
      <c r="I123" s="25">
        <f t="shared" si="27"/>
        <v>0.11138352117921194</v>
      </c>
      <c r="J123" s="30">
        <f t="shared" si="20"/>
        <v>-2.4046405139240827E-2</v>
      </c>
      <c r="K123" s="27">
        <f t="shared" si="21"/>
        <v>-1.0112217766803122E-2</v>
      </c>
      <c r="L123" s="19">
        <f t="shared" si="22"/>
        <v>21.61914916397302</v>
      </c>
      <c r="M123" s="25">
        <f t="shared" si="23"/>
        <v>3.3008508360269815</v>
      </c>
      <c r="N123" s="25">
        <f t="shared" si="24"/>
        <v>0.13245789871697355</v>
      </c>
    </row>
    <row r="124" spans="1:14" x14ac:dyDescent="0.25">
      <c r="A124" s="1">
        <v>40725</v>
      </c>
      <c r="B124" s="26">
        <v>29.47</v>
      </c>
      <c r="C124" s="2">
        <v>24.92</v>
      </c>
      <c r="D124" s="2">
        <f t="shared" si="14"/>
        <v>4.5499999999999972</v>
      </c>
      <c r="E124" s="5">
        <f t="shared" si="15"/>
        <v>0.18258426966292121</v>
      </c>
      <c r="F124" s="49">
        <f t="shared" si="16"/>
        <v>1.3934187372437705E-2</v>
      </c>
      <c r="G124" s="27">
        <f t="shared" si="25"/>
        <v>25.267239949321148</v>
      </c>
      <c r="H124" s="25">
        <f t="shared" si="26"/>
        <v>4.2027600506788509</v>
      </c>
      <c r="I124" s="25">
        <f t="shared" si="27"/>
        <v>0.14261147101048019</v>
      </c>
      <c r="J124" s="30">
        <f t="shared" si="20"/>
        <v>2.4444216650579231E-2</v>
      </c>
      <c r="K124" s="27">
        <f t="shared" si="21"/>
        <v>3.8378404023016933E-2</v>
      </c>
      <c r="L124" s="19">
        <f t="shared" si="22"/>
        <v>25.876389828253583</v>
      </c>
      <c r="M124" s="25">
        <f t="shared" si="23"/>
        <v>3.5936101717464162</v>
      </c>
      <c r="N124" s="25">
        <f t="shared" si="24"/>
        <v>0.12194130206129679</v>
      </c>
    </row>
    <row r="139" spans="15:23" x14ac:dyDescent="0.25">
      <c r="O139" s="6" t="s">
        <v>82</v>
      </c>
      <c r="P139" s="7"/>
      <c r="Q139" s="7"/>
      <c r="R139" s="7"/>
      <c r="S139" s="7"/>
      <c r="T139" s="8"/>
    </row>
    <row r="140" spans="15:23" x14ac:dyDescent="0.25">
      <c r="O140" s="9" t="s">
        <v>67</v>
      </c>
      <c r="P140" s="10" t="s">
        <v>68</v>
      </c>
      <c r="Q140" s="10" t="s">
        <v>69</v>
      </c>
      <c r="R140" s="11" t="s">
        <v>70</v>
      </c>
      <c r="S140" s="12" t="s">
        <v>71</v>
      </c>
      <c r="T140" s="13" t="s">
        <v>72</v>
      </c>
      <c r="V140" s="20" t="s">
        <v>79</v>
      </c>
      <c r="W140" s="20" t="s">
        <v>78</v>
      </c>
    </row>
    <row r="141" spans="15:23" x14ac:dyDescent="0.25">
      <c r="O141" s="14">
        <f>AVERAGE(N6:N124)</f>
        <v>-4.1944071287331984E-3</v>
      </c>
      <c r="P141" s="15">
        <f>STDEV(N6:N124)</f>
        <v>8.4168612667163994E-2</v>
      </c>
      <c r="Q141" s="15">
        <f>CORREL(N7:N124,N6:N123)</f>
        <v>-4.1773736736148516E-2</v>
      </c>
      <c r="R141" s="15">
        <f>SQRT(1/(COUNT(N6:N124)-1))</f>
        <v>9.2057461789832332E-2</v>
      </c>
      <c r="S141" s="15">
        <f>(Q141-0)/R141</f>
        <v>-0.45377893246196788</v>
      </c>
      <c r="T141" s="16">
        <f>2*NORMSDIST(-ABS(S141))</f>
        <v>0.64998794845623831</v>
      </c>
      <c r="V141" s="5">
        <f>(SUMIF(N6:N124,"&gt;0")-SUMIF(N6:N124,"&lt;0"))/119</f>
        <v>6.5386662945602469E-2</v>
      </c>
      <c r="W141" s="5">
        <f>SQRT(SUMSQ(N6:N124)/119)</f>
        <v>8.3919103972263751E-2</v>
      </c>
    </row>
  </sheetData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/>
  </sheetViews>
  <sheetFormatPr defaultColWidth="30.6640625" defaultRowHeight="13.2" x14ac:dyDescent="0.25"/>
  <cols>
    <col min="1" max="1" width="30.77734375" style="4" customWidth="1"/>
    <col min="2" max="256" width="30.77734375" style="3" customWidth="1"/>
    <col min="257" max="16384" width="30.6640625" style="3"/>
  </cols>
  <sheetData>
    <row r="1" spans="1:20" x14ac:dyDescent="0.25">
      <c r="A1" s="4" t="s">
        <v>14</v>
      </c>
      <c r="B1" s="3" t="s">
        <v>15</v>
      </c>
      <c r="C1" s="3" t="s">
        <v>5</v>
      </c>
      <c r="D1" s="3">
        <v>7</v>
      </c>
      <c r="E1" s="3" t="s">
        <v>6</v>
      </c>
      <c r="F1" s="3">
        <v>5</v>
      </c>
      <c r="G1" s="3" t="s">
        <v>7</v>
      </c>
      <c r="H1" s="3">
        <v>0</v>
      </c>
      <c r="I1" s="3" t="s">
        <v>8</v>
      </c>
      <c r="J1" s="3">
        <v>1</v>
      </c>
      <c r="K1" s="3" t="s">
        <v>9</v>
      </c>
      <c r="L1" s="3">
        <v>0</v>
      </c>
      <c r="M1" s="3" t="s">
        <v>10</v>
      </c>
      <c r="N1" s="3">
        <v>0</v>
      </c>
      <c r="O1" s="3" t="s">
        <v>11</v>
      </c>
      <c r="P1" s="3">
        <v>1</v>
      </c>
      <c r="Q1" s="3" t="s">
        <v>12</v>
      </c>
      <c r="R1" s="3">
        <v>0</v>
      </c>
      <c r="S1" s="3" t="s">
        <v>13</v>
      </c>
      <c r="T1" s="3">
        <v>0</v>
      </c>
    </row>
    <row r="2" spans="1:20" x14ac:dyDescent="0.25">
      <c r="A2" s="4" t="s">
        <v>16</v>
      </c>
      <c r="B2" s="3" t="s">
        <v>17</v>
      </c>
    </row>
    <row r="3" spans="1:20" x14ac:dyDescent="0.25">
      <c r="A3" s="4" t="s">
        <v>18</v>
      </c>
      <c r="B3" s="3" t="b">
        <f>IF(B10&gt;256,"TripUpST110AndEarlier",FALSE)</f>
        <v>0</v>
      </c>
    </row>
    <row r="4" spans="1:20" x14ac:dyDescent="0.25">
      <c r="A4" s="4" t="s">
        <v>19</v>
      </c>
      <c r="B4" s="3" t="s">
        <v>20</v>
      </c>
    </row>
    <row r="5" spans="1:20" x14ac:dyDescent="0.25">
      <c r="A5" s="4" t="s">
        <v>21</v>
      </c>
      <c r="B5" s="3" t="b">
        <v>1</v>
      </c>
    </row>
    <row r="6" spans="1:20" x14ac:dyDescent="0.25">
      <c r="A6" s="4" t="s">
        <v>22</v>
      </c>
      <c r="B6" s="3" t="b">
        <v>1</v>
      </c>
    </row>
    <row r="7" spans="1:20" x14ac:dyDescent="0.25">
      <c r="A7" s="4" t="s">
        <v>23</v>
      </c>
      <c r="B7" s="3" t="e">
        <f>#REF!</f>
        <v>#REF!</v>
      </c>
    </row>
    <row r="8" spans="1:20" x14ac:dyDescent="0.25">
      <c r="A8" s="4" t="s">
        <v>24</v>
      </c>
      <c r="B8" s="3">
        <v>2</v>
      </c>
    </row>
    <row r="9" spans="1:20" x14ac:dyDescent="0.25">
      <c r="A9" s="4" t="s">
        <v>25</v>
      </c>
      <c r="B9" s="32">
        <f>1</f>
        <v>1</v>
      </c>
    </row>
    <row r="10" spans="1:20" x14ac:dyDescent="0.25">
      <c r="A10" s="4" t="s">
        <v>26</v>
      </c>
      <c r="B10" s="3">
        <v>6</v>
      </c>
    </row>
    <row r="12" spans="1:20" x14ac:dyDescent="0.25">
      <c r="A12" s="4" t="s">
        <v>27</v>
      </c>
      <c r="B12" s="3" t="s">
        <v>48</v>
      </c>
      <c r="C12" s="3" t="s">
        <v>28</v>
      </c>
      <c r="D12" s="3" t="s">
        <v>29</v>
      </c>
      <c r="E12" s="3" t="b">
        <v>1</v>
      </c>
      <c r="F12" s="3">
        <v>0</v>
      </c>
      <c r="G12" s="3">
        <v>4</v>
      </c>
      <c r="H12" s="3">
        <v>2</v>
      </c>
    </row>
    <row r="13" spans="1:20" x14ac:dyDescent="0.25">
      <c r="A13" s="4" t="s">
        <v>30</v>
      </c>
      <c r="B13" s="3" t="e">
        <f>#REF!</f>
        <v>#REF!</v>
      </c>
    </row>
    <row r="14" spans="1:20" x14ac:dyDescent="0.25">
      <c r="A14" s="4" t="s">
        <v>31</v>
      </c>
    </row>
    <row r="15" spans="1:20" x14ac:dyDescent="0.25">
      <c r="A15" s="4" t="s">
        <v>32</v>
      </c>
      <c r="B15" s="3" t="s">
        <v>49</v>
      </c>
      <c r="C15" s="3" t="s">
        <v>33</v>
      </c>
      <c r="D15" s="3" t="s">
        <v>34</v>
      </c>
      <c r="E15" s="3" t="b">
        <v>1</v>
      </c>
      <c r="F15" s="3">
        <v>0</v>
      </c>
      <c r="G15" s="3">
        <v>4</v>
      </c>
      <c r="H15" s="3">
        <v>2</v>
      </c>
    </row>
    <row r="16" spans="1:20" x14ac:dyDescent="0.25">
      <c r="A16" s="4" t="s">
        <v>35</v>
      </c>
      <c r="B16" s="3" t="e">
        <f>#REF!</f>
        <v>#REF!</v>
      </c>
    </row>
    <row r="17" spans="1:8" x14ac:dyDescent="0.25">
      <c r="A17" s="4" t="s">
        <v>36</v>
      </c>
    </row>
    <row r="18" spans="1:8" x14ac:dyDescent="0.25">
      <c r="A18" s="4" t="s">
        <v>37</v>
      </c>
      <c r="B18" s="3" t="s">
        <v>50</v>
      </c>
      <c r="C18" s="3" t="s">
        <v>38</v>
      </c>
      <c r="D18" s="3" t="s">
        <v>39</v>
      </c>
      <c r="E18" s="3" t="b">
        <v>1</v>
      </c>
      <c r="F18" s="3">
        <v>0</v>
      </c>
      <c r="G18" s="3">
        <v>4</v>
      </c>
      <c r="H18" s="3">
        <v>2</v>
      </c>
    </row>
    <row r="19" spans="1:8" x14ac:dyDescent="0.25">
      <c r="A19" s="4" t="s">
        <v>40</v>
      </c>
      <c r="B19" s="3" t="e">
        <f>#REF!</f>
        <v>#REF!</v>
      </c>
    </row>
    <row r="20" spans="1:8" x14ac:dyDescent="0.25">
      <c r="A20" s="4" t="s">
        <v>41</v>
      </c>
    </row>
    <row r="21" spans="1:8" x14ac:dyDescent="0.25">
      <c r="A21" s="4" t="s">
        <v>42</v>
      </c>
      <c r="B21" s="3" t="s">
        <v>51</v>
      </c>
      <c r="C21" s="3" t="s">
        <v>43</v>
      </c>
      <c r="D21" s="3" t="s">
        <v>44</v>
      </c>
      <c r="E21" s="3" t="b">
        <v>1</v>
      </c>
      <c r="F21" s="3">
        <v>0</v>
      </c>
      <c r="G21" s="3">
        <v>4</v>
      </c>
      <c r="H21" s="3">
        <v>2</v>
      </c>
    </row>
    <row r="22" spans="1:8" x14ac:dyDescent="0.25">
      <c r="A22" s="4" t="s">
        <v>45</v>
      </c>
      <c r="B22" s="3" t="e">
        <f>#REF!</f>
        <v>#REF!</v>
      </c>
    </row>
    <row r="23" spans="1:8" x14ac:dyDescent="0.25">
      <c r="A23" s="4" t="s">
        <v>46</v>
      </c>
    </row>
    <row r="24" spans="1:8" x14ac:dyDescent="0.25">
      <c r="A24" s="4" t="s">
        <v>52</v>
      </c>
      <c r="B24" s="3" t="s">
        <v>53</v>
      </c>
      <c r="C24" s="3" t="s">
        <v>54</v>
      </c>
      <c r="D24" s="3" t="s">
        <v>55</v>
      </c>
      <c r="E24" s="3" t="b">
        <v>1</v>
      </c>
      <c r="F24" s="3">
        <v>0</v>
      </c>
      <c r="G24" s="3">
        <v>4</v>
      </c>
      <c r="H24" s="3">
        <v>2</v>
      </c>
    </row>
    <row r="25" spans="1:8" x14ac:dyDescent="0.25">
      <c r="A25" s="4" t="s">
        <v>56</v>
      </c>
      <c r="B25" s="3" t="e">
        <f>#REF!</f>
        <v>#REF!</v>
      </c>
    </row>
    <row r="26" spans="1:8" x14ac:dyDescent="0.25">
      <c r="A26" s="4" t="s">
        <v>57</v>
      </c>
    </row>
    <row r="27" spans="1:8" x14ac:dyDescent="0.25">
      <c r="A27" s="4" t="s">
        <v>58</v>
      </c>
      <c r="B27" s="3" t="s">
        <v>59</v>
      </c>
      <c r="C27" s="3" t="s">
        <v>60</v>
      </c>
      <c r="D27" s="3" t="s">
        <v>61</v>
      </c>
      <c r="E27" s="3" t="b">
        <v>1</v>
      </c>
      <c r="F27" s="3">
        <v>0</v>
      </c>
      <c r="G27" s="3">
        <v>4</v>
      </c>
      <c r="H27" s="3">
        <v>2</v>
      </c>
    </row>
    <row r="28" spans="1:8" x14ac:dyDescent="0.25">
      <c r="A28" s="4" t="s">
        <v>62</v>
      </c>
      <c r="B28" s="3" t="e">
        <f>#REF!</f>
        <v>#REF!</v>
      </c>
    </row>
    <row r="29" spans="1:8" x14ac:dyDescent="0.25">
      <c r="A29" s="4" t="s">
        <v>63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Price of sugar</vt:lpstr>
      <vt:lpstr>lagPrice</vt:lpstr>
      <vt:lpstr>lag2Price+forecast</vt:lpstr>
      <vt:lpstr>Price changes</vt:lpstr>
      <vt:lpstr>% Price changes+forecast</vt:lpstr>
      <vt:lpstr>Evaluate %change forecast</vt:lpstr>
      <vt:lpstr>Autocorr adjustment+forecast</vt:lpstr>
      <vt:lpstr>Evaluate autocorr adjustment</vt:lpstr>
      <vt:lpstr>_STDS_DG2C674664</vt:lpstr>
      <vt:lpstr>'% Price changes+forecast'!ST_Change</vt:lpstr>
      <vt:lpstr>'Autocorr adjustment+forecast'!ST_Change</vt:lpstr>
      <vt:lpstr>'Evaluate %change forecast'!ST_Change</vt:lpstr>
      <vt:lpstr>'Evaluate autocorr adjustment'!ST_Change</vt:lpstr>
      <vt:lpstr>'% Price changes+forecast'!ST_Change_5</vt:lpstr>
      <vt:lpstr>'Autocorr adjustment+forecast'!ST_Change_5</vt:lpstr>
      <vt:lpstr>'Evaluate %change forecast'!ST_Change_5</vt:lpstr>
      <vt:lpstr>'Evaluate autocorr adjustment'!ST_Change_5</vt:lpstr>
      <vt:lpstr>'% Price changes+forecast'!ST_lagPrice</vt:lpstr>
      <vt:lpstr>'Autocorr adjustment+forecast'!ST_lagPrice</vt:lpstr>
      <vt:lpstr>'Evaluate %change forecast'!ST_lagPrice</vt:lpstr>
      <vt:lpstr>'Evaluate autocorr adjustment'!ST_lagPrice</vt:lpstr>
      <vt:lpstr>'% Price changes+forecast'!ST_Month</vt:lpstr>
      <vt:lpstr>'Autocorr adjustment+forecast'!ST_Month</vt:lpstr>
      <vt:lpstr>'Evaluate %change forecast'!ST_Month</vt:lpstr>
      <vt:lpstr>'Evaluate autocorr adjustment'!ST_Month</vt:lpstr>
      <vt:lpstr>'Price of sugar'!ST_Month</vt:lpstr>
      <vt:lpstr>'% Price changes+forecast'!ST_Price</vt:lpstr>
      <vt:lpstr>'Autocorr adjustment+forecast'!ST_Price</vt:lpstr>
      <vt:lpstr>'Evaluate %change forecast'!ST_Price</vt:lpstr>
      <vt:lpstr>'Evaluate autocorr adjustment'!ST_Price</vt:lpstr>
      <vt:lpstr>'Price of sugar'!ST_Price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Sager</dc:creator>
  <cp:lastModifiedBy> anonymous</cp:lastModifiedBy>
  <dcterms:created xsi:type="dcterms:W3CDTF">2012-04-19T21:30:02Z</dcterms:created>
  <dcterms:modified xsi:type="dcterms:W3CDTF">2022-04-19T12:56:17Z</dcterms:modified>
</cp:coreProperties>
</file>