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usiness Analytics (2019)\Factor analysis\"/>
    </mc:Choice>
  </mc:AlternateContent>
  <bookViews>
    <workbookView xWindow="480" yWindow="72" windowWidth="11808" windowHeight="6264"/>
  </bookViews>
  <sheets>
    <sheet name="PCA-FA comparison" sheetId="1" r:id="rId1"/>
  </sheets>
  <calcPr calcId="162913"/>
</workbook>
</file>

<file path=xl/calcChain.xml><?xml version="1.0" encoding="utf-8"?>
<calcChain xmlns="http://schemas.openxmlformats.org/spreadsheetml/2006/main">
  <c r="AJ17" i="1" l="1"/>
  <c r="AJ16" i="1"/>
  <c r="AJ15" i="1"/>
  <c r="AI17" i="1"/>
  <c r="AI16" i="1"/>
  <c r="AI15" i="1"/>
  <c r="AH17" i="1"/>
  <c r="AH16" i="1"/>
  <c r="AH15" i="1"/>
  <c r="W37" i="1" l="1"/>
  <c r="V37" i="1"/>
  <c r="U37" i="1"/>
  <c r="W36" i="1"/>
  <c r="V36" i="1"/>
  <c r="U36" i="1"/>
  <c r="W35" i="1"/>
  <c r="V35" i="1"/>
  <c r="U35" i="1"/>
  <c r="AJ10" i="1"/>
  <c r="AI10" i="1"/>
  <c r="AJ9" i="1"/>
  <c r="AI9" i="1"/>
  <c r="AJ8" i="1"/>
  <c r="AI8" i="1"/>
  <c r="AH10" i="1"/>
  <c r="AH9" i="1"/>
  <c r="AH8" i="1"/>
  <c r="D21" i="1"/>
  <c r="D22" i="1"/>
  <c r="AA3" i="1" s="1"/>
  <c r="AA5" i="1"/>
  <c r="AA9" i="1"/>
  <c r="AA13" i="1"/>
  <c r="AA17" i="1"/>
  <c r="C21" i="1"/>
  <c r="Z2" i="1" s="1"/>
  <c r="C22" i="1"/>
  <c r="Z4" i="1" s="1"/>
  <c r="Z3" i="1"/>
  <c r="Z5" i="1"/>
  <c r="Z7" i="1"/>
  <c r="Z9" i="1"/>
  <c r="Z11" i="1"/>
  <c r="Z13" i="1"/>
  <c r="Z15" i="1"/>
  <c r="Z17" i="1"/>
  <c r="Z19" i="1"/>
  <c r="B21" i="1"/>
  <c r="B22" i="1"/>
  <c r="Y2" i="1" s="1"/>
  <c r="Y5" i="1"/>
  <c r="Y9" i="1"/>
  <c r="Y13" i="1"/>
  <c r="Y17" i="1"/>
  <c r="W30" i="1"/>
  <c r="W29" i="1"/>
  <c r="W28" i="1"/>
  <c r="V30" i="1"/>
  <c r="V29" i="1"/>
  <c r="V28" i="1"/>
  <c r="U30" i="1"/>
  <c r="U29" i="1"/>
  <c r="U28" i="1"/>
  <c r="W23" i="1"/>
  <c r="V23" i="1"/>
  <c r="U23" i="1"/>
  <c r="W22" i="1"/>
  <c r="V22" i="1"/>
  <c r="U22" i="1"/>
  <c r="W21" i="1"/>
  <c r="V21" i="1"/>
  <c r="U21" i="1"/>
  <c r="Q20" i="1"/>
  <c r="Q23" i="1" s="1"/>
  <c r="P20" i="1"/>
  <c r="P23" i="1"/>
  <c r="O20" i="1"/>
  <c r="O23" i="1" s="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 r="M22" i="1"/>
  <c r="L22" i="1"/>
  <c r="K22" i="1"/>
  <c r="N22" i="1"/>
  <c r="M21" i="1"/>
  <c r="L21" i="1"/>
  <c r="K21" i="1"/>
  <c r="I22" i="1"/>
  <c r="H22" i="1"/>
  <c r="I21" i="1"/>
  <c r="H21" i="1"/>
  <c r="G22" i="1"/>
  <c r="J22" i="1" s="1"/>
  <c r="G21" i="1"/>
  <c r="AC5" i="1"/>
  <c r="AC9" i="1"/>
  <c r="AC13" i="1"/>
  <c r="AC17" i="1"/>
  <c r="AD5" i="1"/>
  <c r="AD9" i="1"/>
  <c r="AD13" i="1"/>
  <c r="AD17" i="1"/>
  <c r="AE5" i="1"/>
  <c r="AE9" i="1"/>
  <c r="AE13" i="1"/>
  <c r="AE17" i="1"/>
  <c r="AE2" i="1" l="1"/>
  <c r="W46" i="1"/>
  <c r="Y20" i="1"/>
  <c r="Y16" i="1"/>
  <c r="Y12" i="1"/>
  <c r="Y8" i="1"/>
  <c r="Y4" i="1"/>
  <c r="Z18" i="1"/>
  <c r="Z14" i="1"/>
  <c r="Z10" i="1"/>
  <c r="Z21" i="1" s="1"/>
  <c r="Z6" i="1"/>
  <c r="AA20" i="1"/>
  <c r="AA16" i="1"/>
  <c r="AA12" i="1"/>
  <c r="AA8" i="1"/>
  <c r="AA4" i="1"/>
  <c r="V48" i="1"/>
  <c r="Y19" i="1"/>
  <c r="Y15" i="1"/>
  <c r="Y11" i="1"/>
  <c r="Y7" i="1"/>
  <c r="Y3" i="1"/>
  <c r="AA19" i="1"/>
  <c r="AA15" i="1"/>
  <c r="AA11" i="1"/>
  <c r="AA7" i="1"/>
  <c r="AA2" i="1"/>
  <c r="V47" i="1"/>
  <c r="Y18" i="1"/>
  <c r="Y14" i="1"/>
  <c r="Y10" i="1"/>
  <c r="Y6" i="1"/>
  <c r="Z20" i="1"/>
  <c r="Z16" i="1"/>
  <c r="Z12" i="1"/>
  <c r="Z8" i="1"/>
  <c r="Z22" i="1" s="1"/>
  <c r="AA18" i="1"/>
  <c r="AA14" i="1"/>
  <c r="AA10" i="1"/>
  <c r="AA6" i="1"/>
  <c r="V46" i="1"/>
  <c r="AD14" i="1" l="1"/>
  <c r="AE14" i="1"/>
  <c r="AC14" i="1"/>
  <c r="AC3" i="1"/>
  <c r="AD3" i="1"/>
  <c r="AE3" i="1"/>
  <c r="AD18" i="1"/>
  <c r="AE18" i="1"/>
  <c r="AC18" i="1"/>
  <c r="AC7" i="1"/>
  <c r="AD7" i="1"/>
  <c r="AE7" i="1"/>
  <c r="AC19" i="1"/>
  <c r="AD19" i="1"/>
  <c r="AE19" i="1"/>
  <c r="AC8" i="1"/>
  <c r="AD8" i="1"/>
  <c r="AE8" i="1"/>
  <c r="Y22" i="1"/>
  <c r="AC12" i="1"/>
  <c r="AD12" i="1"/>
  <c r="AE12" i="1"/>
  <c r="Y21" i="1"/>
  <c r="AD6" i="1"/>
  <c r="AE6" i="1"/>
  <c r="AC6" i="1"/>
  <c r="AC11" i="1"/>
  <c r="AD11" i="1"/>
  <c r="AE11" i="1"/>
  <c r="AC16" i="1"/>
  <c r="AD16" i="1"/>
  <c r="AE16" i="1"/>
  <c r="AD10" i="1"/>
  <c r="AE10" i="1"/>
  <c r="AC10" i="1"/>
  <c r="AA21" i="1"/>
  <c r="AA22" i="1"/>
  <c r="AC15" i="1"/>
  <c r="AD15" i="1"/>
  <c r="AE15" i="1"/>
  <c r="AC4" i="1"/>
  <c r="AD4" i="1"/>
  <c r="AE4" i="1"/>
  <c r="AE22" i="1" s="1"/>
  <c r="AC20" i="1"/>
  <c r="AD20" i="1"/>
  <c r="AE20" i="1"/>
  <c r="AC2" i="1"/>
  <c r="AD2" i="1"/>
  <c r="AD22" i="1" l="1"/>
  <c r="AD21" i="1"/>
  <c r="AE21" i="1"/>
  <c r="AC21" i="1"/>
  <c r="AC22" i="1"/>
</calcChain>
</file>

<file path=xl/sharedStrings.xml><?xml version="1.0" encoding="utf-8"?>
<sst xmlns="http://schemas.openxmlformats.org/spreadsheetml/2006/main" count="135" uniqueCount="58">
  <si>
    <t>Prin1</t>
  </si>
  <si>
    <t>Prin2</t>
  </si>
  <si>
    <t>Prin3</t>
  </si>
  <si>
    <t>Factor1</t>
  </si>
  <si>
    <t>Factor2</t>
  </si>
  <si>
    <t>Factor3</t>
  </si>
  <si>
    <t>mean</t>
  </si>
  <si>
    <t>variance</t>
  </si>
  <si>
    <t>Exxon</t>
  </si>
  <si>
    <t>Oil</t>
  </si>
  <si>
    <t>Chevron</t>
  </si>
  <si>
    <t>Texaco</t>
  </si>
  <si>
    <t>Mobil</t>
  </si>
  <si>
    <t>Amoco</t>
  </si>
  <si>
    <t>Pfizer</t>
  </si>
  <si>
    <t>Drug</t>
  </si>
  <si>
    <t>Bristol Meyers</t>
  </si>
  <si>
    <t>Merck</t>
  </si>
  <si>
    <t>American Home Products</t>
  </si>
  <si>
    <t>Abbott Laboratories</t>
  </si>
  <si>
    <t>Eli Lilly</t>
  </si>
  <si>
    <t>Upjohn</t>
  </si>
  <si>
    <t>Warner-Lambert</t>
  </si>
  <si>
    <t>Amdahl</t>
  </si>
  <si>
    <t>Computer</t>
  </si>
  <si>
    <t>Digital</t>
  </si>
  <si>
    <t>Hewlett-Packard</t>
  </si>
  <si>
    <t>NCR</t>
  </si>
  <si>
    <t>Unisys</t>
  </si>
  <si>
    <t>IBM</t>
  </si>
  <si>
    <t>FIRM</t>
  </si>
  <si>
    <t>P_E</t>
  </si>
  <si>
    <t>PROFIT</t>
  </si>
  <si>
    <t>GROWTH</t>
  </si>
  <si>
    <t>Industry</t>
  </si>
  <si>
    <t>P1/F1</t>
  </si>
  <si>
    <t>P2/F2</t>
  </si>
  <si>
    <t>P3/F3</t>
  </si>
  <si>
    <t>Profit</t>
  </si>
  <si>
    <t>Growth</t>
  </si>
  <si>
    <t>PCA loadings matrix</t>
  </si>
  <si>
    <t>FA loadings matrix</t>
  </si>
  <si>
    <t>PCA (Eigenvector) coefficients</t>
  </si>
  <si>
    <t>(FA loadings matrix times its transpose)</t>
  </si>
  <si>
    <t>The correlation matrix of the manifest variables</t>
  </si>
  <si>
    <t>Reconstruction of manifest correlation matrix from estimated loadings</t>
  </si>
  <si>
    <t>Standardized Scoring Coefficients</t>
  </si>
  <si>
    <t>std P_E</t>
  </si>
  <si>
    <t>std Profitability</t>
  </si>
  <si>
    <t>std Growth</t>
  </si>
  <si>
    <t>Load1/Score1</t>
  </si>
  <si>
    <t>Load2/Score2</t>
  </si>
  <si>
    <t>Load3/Score3</t>
  </si>
  <si>
    <t xml:space="preserve">Reconstruction of factor loadings </t>
  </si>
  <si>
    <t>(correlation of manifest vars with FA scores)</t>
  </si>
  <si>
    <t>Reconstruction of Standardized Scoring Coefficients</t>
  </si>
  <si>
    <t xml:space="preserve">using formula </t>
  </si>
  <si>
    <t>eigenvalues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</si>
</sst>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xf numFmtId="0" fontId="2" fillId="0" borderId="0" xfId="0" applyFont="1" applyAlignment="1">
      <alignment horizontal="right"/>
    </xf>
    <xf numFmtId="0" fontId="3" fillId="0" borderId="0" xfId="0" applyFont="1" applyAlignment="1">
      <alignment horizontal="right"/>
    </xf>
    <xf numFmtId="0" fontId="1" fillId="0" borderId="0" xfId="0" applyFont="1"/>
    <xf numFmtId="0" fontId="3" fillId="0" borderId="0" xfId="0" applyFont="1"/>
    <xf numFmtId="164" fontId="3" fillId="0" borderId="0" xfId="0" applyNumberFormat="1" applyFont="1"/>
    <xf numFmtId="0" fontId="0" fillId="0" borderId="0" xfId="0" applyAlignment="1">
      <alignment horizontal="right"/>
    </xf>
    <xf numFmtId="164" fontId="0" fillId="0" borderId="1" xfId="0" applyNumberFormat="1" applyBorder="1"/>
    <xf numFmtId="0" fontId="2" fillId="0" borderId="0" xfId="0" applyFont="1" applyAlignment="1">
      <alignment horizontal="center" vertical="center" wrapText="1"/>
    </xf>
    <xf numFmtId="0" fontId="2" fillId="0" borderId="0" xfId="0" applyFont="1" applyAlignment="1">
      <alignment horizontal="center" vertical="center" wrapText="1"/>
    </xf>
    <xf numFmtId="164" fontId="0" fillId="0" borderId="0" xfId="0" applyNumberFormat="1"/>
    <xf numFmtId="164" fontId="0" fillId="0" borderId="0" xfId="0" applyNumberFormat="1" applyAlignment="1">
      <alignment vertical="center" wrapText="1"/>
    </xf>
    <xf numFmtId="164" fontId="0" fillId="0" borderId="0" xfId="0" applyNumberFormat="1" applyAlignment="1">
      <alignment vertical="center"/>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8</xdr:col>
      <xdr:colOff>127635</xdr:colOff>
      <xdr:row>50</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381500"/>
          <a:ext cx="48958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17</xdr:col>
      <xdr:colOff>561975</xdr:colOff>
      <xdr:row>50</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34125" y="4381500"/>
          <a:ext cx="48958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85725</xdr:colOff>
      <xdr:row>23</xdr:row>
      <xdr:rowOff>114300</xdr:rowOff>
    </xdr:from>
    <xdr:to>
      <xdr:col>0</xdr:col>
      <xdr:colOff>1543050</xdr:colOff>
      <xdr:row>36</xdr:row>
      <xdr:rowOff>161925</xdr:rowOff>
    </xdr:to>
    <xdr:sp macro="" textlink="">
      <xdr:nvSpPr>
        <xdr:cNvPr id="4" name="TextBox 3"/>
        <xdr:cNvSpPr txBox="1"/>
      </xdr:nvSpPr>
      <xdr:spPr>
        <a:xfrm>
          <a:off x="85725" y="4495800"/>
          <a:ext cx="1457325" cy="25241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Relationship between PCA and FA (when done like PCA).</a:t>
          </a:r>
        </a:p>
        <a:p>
          <a:r>
            <a:rPr lang="en-US" sz="1100"/>
            <a:t>50% confidence  ellipsoids (from JMP) for the principal components scores and the factor scores  of 19 companies.  All three axes are scaled the same in both plots and the perspectives are almost the same.</a:t>
          </a:r>
        </a:p>
      </xdr:txBody>
    </xdr:sp>
    <xdr:clientData/>
  </xdr:twoCellAnchor>
  <xdr:twoCellAnchor>
    <xdr:from>
      <xdr:col>23</xdr:col>
      <xdr:colOff>514350</xdr:colOff>
      <xdr:row>26</xdr:row>
      <xdr:rowOff>28575</xdr:rowOff>
    </xdr:from>
    <xdr:to>
      <xdr:col>27</xdr:col>
      <xdr:colOff>428625</xdr:colOff>
      <xdr:row>34</xdr:row>
      <xdr:rowOff>171450</xdr:rowOff>
    </xdr:to>
    <xdr:sp macro="" textlink="">
      <xdr:nvSpPr>
        <xdr:cNvPr id="5" name="TextBox 4"/>
        <xdr:cNvSpPr txBox="1"/>
      </xdr:nvSpPr>
      <xdr:spPr>
        <a:xfrm>
          <a:off x="20345400" y="4981575"/>
          <a:ext cx="2352675" cy="16668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that the empirical correlation matrix of the manifest variables can be reconstructed exactly</a:t>
          </a:r>
          <a:r>
            <a:rPr lang="en-US" sz="1100" baseline="0"/>
            <a:t> from the factor loadings (the "lambdas"). This is b/c the number of parameters (lambdas) = pm =3*3 = 9 exceeds the number of correlations to be reconstructed (estimated) = p(p-1)/2 = 3*2/2 =3.</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33</xdr:col>
          <xdr:colOff>236220</xdr:colOff>
          <xdr:row>11</xdr:row>
          <xdr:rowOff>152400</xdr:rowOff>
        </xdr:from>
        <xdr:to>
          <xdr:col>34</xdr:col>
          <xdr:colOff>312420</xdr:colOff>
          <xdr:row>13</xdr:row>
          <xdr:rowOff>30480</xdr:rowOff>
        </xdr:to>
        <xdr:sp macro="" textlink="">
          <xdr:nvSpPr>
            <xdr:cNvPr id="1025" name="AutoShape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48"/>
  <sheetViews>
    <sheetView tabSelected="1" workbookViewId="0">
      <selection activeCell="R13" sqref="R13"/>
    </sheetView>
  </sheetViews>
  <sheetFormatPr defaultRowHeight="14.4" x14ac:dyDescent="0.3"/>
  <cols>
    <col min="1" max="1" width="23.6640625" bestFit="1" customWidth="1"/>
    <col min="7" max="7" width="13" bestFit="1" customWidth="1"/>
    <col min="8" max="8" width="12.77734375" bestFit="1" customWidth="1"/>
    <col min="9" max="9" width="11.21875" bestFit="1" customWidth="1"/>
    <col min="10" max="17" width="9.33203125" bestFit="1" customWidth="1"/>
  </cols>
  <sheetData>
    <row r="1" spans="1:36" ht="14.4" customHeight="1" x14ac:dyDescent="0.3">
      <c r="A1" s="1" t="s">
        <v>30</v>
      </c>
      <c r="B1" s="2" t="s">
        <v>31</v>
      </c>
      <c r="C1" s="2" t="s">
        <v>32</v>
      </c>
      <c r="D1" s="2" t="s">
        <v>33</v>
      </c>
      <c r="E1" s="1" t="s">
        <v>34</v>
      </c>
      <c r="F1" s="1"/>
      <c r="G1" s="2" t="s">
        <v>0</v>
      </c>
      <c r="H1" s="2" t="s">
        <v>1</v>
      </c>
      <c r="I1" s="2" t="s">
        <v>2</v>
      </c>
      <c r="J1" s="1"/>
      <c r="K1" s="2" t="s">
        <v>3</v>
      </c>
      <c r="L1" s="2" t="s">
        <v>4</v>
      </c>
      <c r="M1" s="2" t="s">
        <v>5</v>
      </c>
      <c r="N1" s="1"/>
      <c r="O1" s="3" t="s">
        <v>35</v>
      </c>
      <c r="P1" s="3" t="s">
        <v>36</v>
      </c>
      <c r="Q1" s="3" t="s">
        <v>37</v>
      </c>
      <c r="T1" s="4" t="s">
        <v>42</v>
      </c>
      <c r="Y1" t="s">
        <v>47</v>
      </c>
      <c r="Z1" t="s">
        <v>48</v>
      </c>
      <c r="AA1" t="s">
        <v>49</v>
      </c>
      <c r="AC1" t="s">
        <v>3</v>
      </c>
      <c r="AD1" t="s">
        <v>4</v>
      </c>
      <c r="AE1" t="s">
        <v>5</v>
      </c>
      <c r="AF1" s="17" t="s">
        <v>46</v>
      </c>
      <c r="AG1" s="17"/>
      <c r="AH1" s="17"/>
      <c r="AI1" s="17"/>
      <c r="AJ1" s="17"/>
    </row>
    <row r="2" spans="1:36" x14ac:dyDescent="0.3">
      <c r="A2" t="s">
        <v>8</v>
      </c>
      <c r="B2">
        <v>11.3</v>
      </c>
      <c r="C2">
        <v>6.5</v>
      </c>
      <c r="D2">
        <v>10</v>
      </c>
      <c r="E2" t="s">
        <v>9</v>
      </c>
      <c r="G2" s="11">
        <v>-0.78303631500000004</v>
      </c>
      <c r="H2" s="11">
        <v>0.50891782829999999</v>
      </c>
      <c r="I2" s="11">
        <v>-0.31969597399999999</v>
      </c>
      <c r="K2" s="11">
        <v>-0.52738134000000003</v>
      </c>
      <c r="L2" s="11">
        <v>0.6957185642</v>
      </c>
      <c r="M2" s="11">
        <v>-0.62650912700000005</v>
      </c>
      <c r="O2" s="4">
        <f>G2/K2</f>
        <v>1.4847630274518244</v>
      </c>
      <c r="P2" s="4">
        <f t="shared" ref="P2:P20" si="0">H2/L2</f>
        <v>0.73149956676116534</v>
      </c>
      <c r="Q2" s="4">
        <f t="shared" ref="Q2:Q20" si="1">I2/M2</f>
        <v>0.51028143122326763</v>
      </c>
      <c r="U2" t="s">
        <v>0</v>
      </c>
      <c r="V2" t="s">
        <v>1</v>
      </c>
      <c r="W2" t="s">
        <v>2</v>
      </c>
      <c r="Y2" s="11">
        <f>(B2-B$21)/B$22</f>
        <v>-0.37269280550479528</v>
      </c>
      <c r="Z2" s="11">
        <f t="shared" ref="Z2:Z20" si="2">(C2-C$21)/C$22</f>
        <v>-0.91344772280570263</v>
      </c>
      <c r="AA2" s="11">
        <f t="shared" ref="AA2:AA20" si="3">(D2-D$21)/D$22</f>
        <v>-3.2589449533721962E-2</v>
      </c>
      <c r="AC2" s="11">
        <f t="shared" ref="AC2:AC20" si="4">MMULT(Y2:AA2,$AH$3:$AH$5)</f>
        <v>-0.5273813365374076</v>
      </c>
      <c r="AD2" s="11">
        <f t="shared" ref="AD2:AD20" si="5">MMULT(Y2:AA2,$AI$3:$AI$5)</f>
        <v>0.69571857169043128</v>
      </c>
      <c r="AE2" s="11">
        <f t="shared" ref="AE2:AE20" si="6">MMULT(Y2:AA2,$AJ$3:$AJ$5)</f>
        <v>-0.62650910788805103</v>
      </c>
      <c r="AF2" s="17"/>
      <c r="AG2" s="17"/>
      <c r="AH2" s="9" t="s">
        <v>3</v>
      </c>
      <c r="AI2" s="9" t="s">
        <v>4</v>
      </c>
      <c r="AJ2" s="9" t="s">
        <v>5</v>
      </c>
    </row>
    <row r="3" spans="1:36" x14ac:dyDescent="0.3">
      <c r="A3" t="s">
        <v>10</v>
      </c>
      <c r="B3">
        <v>10</v>
      </c>
      <c r="C3">
        <v>7</v>
      </c>
      <c r="D3">
        <v>5</v>
      </c>
      <c r="E3" t="s">
        <v>9</v>
      </c>
      <c r="G3" s="11">
        <v>-1.4830965270000001</v>
      </c>
      <c r="H3" s="11">
        <v>-0.311517708</v>
      </c>
      <c r="I3" s="11">
        <v>-0.12653071799999999</v>
      </c>
      <c r="K3" s="11">
        <v>-0.99887759899999995</v>
      </c>
      <c r="L3" s="11">
        <v>-0.42586178000000002</v>
      </c>
      <c r="M3" s="11">
        <v>-0.247962615</v>
      </c>
      <c r="O3" s="4">
        <f t="shared" ref="O3:O20" si="7">G3/K3</f>
        <v>1.4847630265057132</v>
      </c>
      <c r="P3" s="4">
        <f t="shared" si="0"/>
        <v>0.73149956777055691</v>
      </c>
      <c r="Q3" s="4">
        <f t="shared" si="1"/>
        <v>0.51028143093264278</v>
      </c>
      <c r="T3" t="s">
        <v>31</v>
      </c>
      <c r="U3" s="11">
        <v>0.60865999999999998</v>
      </c>
      <c r="V3" s="11">
        <v>-0.26550000000000001</v>
      </c>
      <c r="W3" s="11">
        <v>-0.74768999999999997</v>
      </c>
      <c r="Y3" s="11">
        <f t="shared" ref="Y3:Y20" si="8">(B3-B$21)/B$22</f>
        <v>-0.7253944260399845</v>
      </c>
      <c r="Z3" s="11">
        <f t="shared" si="2"/>
        <v>-0.80813518194824918</v>
      </c>
      <c r="AA3" s="11">
        <f t="shared" si="3"/>
        <v>-1.0645886847682562</v>
      </c>
      <c r="AC3" s="11">
        <f t="shared" si="4"/>
        <v>-0.99887759843502422</v>
      </c>
      <c r="AD3" s="11">
        <f t="shared" si="5"/>
        <v>-0.42586176163118972</v>
      </c>
      <c r="AE3" s="11">
        <f t="shared" si="6"/>
        <v>-0.24796258399666932</v>
      </c>
      <c r="AF3" s="9"/>
      <c r="AG3" s="9" t="s">
        <v>31</v>
      </c>
      <c r="AH3" s="12">
        <v>0.40994060999999998</v>
      </c>
      <c r="AI3" s="13">
        <v>-0.3629561</v>
      </c>
      <c r="AJ3" s="13">
        <v>-1.4652445000000001</v>
      </c>
    </row>
    <row r="4" spans="1:36" x14ac:dyDescent="0.3">
      <c r="A4" t="s">
        <v>11</v>
      </c>
      <c r="B4">
        <v>9.9</v>
      </c>
      <c r="C4">
        <v>3.9</v>
      </c>
      <c r="D4">
        <v>5</v>
      </c>
      <c r="E4" t="s">
        <v>9</v>
      </c>
      <c r="G4" s="11">
        <v>-1.884820049</v>
      </c>
      <c r="H4" s="11">
        <v>8.2278811000000007E-3</v>
      </c>
      <c r="I4" s="11">
        <v>-0.53081374400000003</v>
      </c>
      <c r="K4" s="11">
        <v>-1.2694416660000001</v>
      </c>
      <c r="L4" s="11">
        <v>1.1247964500000001E-2</v>
      </c>
      <c r="M4" s="11">
        <v>-1.040237233</v>
      </c>
      <c r="O4" s="4">
        <f t="shared" si="7"/>
        <v>1.4847630257316604</v>
      </c>
      <c r="P4" s="4">
        <f t="shared" si="0"/>
        <v>0.73149956154289075</v>
      </c>
      <c r="Q4" s="4">
        <f t="shared" si="1"/>
        <v>0.51028143115888647</v>
      </c>
      <c r="T4" t="s">
        <v>32</v>
      </c>
      <c r="U4" s="11">
        <v>0.58996000000000004</v>
      </c>
      <c r="V4" s="11">
        <v>-0.47866999999999998</v>
      </c>
      <c r="W4" s="11">
        <v>0.65024000000000004</v>
      </c>
      <c r="Y4" s="11">
        <f t="shared" si="8"/>
        <v>-0.75252531992730665</v>
      </c>
      <c r="Z4" s="11">
        <f t="shared" si="2"/>
        <v>-1.4610729352644611</v>
      </c>
      <c r="AA4" s="11">
        <f t="shared" si="3"/>
        <v>-1.0645886847682562</v>
      </c>
      <c r="AC4" s="11">
        <f t="shared" si="4"/>
        <v>-1.2694416622728959</v>
      </c>
      <c r="AD4" s="11">
        <f t="shared" si="5"/>
        <v>1.1247982384768873E-2</v>
      </c>
      <c r="AE4" s="11">
        <f t="shared" si="6"/>
        <v>-1.0402371989368098</v>
      </c>
      <c r="AF4" s="9"/>
      <c r="AG4" s="9" t="s">
        <v>32</v>
      </c>
      <c r="AH4" s="12">
        <v>0.39734570000000002</v>
      </c>
      <c r="AI4" s="13">
        <v>-0.65436930000000004</v>
      </c>
      <c r="AJ4" s="12">
        <v>1.27428381</v>
      </c>
    </row>
    <row r="5" spans="1:36" x14ac:dyDescent="0.3">
      <c r="A5" t="s">
        <v>12</v>
      </c>
      <c r="B5">
        <v>9.6999999999999993</v>
      </c>
      <c r="C5">
        <v>4.3</v>
      </c>
      <c r="D5">
        <v>7</v>
      </c>
      <c r="E5" t="s">
        <v>9</v>
      </c>
      <c r="G5" s="11">
        <v>-1.649137246</v>
      </c>
      <c r="H5" s="11">
        <v>0.32777389080000002</v>
      </c>
      <c r="I5" s="11">
        <v>-0.37985030199999997</v>
      </c>
      <c r="K5" s="11">
        <v>-1.1107073759999999</v>
      </c>
      <c r="L5" s="11">
        <v>0.44808487340000003</v>
      </c>
      <c r="M5" s="11">
        <v>-0.744393737</v>
      </c>
      <c r="O5" s="4">
        <f t="shared" si="7"/>
        <v>1.4847630272692094</v>
      </c>
      <c r="P5" s="4">
        <f t="shared" si="0"/>
        <v>0.73149956684076722</v>
      </c>
      <c r="Q5" s="4">
        <f t="shared" si="1"/>
        <v>0.51028143188152586</v>
      </c>
      <c r="T5" t="s">
        <v>33</v>
      </c>
      <c r="U5" s="11">
        <v>0.53054000000000001</v>
      </c>
      <c r="V5" s="11">
        <v>0.83689000000000002</v>
      </c>
      <c r="W5" s="11">
        <v>0.13471</v>
      </c>
      <c r="Y5" s="11">
        <f t="shared" si="8"/>
        <v>-0.80678710770195139</v>
      </c>
      <c r="Z5" s="11">
        <f t="shared" si="2"/>
        <v>-1.3768229025784984</v>
      </c>
      <c r="AA5" s="11">
        <f t="shared" si="3"/>
        <v>-0.65178899067444251</v>
      </c>
      <c r="AC5" s="11">
        <f t="shared" si="4"/>
        <v>-1.1107073725630112</v>
      </c>
      <c r="AD5" s="11">
        <f t="shared" si="5"/>
        <v>0.44808489207384694</v>
      </c>
      <c r="AE5" s="11">
        <f t="shared" si="6"/>
        <v>-0.7443936995787479</v>
      </c>
      <c r="AF5" s="9"/>
      <c r="AG5" s="9" t="s">
        <v>33</v>
      </c>
      <c r="AH5" s="12">
        <v>0.35732102999999998</v>
      </c>
      <c r="AI5" s="12">
        <v>1.1440727900000001</v>
      </c>
      <c r="AJ5" s="12">
        <v>0.26399792</v>
      </c>
    </row>
    <row r="6" spans="1:36" x14ac:dyDescent="0.3">
      <c r="A6" t="s">
        <v>13</v>
      </c>
      <c r="B6">
        <v>10</v>
      </c>
      <c r="C6">
        <v>9.8000000000000007</v>
      </c>
      <c r="D6">
        <v>8</v>
      </c>
      <c r="E6" t="s">
        <v>9</v>
      </c>
      <c r="G6" s="11">
        <v>-0.80665670099999998</v>
      </c>
      <c r="H6" s="11">
        <v>-7.5612825999999994E-2</v>
      </c>
      <c r="I6" s="11">
        <v>0.34036483010000002</v>
      </c>
      <c r="K6" s="11">
        <v>-0.54328986300000004</v>
      </c>
      <c r="L6" s="11">
        <v>-0.103366878</v>
      </c>
      <c r="M6" s="11">
        <v>0.66701394390000002</v>
      </c>
      <c r="O6" s="4">
        <f t="shared" si="7"/>
        <v>1.4847630260312807</v>
      </c>
      <c r="P6" s="4">
        <f t="shared" si="0"/>
        <v>0.73149956217116274</v>
      </c>
      <c r="Q6" s="4">
        <f t="shared" si="1"/>
        <v>0.51028143146438953</v>
      </c>
      <c r="U6" s="11"/>
      <c r="V6" s="11"/>
      <c r="W6" s="11"/>
      <c r="Y6" s="11">
        <f t="shared" si="8"/>
        <v>-0.7253944260399845</v>
      </c>
      <c r="Z6" s="11">
        <f t="shared" si="2"/>
        <v>-0.21838495314650905</v>
      </c>
      <c r="AA6" s="11">
        <f t="shared" si="3"/>
        <v>-0.44538914362753568</v>
      </c>
      <c r="AC6" s="11">
        <f t="shared" si="4"/>
        <v>-0.54328986313070693</v>
      </c>
      <c r="AD6" s="11">
        <f t="shared" si="5"/>
        <v>-0.10336685942744039</v>
      </c>
      <c r="AE6" s="11">
        <f t="shared" si="6"/>
        <v>0.6670139754352884</v>
      </c>
    </row>
    <row r="7" spans="1:36" x14ac:dyDescent="0.3">
      <c r="A7" t="s">
        <v>14</v>
      </c>
      <c r="B7">
        <v>11.9</v>
      </c>
      <c r="C7">
        <v>14.7</v>
      </c>
      <c r="D7">
        <v>12</v>
      </c>
      <c r="E7" t="s">
        <v>15</v>
      </c>
      <c r="G7" s="11">
        <v>0.55399324699999997</v>
      </c>
      <c r="H7" s="11">
        <v>-1.5559356999999999E-2</v>
      </c>
      <c r="I7" s="11">
        <v>0.73725311449999997</v>
      </c>
      <c r="K7" s="11">
        <v>0.37311896719999998</v>
      </c>
      <c r="L7" s="11">
        <v>-2.1270493000000001E-2</v>
      </c>
      <c r="M7" s="11">
        <v>1.4447970652</v>
      </c>
      <c r="O7" s="4">
        <f t="shared" si="7"/>
        <v>1.4847630265417393</v>
      </c>
      <c r="P7" s="4">
        <f t="shared" si="0"/>
        <v>0.73149959429713263</v>
      </c>
      <c r="Q7" s="4">
        <f t="shared" si="1"/>
        <v>0.51028143139115789</v>
      </c>
      <c r="T7" s="4" t="s">
        <v>40</v>
      </c>
      <c r="U7" s="11"/>
      <c r="V7" s="11"/>
      <c r="W7" s="11"/>
      <c r="Y7" s="11">
        <f t="shared" si="8"/>
        <v>-0.20990744218086196</v>
      </c>
      <c r="Z7" s="11">
        <f t="shared" si="2"/>
        <v>0.81367794725653553</v>
      </c>
      <c r="AA7" s="11">
        <f t="shared" si="3"/>
        <v>0.38021024456009173</v>
      </c>
      <c r="AC7" s="11">
        <f t="shared" si="4"/>
        <v>0.37311896483881279</v>
      </c>
      <c r="AD7" s="11">
        <f t="shared" si="5"/>
        <v>-2.1270486916308451E-2</v>
      </c>
      <c r="AE7" s="11">
        <f t="shared" si="6"/>
        <v>1.4447970736341689</v>
      </c>
      <c r="AH7" s="4" t="s">
        <v>50</v>
      </c>
      <c r="AI7" s="4" t="s">
        <v>51</v>
      </c>
      <c r="AJ7" s="4" t="s">
        <v>52</v>
      </c>
    </row>
    <row r="8" spans="1:36" x14ac:dyDescent="0.3">
      <c r="A8" t="s">
        <v>16</v>
      </c>
      <c r="B8">
        <v>16.2</v>
      </c>
      <c r="C8">
        <v>13.9</v>
      </c>
      <c r="D8">
        <v>14</v>
      </c>
      <c r="E8" t="s">
        <v>15</v>
      </c>
      <c r="G8" s="11">
        <v>1.3836752728999999</v>
      </c>
      <c r="H8" s="11">
        <v>0.1008217054</v>
      </c>
      <c r="I8" s="11">
        <v>-0.18897631400000001</v>
      </c>
      <c r="K8" s="11">
        <v>0.93191657409999995</v>
      </c>
      <c r="L8" s="11">
        <v>0.13782879710000001</v>
      </c>
      <c r="M8" s="11">
        <v>-0.37033743000000002</v>
      </c>
      <c r="O8" s="4">
        <f t="shared" si="7"/>
        <v>1.4847630263860119</v>
      </c>
      <c r="P8" s="4">
        <f t="shared" si="0"/>
        <v>0.73149956700884533</v>
      </c>
      <c r="Q8" s="4">
        <f t="shared" si="1"/>
        <v>0.51028143172025575</v>
      </c>
      <c r="U8" s="11" t="s">
        <v>0</v>
      </c>
      <c r="V8" s="11" t="s">
        <v>1</v>
      </c>
      <c r="W8" s="11" t="s">
        <v>2</v>
      </c>
      <c r="Y8" s="11">
        <f t="shared" si="8"/>
        <v>0.95672099497399377</v>
      </c>
      <c r="Z8" s="11">
        <f t="shared" si="2"/>
        <v>0.64517788188461012</v>
      </c>
      <c r="AA8" s="11">
        <f t="shared" si="3"/>
        <v>0.79300993865390546</v>
      </c>
      <c r="AC8" s="11">
        <f t="shared" si="4"/>
        <v>0.93191657346145407</v>
      </c>
      <c r="AD8" s="11">
        <f t="shared" si="5"/>
        <v>0.13782877294530715</v>
      </c>
      <c r="AE8" s="11">
        <f t="shared" si="6"/>
        <v>-0.37033747212056256</v>
      </c>
      <c r="AH8" s="4">
        <f t="shared" ref="AH8:AJ10" si="9">U15/AH3</f>
        <v>2.2045212439431165</v>
      </c>
      <c r="AI8" s="4">
        <f t="shared" si="9"/>
        <v>0.53509157994589429</v>
      </c>
      <c r="AJ8" s="4">
        <f t="shared" si="9"/>
        <v>0.26038713129446994</v>
      </c>
    </row>
    <row r="9" spans="1:36" x14ac:dyDescent="0.3">
      <c r="A9" t="s">
        <v>17</v>
      </c>
      <c r="B9">
        <v>21</v>
      </c>
      <c r="C9">
        <v>20.3</v>
      </c>
      <c r="D9">
        <v>16</v>
      </c>
      <c r="E9" t="s">
        <v>15</v>
      </c>
      <c r="G9" s="11">
        <v>3.1906064518999999</v>
      </c>
      <c r="H9" s="11">
        <v>-0.544718437</v>
      </c>
      <c r="I9" s="11">
        <v>-0.23053838099999999</v>
      </c>
      <c r="K9" s="11">
        <v>2.1488994507000001</v>
      </c>
      <c r="L9" s="11">
        <v>-0.74465995799999996</v>
      </c>
      <c r="M9" s="11">
        <v>-0.451786733</v>
      </c>
      <c r="O9" s="4">
        <f t="shared" si="7"/>
        <v>1.4847630264229745</v>
      </c>
      <c r="P9" s="4">
        <f t="shared" si="0"/>
        <v>0.73149956721588627</v>
      </c>
      <c r="Q9" s="4">
        <f t="shared" si="1"/>
        <v>0.51028143183655639</v>
      </c>
      <c r="T9" t="s">
        <v>31</v>
      </c>
      <c r="U9" s="11">
        <v>0.90371999999999997</v>
      </c>
      <c r="V9" s="11">
        <v>-0.19420999999999999</v>
      </c>
      <c r="W9" s="11">
        <v>-0.38152999999999998</v>
      </c>
      <c r="Y9" s="11">
        <f t="shared" si="8"/>
        <v>2.2590039015654613</v>
      </c>
      <c r="Z9" s="11">
        <f t="shared" si="2"/>
        <v>1.9931784048600159</v>
      </c>
      <c r="AA9" s="11">
        <f t="shared" si="3"/>
        <v>1.2058096327477192</v>
      </c>
      <c r="AC9" s="11">
        <f t="shared" si="4"/>
        <v>2.1488994458614483</v>
      </c>
      <c r="AD9" s="11">
        <f t="shared" si="5"/>
        <v>-0.74466001281379035</v>
      </c>
      <c r="AE9" s="11">
        <f t="shared" si="6"/>
        <v>-0.45178683553122828</v>
      </c>
      <c r="AH9" s="4">
        <f t="shared" si="9"/>
        <v>2.2045212669974785</v>
      </c>
      <c r="AI9" s="4">
        <f t="shared" si="9"/>
        <v>0.53509161722593035</v>
      </c>
      <c r="AJ9" s="4">
        <f t="shared" si="9"/>
        <v>0.26038713981620781</v>
      </c>
    </row>
    <row r="10" spans="1:36" x14ac:dyDescent="0.3">
      <c r="A10" t="s">
        <v>18</v>
      </c>
      <c r="B10">
        <v>13.3</v>
      </c>
      <c r="C10">
        <v>16.899999999999999</v>
      </c>
      <c r="D10">
        <v>11</v>
      </c>
      <c r="E10" t="s">
        <v>15</v>
      </c>
      <c r="G10" s="11">
        <v>0.94905588129999996</v>
      </c>
      <c r="H10" s="11">
        <v>-0.51094363600000003</v>
      </c>
      <c r="I10" s="11">
        <v>0.7267591135</v>
      </c>
      <c r="K10" s="11">
        <v>0.63919687140000003</v>
      </c>
      <c r="L10" s="11">
        <v>-0.69848795399999997</v>
      </c>
      <c r="M10" s="11">
        <v>1.4242319408999999</v>
      </c>
      <c r="O10" s="4">
        <f t="shared" si="7"/>
        <v>1.4847630264856142</v>
      </c>
      <c r="P10" s="4">
        <f t="shared" si="0"/>
        <v>0.73149956713498321</v>
      </c>
      <c r="Q10" s="4">
        <f t="shared" si="1"/>
        <v>0.51028143143647431</v>
      </c>
      <c r="T10" t="s">
        <v>32</v>
      </c>
      <c r="U10" s="11">
        <v>0.87595999999999996</v>
      </c>
      <c r="V10" s="11">
        <v>-0.35015000000000002</v>
      </c>
      <c r="W10" s="11">
        <v>0.33180999999999999</v>
      </c>
      <c r="Y10" s="11">
        <f t="shared" si="8"/>
        <v>0.16992507224164941</v>
      </c>
      <c r="Z10" s="11">
        <f t="shared" si="2"/>
        <v>1.277053127029331</v>
      </c>
      <c r="AA10" s="11">
        <f t="shared" si="3"/>
        <v>0.17381039751318489</v>
      </c>
      <c r="AC10" s="11">
        <f t="shared" si="4"/>
        <v>0.63919686672981491</v>
      </c>
      <c r="AD10" s="11">
        <f t="shared" si="5"/>
        <v>-0.69848795589612322</v>
      </c>
      <c r="AE10" s="11">
        <f t="shared" si="6"/>
        <v>1.4242319301870245</v>
      </c>
      <c r="AH10" s="4">
        <f t="shared" si="9"/>
        <v>2.2045212301106374</v>
      </c>
      <c r="AI10" s="4">
        <f t="shared" si="9"/>
        <v>0.53509161702901786</v>
      </c>
      <c r="AJ10" s="4">
        <f t="shared" si="9"/>
        <v>0.26038713562591703</v>
      </c>
    </row>
    <row r="11" spans="1:36" x14ac:dyDescent="0.3">
      <c r="A11" t="s">
        <v>19</v>
      </c>
      <c r="B11">
        <v>15.5</v>
      </c>
      <c r="C11">
        <v>15.2</v>
      </c>
      <c r="D11">
        <v>18</v>
      </c>
      <c r="E11" t="s">
        <v>15</v>
      </c>
      <c r="G11" s="11">
        <v>1.8676306608</v>
      </c>
      <c r="H11" s="11">
        <v>0.71111361699999998</v>
      </c>
      <c r="I11" s="11">
        <v>0.2422856051</v>
      </c>
      <c r="K11" s="11">
        <v>1.2578644724000001</v>
      </c>
      <c r="L11" s="11">
        <v>0.97213128950000005</v>
      </c>
      <c r="M11" s="11">
        <v>0.4748078026</v>
      </c>
      <c r="O11" s="4">
        <f t="shared" si="7"/>
        <v>1.4847630263668776</v>
      </c>
      <c r="P11" s="4">
        <f t="shared" si="0"/>
        <v>0.73149956665395444</v>
      </c>
      <c r="Q11" s="4">
        <f t="shared" si="1"/>
        <v>0.51028143129339554</v>
      </c>
      <c r="T11" t="s">
        <v>33</v>
      </c>
      <c r="U11" s="11">
        <v>0.78771999999999998</v>
      </c>
      <c r="V11" s="11">
        <v>0.61217999999999995</v>
      </c>
      <c r="W11" s="11">
        <v>6.8739999999999996E-2</v>
      </c>
      <c r="Y11" s="11">
        <f t="shared" si="8"/>
        <v>0.76680473776273839</v>
      </c>
      <c r="Z11" s="11">
        <f t="shared" si="2"/>
        <v>0.91899048811398909</v>
      </c>
      <c r="AA11" s="11">
        <f t="shared" si="3"/>
        <v>1.6186093268415329</v>
      </c>
      <c r="AC11" s="11">
        <f t="shared" si="4"/>
        <v>1.2578644725769648</v>
      </c>
      <c r="AD11" s="11">
        <f t="shared" si="5"/>
        <v>0.97213126898591895</v>
      </c>
      <c r="AE11" s="11">
        <f t="shared" si="6"/>
        <v>0.47480777154562381</v>
      </c>
    </row>
    <row r="12" spans="1:36" x14ac:dyDescent="0.3">
      <c r="A12" t="s">
        <v>20</v>
      </c>
      <c r="B12">
        <v>18.899999999999999</v>
      </c>
      <c r="C12">
        <v>18.7</v>
      </c>
      <c r="D12">
        <v>11</v>
      </c>
      <c r="E12" t="s">
        <v>15</v>
      </c>
      <c r="G12" s="11">
        <v>2.097488663</v>
      </c>
      <c r="H12" s="11">
        <v>-1.0958052869999999</v>
      </c>
      <c r="I12" s="11">
        <v>-0.16270066399999999</v>
      </c>
      <c r="K12" s="11">
        <v>1.4126757103000001</v>
      </c>
      <c r="L12" s="11">
        <v>-1.498025886</v>
      </c>
      <c r="M12" s="11">
        <v>-0.31884496400000001</v>
      </c>
      <c r="O12" s="4">
        <f t="shared" si="7"/>
        <v>1.4847630264376606</v>
      </c>
      <c r="P12" s="4">
        <f t="shared" si="0"/>
        <v>0.73149956702417085</v>
      </c>
      <c r="Q12" s="4">
        <f t="shared" si="1"/>
        <v>0.51028142944104959</v>
      </c>
      <c r="U12" s="11"/>
      <c r="V12" s="11"/>
      <c r="W12" s="11"/>
      <c r="Y12" s="11">
        <f t="shared" si="8"/>
        <v>1.689255129931694</v>
      </c>
      <c r="Z12" s="11">
        <f t="shared" si="2"/>
        <v>1.6561782741161641</v>
      </c>
      <c r="AA12" s="11">
        <f t="shared" si="3"/>
        <v>0.17381039751318489</v>
      </c>
      <c r="AC12" s="11">
        <f t="shared" si="4"/>
        <v>1.4126757043274278</v>
      </c>
      <c r="AD12" s="11">
        <f t="shared" si="5"/>
        <v>-1.498025925359685</v>
      </c>
      <c r="AE12" s="11">
        <f t="shared" si="6"/>
        <v>-0.31884504363137611</v>
      </c>
      <c r="AG12" s="1" t="s">
        <v>55</v>
      </c>
    </row>
    <row r="13" spans="1:36" x14ac:dyDescent="0.3">
      <c r="A13" t="s">
        <v>21</v>
      </c>
      <c r="B13">
        <v>14.6</v>
      </c>
      <c r="C13">
        <v>12.8</v>
      </c>
      <c r="D13">
        <v>10</v>
      </c>
      <c r="E13" t="s">
        <v>15</v>
      </c>
      <c r="G13" s="11">
        <v>0.54475896160000004</v>
      </c>
      <c r="H13" s="11">
        <v>-0.36395804100000001</v>
      </c>
      <c r="I13" s="11">
        <v>-0.126282114</v>
      </c>
      <c r="K13" s="11">
        <v>0.36689960069999999</v>
      </c>
      <c r="L13" s="11">
        <v>-0.49755058899999999</v>
      </c>
      <c r="M13" s="11">
        <v>-0.247475425</v>
      </c>
      <c r="O13" s="4">
        <f t="shared" si="7"/>
        <v>1.4847630266172707</v>
      </c>
      <c r="P13" s="4">
        <f t="shared" si="0"/>
        <v>0.73149956817757888</v>
      </c>
      <c r="Q13" s="4">
        <f t="shared" si="1"/>
        <v>0.51028143097440892</v>
      </c>
      <c r="T13" s="4" t="s">
        <v>41</v>
      </c>
      <c r="U13" s="11"/>
      <c r="V13" s="11"/>
      <c r="W13" s="11"/>
      <c r="Y13" s="11">
        <f t="shared" si="8"/>
        <v>0.52262669277683815</v>
      </c>
      <c r="Z13" s="11">
        <f t="shared" si="2"/>
        <v>0.41349029199821236</v>
      </c>
      <c r="AA13" s="11">
        <f t="shared" si="3"/>
        <v>-3.2589449533721962E-2</v>
      </c>
      <c r="AC13" s="11">
        <f t="shared" si="4"/>
        <v>0.36689959908193115</v>
      </c>
      <c r="AD13" s="11">
        <f t="shared" si="5"/>
        <v>-0.49755060155045472</v>
      </c>
      <c r="AE13" s="11">
        <f t="shared" si="6"/>
        <v>-0.24747544934980487</v>
      </c>
      <c r="AG13" t="s">
        <v>56</v>
      </c>
    </row>
    <row r="14" spans="1:36" x14ac:dyDescent="0.3">
      <c r="A14" t="s">
        <v>22</v>
      </c>
      <c r="B14">
        <v>16</v>
      </c>
      <c r="C14">
        <v>8.6999999999999993</v>
      </c>
      <c r="D14">
        <v>7</v>
      </c>
      <c r="E14" t="s">
        <v>15</v>
      </c>
      <c r="G14" s="11">
        <v>-6.2029873999999999E-2</v>
      </c>
      <c r="H14" s="11">
        <v>-0.56964317799999997</v>
      </c>
      <c r="I14" s="11">
        <v>-1.055218341</v>
      </c>
      <c r="K14" s="11">
        <v>-4.1777625999999998E-2</v>
      </c>
      <c r="L14" s="11">
        <v>-0.77873344600000005</v>
      </c>
      <c r="M14" s="11">
        <v>-2.0679144410000001</v>
      </c>
      <c r="O14" s="4">
        <f t="shared" si="7"/>
        <v>1.4847630164528736</v>
      </c>
      <c r="P14" s="4">
        <f t="shared" si="0"/>
        <v>0.73149956628419932</v>
      </c>
      <c r="Q14" s="4">
        <f t="shared" si="1"/>
        <v>0.51028143141633975</v>
      </c>
      <c r="U14" s="11" t="s">
        <v>3</v>
      </c>
      <c r="V14" s="11" t="s">
        <v>4</v>
      </c>
      <c r="W14" s="11" t="s">
        <v>5</v>
      </c>
      <c r="Y14" s="11">
        <f t="shared" si="8"/>
        <v>0.90245920719934958</v>
      </c>
      <c r="Z14" s="11">
        <f t="shared" si="2"/>
        <v>-0.45007254303290717</v>
      </c>
      <c r="AA14" s="11">
        <f t="shared" si="3"/>
        <v>-0.65178899067444251</v>
      </c>
      <c r="AC14" s="11">
        <f t="shared" si="4"/>
        <v>-4.177762525322512E-2</v>
      </c>
      <c r="AD14" s="11">
        <f t="shared" si="5"/>
        <v>-0.77873346837269797</v>
      </c>
      <c r="AE14" s="11">
        <f t="shared" si="6"/>
        <v>-2.0679144825525215</v>
      </c>
      <c r="AH14" s="14" t="s">
        <v>3</v>
      </c>
      <c r="AI14" s="14" t="s">
        <v>4</v>
      </c>
      <c r="AJ14" s="14" t="s">
        <v>5</v>
      </c>
    </row>
    <row r="15" spans="1:36" x14ac:dyDescent="0.3">
      <c r="A15" t="s">
        <v>23</v>
      </c>
      <c r="B15">
        <v>8.4</v>
      </c>
      <c r="C15">
        <v>11.9</v>
      </c>
      <c r="D15">
        <v>4</v>
      </c>
      <c r="E15" t="s">
        <v>24</v>
      </c>
      <c r="G15" s="11">
        <v>-1.24793698</v>
      </c>
      <c r="H15" s="11">
        <v>-0.86301685800000005</v>
      </c>
      <c r="I15" s="11">
        <v>0.8413232303</v>
      </c>
      <c r="K15" s="11">
        <v>-0.84049572800000005</v>
      </c>
      <c r="L15" s="11">
        <v>-1.1797913449999999</v>
      </c>
      <c r="M15" s="11">
        <v>1.6487435727999999</v>
      </c>
      <c r="O15" s="4">
        <f t="shared" si="7"/>
        <v>1.4847630254701305</v>
      </c>
      <c r="P15" s="4">
        <f t="shared" si="0"/>
        <v>0.73149956698487228</v>
      </c>
      <c r="Q15" s="4">
        <f t="shared" si="1"/>
        <v>0.51028143137577908</v>
      </c>
      <c r="T15" t="s">
        <v>31</v>
      </c>
      <c r="U15" s="11">
        <v>0.90372278350000002</v>
      </c>
      <c r="V15" s="11">
        <v>-0.19421475299999999</v>
      </c>
      <c r="W15" s="11">
        <v>-0.381530812</v>
      </c>
      <c r="Y15" s="11">
        <f t="shared" si="8"/>
        <v>-1.1594887282371402</v>
      </c>
      <c r="Z15" s="11">
        <f t="shared" si="2"/>
        <v>0.22392771845479584</v>
      </c>
      <c r="AA15" s="11">
        <f t="shared" si="3"/>
        <v>-1.270988531815163</v>
      </c>
      <c r="AC15" s="11">
        <f t="shared" si="4"/>
        <v>-0.84049573180921544</v>
      </c>
      <c r="AD15" s="11">
        <f t="shared" si="5"/>
        <v>-1.1797913132327271</v>
      </c>
      <c r="AE15" s="11">
        <f t="shared" si="6"/>
        <v>1.6487436193555922</v>
      </c>
      <c r="AG15" s="14" t="s">
        <v>31</v>
      </c>
      <c r="AH15">
        <f>U15/O23</f>
        <v>0.40994060987387398</v>
      </c>
      <c r="AI15">
        <f>V15/P23</f>
        <v>-0.36295607530370605</v>
      </c>
      <c r="AJ15">
        <f>W15/Q23</f>
        <v>-1.4652444483830815</v>
      </c>
    </row>
    <row r="16" spans="1:36" x14ac:dyDescent="0.3">
      <c r="A16" t="s">
        <v>25</v>
      </c>
      <c r="B16">
        <v>10.4</v>
      </c>
      <c r="C16">
        <v>9.8000000000000007</v>
      </c>
      <c r="D16">
        <v>19</v>
      </c>
      <c r="E16" t="s">
        <v>24</v>
      </c>
      <c r="G16" s="11">
        <v>0.46392819089999998</v>
      </c>
      <c r="H16" s="11">
        <v>1.7956447378</v>
      </c>
      <c r="I16" s="11">
        <v>0.56507586050000003</v>
      </c>
      <c r="K16" s="11">
        <v>0.31245941789999998</v>
      </c>
      <c r="L16" s="11">
        <v>2.4547447728999998</v>
      </c>
      <c r="M16" s="11">
        <v>1.1073808013999999</v>
      </c>
      <c r="O16" s="4">
        <f t="shared" si="7"/>
        <v>1.4847630262451437</v>
      </c>
      <c r="P16" s="4">
        <f t="shared" si="0"/>
        <v>0.73149956672630023</v>
      </c>
      <c r="Q16" s="4">
        <f t="shared" si="1"/>
        <v>0.51028143145122806</v>
      </c>
      <c r="T16" t="s">
        <v>32</v>
      </c>
      <c r="U16" s="11">
        <v>0.87595704600000002</v>
      </c>
      <c r="V16" s="11">
        <v>-0.35014752700000001</v>
      </c>
      <c r="W16" s="11">
        <v>0.33180711660000001</v>
      </c>
      <c r="Y16" s="11">
        <f t="shared" si="8"/>
        <v>-0.61687085049069545</v>
      </c>
      <c r="Z16" s="11">
        <f t="shared" si="2"/>
        <v>-0.21838495314650905</v>
      </c>
      <c r="AA16" s="11">
        <f t="shared" si="3"/>
        <v>1.8250091738884398</v>
      </c>
      <c r="AC16" s="11">
        <f t="shared" si="4"/>
        <v>0.31245942295442514</v>
      </c>
      <c r="AD16" s="11">
        <f t="shared" si="5"/>
        <v>2.4547447843649426</v>
      </c>
      <c r="AE16" s="11">
        <f t="shared" si="6"/>
        <v>1.1073808366370752</v>
      </c>
      <c r="AG16" s="14" t="s">
        <v>32</v>
      </c>
      <c r="AH16">
        <f>U16/O23</f>
        <v>0.39734570403309644</v>
      </c>
      <c r="AI16">
        <f>V16/P23</f>
        <v>-0.65436930106549862</v>
      </c>
      <c r="AJ16">
        <f>W16/Q23</f>
        <v>1.2742838068138722</v>
      </c>
    </row>
    <row r="17" spans="1:36" x14ac:dyDescent="0.3">
      <c r="A17" t="s">
        <v>26</v>
      </c>
      <c r="B17">
        <v>14.8</v>
      </c>
      <c r="C17">
        <v>8.1</v>
      </c>
      <c r="D17">
        <v>18</v>
      </c>
      <c r="E17" t="s">
        <v>24</v>
      </c>
      <c r="G17" s="11">
        <v>0.86978040099999998</v>
      </c>
      <c r="H17" s="11">
        <v>1.4773594366</v>
      </c>
      <c r="I17" s="11">
        <v>-0.58811516500000005</v>
      </c>
      <c r="K17" s="11">
        <v>0.5858041893</v>
      </c>
      <c r="L17" s="11">
        <v>2.0196313215999999</v>
      </c>
      <c r="M17" s="11">
        <v>-1.1525309930000001</v>
      </c>
      <c r="O17" s="4">
        <f t="shared" si="7"/>
        <v>1.4847630264292477</v>
      </c>
      <c r="P17" s="4">
        <f t="shared" si="0"/>
        <v>0.73149956667814042</v>
      </c>
      <c r="Q17" s="4">
        <f t="shared" si="1"/>
        <v>0.51028143153804106</v>
      </c>
      <c r="T17" t="s">
        <v>33</v>
      </c>
      <c r="U17" s="11">
        <v>0.78772179659999997</v>
      </c>
      <c r="V17" s="11">
        <v>0.61218375920000001</v>
      </c>
      <c r="W17" s="11">
        <v>6.8741662199999998E-2</v>
      </c>
      <c r="Y17" s="11">
        <f t="shared" si="8"/>
        <v>0.5768884805514829</v>
      </c>
      <c r="Z17" s="11">
        <f t="shared" si="2"/>
        <v>-0.57644759206185137</v>
      </c>
      <c r="AA17" s="11">
        <f t="shared" si="3"/>
        <v>1.6186093268415329</v>
      </c>
      <c r="AC17" s="11">
        <f t="shared" si="4"/>
        <v>0.58580419547274043</v>
      </c>
      <c r="AD17" s="11">
        <f t="shared" si="5"/>
        <v>2.0196313027479218</v>
      </c>
      <c r="AE17" s="11">
        <f t="shared" si="6"/>
        <v>-1.1525310115405543</v>
      </c>
      <c r="AG17" s="14" t="s">
        <v>33</v>
      </c>
      <c r="AH17">
        <f>U17/O23</f>
        <v>0.35732102764801849</v>
      </c>
      <c r="AI17">
        <f>V17/P23</f>
        <v>1.1440727914418585</v>
      </c>
      <c r="AJ17">
        <f>W17/Q23</f>
        <v>0.26399791509152115</v>
      </c>
    </row>
    <row r="18" spans="1:36" x14ac:dyDescent="0.3">
      <c r="A18" t="s">
        <v>27</v>
      </c>
      <c r="B18">
        <v>10.1</v>
      </c>
      <c r="C18">
        <v>7.3</v>
      </c>
      <c r="D18">
        <v>6</v>
      </c>
      <c r="E18" t="s">
        <v>24</v>
      </c>
      <c r="G18" s="11">
        <v>-1.319801767</v>
      </c>
      <c r="H18" s="11">
        <v>-0.17623333599999999</v>
      </c>
      <c r="I18" s="11">
        <v>-7.7924075999999995E-2</v>
      </c>
      <c r="K18" s="11">
        <v>-0.88889724699999995</v>
      </c>
      <c r="L18" s="11">
        <v>-0.24092063</v>
      </c>
      <c r="M18" s="11">
        <v>-0.15270803799999999</v>
      </c>
      <c r="O18" s="4">
        <f t="shared" si="7"/>
        <v>1.4847630268338541</v>
      </c>
      <c r="P18" s="4">
        <f t="shared" si="0"/>
        <v>0.73149956481518408</v>
      </c>
      <c r="Q18" s="4">
        <f t="shared" si="1"/>
        <v>0.5102814299794749</v>
      </c>
      <c r="Y18" s="11">
        <f t="shared" si="8"/>
        <v>-0.69826353215266235</v>
      </c>
      <c r="Z18" s="11">
        <f t="shared" si="2"/>
        <v>-0.744947657433777</v>
      </c>
      <c r="AA18" s="11">
        <f t="shared" si="3"/>
        <v>-0.85818883772134935</v>
      </c>
      <c r="AC18" s="11">
        <f t="shared" si="4"/>
        <v>-0.88889724614689669</v>
      </c>
      <c r="AD18" s="11">
        <f t="shared" si="5"/>
        <v>-0.24092061238478601</v>
      </c>
      <c r="AE18" s="11">
        <f t="shared" si="6"/>
        <v>-0.15270800725368017</v>
      </c>
    </row>
    <row r="19" spans="1:36" x14ac:dyDescent="0.3">
      <c r="A19" t="s">
        <v>28</v>
      </c>
      <c r="B19">
        <v>7</v>
      </c>
      <c r="C19">
        <v>6.9</v>
      </c>
      <c r="D19">
        <v>6</v>
      </c>
      <c r="E19" t="s">
        <v>24</v>
      </c>
      <c r="G19" s="11">
        <v>-1.881428377</v>
      </c>
      <c r="H19" s="11">
        <v>8.7397381400000002E-2</v>
      </c>
      <c r="I19" s="11">
        <v>0.49614084730000002</v>
      </c>
      <c r="K19" s="11">
        <v>-1.2671573460000001</v>
      </c>
      <c r="L19" s="11">
        <v>0.11947701049999999</v>
      </c>
      <c r="M19" s="11">
        <v>0.97228865630000005</v>
      </c>
      <c r="O19" s="4">
        <f t="shared" si="7"/>
        <v>1.4847630272113026</v>
      </c>
      <c r="P19" s="4">
        <f t="shared" si="0"/>
        <v>0.73149956660490767</v>
      </c>
      <c r="Q19" s="4">
        <f t="shared" si="1"/>
        <v>0.51028143143008708</v>
      </c>
      <c r="T19" s="4" t="s">
        <v>44</v>
      </c>
      <c r="Y19" s="11">
        <f t="shared" si="8"/>
        <v>-1.5393212426596514</v>
      </c>
      <c r="Z19" s="11">
        <f t="shared" si="2"/>
        <v>-0.82919769011973976</v>
      </c>
      <c r="AA19" s="11">
        <f t="shared" si="3"/>
        <v>-0.85818883772134935</v>
      </c>
      <c r="AC19" s="11">
        <f t="shared" si="4"/>
        <v>-1.267157345249962</v>
      </c>
      <c r="AD19" s="11">
        <f t="shared" si="5"/>
        <v>0.11947704900945044</v>
      </c>
      <c r="AE19" s="11">
        <f t="shared" si="6"/>
        <v>0.97228872460558458</v>
      </c>
    </row>
    <row r="20" spans="1:36" x14ac:dyDescent="0.3">
      <c r="A20" t="s">
        <v>29</v>
      </c>
      <c r="B20">
        <v>11.8</v>
      </c>
      <c r="C20">
        <v>9.1999999999999993</v>
      </c>
      <c r="D20">
        <v>6</v>
      </c>
      <c r="E20" t="s">
        <v>24</v>
      </c>
      <c r="G20" s="11">
        <v>-0.80297389500000005</v>
      </c>
      <c r="H20" s="11">
        <v>-0.490247816</v>
      </c>
      <c r="I20" s="11">
        <v>-0.162556808</v>
      </c>
      <c r="K20" s="11">
        <v>-0.54080946299999999</v>
      </c>
      <c r="L20" s="11">
        <v>-0.67019563400000004</v>
      </c>
      <c r="M20" s="11">
        <v>-0.31856304699999999</v>
      </c>
      <c r="O20" s="4">
        <f t="shared" si="7"/>
        <v>1.4847630264191587</v>
      </c>
      <c r="P20" s="4">
        <f t="shared" si="0"/>
        <v>0.7314995668861668</v>
      </c>
      <c r="Q20" s="4">
        <f t="shared" si="1"/>
        <v>0.51028143261073211</v>
      </c>
      <c r="U20" s="7" t="s">
        <v>31</v>
      </c>
      <c r="V20" s="7" t="s">
        <v>38</v>
      </c>
      <c r="W20" s="7" t="s">
        <v>39</v>
      </c>
      <c r="Y20" s="11">
        <f t="shared" si="8"/>
        <v>-0.23703833606818411</v>
      </c>
      <c r="Z20" s="11">
        <f t="shared" si="2"/>
        <v>-0.34476000217545361</v>
      </c>
      <c r="AA20" s="11">
        <f t="shared" si="3"/>
        <v>-0.85818883772134935</v>
      </c>
      <c r="AC20" s="11">
        <f t="shared" si="4"/>
        <v>-0.54080946390667894</v>
      </c>
      <c r="AD20" s="11">
        <f t="shared" si="5"/>
        <v>-0.67019562661737397</v>
      </c>
      <c r="AE20" s="11">
        <f t="shared" si="6"/>
        <v>-0.31856303902034072</v>
      </c>
    </row>
    <row r="21" spans="1:36" x14ac:dyDescent="0.3">
      <c r="B21">
        <f>AVERAGE(B2:B20)</f>
        <v>12.673684210526318</v>
      </c>
      <c r="C21">
        <f t="shared" ref="C21:D21" si="10">AVERAGE(C2:C20)</f>
        <v>10.836842105263159</v>
      </c>
      <c r="D21">
        <f t="shared" si="10"/>
        <v>10.157894736842104</v>
      </c>
      <c r="F21" s="5" t="s">
        <v>6</v>
      </c>
      <c r="G21" s="5">
        <f>AVERAGE(G2:G20)</f>
        <v>-3.157893829471672E-11</v>
      </c>
      <c r="H21" s="5">
        <f t="shared" ref="H21:I21" si="11">AVERAGE(H2:H20)</f>
        <v>-8.4210533283399668E-11</v>
      </c>
      <c r="I21" s="5">
        <f t="shared" si="11"/>
        <v>1.5789466225718822E-11</v>
      </c>
      <c r="J21" s="5"/>
      <c r="K21" s="5">
        <f>AVERAGE(K2:K20)</f>
        <v>0</v>
      </c>
      <c r="L21" s="5">
        <f t="shared" ref="L21" si="12">AVERAGE(L2:L20)</f>
        <v>3.6842114154766428E-11</v>
      </c>
      <c r="M21" s="5">
        <f t="shared" ref="M21" si="13">AVERAGE(M2:M20)</f>
        <v>5.2631378787357093E-12</v>
      </c>
      <c r="N21" s="5"/>
      <c r="O21" s="4"/>
      <c r="P21" s="4"/>
      <c r="Q21" s="4"/>
      <c r="T21" t="s">
        <v>31</v>
      </c>
      <c r="U21" s="8">
        <f>CORREL($B$2:$B$20,B2:B20)</f>
        <v>1</v>
      </c>
      <c r="V21" s="8">
        <f>CORREL($B$2:$B$20,C2:C20)</f>
        <v>0.73303151662265542</v>
      </c>
      <c r="W21" s="8">
        <f>CORREL($B$2:$B$20,D2:D20)</f>
        <v>0.56675995507036536</v>
      </c>
      <c r="Y21">
        <f t="shared" ref="Y21" si="14">AVERAGE(Y2:Y20)</f>
        <v>-5.536506925433346E-16</v>
      </c>
      <c r="Z21">
        <f t="shared" ref="Z21" si="15">AVERAGE(Z2:Z20)</f>
        <v>-2.366528026174676E-16</v>
      </c>
      <c r="AA21">
        <f t="shared" ref="AA21" si="16">AVERAGE(AA2:AA20)</f>
        <v>1.8698493046318425E-16</v>
      </c>
      <c r="AB21" s="5" t="s">
        <v>6</v>
      </c>
      <c r="AC21" s="5">
        <f>AVERAGE(AC2:AC20)</f>
        <v>-2.4541772123292936E-16</v>
      </c>
      <c r="AD21" s="5">
        <f>AVERAGE(AD2:AD20)</f>
        <v>5.8432790769745085E-16</v>
      </c>
      <c r="AE21" s="5">
        <f>AVERAGE(AE2:AE20)</f>
        <v>5.8724954723593809E-16</v>
      </c>
    </row>
    <row r="22" spans="1:36" x14ac:dyDescent="0.3">
      <c r="B22">
        <f>STDEV(B2:B20)</f>
        <v>3.6858350637215147</v>
      </c>
      <c r="C22">
        <f t="shared" ref="C22:D22" si="17">STDEV(C2:C20)</f>
        <v>4.7477726387475361</v>
      </c>
      <c r="D22">
        <f t="shared" si="17"/>
        <v>4.8449648306800244</v>
      </c>
      <c r="F22" s="5" t="s">
        <v>7</v>
      </c>
      <c r="G22" s="5">
        <f>VAR(G2:G20)</f>
        <v>2.2045212447359535</v>
      </c>
      <c r="H22" s="5">
        <f t="shared" ref="H22:I22" si="18">VAR(H2:H20)</f>
        <v>0.535091616205982</v>
      </c>
      <c r="I22" s="5">
        <f t="shared" si="18"/>
        <v>0.26038713922476542</v>
      </c>
      <c r="J22" s="6">
        <f>SUM(G22:I22)</f>
        <v>3.0000000001667013</v>
      </c>
      <c r="K22" s="5">
        <f>VAR(K2:K20)</f>
        <v>0.99999999996875211</v>
      </c>
      <c r="L22" s="5">
        <f t="shared" ref="L22:M22" si="19">VAR(L2:L20)</f>
        <v>0.99999999993407285</v>
      </c>
      <c r="M22" s="5">
        <f t="shared" si="19"/>
        <v>0.99999999992045985</v>
      </c>
      <c r="N22" s="5">
        <f>SUM(K22:M22)</f>
        <v>2.9999999998232845</v>
      </c>
      <c r="O22" s="4"/>
      <c r="P22" s="4"/>
      <c r="Q22" s="4"/>
      <c r="T22" t="s">
        <v>38</v>
      </c>
      <c r="U22" s="8">
        <f>CORREL($C$2:$C$20,B2:B20)</f>
        <v>0.73303151662265542</v>
      </c>
      <c r="V22" s="8">
        <f>CORREL($C$2:$C$20,C2:C20)</f>
        <v>1</v>
      </c>
      <c r="W22" s="8">
        <f>CORREL($C$2:$C$20,D2:D20)</f>
        <v>0.49846480119090819</v>
      </c>
      <c r="Y22">
        <f t="shared" ref="Y22:AA22" si="20">STDEV(Y2:Y20)</f>
        <v>1.0000000000000031</v>
      </c>
      <c r="Z22">
        <f t="shared" si="20"/>
        <v>1.0000000000000004</v>
      </c>
      <c r="AA22">
        <f t="shared" si="20"/>
        <v>1</v>
      </c>
      <c r="AB22" s="5" t="s">
        <v>7</v>
      </c>
      <c r="AC22" s="5">
        <f>VAR(AC2:AC20)</f>
        <v>0.99999999692563057</v>
      </c>
      <c r="AD22" s="5">
        <f>VAR(AD2:AD20)</f>
        <v>1.0000000058681933</v>
      </c>
      <c r="AE22" s="5">
        <f>VAR(AE2:AE20)</f>
        <v>1.0000000327930654</v>
      </c>
    </row>
    <row r="23" spans="1:36" x14ac:dyDescent="0.3">
      <c r="F23" s="4"/>
      <c r="G23" s="4"/>
      <c r="H23" s="4"/>
      <c r="I23" s="4"/>
      <c r="J23" s="4"/>
      <c r="K23" s="4"/>
      <c r="L23" s="4"/>
      <c r="M23" s="5" t="s">
        <v>57</v>
      </c>
      <c r="N23" s="4"/>
      <c r="O23" s="5">
        <f>O20^2</f>
        <v>2.2045212446213793</v>
      </c>
      <c r="P23" s="5">
        <f t="shared" ref="P23:Q23" si="21">P20^2</f>
        <v>0.53509161635464964</v>
      </c>
      <c r="Q23" s="5">
        <f t="shared" si="21"/>
        <v>0.26038714046726114</v>
      </c>
      <c r="T23" t="s">
        <v>39</v>
      </c>
      <c r="U23" s="8">
        <f>CORREL($D$2:$D$20,B2:B20)</f>
        <v>0.56675995507036536</v>
      </c>
      <c r="V23" s="8">
        <f>CORREL($D$2:$D$20,C2:C20)</f>
        <v>0.49846480119090819</v>
      </c>
      <c r="W23" s="8">
        <f>CORREL($D$2:$D$20,D2:D20)</f>
        <v>1</v>
      </c>
    </row>
    <row r="25" spans="1:36" x14ac:dyDescent="0.3">
      <c r="T25" s="4" t="s">
        <v>45</v>
      </c>
    </row>
    <row r="26" spans="1:36" x14ac:dyDescent="0.3">
      <c r="T26" s="4" t="s">
        <v>43</v>
      </c>
      <c r="AG26" s="1"/>
    </row>
    <row r="27" spans="1:36" x14ac:dyDescent="0.3">
      <c r="U27" s="7" t="s">
        <v>31</v>
      </c>
      <c r="V27" s="7" t="s">
        <v>38</v>
      </c>
      <c r="W27" s="7" t="s">
        <v>39</v>
      </c>
    </row>
    <row r="28" spans="1:36" x14ac:dyDescent="0.3">
      <c r="T28" t="s">
        <v>31</v>
      </c>
      <c r="U28" s="8">
        <f>SUMPRODUCT(U15:W15,U15:W15)</f>
        <v>1.0000000002052183</v>
      </c>
      <c r="V28" s="8">
        <f>SUMPRODUCT(U15:W15,U16:W16)</f>
        <v>0.73303151668364674</v>
      </c>
      <c r="W28" s="8">
        <f>SUMPRODUCT(U15:W15,U17:W17)</f>
        <v>0.56675995486593767</v>
      </c>
    </row>
    <row r="29" spans="1:36" x14ac:dyDescent="0.3">
      <c r="T29" t="s">
        <v>38</v>
      </c>
      <c r="U29" s="8">
        <f>SUMPRODUCT(U15:W15,U16:W16)</f>
        <v>0.73303151668364674</v>
      </c>
      <c r="V29" s="8">
        <f>SUMPRODUCT(U16:W16,U16:W16)</f>
        <v>0.99999999972766784</v>
      </c>
      <c r="W29" s="8">
        <f>SUMPRODUCT(U16:W16,U17:W17)</f>
        <v>0.49846480139097854</v>
      </c>
    </row>
    <row r="30" spans="1:36" x14ac:dyDescent="0.3">
      <c r="T30" t="s">
        <v>39</v>
      </c>
      <c r="U30" s="8">
        <f>SUMPRODUCT(U15:W15,U17:W17)</f>
        <v>0.56675995486593767</v>
      </c>
      <c r="V30" s="8">
        <f>SUMPRODUCT(U16:W16,U17:W17)</f>
        <v>0.49846480139097854</v>
      </c>
      <c r="W30" s="8">
        <f>SUMPRODUCT(U17:W17,U17:W17)</f>
        <v>0.99999999998899425</v>
      </c>
    </row>
    <row r="32" spans="1:36" x14ac:dyDescent="0.3">
      <c r="T32" s="4" t="s">
        <v>53</v>
      </c>
    </row>
    <row r="33" spans="20:24" x14ac:dyDescent="0.3">
      <c r="T33" s="4" t="s">
        <v>54</v>
      </c>
    </row>
    <row r="34" spans="20:24" x14ac:dyDescent="0.3">
      <c r="U34" t="s">
        <v>3</v>
      </c>
      <c r="V34" t="s">
        <v>4</v>
      </c>
      <c r="W34" t="s">
        <v>5</v>
      </c>
    </row>
    <row r="35" spans="20:24" x14ac:dyDescent="0.3">
      <c r="T35" t="s">
        <v>31</v>
      </c>
      <c r="U35" s="8">
        <f>CORREL(B2:B20,K2:K20)</f>
        <v>0.90372278345172308</v>
      </c>
      <c r="V35" s="8">
        <f>CORREL(B2:B20,L2:L20)</f>
        <v>-0.19421475270769226</v>
      </c>
      <c r="W35" s="8">
        <f>CORREL(B2:B20,M2:M20)</f>
        <v>-0.38153081203570172</v>
      </c>
    </row>
    <row r="36" spans="20:24" x14ac:dyDescent="0.3">
      <c r="T36" t="s">
        <v>38</v>
      </c>
      <c r="U36" s="8">
        <f>CORREL(C2:C20,K2:K20)</f>
        <v>0.8759570459843794</v>
      </c>
      <c r="V36" s="8">
        <f>CORREL(C2:C20,L2:L20)</f>
        <v>-0.35014752735922461</v>
      </c>
      <c r="W36" s="8">
        <f>CORREL(C2:C20,M2:M20)</f>
        <v>0.33180711653576567</v>
      </c>
    </row>
    <row r="37" spans="20:24" x14ac:dyDescent="0.3">
      <c r="T37" t="s">
        <v>39</v>
      </c>
      <c r="U37" s="8">
        <f>CORREL(D2:D20,K2:K20)</f>
        <v>0.78772179666313324</v>
      </c>
      <c r="V37" s="8">
        <f>CORREL(D2:D20,L2:L20)</f>
        <v>0.6121837591767747</v>
      </c>
      <c r="W37" s="8">
        <f>CORREL(D2:D20,M2:M20)</f>
        <v>6.8741662193301967E-2</v>
      </c>
    </row>
    <row r="40" spans="20:24" ht="14.4" customHeight="1" x14ac:dyDescent="0.3">
      <c r="T40" s="17" t="s">
        <v>46</v>
      </c>
      <c r="U40" s="17"/>
      <c r="V40" s="17"/>
      <c r="W40" s="17"/>
      <c r="X40" s="17"/>
    </row>
    <row r="41" spans="20:24" x14ac:dyDescent="0.3">
      <c r="T41" s="17"/>
      <c r="U41" s="17"/>
      <c r="V41" s="10" t="s">
        <v>3</v>
      </c>
      <c r="W41" s="10" t="s">
        <v>4</v>
      </c>
      <c r="X41" s="10" t="s">
        <v>5</v>
      </c>
    </row>
    <row r="42" spans="20:24" x14ac:dyDescent="0.3">
      <c r="T42" s="10" t="s">
        <v>31</v>
      </c>
      <c r="U42" s="10" t="s">
        <v>31</v>
      </c>
      <c r="V42" s="15">
        <v>0.40994060999999998</v>
      </c>
      <c r="W42" s="16">
        <v>-0.3629561</v>
      </c>
      <c r="X42" s="16">
        <v>-1.4652445000000001</v>
      </c>
    </row>
    <row r="43" spans="20:24" x14ac:dyDescent="0.3">
      <c r="T43" s="10" t="s">
        <v>32</v>
      </c>
      <c r="U43" s="10" t="s">
        <v>32</v>
      </c>
      <c r="V43" s="15">
        <v>0.39734570000000002</v>
      </c>
      <c r="W43" s="16">
        <v>-0.65436930000000004</v>
      </c>
      <c r="X43" s="15">
        <v>1.27428381</v>
      </c>
    </row>
    <row r="44" spans="20:24" x14ac:dyDescent="0.3">
      <c r="T44" s="10" t="s">
        <v>33</v>
      </c>
      <c r="U44" s="10" t="s">
        <v>33</v>
      </c>
      <c r="V44" s="15">
        <v>0.35732102999999998</v>
      </c>
      <c r="W44" s="15">
        <v>1.1440727900000001</v>
      </c>
      <c r="X44" s="15">
        <v>0.26399699999999998</v>
      </c>
    </row>
    <row r="46" spans="20:24" x14ac:dyDescent="0.3">
      <c r="V46">
        <f>U35/O23</f>
        <v>0.40994060985197495</v>
      </c>
      <c r="W46">
        <f>V35/P23</f>
        <v>-0.36295607475742997</v>
      </c>
    </row>
    <row r="47" spans="20:24" x14ac:dyDescent="0.3">
      <c r="V47">
        <f>U36/O23</f>
        <v>0.39734570402601072</v>
      </c>
    </row>
    <row r="48" spans="20:24" x14ac:dyDescent="0.3">
      <c r="V48">
        <f>U37/O23</f>
        <v>0.35732102767665658</v>
      </c>
    </row>
  </sheetData>
  <mergeCells count="4">
    <mergeCell ref="AF1:AJ1"/>
    <mergeCell ref="AF2:AG2"/>
    <mergeCell ref="T40:X40"/>
    <mergeCell ref="T41:U41"/>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DSMT4" shapeId="1025" r:id="rId4">
          <objectPr defaultSize="0" r:id="rId5">
            <anchor moveWithCells="1">
              <from>
                <xdr:col>33</xdr:col>
                <xdr:colOff>236220</xdr:colOff>
                <xdr:row>11</xdr:row>
                <xdr:rowOff>152400</xdr:rowOff>
              </from>
              <to>
                <xdr:col>34</xdr:col>
                <xdr:colOff>312420</xdr:colOff>
                <xdr:row>13</xdr:row>
                <xdr:rowOff>30480</xdr:rowOff>
              </to>
            </anchor>
          </objectPr>
        </oleObject>
      </mc:Choice>
      <mc:Fallback>
        <oleObject progId="Equation.DSMT4"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PCA-FA comparison</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Sager</dc:creator>
  <cp:lastModifiedBy> anonymous</cp:lastModifiedBy>
  <cp:lastPrinted>2016-02-27T03:35:56Z</cp:lastPrinted>
  <dcterms:created xsi:type="dcterms:W3CDTF">2016-02-25T20:24:59Z</dcterms:created>
  <dcterms:modified xsi:type="dcterms:W3CDTF">2019-03-09T09:25:20Z</dcterms:modified>
</cp:coreProperties>
</file>