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VEDA\VEDA_Models\ETSAP_DemoS_VFE\DemoS_Adv_Xlsx\"/>
    </mc:Choice>
  </mc:AlternateContent>
  <bookViews>
    <workbookView xWindow="9555" yWindow="-15" windowWidth="9600" windowHeight="11010" tabRatio="901"/>
  </bookViews>
  <sheets>
    <sheet name="EB2" sheetId="133" r:id="rId1"/>
    <sheet name="RES_IND" sheetId="158" r:id="rId2"/>
    <sheet name="Sector_Fuels" sheetId="157" r:id="rId3"/>
    <sheet name="DemTechs_IND" sheetId="156" r:id="rId4"/>
    <sheet name="Demands" sheetId="155" r:id="rId5"/>
    <sheet name="Emi" sheetId="154" r:id="rId6"/>
  </sheets>
  <externalReferences>
    <externalReference r:id="rId7"/>
    <externalReference r:id="rId8"/>
  </externalReferences>
  <definedNames>
    <definedName name="FID_1">[1]AGR_Fuels!$A$2</definedName>
  </definedNames>
  <calcPr calcId="152511"/>
</workbook>
</file>

<file path=xl/calcChain.xml><?xml version="1.0" encoding="utf-8"?>
<calcChain xmlns="http://schemas.openxmlformats.org/spreadsheetml/2006/main">
  <c r="D5" i="133" l="1"/>
  <c r="E5" i="133"/>
  <c r="F5" i="133"/>
  <c r="G5" i="133"/>
  <c r="H5" i="133"/>
  <c r="I5" i="133"/>
  <c r="J5" i="133"/>
  <c r="K5" i="133"/>
  <c r="L5" i="133"/>
  <c r="M5" i="133"/>
  <c r="N5" i="133"/>
  <c r="O5" i="133"/>
  <c r="P5" i="133"/>
  <c r="Q5" i="133"/>
  <c r="R5" i="133"/>
  <c r="S5" i="133"/>
  <c r="T5" i="133"/>
  <c r="U5" i="133"/>
  <c r="D6" i="133"/>
  <c r="E6" i="133"/>
  <c r="F6" i="133"/>
  <c r="G6" i="133"/>
  <c r="H6" i="133"/>
  <c r="I6" i="133"/>
  <c r="J6" i="133"/>
  <c r="K6" i="133"/>
  <c r="L6" i="133"/>
  <c r="M6" i="133"/>
  <c r="N6" i="133"/>
  <c r="O6" i="133"/>
  <c r="P6" i="133"/>
  <c r="Q6" i="133"/>
  <c r="R6" i="133"/>
  <c r="S6" i="133"/>
  <c r="T6" i="133"/>
  <c r="U6" i="133"/>
  <c r="D7" i="133"/>
  <c r="E7" i="133"/>
  <c r="F7" i="133"/>
  <c r="G7" i="133"/>
  <c r="H7" i="133"/>
  <c r="I7" i="133"/>
  <c r="J7" i="133"/>
  <c r="K7" i="133"/>
  <c r="L7" i="133"/>
  <c r="M7" i="133"/>
  <c r="N7" i="133"/>
  <c r="O7" i="133"/>
  <c r="P7" i="133"/>
  <c r="Q7" i="133"/>
  <c r="R7" i="133"/>
  <c r="S7" i="133"/>
  <c r="T7" i="133"/>
  <c r="U7" i="133"/>
  <c r="D8" i="133"/>
  <c r="E8" i="133"/>
  <c r="F8" i="133"/>
  <c r="G8" i="133"/>
  <c r="H8" i="133"/>
  <c r="I8" i="133"/>
  <c r="J8" i="133"/>
  <c r="K8" i="133"/>
  <c r="L8" i="133"/>
  <c r="M8" i="133"/>
  <c r="N8" i="133"/>
  <c r="O8" i="133"/>
  <c r="P8" i="133"/>
  <c r="Q8" i="133"/>
  <c r="R8" i="133"/>
  <c r="S8" i="133"/>
  <c r="T8" i="133"/>
  <c r="U8" i="133"/>
  <c r="D9" i="133"/>
  <c r="E9" i="133"/>
  <c r="F9" i="133"/>
  <c r="G9" i="133"/>
  <c r="H9" i="133"/>
  <c r="I9" i="133"/>
  <c r="J9" i="133"/>
  <c r="K9" i="133"/>
  <c r="L9" i="133"/>
  <c r="M9" i="133"/>
  <c r="N9" i="133"/>
  <c r="O9" i="133"/>
  <c r="P9" i="133"/>
  <c r="Q9" i="133"/>
  <c r="R9" i="133"/>
  <c r="S9" i="133"/>
  <c r="T9" i="133"/>
  <c r="U9" i="133"/>
  <c r="D10" i="133"/>
  <c r="E10" i="133"/>
  <c r="F10" i="133"/>
  <c r="G10" i="133"/>
  <c r="H10" i="133"/>
  <c r="I10" i="133"/>
  <c r="J10" i="133"/>
  <c r="K10" i="133"/>
  <c r="L10" i="133"/>
  <c r="M10" i="133"/>
  <c r="N10" i="133"/>
  <c r="O10" i="133"/>
  <c r="P10" i="133"/>
  <c r="Q10" i="133"/>
  <c r="R10" i="133"/>
  <c r="S10" i="133"/>
  <c r="T10" i="133"/>
  <c r="U10" i="133"/>
  <c r="D11" i="133"/>
  <c r="E11" i="133"/>
  <c r="F11" i="133"/>
  <c r="G11" i="133"/>
  <c r="H11" i="133"/>
  <c r="I11" i="133"/>
  <c r="J11" i="133"/>
  <c r="K11" i="133"/>
  <c r="L11" i="133"/>
  <c r="M11" i="133"/>
  <c r="N11" i="133"/>
  <c r="O11" i="133"/>
  <c r="P11" i="133"/>
  <c r="Q11" i="133"/>
  <c r="R11" i="133"/>
  <c r="S11" i="133"/>
  <c r="T11" i="133"/>
  <c r="U11" i="133"/>
  <c r="D12" i="133"/>
  <c r="E12" i="133"/>
  <c r="F12" i="133"/>
  <c r="G12" i="133"/>
  <c r="H12" i="133"/>
  <c r="I12" i="133"/>
  <c r="J12" i="133"/>
  <c r="K12" i="133"/>
  <c r="L12" i="133"/>
  <c r="M12" i="133"/>
  <c r="N12" i="133"/>
  <c r="O12" i="133"/>
  <c r="P12" i="133"/>
  <c r="Q12" i="133"/>
  <c r="R12" i="133"/>
  <c r="S12" i="133"/>
  <c r="T12" i="133"/>
  <c r="U12" i="133"/>
  <c r="F2" i="155"/>
  <c r="E2" i="155"/>
  <c r="E8" i="155"/>
  <c r="P6" i="156"/>
  <c r="F2" i="156"/>
  <c r="E2" i="156"/>
  <c r="E11" i="156"/>
  <c r="C2" i="156"/>
  <c r="O6" i="156"/>
  <c r="B2" i="156"/>
  <c r="N12" i="156"/>
  <c r="B12" i="156"/>
  <c r="C24" i="157"/>
  <c r="C23" i="157"/>
  <c r="C22" i="157"/>
  <c r="C21" i="157"/>
  <c r="C20" i="157"/>
  <c r="C19" i="157"/>
  <c r="C18" i="157"/>
  <c r="F2" i="157"/>
  <c r="E2" i="157"/>
  <c r="O18" i="157"/>
  <c r="O17" i="157"/>
  <c r="C2" i="157"/>
  <c r="M9" i="157"/>
  <c r="M20" i="157"/>
  <c r="M7" i="157"/>
  <c r="M18" i="157"/>
  <c r="B2" i="157"/>
  <c r="L5" i="157"/>
  <c r="D2" i="156"/>
  <c r="O5" i="156"/>
  <c r="N17" i="157"/>
  <c r="L7" i="157"/>
  <c r="E6" i="154"/>
  <c r="O16" i="157"/>
  <c r="L6" i="157"/>
  <c r="D6" i="154"/>
  <c r="M8" i="157"/>
  <c r="M19" i="157"/>
  <c r="Q12" i="156"/>
  <c r="M6" i="157"/>
  <c r="M17" i="157"/>
  <c r="N5" i="156"/>
  <c r="D12" i="156"/>
  <c r="O20" i="157"/>
  <c r="N8" i="157"/>
  <c r="N18" i="157"/>
  <c r="N20" i="157"/>
  <c r="N19" i="157"/>
  <c r="M5" i="157"/>
  <c r="M16" i="157"/>
  <c r="D17" i="157"/>
  <c r="C17" i="157"/>
  <c r="N5" i="157"/>
  <c r="N16" i="157"/>
  <c r="L17" i="157"/>
  <c r="B17" i="157"/>
  <c r="L8" i="157"/>
  <c r="D18" i="157"/>
  <c r="N6" i="156"/>
  <c r="B8" i="154"/>
  <c r="C15" i="156"/>
  <c r="L19" i="157"/>
  <c r="B25" i="157"/>
  <c r="D25" i="157"/>
  <c r="C25" i="157"/>
  <c r="C6" i="154"/>
  <c r="D16" i="157"/>
  <c r="C16" i="157"/>
  <c r="L16" i="157"/>
  <c r="B16" i="157"/>
  <c r="C12" i="156"/>
  <c r="C13" i="156"/>
  <c r="P12" i="156"/>
  <c r="C14" i="156"/>
  <c r="P5" i="156"/>
  <c r="C9" i="155"/>
  <c r="L9" i="157"/>
  <c r="N7" i="157"/>
  <c r="O19" i="157"/>
  <c r="N9" i="157"/>
  <c r="N6" i="157"/>
  <c r="F15" i="157"/>
  <c r="L18" i="157"/>
  <c r="B18" i="157"/>
  <c r="O12" i="156"/>
  <c r="D26" i="157"/>
  <c r="C26" i="157"/>
  <c r="C16" i="156"/>
  <c r="L20" i="157"/>
  <c r="B26" i="157"/>
  <c r="F15" i="156" l="1"/>
  <c r="G15" i="156" s="1"/>
  <c r="E18" i="157"/>
  <c r="S13" i="133"/>
  <c r="V5" i="133"/>
  <c r="D13" i="133"/>
  <c r="J13" i="133"/>
  <c r="K13" i="133"/>
  <c r="I13" i="133"/>
  <c r="G13" i="133"/>
  <c r="F13" i="156"/>
  <c r="G13" i="156" s="1"/>
  <c r="V10" i="133"/>
  <c r="V8" i="133"/>
  <c r="L13" i="133"/>
  <c r="U13" i="133"/>
  <c r="E13" i="133"/>
  <c r="M13" i="133"/>
  <c r="H13" i="133"/>
  <c r="V12" i="133"/>
  <c r="V11" i="133"/>
  <c r="V9" i="133"/>
  <c r="E23" i="157"/>
  <c r="E22" i="157"/>
  <c r="N13" i="133"/>
  <c r="T13" i="133"/>
  <c r="E20" i="157"/>
  <c r="E24" i="157"/>
  <c r="E19" i="157"/>
  <c r="F16" i="156"/>
  <c r="G16" i="156" s="1"/>
  <c r="O13" i="133"/>
  <c r="E21" i="157"/>
  <c r="E9" i="155"/>
  <c r="V7" i="133"/>
  <c r="V6" i="133"/>
  <c r="F14" i="156"/>
  <c r="G14" i="156" s="1"/>
  <c r="F12" i="156"/>
  <c r="G12" i="156" s="1"/>
  <c r="V13" i="133" l="1"/>
</calcChain>
</file>

<file path=xl/comments1.xml><?xml version="1.0" encoding="utf-8"?>
<comments xmlns="http://schemas.openxmlformats.org/spreadsheetml/2006/main">
  <authors>
    <author>Maurizio Gargiulo</author>
  </authors>
  <commentList>
    <comment ref="C8" authorId="0" shapeId="0">
      <text>
        <r>
          <rPr>
            <sz val="9"/>
            <color indexed="81"/>
            <rFont val="Tahoma"/>
            <family val="2"/>
          </rPr>
          <t>Includes fisheries consumption</t>
        </r>
      </text>
    </comment>
  </commentList>
</comments>
</file>

<file path=xl/comments2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J3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O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P3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Q3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R3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P13" authorId="2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Q1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R13" authorId="2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J14" authorId="2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3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L3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Q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R3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S3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T3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R9" authorId="2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S9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T9" authorId="2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L10" authorId="2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<sst xmlns="http://schemas.openxmlformats.org/spreadsheetml/2006/main" count="272" uniqueCount="160">
  <si>
    <t>CommName</t>
  </si>
  <si>
    <t>TechName</t>
  </si>
  <si>
    <t>TechDesc</t>
  </si>
  <si>
    <t>CommDesc</t>
  </si>
  <si>
    <t>Unit</t>
  </si>
  <si>
    <t>Comm-IN</t>
  </si>
  <si>
    <t>Comm-OUT</t>
  </si>
  <si>
    <t>Csets</t>
  </si>
  <si>
    <t>LimType</t>
  </si>
  <si>
    <t>CTSLvl</t>
  </si>
  <si>
    <t>PeakTS</t>
  </si>
  <si>
    <t>Sets</t>
  </si>
  <si>
    <t>Ctype</t>
  </si>
  <si>
    <t>~FI_T</t>
  </si>
  <si>
    <t>~FI_Comm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</si>
  <si>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</si>
  <si>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</si>
  <si>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</si>
  <si>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</si>
  <si>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</si>
  <si>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</si>
  <si>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</si>
  <si>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</si>
  <si>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</si>
  <si>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</si>
  <si>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</si>
  <si>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Commodity Name</t>
  </si>
  <si>
    <t>Commodity Description</t>
  </si>
  <si>
    <t>Peak Monitoring</t>
  </si>
  <si>
    <t>Electricity Indicator</t>
  </si>
  <si>
    <t>Region</t>
  </si>
  <si>
    <t>Region Name</t>
  </si>
  <si>
    <t>Input Commodity</t>
  </si>
  <si>
    <t>Output Commodity</t>
  </si>
  <si>
    <t>Existing Installed Capacity</t>
  </si>
  <si>
    <t>Demand</t>
  </si>
  <si>
    <t>Demand Value</t>
  </si>
  <si>
    <t>*Commodity Set Membership</t>
  </si>
  <si>
    <t>*Process Set Membership</t>
  </si>
  <si>
    <t>*Technology Name</t>
  </si>
  <si>
    <t>Sense of the Balance EQN.</t>
  </si>
  <si>
    <t>Timeslice Level</t>
  </si>
  <si>
    <t>Primary Commodity Group</t>
  </si>
  <si>
    <t>TimeSlice level of Process Activity</t>
  </si>
  <si>
    <t>COA</t>
  </si>
  <si>
    <t>GAS</t>
  </si>
  <si>
    <t>OIL</t>
  </si>
  <si>
    <t>NUC</t>
  </si>
  <si>
    <t>SLU</t>
  </si>
  <si>
    <t>HET</t>
  </si>
  <si>
    <t>ELC</t>
  </si>
  <si>
    <t>Solid Fuels</t>
  </si>
  <si>
    <t>Natural Gas</t>
  </si>
  <si>
    <t>Nuclear Energy</t>
  </si>
  <si>
    <t>Industrial Wastes</t>
  </si>
  <si>
    <t>Derived Heat</t>
  </si>
  <si>
    <t>Total</t>
  </si>
  <si>
    <t>FINAL</t>
  </si>
  <si>
    <t>RSD</t>
  </si>
  <si>
    <t>Residential</t>
  </si>
  <si>
    <t>COM</t>
  </si>
  <si>
    <t>Commercial</t>
  </si>
  <si>
    <t>IND</t>
  </si>
  <si>
    <t>Industry</t>
  </si>
  <si>
    <t>AGR</t>
  </si>
  <si>
    <t>Agriculture</t>
  </si>
  <si>
    <t>TRA</t>
  </si>
  <si>
    <t>Transport</t>
  </si>
  <si>
    <t>OTH</t>
  </si>
  <si>
    <t>Other</t>
  </si>
  <si>
    <t>Non Energy</t>
  </si>
  <si>
    <t>Bunkers</t>
  </si>
  <si>
    <t>NRG</t>
  </si>
  <si>
    <t>Sector Name</t>
  </si>
  <si>
    <t>Commodity</t>
  </si>
  <si>
    <t>Description</t>
  </si>
  <si>
    <t>PJ</t>
  </si>
  <si>
    <t>Default Unit</t>
  </si>
  <si>
    <t>Currency Unit</t>
  </si>
  <si>
    <t>LIFE</t>
  </si>
  <si>
    <t>Attribute</t>
  </si>
  <si>
    <t>*</t>
  </si>
  <si>
    <t>Demand Commodity Name</t>
  </si>
  <si>
    <t>DEM</t>
  </si>
  <si>
    <t>EFF</t>
  </si>
  <si>
    <t>NEN</t>
  </si>
  <si>
    <t>BNK</t>
  </si>
  <si>
    <t>Electricity</t>
  </si>
  <si>
    <t>TFC</t>
  </si>
  <si>
    <t>Efficiency</t>
  </si>
  <si>
    <t>*Units</t>
  </si>
  <si>
    <t>Years</t>
  </si>
  <si>
    <t>Default Units</t>
  </si>
  <si>
    <t>Currency</t>
  </si>
  <si>
    <t>Activity</t>
  </si>
  <si>
    <t>DMD</t>
  </si>
  <si>
    <t>AFA</t>
  </si>
  <si>
    <t>Utilisation Factor</t>
  </si>
  <si>
    <t>Existing</t>
  </si>
  <si>
    <t>E</t>
  </si>
  <si>
    <t>Sector</t>
  </si>
  <si>
    <t>Demand 1</t>
  </si>
  <si>
    <t>Emissions</t>
  </si>
  <si>
    <t>kt</t>
  </si>
  <si>
    <t>ENV</t>
  </si>
  <si>
    <t>CO2</t>
  </si>
  <si>
    <t>Nox</t>
  </si>
  <si>
    <t>VOC</t>
  </si>
  <si>
    <t>Carbon dioxide</t>
  </si>
  <si>
    <t>NOX</t>
  </si>
  <si>
    <t>Sector Fuel</t>
  </si>
  <si>
    <t>PRE</t>
  </si>
  <si>
    <t>Deafult unit</t>
  </si>
  <si>
    <t>Type</t>
  </si>
  <si>
    <t>Break-out by end-use</t>
  </si>
  <si>
    <t>Emission by sector</t>
  </si>
  <si>
    <t>DAYNITE</t>
  </si>
  <si>
    <t>REG2</t>
  </si>
  <si>
    <t>STOCK</t>
  </si>
  <si>
    <t>DSL</t>
  </si>
  <si>
    <t>KER</t>
  </si>
  <si>
    <t>LPG</t>
  </si>
  <si>
    <t>GSL</t>
  </si>
  <si>
    <t>NAP</t>
  </si>
  <si>
    <t>HFO</t>
  </si>
  <si>
    <t>OPP</t>
  </si>
  <si>
    <t>Kerosenes</t>
  </si>
  <si>
    <t>Motor spirit</t>
  </si>
  <si>
    <t>Naphtha</t>
  </si>
  <si>
    <t>Heavy Fuel Oil</t>
  </si>
  <si>
    <t>Other Petroleum Products</t>
  </si>
  <si>
    <t>Diesel oil</t>
  </si>
  <si>
    <t>~COMEMI</t>
  </si>
  <si>
    <t>*Unit</t>
  </si>
  <si>
    <t>Demand Unit</t>
  </si>
  <si>
    <t>Share-I~UP</t>
  </si>
  <si>
    <t>Input Share</t>
  </si>
  <si>
    <t>Crude Oil</t>
  </si>
  <si>
    <t>Data used in the template to buld the model</t>
  </si>
  <si>
    <t>M€2005</t>
  </si>
  <si>
    <t>User inputs</t>
  </si>
  <si>
    <t>Linked to the Energy Balance</t>
  </si>
  <si>
    <t>kt/PJ</t>
  </si>
  <si>
    <t>Reference Energy System (from VEDA-FE Go-To RES feature)</t>
  </si>
  <si>
    <t>Total Final Consumption</t>
  </si>
  <si>
    <t>DM1</t>
  </si>
  <si>
    <t>TOT</t>
  </si>
  <si>
    <t>Dynamic coefficients for combustion emissions in industry</t>
  </si>
  <si>
    <t>Relaxation factor</t>
  </si>
  <si>
    <t>Share-I~2050~UP</t>
  </si>
  <si>
    <t>Industrial Demand Sectors</t>
  </si>
  <si>
    <t>BIO</t>
  </si>
  <si>
    <t>HYD</t>
  </si>
  <si>
    <t>WIN</t>
  </si>
  <si>
    <t>SOL</t>
  </si>
  <si>
    <t>Biomass</t>
  </si>
  <si>
    <t>Hydro power</t>
  </si>
  <si>
    <t>Wind energy</t>
  </si>
  <si>
    <t>Solar energy</t>
  </si>
  <si>
    <t>Lifetime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</si>
</sst>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79" formatCode="General_)"/>
    <numFmt numFmtId="187" formatCode="\Te\x\t"/>
  </numFmts>
  <fonts count="30" x14ac:knownFonts="1">
    <font>
      <sz val="10"/>
      <name val="Arial"/>
    </font>
    <font>
      <sz val="10"/>
      <name val="Arial"/>
    </font>
    <font>
      <sz val="10"/>
      <name val="Courier"/>
      <family val="3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9"/>
      <name val="Arial"/>
      <family val="2"/>
    </font>
    <font>
      <sz val="9"/>
      <name val="Arial"/>
      <family val="2"/>
    </font>
    <font>
      <sz val="9"/>
      <color indexed="81"/>
      <name val="Tahoma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</font>
    <font>
      <b/>
      <sz val="14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8"/>
      <color theme="1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0"/>
      <color theme="9" tint="-0.249977111117893"/>
      <name val="Arial"/>
      <family val="2"/>
    </font>
    <font>
      <sz val="18"/>
      <color theme="0"/>
      <name val="Calibri"/>
      <family val="2"/>
      <scheme val="minor"/>
    </font>
    <font>
      <b/>
      <sz val="14"/>
      <color rgb="FFFF0000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rgb="FFF2F2F2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7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4">
    <xf numFmtId="0" fontId="0" fillId="0" borderId="0"/>
    <xf numFmtId="0" fontId="17" fillId="4" borderId="0" applyNumberFormat="0" applyBorder="0" applyAlignment="0" applyProtection="0"/>
    <xf numFmtId="0" fontId="18" fillId="5" borderId="0" applyNumberFormat="0" applyBorder="0" applyAlignment="0" applyProtection="0"/>
    <xf numFmtId="0" fontId="18" fillId="6" borderId="0" applyNumberFormat="0" applyBorder="0" applyAlignment="0" applyProtection="0"/>
    <xf numFmtId="0" fontId="18" fillId="7" borderId="0" applyNumberFormat="0" applyBorder="0" applyAlignment="0" applyProtection="0"/>
    <xf numFmtId="0" fontId="19" fillId="8" borderId="16" applyNumberFormat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20" fillId="9" borderId="0" applyNumberFormat="0" applyBorder="0" applyAlignment="0" applyProtection="0"/>
    <xf numFmtId="0" fontId="21" fillId="10" borderId="16" applyNumberFormat="0" applyAlignment="0" applyProtection="0"/>
    <xf numFmtId="43" fontId="15" fillId="0" borderId="0" applyFont="0" applyFill="0" applyBorder="0" applyAlignment="0" applyProtection="0"/>
    <xf numFmtId="0" fontId="22" fillId="11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7" fillId="0" borderId="0"/>
    <xf numFmtId="0" fontId="4" fillId="0" borderId="0"/>
    <xf numFmtId="0" fontId="2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4" fillId="0" borderId="0"/>
  </cellStyleXfs>
  <cellXfs count="126">
    <xf numFmtId="0" fontId="0" fillId="0" borderId="0" xfId="0"/>
    <xf numFmtId="0" fontId="4" fillId="0" borderId="0" xfId="0" applyFont="1"/>
    <xf numFmtId="0" fontId="3" fillId="2" borderId="1" xfId="0" applyFont="1" applyFill="1" applyBorder="1" applyAlignment="1">
      <alignment vertical="center"/>
    </xf>
    <xf numFmtId="0" fontId="5" fillId="0" borderId="0" xfId="0" applyFont="1" applyFill="1"/>
    <xf numFmtId="0" fontId="5" fillId="0" borderId="0" xfId="15" applyFont="1" applyFill="1" applyAlignment="1">
      <alignment horizontal="left"/>
    </xf>
    <xf numFmtId="0" fontId="0" fillId="0" borderId="0" xfId="0" applyFill="1"/>
    <xf numFmtId="0" fontId="0" fillId="0" borderId="0" xfId="0" applyBorder="1" applyAlignment="1"/>
    <xf numFmtId="0" fontId="0" fillId="0" borderId="0" xfId="0" applyBorder="1"/>
    <xf numFmtId="0" fontId="0" fillId="0" borderId="2" xfId="0" applyBorder="1" applyAlignment="1"/>
    <xf numFmtId="1" fontId="0" fillId="0" borderId="0" xfId="0" applyNumberFormat="1"/>
    <xf numFmtId="0" fontId="4" fillId="0" borderId="0" xfId="0" applyFont="1" applyFill="1" applyBorder="1"/>
    <xf numFmtId="0" fontId="18" fillId="7" borderId="0" xfId="4"/>
    <xf numFmtId="0" fontId="23" fillId="0" borderId="0" xfId="8" applyFont="1" applyFill="1"/>
    <xf numFmtId="0" fontId="23" fillId="12" borderId="0" xfId="8" applyFont="1" applyFill="1"/>
    <xf numFmtId="0" fontId="4" fillId="0" borderId="0" xfId="11" applyFont="1" applyFill="1"/>
    <xf numFmtId="1" fontId="4" fillId="0" borderId="0" xfId="0" applyNumberFormat="1" applyFont="1" applyFill="1"/>
    <xf numFmtId="1" fontId="0" fillId="0" borderId="0" xfId="0" applyNumberFormat="1" applyFill="1"/>
    <xf numFmtId="0" fontId="24" fillId="4" borderId="3" xfId="1" applyFont="1" applyBorder="1" applyAlignment="1">
      <alignment horizontal="center" wrapText="1"/>
    </xf>
    <xf numFmtId="0" fontId="25" fillId="0" borderId="0" xfId="0" applyFont="1" applyFill="1" applyBorder="1"/>
    <xf numFmtId="0" fontId="24" fillId="4" borderId="1" xfId="1" applyFont="1" applyBorder="1" applyAlignment="1">
      <alignment horizontal="left" wrapText="1"/>
    </xf>
    <xf numFmtId="2" fontId="0" fillId="0" borderId="0" xfId="0" applyNumberFormat="1"/>
    <xf numFmtId="0" fontId="3" fillId="2" borderId="1" xfId="15" applyFont="1" applyFill="1" applyBorder="1" applyAlignment="1">
      <alignment horizontal="left" vertical="center"/>
    </xf>
    <xf numFmtId="1" fontId="0" fillId="0" borderId="0" xfId="0" applyNumberFormat="1" applyBorder="1"/>
    <xf numFmtId="2" fontId="0" fillId="0" borderId="0" xfId="0" applyNumberFormat="1" applyBorder="1"/>
    <xf numFmtId="0" fontId="23" fillId="12" borderId="0" xfId="8" applyFont="1" applyFill="1" applyAlignment="1">
      <alignment wrapText="1"/>
    </xf>
    <xf numFmtId="0" fontId="0" fillId="0" borderId="0" xfId="0" applyFill="1" applyAlignment="1">
      <alignment wrapText="1"/>
    </xf>
    <xf numFmtId="0" fontId="26" fillId="0" borderId="0" xfId="0" applyFont="1"/>
    <xf numFmtId="0" fontId="4" fillId="0" borderId="0" xfId="0" applyFont="1" applyBorder="1"/>
    <xf numFmtId="9" fontId="25" fillId="0" borderId="0" xfId="20" applyFont="1" applyBorder="1" applyAlignment="1"/>
    <xf numFmtId="0" fontId="3" fillId="0" borderId="0" xfId="0" applyFont="1"/>
    <xf numFmtId="0" fontId="4" fillId="0" borderId="0" xfId="12"/>
    <xf numFmtId="0" fontId="4" fillId="0" borderId="0" xfId="12" applyFill="1"/>
    <xf numFmtId="0" fontId="4" fillId="0" borderId="0" xfId="12" applyFill="1" applyBorder="1"/>
    <xf numFmtId="0" fontId="4" fillId="0" borderId="0" xfId="12" applyBorder="1"/>
    <xf numFmtId="0" fontId="4" fillId="0" borderId="0" xfId="12" applyFill="1" applyBorder="1" applyAlignment="1">
      <alignment wrapText="1"/>
    </xf>
    <xf numFmtId="1" fontId="4" fillId="0" borderId="0" xfId="12" applyNumberFormat="1"/>
    <xf numFmtId="0" fontId="4" fillId="0" borderId="0" xfId="12" applyFont="1" applyBorder="1"/>
    <xf numFmtId="0" fontId="0" fillId="0" borderId="0" xfId="0" applyFill="1" applyBorder="1"/>
    <xf numFmtId="0" fontId="18" fillId="0" borderId="0" xfId="4" applyFill="1"/>
    <xf numFmtId="0" fontId="3" fillId="2" borderId="3" xfId="15" applyFont="1" applyFill="1" applyBorder="1" applyAlignment="1">
      <alignment horizontal="left" vertical="center"/>
    </xf>
    <xf numFmtId="0" fontId="3" fillId="0" borderId="0" xfId="15" applyFont="1" applyFill="1" applyBorder="1" applyAlignment="1">
      <alignment horizontal="left" vertical="center"/>
    </xf>
    <xf numFmtId="0" fontId="24" fillId="4" borderId="3" xfId="1" applyFont="1" applyBorder="1" applyAlignment="1">
      <alignment horizontal="left" wrapText="1"/>
    </xf>
    <xf numFmtId="0" fontId="27" fillId="13" borderId="2" xfId="0" applyFont="1" applyFill="1" applyBorder="1" applyAlignment="1">
      <alignment wrapText="1"/>
    </xf>
    <xf numFmtId="0" fontId="3" fillId="13" borderId="2" xfId="0" applyFont="1" applyFill="1" applyBorder="1" applyAlignment="1">
      <alignment wrapText="1"/>
    </xf>
    <xf numFmtId="0" fontId="27" fillId="13" borderId="0" xfId="0" applyFont="1" applyFill="1"/>
    <xf numFmtId="1" fontId="21" fillId="10" borderId="0" xfId="9" applyNumberFormat="1" applyBorder="1" applyAlignment="1"/>
    <xf numFmtId="0" fontId="27" fillId="0" borderId="0" xfId="0" applyFont="1" applyFill="1"/>
    <xf numFmtId="179" fontId="19" fillId="8" borderId="4" xfId="5" applyNumberFormat="1" applyBorder="1" applyAlignment="1">
      <alignment horizontal="right" vertical="center"/>
    </xf>
    <xf numFmtId="0" fontId="0" fillId="14" borderId="0" xfId="0" applyFill="1"/>
    <xf numFmtId="179" fontId="9" fillId="15" borderId="5" xfId="0" applyNumberFormat="1" applyFont="1" applyFill="1" applyBorder="1" applyAlignment="1">
      <alignment horizontal="left" vertical="center"/>
    </xf>
    <xf numFmtId="179" fontId="9" fillId="15" borderId="6" xfId="0" applyNumberFormat="1" applyFont="1" applyFill="1" applyBorder="1" applyAlignment="1">
      <alignment horizontal="left" vertical="center"/>
    </xf>
    <xf numFmtId="179" fontId="9" fillId="15" borderId="7" xfId="0" applyNumberFormat="1" applyFont="1" applyFill="1" applyBorder="1" applyAlignment="1">
      <alignment horizontal="left" vertical="center"/>
    </xf>
    <xf numFmtId="1" fontId="0" fillId="15" borderId="2" xfId="0" applyNumberFormat="1" applyFill="1" applyBorder="1" applyAlignment="1"/>
    <xf numFmtId="1" fontId="19" fillId="8" borderId="8" xfId="5" applyNumberFormat="1" applyBorder="1" applyAlignment="1">
      <alignment horizontal="right"/>
    </xf>
    <xf numFmtId="1" fontId="19" fillId="8" borderId="9" xfId="5" applyNumberFormat="1" applyBorder="1" applyAlignment="1">
      <alignment horizontal="right"/>
    </xf>
    <xf numFmtId="0" fontId="26" fillId="0" borderId="4" xfId="0" applyFont="1" applyBorder="1" applyAlignment="1">
      <alignment horizontal="center"/>
    </xf>
    <xf numFmtId="0" fontId="27" fillId="13" borderId="10" xfId="0" applyFont="1" applyFill="1" applyBorder="1" applyAlignment="1">
      <alignment wrapText="1"/>
    </xf>
    <xf numFmtId="0" fontId="27" fillId="13" borderId="4" xfId="0" applyFont="1" applyFill="1" applyBorder="1" applyAlignment="1">
      <alignment wrapText="1"/>
    </xf>
    <xf numFmtId="0" fontId="27" fillId="13" borderId="9" xfId="0" applyFont="1" applyFill="1" applyBorder="1" applyAlignment="1">
      <alignment wrapText="1"/>
    </xf>
    <xf numFmtId="0" fontId="28" fillId="6" borderId="2" xfId="3" applyFont="1" applyBorder="1" applyAlignment="1">
      <alignment horizontal="left" vertical="center"/>
    </xf>
    <xf numFmtId="0" fontId="23" fillId="12" borderId="0" xfId="8" applyFont="1" applyFill="1" applyAlignment="1">
      <alignment horizontal="left"/>
    </xf>
    <xf numFmtId="0" fontId="4" fillId="14" borderId="0" xfId="11" applyFont="1" applyFill="1"/>
    <xf numFmtId="0" fontId="0" fillId="16" borderId="0" xfId="0" applyFill="1"/>
    <xf numFmtId="2" fontId="0" fillId="14" borderId="0" xfId="0" applyNumberFormat="1" applyFill="1"/>
    <xf numFmtId="2" fontId="4" fillId="14" borderId="0" xfId="11" applyNumberFormat="1" applyFont="1" applyFill="1"/>
    <xf numFmtId="2" fontId="4" fillId="0" borderId="0" xfId="11" applyNumberFormat="1" applyFont="1" applyFill="1"/>
    <xf numFmtId="2" fontId="0" fillId="14" borderId="0" xfId="0" applyNumberFormat="1" applyFill="1" applyBorder="1"/>
    <xf numFmtId="0" fontId="5" fillId="0" borderId="0" xfId="0" applyFont="1" applyFill="1" applyAlignment="1">
      <alignment horizontal="left"/>
    </xf>
    <xf numFmtId="0" fontId="11" fillId="0" borderId="0" xfId="0" applyFont="1" applyFill="1"/>
    <xf numFmtId="0" fontId="3" fillId="17" borderId="0" xfId="0" applyFont="1" applyFill="1"/>
    <xf numFmtId="0" fontId="29" fillId="0" borderId="0" xfId="0" applyFont="1"/>
    <xf numFmtId="0" fontId="24" fillId="4" borderId="1" xfId="1" applyFont="1" applyBorder="1" applyAlignment="1">
      <alignment horizontal="center" wrapText="1"/>
    </xf>
    <xf numFmtId="0" fontId="3" fillId="2" borderId="1" xfId="15" applyFont="1" applyFill="1" applyBorder="1" applyAlignment="1">
      <alignment horizontal="center" vertical="center" wrapText="1"/>
    </xf>
    <xf numFmtId="0" fontId="24" fillId="4" borderId="11" xfId="1" applyFont="1" applyBorder="1" applyAlignment="1">
      <alignment horizontal="center" wrapText="1"/>
    </xf>
    <xf numFmtId="1" fontId="0" fillId="16" borderId="0" xfId="0" applyNumberFormat="1" applyFill="1" applyBorder="1"/>
    <xf numFmtId="0" fontId="18" fillId="5" borderId="0" xfId="2"/>
    <xf numFmtId="179" fontId="8" fillId="0" borderId="12" xfId="0" applyNumberFormat="1" applyFont="1" applyBorder="1" applyAlignment="1">
      <alignment horizontal="left" vertical="center"/>
    </xf>
    <xf numFmtId="0" fontId="3" fillId="0" borderId="13" xfId="0" applyFont="1" applyBorder="1" applyAlignment="1"/>
    <xf numFmtId="1" fontId="0" fillId="15" borderId="0" xfId="0" applyNumberFormat="1" applyFill="1" applyBorder="1" applyAlignment="1"/>
    <xf numFmtId="0" fontId="0" fillId="15" borderId="0" xfId="0" applyFill="1" applyBorder="1" applyAlignment="1"/>
    <xf numFmtId="1" fontId="3" fillId="15" borderId="14" xfId="0" applyNumberFormat="1" applyFont="1" applyFill="1" applyBorder="1" applyAlignment="1"/>
    <xf numFmtId="1" fontId="3" fillId="15" borderId="13" xfId="0" applyNumberFormat="1" applyFont="1" applyFill="1" applyBorder="1" applyAlignment="1"/>
    <xf numFmtId="0" fontId="24" fillId="4" borderId="8" xfId="1" applyFont="1" applyBorder="1" applyAlignment="1">
      <alignment horizontal="left" wrapText="1"/>
    </xf>
    <xf numFmtId="0" fontId="27" fillId="13" borderId="14" xfId="0" applyFont="1" applyFill="1" applyBorder="1"/>
    <xf numFmtId="0" fontId="0" fillId="0" borderId="14" xfId="0" applyBorder="1"/>
    <xf numFmtId="179" fontId="9" fillId="15" borderId="8" xfId="0" applyNumberFormat="1" applyFont="1" applyFill="1" applyBorder="1" applyAlignment="1">
      <alignment horizontal="left" vertical="center"/>
    </xf>
    <xf numFmtId="179" fontId="9" fillId="15" borderId="10" xfId="0" applyNumberFormat="1" applyFont="1" applyFill="1" applyBorder="1" applyAlignment="1">
      <alignment horizontal="left" vertical="center"/>
    </xf>
    <xf numFmtId="179" fontId="9" fillId="15" borderId="9" xfId="0" applyNumberFormat="1" applyFont="1" applyFill="1" applyBorder="1" applyAlignment="1">
      <alignment horizontal="left" vertical="center"/>
    </xf>
    <xf numFmtId="1" fontId="21" fillId="10" borderId="9" xfId="9" applyNumberFormat="1" applyBorder="1" applyAlignment="1"/>
    <xf numFmtId="0" fontId="3" fillId="13" borderId="15" xfId="0" applyFont="1" applyFill="1" applyBorder="1" applyAlignment="1">
      <alignment wrapText="1"/>
    </xf>
    <xf numFmtId="0" fontId="3" fillId="13" borderId="5" xfId="0" applyFont="1" applyFill="1" applyBorder="1" applyAlignment="1">
      <alignment wrapText="1"/>
    </xf>
    <xf numFmtId="0" fontId="11" fillId="3" borderId="0" xfId="0" quotePrefix="1" applyFont="1" applyFill="1" applyBorder="1" applyAlignment="1"/>
    <xf numFmtId="0" fontId="11" fillId="0" borderId="0" xfId="0" quotePrefix="1" applyFont="1" applyFill="1" applyBorder="1" applyAlignment="1"/>
    <xf numFmtId="0" fontId="24" fillId="0" borderId="0" xfId="1" applyFont="1" applyFill="1" applyBorder="1" applyAlignment="1">
      <alignment horizontal="left" wrapText="1"/>
    </xf>
    <xf numFmtId="2" fontId="0" fillId="0" borderId="0" xfId="0" applyNumberFormat="1" applyFill="1" applyBorder="1"/>
    <xf numFmtId="0" fontId="3" fillId="2" borderId="1" xfId="0" applyFont="1" applyFill="1" applyBorder="1" applyAlignment="1">
      <alignment horizontal="center" vertical="center" wrapText="1"/>
    </xf>
    <xf numFmtId="1" fontId="0" fillId="0" borderId="0" xfId="0" applyNumberFormat="1" applyFill="1" applyBorder="1"/>
    <xf numFmtId="0" fontId="3" fillId="2" borderId="1" xfId="16" applyFont="1" applyFill="1" applyBorder="1" applyAlignment="1">
      <alignment horizontal="center" vertical="center" wrapText="1"/>
    </xf>
    <xf numFmtId="9" fontId="0" fillId="0" borderId="0" xfId="32" applyFont="1" applyFill="1"/>
    <xf numFmtId="9" fontId="0" fillId="0" borderId="0" xfId="0" applyNumberFormat="1"/>
    <xf numFmtId="9" fontId="4" fillId="16" borderId="0" xfId="32" applyFont="1" applyFill="1"/>
    <xf numFmtId="9" fontId="0" fillId="0" borderId="0" xfId="0" applyNumberFormat="1" applyFill="1"/>
    <xf numFmtId="9" fontId="4" fillId="16" borderId="0" xfId="20" applyFont="1" applyFill="1"/>
    <xf numFmtId="0" fontId="24" fillId="4" borderId="3" xfId="1" applyFont="1" applyBorder="1" applyAlignment="1">
      <alignment horizontal="center" wrapText="1"/>
    </xf>
    <xf numFmtId="0" fontId="24" fillId="4" borderId="1" xfId="1" applyFont="1" applyBorder="1" applyAlignment="1">
      <alignment horizontal="left" wrapText="1"/>
    </xf>
    <xf numFmtId="0" fontId="20" fillId="9" borderId="0" xfId="8"/>
    <xf numFmtId="9" fontId="20" fillId="9" borderId="0" xfId="8" applyNumberFormat="1" applyAlignment="1">
      <alignment horizontal="left"/>
    </xf>
    <xf numFmtId="0" fontId="16" fillId="0" borderId="0" xfId="0" applyFont="1" applyBorder="1" applyAlignment="1"/>
    <xf numFmtId="0" fontId="0" fillId="17" borderId="0" xfId="0" applyFill="1"/>
    <xf numFmtId="179" fontId="9" fillId="15" borderId="10" xfId="0" applyNumberFormat="1" applyFont="1" applyFill="1" applyBorder="1" applyAlignment="1">
      <alignment horizontal="center" vertical="center"/>
    </xf>
    <xf numFmtId="179" fontId="9" fillId="15" borderId="4" xfId="0" applyNumberFormat="1" applyFont="1" applyFill="1" applyBorder="1" applyAlignment="1">
      <alignment horizontal="center" vertical="center"/>
    </xf>
    <xf numFmtId="179" fontId="9" fillId="15" borderId="9" xfId="0" applyNumberFormat="1" applyFont="1" applyFill="1" applyBorder="1" applyAlignment="1">
      <alignment horizontal="center" vertical="center"/>
    </xf>
    <xf numFmtId="9" fontId="4" fillId="14" borderId="0" xfId="20" applyFont="1" applyFill="1"/>
    <xf numFmtId="0" fontId="3" fillId="0" borderId="0" xfId="0" applyFont="1" applyFill="1" applyBorder="1" applyAlignment="1">
      <alignment horizontal="center" vertical="center" wrapText="1"/>
    </xf>
    <xf numFmtId="0" fontId="24" fillId="0" borderId="0" xfId="1" applyFont="1" applyFill="1" applyBorder="1" applyAlignment="1">
      <alignment horizontal="center" wrapText="1"/>
    </xf>
    <xf numFmtId="187" fontId="5" fillId="0" borderId="0" xfId="0" applyNumberFormat="1" applyFont="1"/>
    <xf numFmtId="187" fontId="4" fillId="0" borderId="0" xfId="0" applyNumberFormat="1" applyFont="1"/>
    <xf numFmtId="187" fontId="3" fillId="2" borderId="1" xfId="0" applyNumberFormat="1" applyFont="1" applyFill="1" applyBorder="1" applyAlignment="1">
      <alignment horizontal="left"/>
    </xf>
    <xf numFmtId="187" fontId="3" fillId="2" borderId="8" xfId="0" applyNumberFormat="1" applyFont="1" applyFill="1" applyBorder="1" applyAlignment="1">
      <alignment horizontal="left"/>
    </xf>
    <xf numFmtId="187" fontId="24" fillId="4" borderId="3" xfId="1" applyNumberFormat="1" applyFont="1" applyBorder="1" applyAlignment="1">
      <alignment horizontal="left" wrapText="1"/>
    </xf>
    <xf numFmtId="187" fontId="0" fillId="0" borderId="0" xfId="0" applyNumberFormat="1" applyFill="1"/>
    <xf numFmtId="187" fontId="0" fillId="0" borderId="0" xfId="0" applyNumberFormat="1" applyFill="1" applyAlignment="1">
      <alignment wrapText="1"/>
    </xf>
    <xf numFmtId="187" fontId="0" fillId="0" borderId="0" xfId="0" applyNumberFormat="1"/>
    <xf numFmtId="187" fontId="24" fillId="4" borderId="3" xfId="1" applyNumberFormat="1" applyFont="1" applyBorder="1" applyAlignment="1">
      <alignment horizontal="center" wrapText="1"/>
    </xf>
    <xf numFmtId="187" fontId="4" fillId="0" borderId="0" xfId="0" applyNumberFormat="1" applyFont="1" applyFill="1"/>
    <xf numFmtId="187" fontId="0" fillId="0" borderId="0" xfId="0" applyNumberFormat="1" applyFill="1" applyAlignment="1"/>
  </cellXfs>
  <cellStyles count="34">
    <cellStyle name="20% - Accent5" xfId="1" builtinId="46"/>
    <cellStyle name="60% - Accent2" xfId="2" builtinId="36"/>
    <cellStyle name="Accent1" xfId="3" builtinId="29"/>
    <cellStyle name="Accent2" xfId="4" builtinId="33"/>
    <cellStyle name="Calculation" xfId="5" builtinId="22"/>
    <cellStyle name="Comma 2" xfId="6"/>
    <cellStyle name="Comma 2 2" xfId="7"/>
    <cellStyle name="Good" xfId="8" builtinId="26"/>
    <cellStyle name="Input" xfId="9" builtinId="20"/>
    <cellStyle name="Migliaia_tab emissioni" xfId="10"/>
    <cellStyle name="Neutral" xfId="11" builtinId="28"/>
    <cellStyle name="Normal" xfId="0" builtinId="0"/>
    <cellStyle name="Normal 10" xfId="12"/>
    <cellStyle name="Normal 2" xfId="13"/>
    <cellStyle name="Normal 2 3" xfId="14"/>
    <cellStyle name="Normal 4" xfId="15"/>
    <cellStyle name="Normal 4 2" xfId="16"/>
    <cellStyle name="Normal 8" xfId="17"/>
    <cellStyle name="Normal 9 2" xfId="18"/>
    <cellStyle name="Normale_B2020" xfId="19"/>
    <cellStyle name="Percent" xfId="20" builtinId="5"/>
    <cellStyle name="Percent 2" xfId="21"/>
    <cellStyle name="Percent 3" xfId="22"/>
    <cellStyle name="Percent 3 2" xfId="23"/>
    <cellStyle name="Percent 3 2 2" xfId="24"/>
    <cellStyle name="Percent 3 3" xfId="25"/>
    <cellStyle name="Percent 4" xfId="26"/>
    <cellStyle name="Percent 4 2" xfId="27"/>
    <cellStyle name="Percent 4 2 2" xfId="28"/>
    <cellStyle name="Percent 4 3" xfId="29"/>
    <cellStyle name="Percent 5" xfId="30"/>
    <cellStyle name="Percent 5 2" xfId="31"/>
    <cellStyle name="Percent 6" xfId="32"/>
    <cellStyle name="Standard_Sce_D_Extraction" xfId="3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</xdr:row>
      <xdr:rowOff>19050</xdr:rowOff>
    </xdr:from>
    <xdr:to>
      <xdr:col>2</xdr:col>
      <xdr:colOff>285750</xdr:colOff>
      <xdr:row>18</xdr:row>
      <xdr:rowOff>152400</xdr:rowOff>
    </xdr:to>
    <xdr:pic>
      <xdr:nvPicPr>
        <xdr:cNvPr id="58429" name="Picture 6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962025"/>
          <a:ext cx="800100" cy="2238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116</xdr:row>
      <xdr:rowOff>9525</xdr:rowOff>
    </xdr:from>
    <xdr:to>
      <xdr:col>10</xdr:col>
      <xdr:colOff>371475</xdr:colOff>
      <xdr:row>127</xdr:row>
      <xdr:rowOff>133350</xdr:rowOff>
    </xdr:to>
    <xdr:pic>
      <xdr:nvPicPr>
        <xdr:cNvPr id="58430" name="Picture 8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" y="18926175"/>
          <a:ext cx="4029075" cy="190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8</xdr:col>
      <xdr:colOff>523875</xdr:colOff>
      <xdr:row>14</xdr:row>
      <xdr:rowOff>38100</xdr:rowOff>
    </xdr:to>
    <xdr:pic>
      <xdr:nvPicPr>
        <xdr:cNvPr id="58431" name="Picture 17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" y="1104900"/>
          <a:ext cx="2962275" cy="1333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822960</xdr:colOff>
      <xdr:row>24</xdr:row>
      <xdr:rowOff>0</xdr:rowOff>
    </xdr:from>
    <xdr:to>
      <xdr:col>14</xdr:col>
      <xdr:colOff>398145</xdr:colOff>
      <xdr:row>30</xdr:row>
      <xdr:rowOff>9525</xdr:rowOff>
    </xdr:to>
    <xdr:sp macro="" textlink="">
      <xdr:nvSpPr>
        <xdr:cNvPr id="2" name="TextBox 1"/>
        <xdr:cNvSpPr txBox="1"/>
      </xdr:nvSpPr>
      <xdr:spPr>
        <a:xfrm>
          <a:off x="6528435" y="4724400"/>
          <a:ext cx="6461760" cy="9810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sectoral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energy commodities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(FI_COMM table) and define each ssectoral fuel technology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fuel technology to convert the fuel commodity name from the supply sector to a sectoral specific fuel commodity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(e.g. from GAS to RSDGAS)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123824</xdr:colOff>
      <xdr:row>15</xdr:row>
      <xdr:rowOff>0</xdr:rowOff>
    </xdr:from>
    <xdr:to>
      <xdr:col>14</xdr:col>
      <xdr:colOff>3811972</xdr:colOff>
      <xdr:row>20</xdr:row>
      <xdr:rowOff>76200</xdr:rowOff>
    </xdr:to>
    <xdr:sp macro="" textlink="">
      <xdr:nvSpPr>
        <xdr:cNvPr id="2" name="TextBox 1"/>
        <xdr:cNvSpPr txBox="1"/>
      </xdr:nvSpPr>
      <xdr:spPr>
        <a:xfrm>
          <a:off x="6134099" y="3019425"/>
          <a:ext cx="5907473" cy="10477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demand industry sector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 demand commodity and an industry carbon dioxide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environmental commodity (FI_COMM table) and define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deliver the  industrial demand commodity.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16</xdr:row>
      <xdr:rowOff>0</xdr:rowOff>
    </xdr:from>
    <xdr:to>
      <xdr:col>5</xdr:col>
      <xdr:colOff>0</xdr:colOff>
      <xdr:row>19</xdr:row>
      <xdr:rowOff>66675</xdr:rowOff>
    </xdr:to>
    <xdr:sp macro="" textlink="">
      <xdr:nvSpPr>
        <xdr:cNvPr id="2" name="TextBox 1"/>
        <xdr:cNvSpPr txBox="1"/>
      </xdr:nvSpPr>
      <xdr:spPr>
        <a:xfrm>
          <a:off x="133350" y="2933700"/>
          <a:ext cx="4389097" cy="5524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the demand value for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each period and the commodity fraction for the electricity commodity demand by timeslice.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</xdr:row>
      <xdr:rowOff>0</xdr:rowOff>
    </xdr:from>
    <xdr:to>
      <xdr:col>7</xdr:col>
      <xdr:colOff>381000</xdr:colOff>
      <xdr:row>15</xdr:row>
      <xdr:rowOff>66675</xdr:rowOff>
    </xdr:to>
    <xdr:sp macro="" textlink="">
      <xdr:nvSpPr>
        <xdr:cNvPr id="2" name="TextBox 1"/>
        <xdr:cNvSpPr txBox="1"/>
      </xdr:nvSpPr>
      <xdr:spPr>
        <a:xfrm>
          <a:off x="609600" y="2143125"/>
          <a:ext cx="4391025" cy="5524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transport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carbon dioxide emission coefficients for each unit of fuel commodity consumed.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EnergyBalanc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ergyBalance"/>
      <sheetName val="EB1"/>
      <sheetName val="EB2"/>
      <sheetName val="RES&amp;OBJ"/>
    </sheetNames>
    <sheetDataSet>
      <sheetData sheetId="0"/>
      <sheetData sheetId="1"/>
      <sheetData sheetId="2">
        <row r="5">
          <cell r="D5">
            <v>2834.4252999999999</v>
          </cell>
        </row>
        <row r="16">
          <cell r="D16">
            <v>124.79425000000001</v>
          </cell>
          <cell r="E16">
            <v>3095.8757999999998</v>
          </cell>
          <cell r="G16">
            <v>862.053</v>
          </cell>
          <cell r="H16">
            <v>72.9495</v>
          </cell>
          <cell r="I16">
            <v>190.17599999999999</v>
          </cell>
          <cell r="J16">
            <v>3.1680000000000001</v>
          </cell>
          <cell r="K16">
            <v>0</v>
          </cell>
          <cell r="L16">
            <v>15.38</v>
          </cell>
          <cell r="M16">
            <v>0.92</v>
          </cell>
          <cell r="N16">
            <v>0</v>
          </cell>
          <cell r="O16">
            <v>298.48174999999992</v>
          </cell>
          <cell r="P16">
            <v>0</v>
          </cell>
          <cell r="Q16">
            <v>0</v>
          </cell>
          <cell r="R16">
            <v>50</v>
          </cell>
          <cell r="S16">
            <v>0</v>
          </cell>
          <cell r="T16">
            <v>432.74250000000001</v>
          </cell>
          <cell r="U16">
            <v>1435.8710000000001</v>
          </cell>
        </row>
        <row r="17">
          <cell r="D17">
            <v>19.923749999999998</v>
          </cell>
          <cell r="E17">
            <v>1051.038</v>
          </cell>
          <cell r="G17">
            <v>368.84399999999999</v>
          </cell>
          <cell r="H17">
            <v>1.677</v>
          </cell>
          <cell r="I17">
            <v>31.602</v>
          </cell>
          <cell r="J17">
            <v>5.72</v>
          </cell>
          <cell r="K17">
            <v>0</v>
          </cell>
          <cell r="L17">
            <v>19.32</v>
          </cell>
          <cell r="M17">
            <v>0.24199999999999999</v>
          </cell>
          <cell r="N17">
            <v>0</v>
          </cell>
          <cell r="O17">
            <v>13</v>
          </cell>
          <cell r="P17">
            <v>0</v>
          </cell>
          <cell r="Q17">
            <v>0</v>
          </cell>
          <cell r="R17">
            <v>7.5</v>
          </cell>
          <cell r="S17">
            <v>0.60850000000000004</v>
          </cell>
          <cell r="T17">
            <v>127.32299999999999</v>
          </cell>
          <cell r="U17">
            <v>1263.6955</v>
          </cell>
        </row>
        <row r="18">
          <cell r="D18">
            <v>663.94509999999991</v>
          </cell>
          <cell r="E18">
            <v>2662.2965999999997</v>
          </cell>
          <cell r="G18">
            <v>298.68</v>
          </cell>
          <cell r="H18">
            <v>36.356499999999997</v>
          </cell>
          <cell r="I18">
            <v>142.97149999999999</v>
          </cell>
          <cell r="J18">
            <v>7.766</v>
          </cell>
          <cell r="K18">
            <v>44.066000000000003</v>
          </cell>
          <cell r="L18">
            <v>286.0505</v>
          </cell>
          <cell r="M18">
            <v>191.57300000000001</v>
          </cell>
          <cell r="N18">
            <v>0</v>
          </cell>
          <cell r="O18">
            <v>180.41775000000007</v>
          </cell>
          <cell r="P18">
            <v>0</v>
          </cell>
          <cell r="Q18">
            <v>0</v>
          </cell>
          <cell r="R18">
            <v>0</v>
          </cell>
          <cell r="S18">
            <v>58.595999999999997</v>
          </cell>
          <cell r="T18">
            <v>316.79149999999998</v>
          </cell>
          <cell r="U18">
            <v>2044.222</v>
          </cell>
        </row>
        <row r="19">
          <cell r="D19">
            <v>15.434999999999999</v>
          </cell>
          <cell r="E19">
            <v>120.72359999999999</v>
          </cell>
          <cell r="G19">
            <v>366.58800000000002</v>
          </cell>
          <cell r="H19">
            <v>0.47299999999999998</v>
          </cell>
          <cell r="I19">
            <v>16.169</v>
          </cell>
          <cell r="J19">
            <v>1.716</v>
          </cell>
          <cell r="K19">
            <v>0</v>
          </cell>
          <cell r="L19">
            <v>13.74</v>
          </cell>
          <cell r="M19">
            <v>0</v>
          </cell>
          <cell r="N19">
            <v>0</v>
          </cell>
          <cell r="O19">
            <v>15.771500000000003</v>
          </cell>
          <cell r="P19">
            <v>0</v>
          </cell>
          <cell r="Q19">
            <v>0</v>
          </cell>
          <cell r="R19">
            <v>0</v>
          </cell>
          <cell r="S19">
            <v>5.0000000000000001E-4</v>
          </cell>
          <cell r="T19">
            <v>7.7869999999999999</v>
          </cell>
          <cell r="U19">
            <v>9.6930000000000014</v>
          </cell>
        </row>
        <row r="20">
          <cell r="D20">
            <v>0.1946</v>
          </cell>
          <cell r="E20">
            <v>12.7494</v>
          </cell>
          <cell r="G20">
            <v>3856.2855</v>
          </cell>
          <cell r="H20">
            <v>1047.652</v>
          </cell>
          <cell r="I20">
            <v>94.230999999999995</v>
          </cell>
          <cell r="J20">
            <v>2394.2159999999999</v>
          </cell>
          <cell r="K20">
            <v>0</v>
          </cell>
          <cell r="L20">
            <v>33.24</v>
          </cell>
          <cell r="M20">
            <v>0</v>
          </cell>
          <cell r="N20">
            <v>0</v>
          </cell>
          <cell r="O20">
            <v>40.25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132.98599999999999</v>
          </cell>
        </row>
        <row r="21">
          <cell r="D21">
            <v>416.23084999999924</v>
          </cell>
          <cell r="E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313.51900000000001</v>
          </cell>
          <cell r="U21">
            <v>325</v>
          </cell>
        </row>
        <row r="22">
          <cell r="D22">
            <v>18.358550000000001</v>
          </cell>
          <cell r="E22">
            <v>380.29379999999998</v>
          </cell>
          <cell r="G22">
            <v>76.465000000000003</v>
          </cell>
          <cell r="H22">
            <v>4.7945000000000002</v>
          </cell>
          <cell r="I22">
            <v>199.87350000000001</v>
          </cell>
          <cell r="J22">
            <v>3.1459999999999999</v>
          </cell>
          <cell r="K22">
            <v>899.20600000000002</v>
          </cell>
          <cell r="L22">
            <v>52.04</v>
          </cell>
          <cell r="M22">
            <v>800.72900000000004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</row>
        <row r="23">
          <cell r="D23">
            <v>0</v>
          </cell>
          <cell r="E23">
            <v>0</v>
          </cell>
          <cell r="G23">
            <v>146.90600000000001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902.14</v>
          </cell>
          <cell r="M23">
            <v>6.5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theme="3" tint="0.39997558519241921"/>
  </sheetPr>
  <dimension ref="A1:AA25"/>
  <sheetViews>
    <sheetView tabSelected="1" zoomScale="90" zoomScaleNormal="90" workbookViewId="0">
      <selection activeCell="G38" sqref="F38:G38"/>
    </sheetView>
  </sheetViews>
  <sheetFormatPr defaultRowHeight="12.75" x14ac:dyDescent="0.2"/>
  <cols>
    <col min="1" max="1" width="3" bestFit="1" customWidth="1"/>
    <col min="2" max="2" width="18.42578125" bestFit="1" customWidth="1"/>
    <col min="3" max="3" width="41.140625" bestFit="1" customWidth="1"/>
    <col min="4" max="21" width="10.85546875" customWidth="1"/>
    <col min="22" max="22" width="7.28515625" bestFit="1" customWidth="1"/>
    <col min="23" max="23" width="2" bestFit="1" customWidth="1"/>
    <col min="24" max="24" width="12.28515625" bestFit="1" customWidth="1"/>
    <col min="26" max="26" width="6.7109375" bestFit="1" customWidth="1"/>
    <col min="27" max="27" width="9.28515625" bestFit="1" customWidth="1"/>
    <col min="28" max="28" width="2" bestFit="1" customWidth="1"/>
  </cols>
  <sheetData>
    <row r="1" spans="1:27" s="5" customFormat="1" x14ac:dyDescent="0.2">
      <c r="X1" s="26" t="s">
        <v>92</v>
      </c>
      <c r="Y1" s="1" t="s">
        <v>93</v>
      </c>
      <c r="Z1" s="1" t="s">
        <v>94</v>
      </c>
      <c r="AA1" s="1" t="s">
        <v>102</v>
      </c>
    </row>
    <row r="2" spans="1:27" ht="15.75" x14ac:dyDescent="0.25">
      <c r="C2" s="6"/>
      <c r="D2" s="42" t="s">
        <v>44</v>
      </c>
      <c r="E2" s="42" t="s">
        <v>45</v>
      </c>
      <c r="F2" s="42" t="s">
        <v>46</v>
      </c>
      <c r="G2" s="42" t="s">
        <v>119</v>
      </c>
      <c r="H2" s="42" t="s">
        <v>120</v>
      </c>
      <c r="I2" s="42" t="s">
        <v>121</v>
      </c>
      <c r="J2" s="42" t="s">
        <v>122</v>
      </c>
      <c r="K2" s="42" t="s">
        <v>123</v>
      </c>
      <c r="L2" s="42" t="s">
        <v>124</v>
      </c>
      <c r="M2" s="42" t="s">
        <v>125</v>
      </c>
      <c r="N2" s="42" t="s">
        <v>47</v>
      </c>
      <c r="O2" s="42" t="s">
        <v>151</v>
      </c>
      <c r="P2" s="42" t="s">
        <v>152</v>
      </c>
      <c r="Q2" s="42" t="s">
        <v>153</v>
      </c>
      <c r="R2" s="42" t="s">
        <v>154</v>
      </c>
      <c r="S2" s="42" t="s">
        <v>48</v>
      </c>
      <c r="T2" s="42" t="s">
        <v>49</v>
      </c>
      <c r="U2" s="42" t="s">
        <v>50</v>
      </c>
      <c r="V2" s="42" t="s">
        <v>146</v>
      </c>
      <c r="X2" s="7"/>
      <c r="Y2" s="60" t="s">
        <v>139</v>
      </c>
      <c r="Z2" s="13" t="s">
        <v>76</v>
      </c>
      <c r="AA2" s="13" t="s">
        <v>103</v>
      </c>
    </row>
    <row r="3" spans="1:27" ht="38.25" x14ac:dyDescent="0.2">
      <c r="C3" s="59" t="s">
        <v>117</v>
      </c>
      <c r="D3" s="43" t="s">
        <v>51</v>
      </c>
      <c r="E3" s="43" t="s">
        <v>52</v>
      </c>
      <c r="F3" s="43" t="s">
        <v>137</v>
      </c>
      <c r="G3" s="43" t="s">
        <v>131</v>
      </c>
      <c r="H3" s="43" t="s">
        <v>126</v>
      </c>
      <c r="I3" s="43" t="s">
        <v>121</v>
      </c>
      <c r="J3" s="43" t="s">
        <v>127</v>
      </c>
      <c r="K3" s="43" t="s">
        <v>128</v>
      </c>
      <c r="L3" s="43" t="s">
        <v>129</v>
      </c>
      <c r="M3" s="43" t="s">
        <v>130</v>
      </c>
      <c r="N3" s="43" t="s">
        <v>53</v>
      </c>
      <c r="O3" s="43" t="s">
        <v>155</v>
      </c>
      <c r="P3" s="43" t="s">
        <v>156</v>
      </c>
      <c r="Q3" s="43" t="s">
        <v>157</v>
      </c>
      <c r="R3" s="43" t="s">
        <v>158</v>
      </c>
      <c r="S3" s="43" t="s">
        <v>54</v>
      </c>
      <c r="T3" s="43" t="s">
        <v>55</v>
      </c>
      <c r="U3" s="43" t="s">
        <v>87</v>
      </c>
      <c r="V3" s="43" t="s">
        <v>56</v>
      </c>
    </row>
    <row r="4" spans="1:27" x14ac:dyDescent="0.2">
      <c r="B4" s="46"/>
      <c r="C4" s="76" t="s">
        <v>57</v>
      </c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77"/>
    </row>
    <row r="5" spans="1:27" x14ac:dyDescent="0.2">
      <c r="A5" s="5"/>
      <c r="B5" s="44" t="s">
        <v>58</v>
      </c>
      <c r="C5" s="49" t="s">
        <v>59</v>
      </c>
      <c r="D5" s="78">
        <f>[2]EB2!D16</f>
        <v>124.79425000000001</v>
      </c>
      <c r="E5" s="78">
        <f>[2]EB2!E16</f>
        <v>3095.8757999999998</v>
      </c>
      <c r="F5" s="78">
        <f>[2]EB2!F16</f>
        <v>0</v>
      </c>
      <c r="G5" s="78">
        <f>[2]EB2!G16</f>
        <v>862.053</v>
      </c>
      <c r="H5" s="78">
        <f>[2]EB2!H16</f>
        <v>72.9495</v>
      </c>
      <c r="I5" s="78">
        <f>[2]EB2!I16</f>
        <v>190.17599999999999</v>
      </c>
      <c r="J5" s="78">
        <f>[2]EB2!J16</f>
        <v>3.1680000000000001</v>
      </c>
      <c r="K5" s="78">
        <f>[2]EB2!K16</f>
        <v>0</v>
      </c>
      <c r="L5" s="78">
        <f>[2]EB2!L16</f>
        <v>15.38</v>
      </c>
      <c r="M5" s="78">
        <f>[2]EB2!M16</f>
        <v>0.92</v>
      </c>
      <c r="N5" s="79">
        <f>[2]EB2!N16</f>
        <v>0</v>
      </c>
      <c r="O5" s="78">
        <f>[2]EB2!O16</f>
        <v>298.48174999999992</v>
      </c>
      <c r="P5" s="78">
        <f>[2]EB2!P16</f>
        <v>0</v>
      </c>
      <c r="Q5" s="78">
        <f>[2]EB2!Q16</f>
        <v>0</v>
      </c>
      <c r="R5" s="78">
        <f>[2]EB2!R16</f>
        <v>50</v>
      </c>
      <c r="S5" s="78">
        <f>[2]EB2!S16</f>
        <v>0</v>
      </c>
      <c r="T5" s="78">
        <f>[2]EB2!T16</f>
        <v>432.74250000000001</v>
      </c>
      <c r="U5" s="78">
        <f>[2]EB2!U16</f>
        <v>1435.8710000000001</v>
      </c>
      <c r="V5" s="80">
        <f>SUM(D5:U5)</f>
        <v>6582.4117999999999</v>
      </c>
    </row>
    <row r="6" spans="1:27" x14ac:dyDescent="0.2">
      <c r="A6" s="5"/>
      <c r="B6" s="44" t="s">
        <v>60</v>
      </c>
      <c r="C6" s="50" t="s">
        <v>61</v>
      </c>
      <c r="D6" s="78">
        <f>[2]EB2!D17</f>
        <v>19.923749999999998</v>
      </c>
      <c r="E6" s="78">
        <f>[2]EB2!E17</f>
        <v>1051.038</v>
      </c>
      <c r="F6" s="78">
        <f>[2]EB2!F17</f>
        <v>0</v>
      </c>
      <c r="G6" s="78">
        <f>[2]EB2!G17</f>
        <v>368.84399999999999</v>
      </c>
      <c r="H6" s="78">
        <f>[2]EB2!H17</f>
        <v>1.677</v>
      </c>
      <c r="I6" s="78">
        <f>[2]EB2!I17</f>
        <v>31.602</v>
      </c>
      <c r="J6" s="78">
        <f>[2]EB2!J17</f>
        <v>5.72</v>
      </c>
      <c r="K6" s="78">
        <f>[2]EB2!K17</f>
        <v>0</v>
      </c>
      <c r="L6" s="78">
        <f>[2]EB2!L17</f>
        <v>19.32</v>
      </c>
      <c r="M6" s="78">
        <f>[2]EB2!M17</f>
        <v>0.24199999999999999</v>
      </c>
      <c r="N6" s="79">
        <f>[2]EB2!N17</f>
        <v>0</v>
      </c>
      <c r="O6" s="78">
        <f>[2]EB2!O17</f>
        <v>13</v>
      </c>
      <c r="P6" s="78">
        <f>[2]EB2!P17</f>
        <v>0</v>
      </c>
      <c r="Q6" s="78">
        <f>[2]EB2!Q17</f>
        <v>0</v>
      </c>
      <c r="R6" s="78">
        <f>[2]EB2!R17</f>
        <v>7.5</v>
      </c>
      <c r="S6" s="78">
        <f>[2]EB2!S17</f>
        <v>0.60850000000000004</v>
      </c>
      <c r="T6" s="78">
        <f>[2]EB2!T17</f>
        <v>127.32299999999999</v>
      </c>
      <c r="U6" s="78">
        <f>[2]EB2!U17</f>
        <v>1263.6955</v>
      </c>
      <c r="V6" s="80">
        <f t="shared" ref="V6:V12" si="0">SUM(D6:U6)</f>
        <v>2910.4937500000001</v>
      </c>
    </row>
    <row r="7" spans="1:27" ht="15" x14ac:dyDescent="0.25">
      <c r="A7" s="5"/>
      <c r="B7" s="44" t="s">
        <v>62</v>
      </c>
      <c r="C7" s="50" t="s">
        <v>63</v>
      </c>
      <c r="D7" s="45">
        <f>[2]EB2!D18</f>
        <v>663.94509999999991</v>
      </c>
      <c r="E7" s="45">
        <f>[2]EB2!E18</f>
        <v>2662.2965999999997</v>
      </c>
      <c r="F7" s="45">
        <f>[2]EB2!F18</f>
        <v>0</v>
      </c>
      <c r="G7" s="45">
        <f>[2]EB2!G18</f>
        <v>298.68</v>
      </c>
      <c r="H7" s="45">
        <f>[2]EB2!H18</f>
        <v>36.356499999999997</v>
      </c>
      <c r="I7" s="45">
        <f>[2]EB2!I18</f>
        <v>142.97149999999999</v>
      </c>
      <c r="J7" s="45">
        <f>[2]EB2!J18</f>
        <v>7.766</v>
      </c>
      <c r="K7" s="45">
        <f>[2]EB2!K18</f>
        <v>44.066000000000003</v>
      </c>
      <c r="L7" s="45">
        <f>[2]EB2!L18</f>
        <v>286.0505</v>
      </c>
      <c r="M7" s="45">
        <f>[2]EB2!M18</f>
        <v>191.57300000000001</v>
      </c>
      <c r="N7" s="45">
        <f>[2]EB2!N18</f>
        <v>0</v>
      </c>
      <c r="O7" s="45">
        <f>[2]EB2!O18</f>
        <v>180.41775000000007</v>
      </c>
      <c r="P7" s="45">
        <f>[2]EB2!P18</f>
        <v>0</v>
      </c>
      <c r="Q7" s="45">
        <f>[2]EB2!Q18</f>
        <v>0</v>
      </c>
      <c r="R7" s="45">
        <f>[2]EB2!R18</f>
        <v>0</v>
      </c>
      <c r="S7" s="78">
        <f>[2]EB2!S18</f>
        <v>58.595999999999997</v>
      </c>
      <c r="T7" s="78">
        <f>[2]EB2!T18</f>
        <v>316.79149999999998</v>
      </c>
      <c r="U7" s="45">
        <f>[2]EB2!U18</f>
        <v>2044.222</v>
      </c>
      <c r="V7" s="80">
        <f t="shared" si="0"/>
        <v>6933.7324499999986</v>
      </c>
    </row>
    <row r="8" spans="1:27" x14ac:dyDescent="0.2">
      <c r="A8" s="5"/>
      <c r="B8" s="44" t="s">
        <v>64</v>
      </c>
      <c r="C8" s="50" t="s">
        <v>65</v>
      </c>
      <c r="D8" s="78">
        <f>[2]EB2!D19</f>
        <v>15.434999999999999</v>
      </c>
      <c r="E8" s="78">
        <f>[2]EB2!E19</f>
        <v>120.72359999999999</v>
      </c>
      <c r="F8" s="78">
        <f>[2]EB2!F19</f>
        <v>0</v>
      </c>
      <c r="G8" s="78">
        <f>[2]EB2!G19</f>
        <v>366.58800000000002</v>
      </c>
      <c r="H8" s="78">
        <f>[2]EB2!H19</f>
        <v>0.47299999999999998</v>
      </c>
      <c r="I8" s="78">
        <f>[2]EB2!I19</f>
        <v>16.169</v>
      </c>
      <c r="J8" s="78">
        <f>[2]EB2!J19</f>
        <v>1.716</v>
      </c>
      <c r="K8" s="78">
        <f>[2]EB2!K19</f>
        <v>0</v>
      </c>
      <c r="L8" s="78">
        <f>[2]EB2!L19</f>
        <v>13.74</v>
      </c>
      <c r="M8" s="78">
        <f>[2]EB2!M19</f>
        <v>0</v>
      </c>
      <c r="N8" s="79">
        <f>[2]EB2!N19</f>
        <v>0</v>
      </c>
      <c r="O8" s="78">
        <f>[2]EB2!O19</f>
        <v>15.771500000000003</v>
      </c>
      <c r="P8" s="78">
        <f>[2]EB2!P19</f>
        <v>0</v>
      </c>
      <c r="Q8" s="78">
        <f>[2]EB2!Q19</f>
        <v>0</v>
      </c>
      <c r="R8" s="78">
        <f>[2]EB2!R19</f>
        <v>0</v>
      </c>
      <c r="S8" s="78">
        <f>[2]EB2!S19</f>
        <v>5.0000000000000001E-4</v>
      </c>
      <c r="T8" s="78">
        <f>[2]EB2!T19</f>
        <v>7.7869999999999999</v>
      </c>
      <c r="U8" s="78">
        <f>[2]EB2!U19</f>
        <v>9.6930000000000014</v>
      </c>
      <c r="V8" s="80">
        <f t="shared" si="0"/>
        <v>568.09659999999997</v>
      </c>
    </row>
    <row r="9" spans="1:27" x14ac:dyDescent="0.2">
      <c r="A9" s="5"/>
      <c r="B9" s="44" t="s">
        <v>66</v>
      </c>
      <c r="C9" s="50" t="s">
        <v>67</v>
      </c>
      <c r="D9" s="78">
        <f>[2]EB2!D20</f>
        <v>0.1946</v>
      </c>
      <c r="E9" s="78">
        <f>[2]EB2!E20</f>
        <v>12.7494</v>
      </c>
      <c r="F9" s="78">
        <f>[2]EB2!F20</f>
        <v>0</v>
      </c>
      <c r="G9" s="78">
        <f>[2]EB2!G20</f>
        <v>3856.2855</v>
      </c>
      <c r="H9" s="78">
        <f>[2]EB2!H20</f>
        <v>1047.652</v>
      </c>
      <c r="I9" s="78">
        <f>[2]EB2!I20</f>
        <v>94.230999999999995</v>
      </c>
      <c r="J9" s="78">
        <f>[2]EB2!J20</f>
        <v>2394.2159999999999</v>
      </c>
      <c r="K9" s="78">
        <f>[2]EB2!K20</f>
        <v>0</v>
      </c>
      <c r="L9" s="78">
        <f>[2]EB2!L20</f>
        <v>33.24</v>
      </c>
      <c r="M9" s="78">
        <f>[2]EB2!M20</f>
        <v>0</v>
      </c>
      <c r="N9" s="79">
        <f>[2]EB2!N20</f>
        <v>0</v>
      </c>
      <c r="O9" s="78">
        <f>[2]EB2!O20</f>
        <v>40.25</v>
      </c>
      <c r="P9" s="78">
        <f>[2]EB2!P20</f>
        <v>0</v>
      </c>
      <c r="Q9" s="78">
        <f>[2]EB2!Q20</f>
        <v>0</v>
      </c>
      <c r="R9" s="78">
        <f>[2]EB2!R20</f>
        <v>0</v>
      </c>
      <c r="S9" s="78">
        <f>[2]EB2!S20</f>
        <v>0</v>
      </c>
      <c r="T9" s="78">
        <f>[2]EB2!T20</f>
        <v>0</v>
      </c>
      <c r="U9" s="78">
        <f>[2]EB2!U20</f>
        <v>132.98599999999999</v>
      </c>
      <c r="V9" s="80">
        <f t="shared" si="0"/>
        <v>7611.8044999999993</v>
      </c>
    </row>
    <row r="10" spans="1:27" x14ac:dyDescent="0.2">
      <c r="A10" s="5"/>
      <c r="B10" s="44" t="s">
        <v>68</v>
      </c>
      <c r="C10" s="51" t="s">
        <v>69</v>
      </c>
      <c r="D10" s="52">
        <f>[2]EB2!D21</f>
        <v>416.23084999999924</v>
      </c>
      <c r="E10" s="52">
        <f>[2]EB2!E21</f>
        <v>0</v>
      </c>
      <c r="F10" s="52">
        <f>[2]EB2!F21</f>
        <v>0</v>
      </c>
      <c r="G10" s="52">
        <f>[2]EB2!G21</f>
        <v>0</v>
      </c>
      <c r="H10" s="52">
        <f>[2]EB2!H21</f>
        <v>0</v>
      </c>
      <c r="I10" s="52">
        <f>[2]EB2!I21</f>
        <v>0</v>
      </c>
      <c r="J10" s="52">
        <f>[2]EB2!J21</f>
        <v>0</v>
      </c>
      <c r="K10" s="52">
        <f>[2]EB2!K21</f>
        <v>0</v>
      </c>
      <c r="L10" s="52">
        <f>[2]EB2!L21</f>
        <v>0</v>
      </c>
      <c r="M10" s="52">
        <f>[2]EB2!M21</f>
        <v>0</v>
      </c>
      <c r="N10" s="52">
        <f>[2]EB2!N21</f>
        <v>0</v>
      </c>
      <c r="O10" s="52">
        <f>[2]EB2!O21</f>
        <v>0</v>
      </c>
      <c r="P10" s="52">
        <f>[2]EB2!P21</f>
        <v>0</v>
      </c>
      <c r="Q10" s="52">
        <f>[2]EB2!Q21</f>
        <v>0</v>
      </c>
      <c r="R10" s="52">
        <f>[2]EB2!R21</f>
        <v>0</v>
      </c>
      <c r="S10" s="52">
        <f>[2]EB2!S21</f>
        <v>0</v>
      </c>
      <c r="T10" s="52">
        <f>[2]EB2!T21</f>
        <v>313.51900000000001</v>
      </c>
      <c r="U10" s="52">
        <f>[2]EB2!U21</f>
        <v>325</v>
      </c>
      <c r="V10" s="81">
        <f t="shared" si="0"/>
        <v>1054.7498499999992</v>
      </c>
    </row>
    <row r="11" spans="1:27" x14ac:dyDescent="0.2">
      <c r="A11" s="5"/>
      <c r="B11" s="44" t="s">
        <v>85</v>
      </c>
      <c r="C11" s="50" t="s">
        <v>70</v>
      </c>
      <c r="D11" s="78">
        <f>[2]EB2!D22</f>
        <v>18.358550000000001</v>
      </c>
      <c r="E11" s="78">
        <f>[2]EB2!E22</f>
        <v>380.29379999999998</v>
      </c>
      <c r="F11" s="78">
        <f>[2]EB2!F22</f>
        <v>0</v>
      </c>
      <c r="G11" s="78">
        <f>[2]EB2!G22</f>
        <v>76.465000000000003</v>
      </c>
      <c r="H11" s="78">
        <f>[2]EB2!H22</f>
        <v>4.7945000000000002</v>
      </c>
      <c r="I11" s="78">
        <f>[2]EB2!I22</f>
        <v>199.87350000000001</v>
      </c>
      <c r="J11" s="78">
        <f>[2]EB2!J22</f>
        <v>3.1459999999999999</v>
      </c>
      <c r="K11" s="78">
        <f>[2]EB2!K22</f>
        <v>899.20600000000002</v>
      </c>
      <c r="L11" s="78">
        <f>[2]EB2!L22</f>
        <v>52.04</v>
      </c>
      <c r="M11" s="78">
        <f>[2]EB2!M22</f>
        <v>800.72900000000004</v>
      </c>
      <c r="N11" s="79">
        <f>[2]EB2!N22</f>
        <v>0</v>
      </c>
      <c r="O11" s="78">
        <f>[2]EB2!O22</f>
        <v>0</v>
      </c>
      <c r="P11" s="78">
        <f>[2]EB2!P22</f>
        <v>0</v>
      </c>
      <c r="Q11" s="78">
        <f>[2]EB2!Q22</f>
        <v>0</v>
      </c>
      <c r="R11" s="78">
        <f>[2]EB2!R22</f>
        <v>0</v>
      </c>
      <c r="S11" s="78">
        <f>[2]EB2!S22</f>
        <v>0</v>
      </c>
      <c r="T11" s="78">
        <f>[2]EB2!T22</f>
        <v>0</v>
      </c>
      <c r="U11" s="78">
        <f>[2]EB2!U22</f>
        <v>0</v>
      </c>
      <c r="V11" s="80">
        <f t="shared" si="0"/>
        <v>2434.9063500000002</v>
      </c>
    </row>
    <row r="12" spans="1:27" x14ac:dyDescent="0.2">
      <c r="A12" s="5"/>
      <c r="B12" s="44" t="s">
        <v>86</v>
      </c>
      <c r="C12" s="50" t="s">
        <v>71</v>
      </c>
      <c r="D12" s="78">
        <f>[2]EB2!D23</f>
        <v>0</v>
      </c>
      <c r="E12" s="78">
        <f>[2]EB2!E23</f>
        <v>0</v>
      </c>
      <c r="F12" s="78">
        <f>[2]EB2!F23</f>
        <v>0</v>
      </c>
      <c r="G12" s="78">
        <f>[2]EB2!G23</f>
        <v>146.90600000000001</v>
      </c>
      <c r="H12" s="78">
        <f>[2]EB2!H23</f>
        <v>0</v>
      </c>
      <c r="I12" s="78">
        <f>[2]EB2!I23</f>
        <v>0</v>
      </c>
      <c r="J12" s="78">
        <f>[2]EB2!J23</f>
        <v>0</v>
      </c>
      <c r="K12" s="78">
        <f>[2]EB2!K23</f>
        <v>0</v>
      </c>
      <c r="L12" s="78">
        <f>[2]EB2!L23</f>
        <v>902.14</v>
      </c>
      <c r="M12" s="78">
        <f>[2]EB2!M23</f>
        <v>6.5</v>
      </c>
      <c r="N12" s="79">
        <f>[2]EB2!N23</f>
        <v>0</v>
      </c>
      <c r="O12" s="52">
        <f>[2]EB2!O23</f>
        <v>0</v>
      </c>
      <c r="P12" s="52">
        <f>[2]EB2!P23</f>
        <v>0</v>
      </c>
      <c r="Q12" s="52">
        <f>[2]EB2!Q23</f>
        <v>0</v>
      </c>
      <c r="R12" s="52">
        <f>[2]EB2!R23</f>
        <v>0</v>
      </c>
      <c r="S12" s="78">
        <f>[2]EB2!S23</f>
        <v>0</v>
      </c>
      <c r="T12" s="78">
        <f>[2]EB2!T23</f>
        <v>0</v>
      </c>
      <c r="U12" s="78">
        <f>[2]EB2!U23</f>
        <v>0</v>
      </c>
      <c r="V12" s="80">
        <f t="shared" si="0"/>
        <v>1055.546</v>
      </c>
    </row>
    <row r="13" spans="1:27" ht="15" x14ac:dyDescent="0.25">
      <c r="A13" s="5"/>
      <c r="B13" s="75" t="s">
        <v>88</v>
      </c>
      <c r="C13" s="47" t="s">
        <v>144</v>
      </c>
      <c r="D13" s="53">
        <f t="shared" ref="D13:V13" si="1">SUM(D5:D12)</f>
        <v>1258.8820999999991</v>
      </c>
      <c r="E13" s="53">
        <f t="shared" si="1"/>
        <v>7322.9772000000003</v>
      </c>
      <c r="F13" s="53"/>
      <c r="G13" s="53">
        <f t="shared" si="1"/>
        <v>5975.8215</v>
      </c>
      <c r="H13" s="53">
        <f t="shared" si="1"/>
        <v>1163.9024999999999</v>
      </c>
      <c r="I13" s="53">
        <f t="shared" si="1"/>
        <v>675.02300000000002</v>
      </c>
      <c r="J13" s="53">
        <f t="shared" si="1"/>
        <v>2415.732</v>
      </c>
      <c r="K13" s="53">
        <f t="shared" si="1"/>
        <v>943.27200000000005</v>
      </c>
      <c r="L13" s="53">
        <f t="shared" si="1"/>
        <v>1321.9105</v>
      </c>
      <c r="M13" s="53">
        <f t="shared" si="1"/>
        <v>999.96400000000006</v>
      </c>
      <c r="N13" s="53">
        <f t="shared" si="1"/>
        <v>0</v>
      </c>
      <c r="O13" s="53">
        <f t="shared" si="1"/>
        <v>547.92100000000005</v>
      </c>
      <c r="P13" s="53"/>
      <c r="Q13" s="53"/>
      <c r="R13" s="53"/>
      <c r="S13" s="53">
        <f t="shared" si="1"/>
        <v>59.204999999999998</v>
      </c>
      <c r="T13" s="53">
        <f t="shared" si="1"/>
        <v>1198.163</v>
      </c>
      <c r="U13" s="53">
        <f t="shared" si="1"/>
        <v>5211.4674999999997</v>
      </c>
      <c r="V13" s="54">
        <f t="shared" si="1"/>
        <v>29151.741299999998</v>
      </c>
    </row>
    <row r="14" spans="1:27" x14ac:dyDescent="0.2">
      <c r="A14" s="5"/>
      <c r="D14" s="9"/>
      <c r="F14" s="9"/>
      <c r="G14" s="9"/>
      <c r="H14" s="9"/>
      <c r="I14" s="9"/>
      <c r="J14" s="9"/>
      <c r="K14" s="9"/>
      <c r="L14" s="9"/>
      <c r="M14" s="9"/>
    </row>
    <row r="15" spans="1:27" x14ac:dyDescent="0.2">
      <c r="A15" s="5"/>
      <c r="D15" s="9"/>
      <c r="F15" s="9"/>
      <c r="G15" s="9"/>
      <c r="H15" s="9"/>
      <c r="I15" s="9"/>
      <c r="J15" s="9"/>
      <c r="K15" s="9"/>
      <c r="L15" s="9"/>
      <c r="M15" s="9"/>
    </row>
    <row r="16" spans="1:27" ht="15" x14ac:dyDescent="0.25">
      <c r="A16" s="5"/>
      <c r="C16" s="45" t="s">
        <v>138</v>
      </c>
      <c r="D16" s="45"/>
      <c r="E16" s="45"/>
      <c r="F16" s="9"/>
      <c r="G16" s="9"/>
      <c r="H16" s="9"/>
      <c r="I16" s="9"/>
      <c r="J16" s="9"/>
      <c r="K16" s="9"/>
      <c r="L16" s="9"/>
      <c r="M16" s="9"/>
    </row>
    <row r="17" spans="1:24" x14ac:dyDescent="0.2">
      <c r="A17" s="5"/>
      <c r="D17" s="9"/>
      <c r="F17" s="9"/>
      <c r="G17" s="9"/>
      <c r="H17" s="9"/>
      <c r="I17" s="9"/>
      <c r="J17" s="9"/>
      <c r="K17" s="9"/>
      <c r="L17" s="9"/>
      <c r="M17" s="9"/>
    </row>
    <row r="18" spans="1:24" x14ac:dyDescent="0.2">
      <c r="A18" s="5"/>
      <c r="C18" s="27"/>
      <c r="D18" s="28"/>
      <c r="F18" s="7"/>
      <c r="G18" s="7"/>
      <c r="H18" s="7"/>
      <c r="I18" s="7"/>
      <c r="J18" s="7"/>
      <c r="K18" s="7"/>
      <c r="L18" s="7"/>
      <c r="M18" s="7"/>
      <c r="N18" s="7"/>
    </row>
    <row r="19" spans="1:24" ht="38.25" x14ac:dyDescent="0.2">
      <c r="A19" s="5"/>
      <c r="B19" s="29" t="s">
        <v>100</v>
      </c>
      <c r="C19" s="55" t="s">
        <v>114</v>
      </c>
      <c r="D19" s="43" t="s">
        <v>51</v>
      </c>
      <c r="E19" s="43" t="s">
        <v>52</v>
      </c>
      <c r="F19" s="43" t="s">
        <v>137</v>
      </c>
      <c r="G19" s="43" t="s">
        <v>131</v>
      </c>
      <c r="H19" s="43" t="s">
        <v>126</v>
      </c>
      <c r="I19" s="43" t="s">
        <v>121</v>
      </c>
      <c r="J19" s="43" t="s">
        <v>127</v>
      </c>
      <c r="K19" s="43" t="s">
        <v>128</v>
      </c>
      <c r="L19" s="43" t="s">
        <v>129</v>
      </c>
      <c r="M19" s="43" t="s">
        <v>130</v>
      </c>
      <c r="N19" s="43" t="s">
        <v>53</v>
      </c>
      <c r="O19" s="43" t="s">
        <v>155</v>
      </c>
      <c r="P19" s="43" t="s">
        <v>156</v>
      </c>
      <c r="Q19" s="43" t="s">
        <v>157</v>
      </c>
      <c r="R19" s="43" t="s">
        <v>158</v>
      </c>
      <c r="S19" s="43" t="s">
        <v>54</v>
      </c>
      <c r="T19" s="43" t="s">
        <v>55</v>
      </c>
      <c r="U19" s="43" t="s">
        <v>87</v>
      </c>
      <c r="V19" s="43" t="s">
        <v>56</v>
      </c>
    </row>
    <row r="20" spans="1:24" ht="15" x14ac:dyDescent="0.25">
      <c r="A20" s="5"/>
      <c r="B20" s="83" t="s">
        <v>62</v>
      </c>
      <c r="C20" s="85" t="s">
        <v>145</v>
      </c>
      <c r="D20" s="86"/>
      <c r="E20" s="85"/>
      <c r="F20" s="85"/>
      <c r="G20" s="85"/>
      <c r="H20" s="85"/>
      <c r="I20" s="85"/>
      <c r="J20" s="85"/>
      <c r="K20" s="85"/>
      <c r="L20" s="85"/>
      <c r="M20" s="85"/>
      <c r="N20" s="85"/>
      <c r="O20" s="85"/>
      <c r="P20" s="85"/>
      <c r="Q20" s="85"/>
      <c r="R20" s="85"/>
      <c r="S20" s="85"/>
      <c r="T20" s="85"/>
      <c r="U20" s="87"/>
      <c r="V20" s="88">
        <v>1</v>
      </c>
      <c r="W20" s="84"/>
      <c r="X20" s="87" t="s">
        <v>101</v>
      </c>
    </row>
    <row r="21" spans="1:24" x14ac:dyDescent="0.2">
      <c r="A21" s="5"/>
      <c r="V21" s="7"/>
    </row>
    <row r="22" spans="1:24" x14ac:dyDescent="0.2">
      <c r="A22" s="5"/>
      <c r="V22" s="7"/>
    </row>
    <row r="23" spans="1:24" x14ac:dyDescent="0.2">
      <c r="A23" s="5"/>
      <c r="C23" s="56" t="s">
        <v>105</v>
      </c>
      <c r="D23" s="57" t="s">
        <v>106</v>
      </c>
      <c r="E23" s="58" t="s">
        <v>107</v>
      </c>
      <c r="V23" s="7"/>
    </row>
    <row r="24" spans="1:24" x14ac:dyDescent="0.2">
      <c r="A24" s="5"/>
      <c r="B24" s="26" t="s">
        <v>115</v>
      </c>
      <c r="C24" s="89" t="s">
        <v>108</v>
      </c>
      <c r="D24" s="89" t="s">
        <v>109</v>
      </c>
      <c r="E24" s="90" t="s">
        <v>107</v>
      </c>
      <c r="V24" s="7"/>
    </row>
    <row r="25" spans="1:24" x14ac:dyDescent="0.2">
      <c r="B25" s="44" t="s">
        <v>62</v>
      </c>
      <c r="C25" s="109">
        <v>1</v>
      </c>
      <c r="D25" s="110"/>
      <c r="E25" s="111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5"/>
  <sheetViews>
    <sheetView zoomScaleNormal="100" workbookViewId="0">
      <selection activeCell="E19" sqref="E19"/>
    </sheetView>
  </sheetViews>
  <sheetFormatPr defaultRowHeight="12.75" x14ac:dyDescent="0.2"/>
  <cols>
    <col min="1" max="1" width="1.85546875" customWidth="1"/>
    <col min="2" max="2" width="7.7109375" customWidth="1"/>
    <col min="3" max="4" width="6.85546875" customWidth="1"/>
  </cols>
  <sheetData>
    <row r="2" spans="2:10" ht="18" x14ac:dyDescent="0.25">
      <c r="B2" s="70" t="s">
        <v>143</v>
      </c>
    </row>
    <row r="4" spans="2:10" ht="18" x14ac:dyDescent="0.25">
      <c r="E4" s="107"/>
      <c r="F4" s="107"/>
      <c r="G4" s="107"/>
      <c r="H4" s="107"/>
      <c r="I4" s="107"/>
      <c r="J4" s="107"/>
    </row>
    <row r="5" spans="2:10" ht="12.75" customHeight="1" x14ac:dyDescent="0.2">
      <c r="E5" s="69" t="s">
        <v>150</v>
      </c>
      <c r="F5" s="69"/>
      <c r="G5" s="69"/>
      <c r="H5" s="69"/>
      <c r="I5" s="108"/>
      <c r="J5" s="108"/>
    </row>
  </sheetData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R35"/>
  <sheetViews>
    <sheetView zoomScaleNormal="100" workbookViewId="0">
      <selection activeCell="R10" sqref="R10"/>
    </sheetView>
  </sheetViews>
  <sheetFormatPr defaultRowHeight="12.75" x14ac:dyDescent="0.2"/>
  <cols>
    <col min="1" max="1" width="3" customWidth="1"/>
    <col min="2" max="2" width="13.5703125" bestFit="1" customWidth="1"/>
    <col min="3" max="3" width="13.140625" bestFit="1" customWidth="1"/>
    <col min="4" max="4" width="11.85546875" bestFit="1" customWidth="1"/>
    <col min="5" max="5" width="11.5703125" bestFit="1" customWidth="1"/>
    <col min="6" max="6" width="13" bestFit="1" customWidth="1"/>
    <col min="7" max="7" width="8.28515625" bestFit="1" customWidth="1"/>
    <col min="8" max="8" width="9" customWidth="1"/>
    <col min="9" max="9" width="2.140625" bestFit="1" customWidth="1"/>
    <col min="10" max="10" width="12.42578125" customWidth="1"/>
    <col min="11" max="11" width="7.140625" customWidth="1"/>
    <col min="12" max="12" width="14.5703125" bestFit="1" customWidth="1"/>
    <col min="13" max="13" width="63" customWidth="1"/>
    <col min="14" max="14" width="6.140625" customWidth="1"/>
    <col min="15" max="15" width="10.42578125" bestFit="1" customWidth="1"/>
    <col min="16" max="16" width="12.85546875" bestFit="1" customWidth="1"/>
    <col min="17" max="17" width="14.140625" bestFit="1" customWidth="1"/>
    <col min="18" max="18" width="8.140625" customWidth="1"/>
  </cols>
  <sheetData>
    <row r="1" spans="2:18" ht="15" x14ac:dyDescent="0.25">
      <c r="B1" s="11" t="s">
        <v>73</v>
      </c>
      <c r="C1" s="11" t="s">
        <v>74</v>
      </c>
      <c r="D1" s="11" t="s">
        <v>75</v>
      </c>
      <c r="E1" s="11" t="s">
        <v>112</v>
      </c>
      <c r="F1" s="11" t="s">
        <v>93</v>
      </c>
      <c r="G1" s="11" t="s">
        <v>98</v>
      </c>
      <c r="H1" s="38"/>
    </row>
    <row r="2" spans="2:18" ht="15.75" x14ac:dyDescent="0.25">
      <c r="B2" s="13" t="str">
        <f>'EB2'!B7</f>
        <v>IND</v>
      </c>
      <c r="C2" s="13" t="str">
        <f>'EB2'!C7</f>
        <v>Industry</v>
      </c>
      <c r="D2" s="13" t="s">
        <v>110</v>
      </c>
      <c r="E2" s="13" t="str">
        <f>'EB2'!Z2</f>
        <v>PJ</v>
      </c>
      <c r="F2" s="13" t="str">
        <f>'EB2'!Y2</f>
        <v>M€2005</v>
      </c>
      <c r="G2" s="13" t="s">
        <v>99</v>
      </c>
      <c r="H2" s="12"/>
      <c r="J2" s="115" t="s">
        <v>14</v>
      </c>
      <c r="K2" s="115"/>
      <c r="L2" s="116"/>
      <c r="M2" s="116"/>
      <c r="N2" s="116"/>
      <c r="O2" s="116"/>
      <c r="P2" s="116"/>
      <c r="Q2" s="116"/>
      <c r="R2" s="116"/>
    </row>
    <row r="3" spans="2:18" x14ac:dyDescent="0.2">
      <c r="J3" s="117" t="s">
        <v>7</v>
      </c>
      <c r="K3" s="118" t="s">
        <v>30</v>
      </c>
      <c r="L3" s="117" t="s">
        <v>0</v>
      </c>
      <c r="M3" s="117" t="s">
        <v>3</v>
      </c>
      <c r="N3" s="117" t="s">
        <v>4</v>
      </c>
      <c r="O3" s="117" t="s">
        <v>8</v>
      </c>
      <c r="P3" s="117" t="s">
        <v>9</v>
      </c>
      <c r="Q3" s="117" t="s">
        <v>10</v>
      </c>
      <c r="R3" s="117" t="s">
        <v>12</v>
      </c>
    </row>
    <row r="4" spans="2:18" s="5" customFormat="1" ht="24" thickBot="1" x14ac:dyDescent="0.3">
      <c r="B4" s="12"/>
      <c r="C4" s="12"/>
      <c r="D4" s="12"/>
      <c r="E4" s="12"/>
      <c r="G4" s="12"/>
      <c r="J4" s="119" t="s">
        <v>37</v>
      </c>
      <c r="K4" s="119" t="s">
        <v>31</v>
      </c>
      <c r="L4" s="119" t="s">
        <v>26</v>
      </c>
      <c r="M4" s="119" t="s">
        <v>27</v>
      </c>
      <c r="N4" s="119" t="s">
        <v>4</v>
      </c>
      <c r="O4" s="119" t="s">
        <v>40</v>
      </c>
      <c r="P4" s="119" t="s">
        <v>41</v>
      </c>
      <c r="Q4" s="119" t="s">
        <v>28</v>
      </c>
      <c r="R4" s="119" t="s">
        <v>29</v>
      </c>
    </row>
    <row r="5" spans="2:18" x14ac:dyDescent="0.2">
      <c r="B5" s="7"/>
      <c r="C5" s="7"/>
      <c r="D5" s="7"/>
      <c r="E5" s="15"/>
      <c r="F5" s="15"/>
      <c r="G5" s="65"/>
      <c r="H5" s="14"/>
      <c r="J5" s="120" t="s">
        <v>72</v>
      </c>
      <c r="K5" s="120"/>
      <c r="L5" s="120" t="str">
        <f>$B$2&amp;'EB2'!$D$2</f>
        <v>INDCOA</v>
      </c>
      <c r="M5" s="121" t="str">
        <f>$C$2&amp;" "&amp;'EB2'!$D$3</f>
        <v>Industry Solid Fuels</v>
      </c>
      <c r="N5" s="120" t="str">
        <f>$E$2</f>
        <v>PJ</v>
      </c>
      <c r="O5" s="120"/>
      <c r="P5" s="120"/>
      <c r="Q5" s="120"/>
      <c r="R5" s="120"/>
    </row>
    <row r="6" spans="2:18" x14ac:dyDescent="0.2">
      <c r="B6" s="7"/>
      <c r="C6" s="7"/>
      <c r="D6" s="7"/>
      <c r="E6" s="15"/>
      <c r="F6" s="15"/>
      <c r="G6" s="65"/>
      <c r="H6" s="14"/>
      <c r="J6" s="120"/>
      <c r="K6" s="120"/>
      <c r="L6" s="120" t="str">
        <f>$B$2&amp;'EB2'!$E$2</f>
        <v>INDGAS</v>
      </c>
      <c r="M6" s="121" t="str">
        <f>$C$2&amp;" "&amp;'EB2'!$E$3</f>
        <v>Industry Natural Gas</v>
      </c>
      <c r="N6" s="120" t="str">
        <f>$E$2</f>
        <v>PJ</v>
      </c>
      <c r="O6" s="120"/>
      <c r="P6" s="120"/>
      <c r="Q6" s="120"/>
      <c r="R6" s="120"/>
    </row>
    <row r="7" spans="2:18" x14ac:dyDescent="0.2">
      <c r="B7" s="7"/>
      <c r="C7" s="7"/>
      <c r="D7" s="7"/>
      <c r="E7" s="15"/>
      <c r="F7" s="15"/>
      <c r="G7" s="65"/>
      <c r="H7" s="14"/>
      <c r="J7" s="120"/>
      <c r="K7" s="120"/>
      <c r="L7" s="120" t="str">
        <f>$B$2&amp;'EB2'!$F$2</f>
        <v>INDOIL</v>
      </c>
      <c r="M7" s="121" t="str">
        <f>$C$2&amp;" "&amp;'EB2'!$F$3</f>
        <v>Industry Crude Oil</v>
      </c>
      <c r="N7" s="120" t="str">
        <f>$E$2</f>
        <v>PJ</v>
      </c>
      <c r="O7" s="120"/>
      <c r="P7" s="120"/>
      <c r="Q7" s="120"/>
      <c r="R7" s="120"/>
    </row>
    <row r="8" spans="2:18" x14ac:dyDescent="0.2">
      <c r="B8" s="7"/>
      <c r="C8" s="7"/>
      <c r="D8" s="7"/>
      <c r="E8" s="15"/>
      <c r="F8" s="15"/>
      <c r="G8" s="65"/>
      <c r="H8" s="14"/>
      <c r="J8" s="120"/>
      <c r="K8" s="120"/>
      <c r="L8" s="120" t="str">
        <f>$B$2&amp;'EB2'!$O$2</f>
        <v>INDBIO</v>
      </c>
      <c r="M8" s="121" t="str">
        <f>$C$2&amp;" "&amp;'EB2'!$O$3</f>
        <v>Industry Biomass</v>
      </c>
      <c r="N8" s="120" t="str">
        <f>$E$2</f>
        <v>PJ</v>
      </c>
      <c r="O8" s="120"/>
      <c r="P8" s="120"/>
      <c r="Q8" s="120"/>
      <c r="R8" s="120"/>
    </row>
    <row r="9" spans="2:18" x14ac:dyDescent="0.2">
      <c r="B9" s="7"/>
      <c r="C9" s="7"/>
      <c r="D9" s="7"/>
      <c r="E9" s="15"/>
      <c r="F9" s="15"/>
      <c r="G9" s="65"/>
      <c r="H9" s="14"/>
      <c r="J9" s="120"/>
      <c r="K9" s="120"/>
      <c r="L9" s="120" t="str">
        <f>$B$2&amp;'EB2'!$U$2</f>
        <v>INDELC</v>
      </c>
      <c r="M9" s="121" t="str">
        <f>$C$2&amp;" "&amp;'EB2'!$U$3</f>
        <v>Industry Electricity</v>
      </c>
      <c r="N9" s="120" t="str">
        <f>$E$2</f>
        <v>PJ</v>
      </c>
      <c r="O9" s="120"/>
      <c r="P9" s="120" t="s">
        <v>116</v>
      </c>
      <c r="Q9" s="120"/>
      <c r="R9" s="120" t="s">
        <v>50</v>
      </c>
    </row>
    <row r="10" spans="2:18" x14ac:dyDescent="0.2">
      <c r="B10" s="7"/>
      <c r="C10" s="7"/>
      <c r="D10" s="7"/>
      <c r="E10" s="15"/>
      <c r="F10" s="15"/>
      <c r="G10" s="65"/>
      <c r="H10" s="14"/>
      <c r="J10" s="5"/>
      <c r="K10" s="5"/>
      <c r="L10" s="5"/>
      <c r="M10" s="25"/>
      <c r="N10" s="5"/>
      <c r="O10" s="5"/>
      <c r="P10" s="5"/>
      <c r="Q10" s="5"/>
      <c r="R10" s="5"/>
    </row>
    <row r="11" spans="2:18" x14ac:dyDescent="0.2">
      <c r="L11" s="32"/>
      <c r="M11" s="34"/>
    </row>
    <row r="12" spans="2:18" x14ac:dyDescent="0.2">
      <c r="D12" s="4" t="s">
        <v>13</v>
      </c>
      <c r="E12" s="4"/>
      <c r="F12" s="4"/>
      <c r="J12" s="115" t="s">
        <v>15</v>
      </c>
      <c r="K12" s="115"/>
      <c r="L12" s="122"/>
      <c r="M12" s="122"/>
      <c r="N12" s="122"/>
      <c r="O12" s="122"/>
      <c r="P12" s="122"/>
      <c r="Q12" s="122"/>
      <c r="R12" s="122"/>
    </row>
    <row r="13" spans="2:18" x14ac:dyDescent="0.2">
      <c r="B13" s="21" t="s">
        <v>1</v>
      </c>
      <c r="C13" s="21" t="s">
        <v>5</v>
      </c>
      <c r="D13" s="21" t="s">
        <v>6</v>
      </c>
      <c r="E13" s="97" t="s">
        <v>135</v>
      </c>
      <c r="F13" s="72" t="s">
        <v>118</v>
      </c>
      <c r="G13" s="72" t="s">
        <v>84</v>
      </c>
      <c r="H13" s="72" t="s">
        <v>79</v>
      </c>
      <c r="J13" s="117" t="s">
        <v>11</v>
      </c>
      <c r="K13" s="118" t="s">
        <v>30</v>
      </c>
      <c r="L13" s="117" t="s">
        <v>1</v>
      </c>
      <c r="M13" s="117" t="s">
        <v>2</v>
      </c>
      <c r="N13" s="117" t="s">
        <v>16</v>
      </c>
      <c r="O13" s="117" t="s">
        <v>17</v>
      </c>
      <c r="P13" s="117" t="s">
        <v>18</v>
      </c>
      <c r="Q13" s="117" t="s">
        <v>19</v>
      </c>
      <c r="R13" s="117" t="s">
        <v>20</v>
      </c>
    </row>
    <row r="14" spans="2:18" ht="23.25" thickBot="1" x14ac:dyDescent="0.25">
      <c r="B14" s="19" t="s">
        <v>39</v>
      </c>
      <c r="C14" s="19" t="s">
        <v>32</v>
      </c>
      <c r="D14" s="19" t="s">
        <v>33</v>
      </c>
      <c r="E14" s="19" t="s">
        <v>136</v>
      </c>
      <c r="F14" s="19" t="s">
        <v>34</v>
      </c>
      <c r="G14" s="19" t="s">
        <v>89</v>
      </c>
      <c r="H14" s="19" t="s">
        <v>159</v>
      </c>
      <c r="J14" s="119" t="s">
        <v>38</v>
      </c>
      <c r="K14" s="119" t="s">
        <v>31</v>
      </c>
      <c r="L14" s="119" t="s">
        <v>21</v>
      </c>
      <c r="M14" s="119" t="s">
        <v>22</v>
      </c>
      <c r="N14" s="119" t="s">
        <v>23</v>
      </c>
      <c r="O14" s="119" t="s">
        <v>24</v>
      </c>
      <c r="P14" s="119" t="s">
        <v>43</v>
      </c>
      <c r="Q14" s="119" t="s">
        <v>42</v>
      </c>
      <c r="R14" s="119" t="s">
        <v>25</v>
      </c>
    </row>
    <row r="15" spans="2:18" ht="13.5" thickBot="1" x14ac:dyDescent="0.25">
      <c r="B15" s="41" t="s">
        <v>90</v>
      </c>
      <c r="C15" s="41"/>
      <c r="D15" s="41"/>
      <c r="E15" s="17"/>
      <c r="F15" s="17" t="str">
        <f>E2&amp;"a"</f>
        <v>PJa</v>
      </c>
      <c r="G15" s="17"/>
      <c r="H15" s="17" t="s">
        <v>91</v>
      </c>
      <c r="J15" s="119" t="s">
        <v>81</v>
      </c>
      <c r="K15" s="123"/>
      <c r="L15" s="123"/>
      <c r="M15" s="123"/>
      <c r="N15" s="123"/>
      <c r="O15" s="123"/>
      <c r="P15" s="123"/>
      <c r="Q15" s="123"/>
      <c r="R15" s="123"/>
    </row>
    <row r="16" spans="2:18" x14ac:dyDescent="0.2">
      <c r="B16" t="str">
        <f>L16</f>
        <v>FTE-INDCOA</v>
      </c>
      <c r="C16" t="str">
        <f>RIGHT(D16,3)</f>
        <v>COA</v>
      </c>
      <c r="D16" t="str">
        <f>L5</f>
        <v>INDCOA</v>
      </c>
      <c r="E16" s="15"/>
      <c r="G16" s="64">
        <v>1</v>
      </c>
      <c r="H16" s="61">
        <v>30</v>
      </c>
      <c r="J16" s="124" t="s">
        <v>111</v>
      </c>
      <c r="K16" s="120"/>
      <c r="L16" s="120" t="str">
        <f>"FT"&amp;$G$2&amp;"-"&amp;L5</f>
        <v>FTE-INDCOA</v>
      </c>
      <c r="M16" s="121" t="str">
        <f>$D$2&amp;" Technology"&amp;" "&amp;$G$1&amp;" "&amp;M5</f>
        <v>Sector Fuel Technology Existing Industry Solid Fuels</v>
      </c>
      <c r="N16" s="120" t="str">
        <f>$E$2</f>
        <v>PJ</v>
      </c>
      <c r="O16" s="120" t="str">
        <f>$E$2&amp;"a"</f>
        <v>PJa</v>
      </c>
      <c r="P16" s="120"/>
      <c r="Q16" s="120"/>
      <c r="R16" s="120"/>
    </row>
    <row r="17" spans="2:18" x14ac:dyDescent="0.2">
      <c r="B17" t="str">
        <f>L17</f>
        <v>FTE-INDGAS</v>
      </c>
      <c r="C17" t="str">
        <f>RIGHT(D17,3)</f>
        <v>GAS</v>
      </c>
      <c r="D17" t="str">
        <f>L6</f>
        <v>INDGAS</v>
      </c>
      <c r="E17" s="15"/>
      <c r="G17" s="64">
        <v>1</v>
      </c>
      <c r="H17" s="61">
        <v>30</v>
      </c>
      <c r="J17" s="120"/>
      <c r="K17" s="120"/>
      <c r="L17" s="120" t="str">
        <f>"FT"&amp;$G$2&amp;"-"&amp;L6</f>
        <v>FTE-INDGAS</v>
      </c>
      <c r="M17" s="121" t="str">
        <f>$D$2&amp;" Technology"&amp;" "&amp;$G$1&amp;" "&amp;M6</f>
        <v>Sector Fuel Technology Existing Industry Natural Gas</v>
      </c>
      <c r="N17" s="120" t="str">
        <f>$E$2</f>
        <v>PJ</v>
      </c>
      <c r="O17" s="120" t="str">
        <f>$E$2&amp;"a"</f>
        <v>PJa</v>
      </c>
      <c r="P17" s="120"/>
      <c r="Q17" s="120"/>
      <c r="R17" s="120"/>
    </row>
    <row r="18" spans="2:18" x14ac:dyDescent="0.2">
      <c r="B18" t="str">
        <f>L18</f>
        <v>FTE-INDOIL</v>
      </c>
      <c r="C18" t="str">
        <f>'EB2'!G$2</f>
        <v>DSL</v>
      </c>
      <c r="D18" t="str">
        <f>L7</f>
        <v>INDOIL</v>
      </c>
      <c r="E18" s="100">
        <f>-'EB2'!G$7/-SUM('EB2'!$G$7:$M$7)</f>
        <v>0.29646731618564842</v>
      </c>
      <c r="G18" s="64">
        <v>1</v>
      </c>
      <c r="H18" s="61">
        <v>30</v>
      </c>
      <c r="J18" s="120"/>
      <c r="K18" s="120"/>
      <c r="L18" s="120" t="str">
        <f>"FT"&amp;$G$2&amp;"-"&amp;L7</f>
        <v>FTE-INDOIL</v>
      </c>
      <c r="M18" s="121" t="str">
        <f>$D$2&amp;" Technology"&amp;" "&amp;$G$1&amp;" "&amp;M7</f>
        <v>Sector Fuel Technology Existing Industry Crude Oil</v>
      </c>
      <c r="N18" s="120" t="str">
        <f>$E$2</f>
        <v>PJ</v>
      </c>
      <c r="O18" s="120" t="str">
        <f>$E$2&amp;"a"</f>
        <v>PJa</v>
      </c>
      <c r="P18" s="120"/>
      <c r="Q18" s="120"/>
      <c r="R18" s="120"/>
    </row>
    <row r="19" spans="2:18" x14ac:dyDescent="0.2">
      <c r="C19" t="str">
        <f>'EB2'!H$2</f>
        <v>KER</v>
      </c>
      <c r="E19" s="100">
        <f>-'EB2'!H$7/-SUM('EB2'!$G$7:$M$7)</f>
        <v>3.6087163455549506E-2</v>
      </c>
      <c r="G19" s="64"/>
      <c r="H19" s="61"/>
      <c r="J19" s="120"/>
      <c r="K19" s="120"/>
      <c r="L19" s="120" t="str">
        <f>"FT"&amp;$G$2&amp;"-"&amp;L8</f>
        <v>FTE-INDBIO</v>
      </c>
      <c r="M19" s="121" t="str">
        <f>$D$2&amp;" Technology"&amp;" "&amp;$G$1&amp;" "&amp;M8</f>
        <v>Sector Fuel Technology Existing Industry Biomass</v>
      </c>
      <c r="N19" s="120" t="str">
        <f>$E$2</f>
        <v>PJ</v>
      </c>
      <c r="O19" s="120" t="str">
        <f>$E$2&amp;"a"</f>
        <v>PJa</v>
      </c>
      <c r="P19" s="120"/>
      <c r="Q19" s="120"/>
      <c r="R19" s="120"/>
    </row>
    <row r="20" spans="2:18" x14ac:dyDescent="0.2">
      <c r="C20" t="str">
        <f>'EB2'!I$2</f>
        <v>LPG</v>
      </c>
      <c r="E20" s="100">
        <f>-'EB2'!I$7/-SUM('EB2'!$G$7:$M$7)</f>
        <v>0.14191233727077954</v>
      </c>
      <c r="G20" s="64"/>
      <c r="H20" s="61"/>
      <c r="J20" s="120"/>
      <c r="K20" s="120"/>
      <c r="L20" s="120" t="str">
        <f>"FT"&amp;$G$2&amp;"-"&amp;L9</f>
        <v>FTE-INDELC</v>
      </c>
      <c r="M20" s="121" t="str">
        <f>$D$2&amp;" Technology"&amp;" "&amp;$G$1&amp;" "&amp;M9</f>
        <v>Sector Fuel Technology Existing Industry Electricity</v>
      </c>
      <c r="N20" s="120" t="str">
        <f>$E$2</f>
        <v>PJ</v>
      </c>
      <c r="O20" s="120" t="str">
        <f>$E$2&amp;"a"</f>
        <v>PJa</v>
      </c>
      <c r="P20" s="120" t="s">
        <v>116</v>
      </c>
      <c r="Q20" s="120"/>
      <c r="R20" s="120"/>
    </row>
    <row r="21" spans="2:18" x14ac:dyDescent="0.2">
      <c r="C21" t="str">
        <f>'EB2'!J$2</f>
        <v>GSL</v>
      </c>
      <c r="E21" s="100">
        <f>-'EB2'!J$7/-SUM('EB2'!$G$7:$M$7)</f>
        <v>7.708467850200032E-3</v>
      </c>
      <c r="G21" s="64"/>
      <c r="H21" s="61"/>
      <c r="J21" s="5"/>
      <c r="K21" s="5"/>
      <c r="L21" s="5"/>
      <c r="M21" s="25"/>
      <c r="N21" s="5"/>
      <c r="O21" s="5"/>
      <c r="P21" s="5"/>
      <c r="Q21" s="5"/>
      <c r="R21" s="5"/>
    </row>
    <row r="22" spans="2:18" x14ac:dyDescent="0.2">
      <c r="C22" t="str">
        <f>'EB2'!K$2</f>
        <v>NAP</v>
      </c>
      <c r="E22" s="100">
        <f>-'EB2'!K$7/-SUM('EB2'!$G$7:$M$7)</f>
        <v>4.373954986954863E-2</v>
      </c>
      <c r="G22" s="64"/>
      <c r="H22" s="61"/>
      <c r="J22" s="30"/>
      <c r="K22" s="30"/>
      <c r="L22" s="5"/>
      <c r="M22" s="25"/>
      <c r="N22" s="5"/>
      <c r="O22" s="5"/>
      <c r="P22" s="5"/>
      <c r="Q22" s="5"/>
      <c r="R22" s="5"/>
    </row>
    <row r="23" spans="2:18" x14ac:dyDescent="0.2">
      <c r="C23" t="str">
        <f>'EB2'!L$2</f>
        <v>HFO</v>
      </c>
      <c r="E23" s="100">
        <f>-'EB2'!L$7/-SUM('EB2'!$G$7:$M$7)</f>
        <v>0.28393137815910952</v>
      </c>
      <c r="G23" s="64"/>
      <c r="H23" s="61"/>
      <c r="J23" s="36"/>
      <c r="K23" s="33"/>
      <c r="L23" s="5"/>
      <c r="M23" s="25"/>
      <c r="N23" s="5"/>
      <c r="O23" s="5"/>
      <c r="P23" s="5"/>
      <c r="Q23" s="5"/>
      <c r="R23" s="5"/>
    </row>
    <row r="24" spans="2:18" x14ac:dyDescent="0.2">
      <c r="C24" t="str">
        <f>'EB2'!M$2</f>
        <v>OPP</v>
      </c>
      <c r="E24" s="100">
        <f>-'EB2'!M$7/-SUM('EB2'!$G$7:$M$7)</f>
        <v>0.19015378720916443</v>
      </c>
      <c r="G24" s="64"/>
      <c r="H24" s="61"/>
      <c r="J24" s="37"/>
      <c r="K24" s="37"/>
      <c r="L24" s="5"/>
      <c r="M24" s="25"/>
      <c r="N24" s="5"/>
      <c r="O24" s="5"/>
      <c r="P24" s="37"/>
      <c r="Q24" s="37"/>
      <c r="R24" s="5"/>
    </row>
    <row r="25" spans="2:18" x14ac:dyDescent="0.2">
      <c r="B25" t="str">
        <f>L19</f>
        <v>FTE-INDBIO</v>
      </c>
      <c r="C25" t="str">
        <f>RIGHT(D25,3)</f>
        <v>BIO</v>
      </c>
      <c r="D25" t="str">
        <f>L8</f>
        <v>INDBIO</v>
      </c>
      <c r="E25" s="15"/>
      <c r="G25" s="64">
        <v>1</v>
      </c>
      <c r="H25" s="61">
        <v>30</v>
      </c>
    </row>
    <row r="26" spans="2:18" x14ac:dyDescent="0.2">
      <c r="B26" t="str">
        <f>L20</f>
        <v>FTE-INDELC</v>
      </c>
      <c r="C26" t="str">
        <f>RIGHT(D26,3)</f>
        <v>ELC</v>
      </c>
      <c r="D26" t="str">
        <f>L9</f>
        <v>INDELC</v>
      </c>
      <c r="E26" s="15"/>
      <c r="G26" s="64">
        <v>1</v>
      </c>
      <c r="H26" s="61">
        <v>30</v>
      </c>
    </row>
    <row r="27" spans="2:18" x14ac:dyDescent="0.2">
      <c r="B27" s="5"/>
      <c r="C27" s="5"/>
      <c r="D27" s="5"/>
      <c r="E27" s="5"/>
      <c r="F27" s="15"/>
      <c r="G27" s="65"/>
      <c r="H27" s="14"/>
    </row>
    <row r="28" spans="2:18" x14ac:dyDescent="0.2">
      <c r="B28" s="31"/>
      <c r="C28" s="5"/>
      <c r="D28" s="31"/>
      <c r="E28" s="101"/>
      <c r="F28" s="15"/>
      <c r="G28" s="65"/>
      <c r="H28" s="14"/>
    </row>
    <row r="29" spans="2:18" x14ac:dyDescent="0.2">
      <c r="B29" s="31"/>
      <c r="C29" s="5"/>
      <c r="D29" s="31"/>
      <c r="E29" s="5"/>
      <c r="F29" s="15"/>
      <c r="G29" s="65"/>
      <c r="H29" s="14"/>
    </row>
    <row r="30" spans="2:18" x14ac:dyDescent="0.2">
      <c r="B30" s="31"/>
      <c r="C30" s="5"/>
      <c r="D30" s="31"/>
      <c r="E30" s="5"/>
      <c r="F30" s="15"/>
      <c r="G30" s="65"/>
      <c r="H30" s="14"/>
    </row>
    <row r="34" spans="2:3" x14ac:dyDescent="0.2">
      <c r="B34" s="48"/>
      <c r="C34" s="1" t="s">
        <v>140</v>
      </c>
    </row>
    <row r="35" spans="2:3" x14ac:dyDescent="0.2">
      <c r="B35" s="62"/>
      <c r="C35" s="1" t="s">
        <v>141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T28"/>
  <sheetViews>
    <sheetView zoomScaleNormal="100" workbookViewId="0">
      <selection activeCell="J11" sqref="J11"/>
    </sheetView>
  </sheetViews>
  <sheetFormatPr defaultRowHeight="12.75" x14ac:dyDescent="0.2"/>
  <cols>
    <col min="1" max="1" width="3" customWidth="1"/>
    <col min="2" max="2" width="12.140625" bestFit="1" customWidth="1"/>
    <col min="3" max="3" width="11.85546875" bestFit="1" customWidth="1"/>
    <col min="4" max="4" width="13.85546875" bestFit="1" customWidth="1"/>
    <col min="5" max="5" width="12.28515625" bestFit="1" customWidth="1"/>
    <col min="6" max="6" width="13.140625" bestFit="1" customWidth="1"/>
    <col min="7" max="7" width="16.140625" bestFit="1" customWidth="1"/>
    <col min="8" max="9" width="7.85546875" bestFit="1" customWidth="1"/>
    <col min="10" max="10" width="8.140625" customWidth="1"/>
    <col min="11" max="11" width="2" customWidth="1"/>
    <col min="12" max="12" width="12.7109375" bestFit="1" customWidth="1"/>
    <col min="13" max="13" width="7.140625" customWidth="1"/>
    <col min="14" max="14" width="11.42578125" bestFit="1" customWidth="1"/>
    <col min="15" max="15" width="63.85546875" bestFit="1" customWidth="1"/>
    <col min="16" max="16" width="5.7109375" customWidth="1"/>
    <col min="17" max="17" width="11.7109375" customWidth="1"/>
    <col min="18" max="18" width="13.42578125" customWidth="1"/>
    <col min="19" max="19" width="13.85546875" customWidth="1"/>
    <col min="20" max="20" width="8.42578125" customWidth="1"/>
  </cols>
  <sheetData>
    <row r="1" spans="2:20" ht="15" x14ac:dyDescent="0.25">
      <c r="B1" s="11" t="s">
        <v>73</v>
      </c>
      <c r="C1" s="11" t="s">
        <v>75</v>
      </c>
      <c r="D1" s="11" t="s">
        <v>113</v>
      </c>
      <c r="E1" s="11" t="s">
        <v>77</v>
      </c>
      <c r="F1" s="11" t="s">
        <v>78</v>
      </c>
      <c r="G1" s="11"/>
      <c r="I1" s="11" t="s">
        <v>98</v>
      </c>
    </row>
    <row r="2" spans="2:20" ht="31.5" x14ac:dyDescent="0.25">
      <c r="B2" s="13" t="str">
        <f>'EB2'!B7</f>
        <v>IND</v>
      </c>
      <c r="C2" s="13" t="str">
        <f>'EB2'!C7</f>
        <v>Industry</v>
      </c>
      <c r="D2" s="24" t="str">
        <f>"Demand Technologies"</f>
        <v>Demand Technologies</v>
      </c>
      <c r="E2" s="13" t="str">
        <f>'EB2'!Z2</f>
        <v>PJ</v>
      </c>
      <c r="F2" s="13" t="str">
        <f>'EB2'!Y2</f>
        <v>M€2005</v>
      </c>
      <c r="G2" s="13"/>
      <c r="I2" s="13" t="s">
        <v>99</v>
      </c>
      <c r="L2" s="115" t="s">
        <v>14</v>
      </c>
      <c r="M2" s="115"/>
      <c r="N2" s="116"/>
      <c r="O2" s="116"/>
      <c r="P2" s="116"/>
      <c r="Q2" s="116"/>
      <c r="R2" s="116"/>
      <c r="S2" s="116"/>
      <c r="T2" s="116"/>
    </row>
    <row r="3" spans="2:20" x14ac:dyDescent="0.2">
      <c r="L3" s="117" t="s">
        <v>7</v>
      </c>
      <c r="M3" s="118" t="s">
        <v>30</v>
      </c>
      <c r="N3" s="117" t="s">
        <v>0</v>
      </c>
      <c r="O3" s="117" t="s">
        <v>3</v>
      </c>
      <c r="P3" s="117" t="s">
        <v>4</v>
      </c>
      <c r="Q3" s="117" t="s">
        <v>8</v>
      </c>
      <c r="R3" s="117" t="s">
        <v>9</v>
      </c>
      <c r="S3" s="117" t="s">
        <v>10</v>
      </c>
      <c r="T3" s="117" t="s">
        <v>12</v>
      </c>
    </row>
    <row r="4" spans="2:20" s="5" customFormat="1" ht="24" thickBot="1" x14ac:dyDescent="0.3">
      <c r="B4" s="12"/>
      <c r="C4" s="12"/>
      <c r="D4" s="12"/>
      <c r="E4" s="12"/>
      <c r="F4" s="12"/>
      <c r="G4" s="12"/>
      <c r="H4" s="12"/>
      <c r="L4" s="119" t="s">
        <v>37</v>
      </c>
      <c r="M4" s="119" t="s">
        <v>31</v>
      </c>
      <c r="N4" s="119" t="s">
        <v>26</v>
      </c>
      <c r="O4" s="119" t="s">
        <v>27</v>
      </c>
      <c r="P4" s="119" t="s">
        <v>4</v>
      </c>
      <c r="Q4" s="119" t="s">
        <v>40</v>
      </c>
      <c r="R4" s="119" t="s">
        <v>41</v>
      </c>
      <c r="S4" s="119" t="s">
        <v>28</v>
      </c>
      <c r="T4" s="119" t="s">
        <v>29</v>
      </c>
    </row>
    <row r="5" spans="2:20" s="5" customFormat="1" ht="15.75" x14ac:dyDescent="0.25">
      <c r="B5" s="12"/>
      <c r="C5" s="12"/>
      <c r="D5" s="12"/>
      <c r="E5" s="12"/>
      <c r="F5" s="12"/>
      <c r="G5" s="12"/>
      <c r="H5" s="12"/>
      <c r="L5" s="124" t="s">
        <v>83</v>
      </c>
      <c r="M5" s="120"/>
      <c r="N5" s="124" t="str">
        <f>LEFT($L$5,1)&amp;LEFT(B2,1)&amp;'EB2'!$C$20</f>
        <v>DIDM1</v>
      </c>
      <c r="O5" s="124" t="str">
        <f>LEFT($D$2,6)&amp;" "&amp;$C$2&amp; " Sector - "&amp;'EB2'!$X$20</f>
        <v>Demand Industry Sector - Demand 1</v>
      </c>
      <c r="P5" s="124" t="str">
        <f>$E$2</f>
        <v>PJ</v>
      </c>
      <c r="Q5" s="124"/>
      <c r="R5" s="124"/>
      <c r="S5" s="124"/>
      <c r="T5" s="124"/>
    </row>
    <row r="6" spans="2:20" x14ac:dyDescent="0.2">
      <c r="L6" s="122" t="s">
        <v>104</v>
      </c>
      <c r="M6" s="122"/>
      <c r="N6" s="122" t="str">
        <f>$B$2&amp;'EB2'!$C$23</f>
        <v>INDCO2</v>
      </c>
      <c r="O6" s="122" t="str">
        <f>$C$2&amp;" "&amp;'EB2'!$C$24</f>
        <v>Industry Carbon dioxide</v>
      </c>
      <c r="P6" s="122" t="str">
        <f>'EB2'!$AA$2</f>
        <v>kt</v>
      </c>
      <c r="Q6" s="122"/>
      <c r="R6" s="122"/>
      <c r="S6" s="122"/>
      <c r="T6" s="122"/>
    </row>
    <row r="7" spans="2:20" ht="15" x14ac:dyDescent="0.25">
      <c r="G7" s="105" t="s">
        <v>148</v>
      </c>
    </row>
    <row r="8" spans="2:20" ht="15" x14ac:dyDescent="0.25">
      <c r="D8" s="4" t="s">
        <v>13</v>
      </c>
      <c r="E8" s="4"/>
      <c r="F8" s="4"/>
      <c r="G8" s="106">
        <v>0.2</v>
      </c>
      <c r="I8" s="4"/>
      <c r="J8" s="18"/>
      <c r="L8" s="115" t="s">
        <v>15</v>
      </c>
      <c r="M8" s="115"/>
      <c r="N8" s="122"/>
      <c r="O8" s="122"/>
      <c r="P8" s="122"/>
      <c r="Q8" s="122"/>
      <c r="R8" s="122"/>
      <c r="S8" s="122"/>
      <c r="T8" s="122"/>
    </row>
    <row r="9" spans="2:20" ht="25.5" x14ac:dyDescent="0.2">
      <c r="B9" s="21" t="s">
        <v>1</v>
      </c>
      <c r="C9" s="21" t="s">
        <v>5</v>
      </c>
      <c r="D9" s="21" t="s">
        <v>6</v>
      </c>
      <c r="E9" s="72" t="s">
        <v>118</v>
      </c>
      <c r="F9" s="97" t="s">
        <v>135</v>
      </c>
      <c r="G9" s="97" t="s">
        <v>149</v>
      </c>
      <c r="H9" s="72" t="s">
        <v>84</v>
      </c>
      <c r="I9" s="72" t="s">
        <v>96</v>
      </c>
      <c r="J9" s="72" t="s">
        <v>79</v>
      </c>
      <c r="L9" s="117" t="s">
        <v>11</v>
      </c>
      <c r="M9" s="118" t="s">
        <v>30</v>
      </c>
      <c r="N9" s="117" t="s">
        <v>1</v>
      </c>
      <c r="O9" s="117" t="s">
        <v>2</v>
      </c>
      <c r="P9" s="117" t="s">
        <v>16</v>
      </c>
      <c r="Q9" s="117" t="s">
        <v>17</v>
      </c>
      <c r="R9" s="117" t="s">
        <v>18</v>
      </c>
      <c r="S9" s="117" t="s">
        <v>19</v>
      </c>
      <c r="T9" s="117" t="s">
        <v>20</v>
      </c>
    </row>
    <row r="10" spans="2:20" ht="23.25" thickBot="1" x14ac:dyDescent="0.25">
      <c r="B10" s="19" t="s">
        <v>39</v>
      </c>
      <c r="C10" s="19" t="s">
        <v>32</v>
      </c>
      <c r="D10" s="19" t="s">
        <v>33</v>
      </c>
      <c r="E10" s="19" t="s">
        <v>34</v>
      </c>
      <c r="F10" s="19" t="s">
        <v>136</v>
      </c>
      <c r="G10" s="104" t="s">
        <v>136</v>
      </c>
      <c r="H10" s="19" t="s">
        <v>89</v>
      </c>
      <c r="I10" s="82" t="s">
        <v>97</v>
      </c>
      <c r="J10" s="19" t="s">
        <v>159</v>
      </c>
      <c r="L10" s="119" t="s">
        <v>38</v>
      </c>
      <c r="M10" s="119" t="s">
        <v>31</v>
      </c>
      <c r="N10" s="119" t="s">
        <v>21</v>
      </c>
      <c r="O10" s="119" t="s">
        <v>22</v>
      </c>
      <c r="P10" s="119" t="s">
        <v>23</v>
      </c>
      <c r="Q10" s="119" t="s">
        <v>24</v>
      </c>
      <c r="R10" s="119" t="s">
        <v>43</v>
      </c>
      <c r="S10" s="119" t="s">
        <v>42</v>
      </c>
      <c r="T10" s="119" t="s">
        <v>25</v>
      </c>
    </row>
    <row r="11" spans="2:20" ht="13.5" thickBot="1" x14ac:dyDescent="0.25">
      <c r="B11" s="41" t="s">
        <v>90</v>
      </c>
      <c r="C11" s="41"/>
      <c r="D11" s="41"/>
      <c r="E11" s="17" t="str">
        <f>E2&amp;"a"</f>
        <v>PJa</v>
      </c>
      <c r="F11" s="17"/>
      <c r="G11" s="103"/>
      <c r="H11" s="17"/>
      <c r="I11" s="73"/>
      <c r="J11" s="17" t="s">
        <v>91</v>
      </c>
      <c r="L11" s="119" t="s">
        <v>81</v>
      </c>
      <c r="M11" s="119"/>
      <c r="N11" s="119"/>
      <c r="O11" s="119"/>
      <c r="P11" s="119"/>
      <c r="Q11" s="119"/>
      <c r="R11" s="119"/>
      <c r="S11" s="119"/>
      <c r="T11" s="119"/>
    </row>
    <row r="12" spans="2:20" x14ac:dyDescent="0.2">
      <c r="B12" t="str">
        <f>N12</f>
        <v>IDM1ETOT</v>
      </c>
      <c r="C12" t="str">
        <f>Sector_Fuels!L5</f>
        <v>INDCOA</v>
      </c>
      <c r="D12" t="str">
        <f>$N$5</f>
        <v>DIDM1</v>
      </c>
      <c r="E12" s="16"/>
      <c r="F12" s="102">
        <f>'EB2'!$D$7/('EB2'!$D$7+'EB2'!$E$7+SUM('EB2'!$G$7:$M$7)+'EB2'!O$7+'EB2'!U$7)</f>
        <v>0.10123668472180623</v>
      </c>
      <c r="G12" s="112">
        <f>F12*(1+$G$8)</f>
        <v>0.12148402166616748</v>
      </c>
      <c r="H12" s="63">
        <v>1</v>
      </c>
      <c r="I12" s="63">
        <v>0.95</v>
      </c>
      <c r="J12" s="48">
        <v>30</v>
      </c>
      <c r="L12" s="124" t="s">
        <v>95</v>
      </c>
      <c r="M12" s="120"/>
      <c r="N12" s="120" t="str">
        <f>LEFT($B$2)&amp;'EB2'!$C$20&amp;$I$2&amp;'EB2'!V2</f>
        <v>IDM1ETOT</v>
      </c>
      <c r="O12" s="125" t="str">
        <f>$D$2&amp;" "&amp;$C$2&amp; " Sector - "&amp;""&amp;$I$1&amp;" "&amp;'EB2'!$X$20&amp;" - "&amp;'EB2'!$V$3</f>
        <v>Demand Technologies Industry Sector - Existing Demand 1 - Total</v>
      </c>
      <c r="P12" s="120" t="str">
        <f>$E$2</f>
        <v>PJ</v>
      </c>
      <c r="Q12" s="120" t="str">
        <f>$E$2&amp;"a"</f>
        <v>PJa</v>
      </c>
      <c r="R12" s="120"/>
      <c r="S12" s="120"/>
      <c r="T12" s="120"/>
    </row>
    <row r="13" spans="2:20" x14ac:dyDescent="0.2">
      <c r="C13" t="str">
        <f>Sector_Fuels!L6</f>
        <v>INDGAS</v>
      </c>
      <c r="F13" s="102">
        <f>'EB2'!$E$7/('EB2'!$D$7+'EB2'!$E$7+SUM('EB2'!$G$7:$M$7)+'EB2'!O$7+'EB2'!U$7)</f>
        <v>0.40594031273088194</v>
      </c>
      <c r="G13" s="112">
        <f>F13*(1+$G$8)</f>
        <v>0.48712837527705832</v>
      </c>
      <c r="H13" s="20"/>
      <c r="I13" s="20"/>
      <c r="L13" s="5"/>
      <c r="M13" s="5"/>
      <c r="N13" s="5"/>
      <c r="O13" s="25"/>
      <c r="P13" s="5"/>
      <c r="Q13" s="5"/>
      <c r="R13" s="5"/>
      <c r="S13" s="5"/>
      <c r="T13" s="5"/>
    </row>
    <row r="14" spans="2:20" x14ac:dyDescent="0.2">
      <c r="B14" s="7"/>
      <c r="C14" t="str">
        <f>Sector_Fuels!L7</f>
        <v>INDOIL</v>
      </c>
      <c r="D14" s="7"/>
      <c r="E14" s="22"/>
      <c r="F14" s="102">
        <f>SUM('EB2'!$G$7:$M$7)/('EB2'!$D$7+'EB2'!$E$7+SUM('EB2'!$G$7:$M$7)+'EB2'!O$7+'EB2'!U$7)</f>
        <v>0.15361550935194407</v>
      </c>
      <c r="G14" s="112">
        <f>F14*(1+$G$8)</f>
        <v>0.18433861122233289</v>
      </c>
      <c r="H14" s="23"/>
      <c r="I14" s="23"/>
      <c r="J14" s="7"/>
      <c r="L14" s="5"/>
      <c r="M14" s="5"/>
      <c r="N14" s="5"/>
      <c r="O14" s="25"/>
      <c r="P14" s="5"/>
      <c r="Q14" s="5"/>
      <c r="R14" s="5"/>
      <c r="S14" s="5"/>
      <c r="T14" s="5"/>
    </row>
    <row r="15" spans="2:20" x14ac:dyDescent="0.2">
      <c r="B15" s="7"/>
      <c r="C15" t="str">
        <f>Sector_Fuels!L8</f>
        <v>INDBIO</v>
      </c>
      <c r="E15" s="22"/>
      <c r="F15" s="102">
        <f>'EB2'!O$7/('EB2'!$D$7+'EB2'!$E$7+SUM('EB2'!$G$7:$M$7)+'EB2'!O$7+'EB2'!U$7)</f>
        <v>2.7509646317094086E-2</v>
      </c>
      <c r="G15" s="112">
        <f>F15*(1+$G$8)</f>
        <v>3.3011575580512903E-2</v>
      </c>
      <c r="H15" s="23"/>
      <c r="I15" s="23"/>
      <c r="J15" s="7"/>
      <c r="L15" s="5"/>
      <c r="M15" s="5"/>
      <c r="N15" s="5"/>
      <c r="O15" s="25"/>
      <c r="P15" s="5"/>
      <c r="Q15" s="5"/>
      <c r="R15" s="5"/>
      <c r="S15" s="5"/>
      <c r="T15" s="5"/>
    </row>
    <row r="16" spans="2:20" x14ac:dyDescent="0.2">
      <c r="C16" t="str">
        <f>Sector_Fuels!L9</f>
        <v>INDELC</v>
      </c>
      <c r="F16" s="102">
        <f>'EB2'!U$7/('EB2'!$D$7+'EB2'!$E$7+SUM('EB2'!$G$7:$M$7)+'EB2'!O$7+'EB2'!U$7)</f>
        <v>0.31169784687827384</v>
      </c>
      <c r="G16" s="112">
        <f>F16*(1+$G$8)</f>
        <v>0.37403741625392861</v>
      </c>
      <c r="L16" s="5"/>
      <c r="M16" s="5"/>
      <c r="N16" s="5"/>
      <c r="O16" s="5"/>
      <c r="P16" s="5"/>
      <c r="Q16" s="5"/>
      <c r="R16" s="5"/>
      <c r="S16" s="5"/>
      <c r="T16" s="5"/>
    </row>
    <row r="17" spans="2:20" x14ac:dyDescent="0.2">
      <c r="C17" s="5"/>
      <c r="D17" s="5"/>
      <c r="E17" s="5"/>
      <c r="F17" s="98"/>
      <c r="G17" s="98"/>
      <c r="H17" s="5"/>
      <c r="L17" s="5"/>
      <c r="M17" s="5"/>
      <c r="N17" s="5"/>
      <c r="O17" s="5"/>
      <c r="P17" s="5"/>
      <c r="Q17" s="5"/>
      <c r="R17" s="5"/>
      <c r="S17" s="5"/>
      <c r="T17" s="5"/>
    </row>
    <row r="18" spans="2:20" x14ac:dyDescent="0.2">
      <c r="F18" s="99"/>
      <c r="G18" s="99"/>
      <c r="L18" s="5"/>
      <c r="M18" s="5"/>
      <c r="N18" s="5"/>
      <c r="O18" s="5"/>
      <c r="P18" s="5"/>
      <c r="Q18" s="5"/>
      <c r="R18" s="5"/>
      <c r="S18" s="5"/>
      <c r="T18" s="5"/>
    </row>
    <row r="19" spans="2:20" x14ac:dyDescent="0.2">
      <c r="F19" s="99"/>
      <c r="L19" s="5"/>
      <c r="M19" s="5"/>
      <c r="N19" s="5"/>
      <c r="O19" s="5"/>
      <c r="P19" s="5"/>
      <c r="Q19" s="5"/>
      <c r="R19" s="5"/>
      <c r="S19" s="5"/>
      <c r="T19" s="5"/>
    </row>
    <row r="20" spans="2:20" x14ac:dyDescent="0.2">
      <c r="L20" s="5"/>
      <c r="M20" s="5"/>
      <c r="N20" s="5"/>
      <c r="O20" s="5"/>
      <c r="P20" s="5"/>
      <c r="Q20" s="5"/>
      <c r="R20" s="5"/>
      <c r="S20" s="5"/>
      <c r="T20" s="5"/>
    </row>
    <row r="21" spans="2:20" x14ac:dyDescent="0.2">
      <c r="L21" s="5"/>
      <c r="M21" s="5"/>
      <c r="N21" s="5"/>
      <c r="O21" s="5"/>
      <c r="P21" s="5"/>
      <c r="Q21" s="5"/>
      <c r="R21" s="5"/>
      <c r="S21" s="5"/>
      <c r="T21" s="5"/>
    </row>
    <row r="22" spans="2:20" x14ac:dyDescent="0.2">
      <c r="B22" s="48"/>
      <c r="C22" s="1" t="s">
        <v>140</v>
      </c>
    </row>
    <row r="23" spans="2:20" x14ac:dyDescent="0.2">
      <c r="B23" s="62"/>
      <c r="C23" s="1" t="s">
        <v>141</v>
      </c>
      <c r="F23" s="15"/>
      <c r="G23" s="15"/>
    </row>
    <row r="24" spans="2:20" x14ac:dyDescent="0.2">
      <c r="F24" s="15"/>
      <c r="G24" s="15"/>
      <c r="K24" s="1"/>
    </row>
    <row r="25" spans="2:20" x14ac:dyDescent="0.2">
      <c r="F25" s="15"/>
      <c r="G25" s="15"/>
      <c r="K25" s="1"/>
    </row>
    <row r="26" spans="2:20" x14ac:dyDescent="0.2">
      <c r="F26" s="15"/>
      <c r="G26" s="15"/>
      <c r="K26" s="1"/>
    </row>
    <row r="27" spans="2:20" x14ac:dyDescent="0.2">
      <c r="E27" s="9"/>
      <c r="F27" s="15"/>
      <c r="G27" s="15"/>
      <c r="K27" s="1"/>
    </row>
    <row r="28" spans="2:20" x14ac:dyDescent="0.2">
      <c r="F28" s="15"/>
      <c r="G28" s="15"/>
    </row>
  </sheetData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5"/>
  <sheetViews>
    <sheetView workbookViewId="0">
      <selection activeCell="H30" sqref="H30"/>
    </sheetView>
  </sheetViews>
  <sheetFormatPr defaultRowHeight="12.75" x14ac:dyDescent="0.2"/>
  <cols>
    <col min="1" max="1" width="2" bestFit="1" customWidth="1"/>
    <col min="2" max="2" width="12.5703125" customWidth="1"/>
    <col min="3" max="3" width="13.140625" customWidth="1"/>
    <col min="4" max="4" width="11.5703125" customWidth="1"/>
    <col min="5" max="5" width="11.7109375" bestFit="1" customWidth="1"/>
    <col min="6" max="6" width="13.140625" bestFit="1" customWidth="1"/>
    <col min="7" max="7" width="2" bestFit="1" customWidth="1"/>
  </cols>
  <sheetData>
    <row r="1" spans="2:6" ht="15" x14ac:dyDescent="0.25">
      <c r="B1" s="11" t="s">
        <v>73</v>
      </c>
      <c r="C1" s="11" t="s">
        <v>74</v>
      </c>
      <c r="D1" s="11" t="s">
        <v>75</v>
      </c>
      <c r="E1" s="11" t="s">
        <v>77</v>
      </c>
      <c r="F1" s="11" t="s">
        <v>78</v>
      </c>
    </row>
    <row r="2" spans="2:6" ht="15.75" x14ac:dyDescent="0.25">
      <c r="B2" s="13" t="s">
        <v>83</v>
      </c>
      <c r="C2" s="13"/>
      <c r="D2" s="13"/>
      <c r="E2" s="13" t="str">
        <f>'EB2'!Z2</f>
        <v>PJ</v>
      </c>
      <c r="F2" s="13" t="str">
        <f>'EB2'!Y2</f>
        <v>M€2005</v>
      </c>
    </row>
    <row r="5" spans="2:6" x14ac:dyDescent="0.2">
      <c r="C5" s="3" t="s">
        <v>13</v>
      </c>
      <c r="D5" s="3"/>
      <c r="E5" s="1"/>
      <c r="F5" s="1"/>
    </row>
    <row r="6" spans="2:6" x14ac:dyDescent="0.2">
      <c r="B6" s="2" t="s">
        <v>80</v>
      </c>
      <c r="C6" s="2" t="s">
        <v>0</v>
      </c>
      <c r="D6" s="2" t="s">
        <v>133</v>
      </c>
      <c r="E6" s="95">
        <v>2005</v>
      </c>
      <c r="F6" s="113"/>
    </row>
    <row r="7" spans="2:6" ht="22.5" x14ac:dyDescent="0.2">
      <c r="B7" s="19" t="s">
        <v>81</v>
      </c>
      <c r="C7" s="19" t="s">
        <v>82</v>
      </c>
      <c r="D7" s="19" t="s">
        <v>134</v>
      </c>
      <c r="E7" s="71" t="s">
        <v>36</v>
      </c>
      <c r="F7" s="114"/>
    </row>
    <row r="8" spans="2:6" ht="13.5" thickBot="1" x14ac:dyDescent="0.25">
      <c r="B8" s="41" t="s">
        <v>90</v>
      </c>
      <c r="C8" s="41"/>
      <c r="D8" s="41"/>
      <c r="E8" s="17" t="str">
        <f>E2</f>
        <v>PJ</v>
      </c>
      <c r="F8" s="114"/>
    </row>
    <row r="9" spans="2:6" x14ac:dyDescent="0.2">
      <c r="B9" s="7" t="s">
        <v>35</v>
      </c>
      <c r="C9" s="7" t="str">
        <f>DemTechs_IND!$N$5</f>
        <v>DIDM1</v>
      </c>
      <c r="D9" s="27" t="s">
        <v>76</v>
      </c>
      <c r="E9" s="74">
        <f>SUM('EB2'!D7:E7,'EB2'!G7:O7,'EB2'!U7)</f>
        <v>6558.3449499999988</v>
      </c>
      <c r="F9" s="96"/>
    </row>
    <row r="11" spans="2:6" x14ac:dyDescent="0.2">
      <c r="B11" s="37"/>
      <c r="C11" s="37"/>
      <c r="D11" s="10"/>
      <c r="E11" s="96"/>
      <c r="F11" s="96"/>
    </row>
    <row r="12" spans="2:6" x14ac:dyDescent="0.2">
      <c r="B12" s="37"/>
      <c r="C12" s="37"/>
      <c r="D12" s="10"/>
      <c r="E12" s="96"/>
      <c r="F12" s="96"/>
    </row>
    <row r="15" spans="2:6" x14ac:dyDescent="0.2">
      <c r="E15" s="35"/>
      <c r="F15" s="35"/>
    </row>
    <row r="16" spans="2:6" x14ac:dyDescent="0.2">
      <c r="E16" s="9"/>
      <c r="F16" s="9"/>
    </row>
    <row r="18" spans="2:6" x14ac:dyDescent="0.2">
      <c r="E18" s="9"/>
      <c r="F18" s="9"/>
    </row>
    <row r="24" spans="2:6" x14ac:dyDescent="0.2">
      <c r="B24" s="48"/>
      <c r="C24" s="1" t="s">
        <v>140</v>
      </c>
    </row>
    <row r="25" spans="2:6" x14ac:dyDescent="0.2">
      <c r="B25" s="62"/>
      <c r="C25" s="1" t="s">
        <v>141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B3:I24"/>
  <sheetViews>
    <sheetView workbookViewId="0">
      <selection activeCell="F5" sqref="F5:F10"/>
    </sheetView>
  </sheetViews>
  <sheetFormatPr defaultRowHeight="12.75" x14ac:dyDescent="0.2"/>
  <cols>
    <col min="2" max="2" width="14.42578125" customWidth="1"/>
  </cols>
  <sheetData>
    <row r="3" spans="2:9" ht="17.45" customHeight="1" x14ac:dyDescent="0.25">
      <c r="B3" s="91" t="s">
        <v>147</v>
      </c>
      <c r="C3" s="91"/>
      <c r="D3" s="91"/>
      <c r="E3" s="91"/>
      <c r="F3" s="91"/>
      <c r="G3" s="91"/>
      <c r="H3" s="91"/>
      <c r="I3" s="91"/>
    </row>
    <row r="4" spans="2:9" s="5" customFormat="1" ht="17.45" customHeight="1" x14ac:dyDescent="0.25">
      <c r="B4" s="92"/>
      <c r="C4" s="92"/>
      <c r="D4" s="92"/>
      <c r="E4" s="92"/>
      <c r="F4" s="92"/>
      <c r="G4" s="92"/>
    </row>
    <row r="5" spans="2:9" ht="18" x14ac:dyDescent="0.25">
      <c r="B5" s="67" t="s">
        <v>132</v>
      </c>
      <c r="C5" s="68"/>
      <c r="F5" s="37"/>
      <c r="G5" s="37"/>
    </row>
    <row r="6" spans="2:9" ht="13.5" thickBot="1" x14ac:dyDescent="0.25">
      <c r="B6" s="39" t="s">
        <v>0</v>
      </c>
      <c r="C6" s="39" t="str">
        <f>Sector_Fuels!$L$5</f>
        <v>INDCOA</v>
      </c>
      <c r="D6" s="39" t="str">
        <f>Sector_Fuels!$L$6</f>
        <v>INDGAS</v>
      </c>
      <c r="E6" s="39" t="str">
        <f>Sector_Fuels!$L$7</f>
        <v>INDOIL</v>
      </c>
      <c r="F6" s="40"/>
      <c r="G6" s="40"/>
      <c r="H6" s="1"/>
    </row>
    <row r="7" spans="2:9" ht="13.5" thickBot="1" x14ac:dyDescent="0.25">
      <c r="B7" s="41" t="s">
        <v>90</v>
      </c>
      <c r="C7" s="41" t="s">
        <v>142</v>
      </c>
      <c r="D7" s="41" t="s">
        <v>142</v>
      </c>
      <c r="E7" s="41" t="s">
        <v>142</v>
      </c>
      <c r="F7" s="93"/>
      <c r="G7" s="93"/>
      <c r="H7" s="1"/>
    </row>
    <row r="8" spans="2:9" x14ac:dyDescent="0.2">
      <c r="B8" s="40" t="str">
        <f>DemTechs_IND!N6</f>
        <v>INDCO2</v>
      </c>
      <c r="C8" s="63">
        <v>95</v>
      </c>
      <c r="D8" s="66">
        <v>56.1</v>
      </c>
      <c r="E8" s="63">
        <v>76.400000000000006</v>
      </c>
      <c r="F8" s="94"/>
      <c r="G8" s="94"/>
      <c r="H8" s="1"/>
    </row>
    <row r="9" spans="2:9" x14ac:dyDescent="0.2">
      <c r="F9" s="37"/>
      <c r="G9" s="37"/>
    </row>
    <row r="23" spans="2:3" x14ac:dyDescent="0.2">
      <c r="B23" s="48"/>
      <c r="C23" s="1" t="s">
        <v>140</v>
      </c>
    </row>
    <row r="24" spans="2:3" x14ac:dyDescent="0.2">
      <c r="B24" s="62"/>
      <c r="C24" s="1" t="s">
        <v>141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EB2</vt:lpstr>
      <vt:lpstr>RES_IND</vt:lpstr>
      <vt:lpstr>Sector_Fuels</vt:lpstr>
      <vt:lpstr>DemTechs_IND</vt:lpstr>
      <vt:lpstr>Demands</vt:lpstr>
      <vt:lpstr>Emi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Maurizio Gargiulo</cp:lastModifiedBy>
  <cp:lastPrinted>2004-11-16T14:57:57Z</cp:lastPrinted>
  <dcterms:created xsi:type="dcterms:W3CDTF">2000-12-13T15:53:11Z</dcterms:created>
  <dcterms:modified xsi:type="dcterms:W3CDTF">2017-10-13T09:04:50Z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276266753673553</vt:r8>
  </property>
</Properties>
</file>