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F:\Slides &amp; recorded lectures\3rd year 1st sem\EN-309 Lab\3. Experiment-4 17-08-2022 - 24-08-2022\"/>
    </mc:Choice>
  </mc:AlternateContent>
  <xr:revisionPtr revIDLastSave="0" documentId="13_ncr:1_{9E5BC063-3366-44AF-9390-D25C90E14018}" xr6:coauthVersionLast="47" xr6:coauthVersionMax="47" xr10:uidLastSave="{00000000-0000-0000-0000-000000000000}"/>
  <bookViews>
    <workbookView xWindow="-108" yWindow="-108" windowWidth="23256" windowHeight="12576" activeTab="2" xr2:uid="{F6ECF95B-1328-4FDA-B475-4300F78DACC5}"/>
  </bookViews>
  <sheets>
    <sheet name="Sheet2" sheetId="2" r:id="rId1"/>
    <sheet name="Sheet1" sheetId="1" r:id="rId2"/>
    <sheet name="Sheet3"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3" i="1" l="1"/>
  <c r="E2" i="1"/>
  <c r="D2" i="1" l="1"/>
  <c r="G5" i="1" s="1"/>
  <c r="G6" i="1" s="1"/>
  <c r="L21" i="1" l="1"/>
  <c r="L22" i="1" s="1"/>
  <c r="L20" i="1"/>
  <c r="H19" i="1"/>
  <c r="O21" i="1"/>
  <c r="O22" i="1" s="1"/>
  <c r="O20" i="1"/>
  <c r="N21" i="1"/>
  <c r="H21" i="1" s="1"/>
  <c r="N20" i="1"/>
  <c r="H20" i="1" s="1"/>
  <c r="M20" i="1"/>
  <c r="M21" i="1"/>
  <c r="M22" i="1"/>
  <c r="M23" i="1"/>
  <c r="M24" i="1"/>
  <c r="M25" i="1"/>
  <c r="M26" i="1"/>
  <c r="M27" i="1"/>
  <c r="M28" i="1"/>
  <c r="M29" i="1"/>
  <c r="M30" i="1"/>
  <c r="M31" i="1"/>
  <c r="M32" i="1"/>
  <c r="M33" i="1"/>
  <c r="M34" i="1"/>
  <c r="M35" i="1"/>
  <c r="M36" i="1"/>
  <c r="M37" i="1"/>
  <c r="M38" i="1"/>
  <c r="M19" i="1"/>
  <c r="F20" i="1"/>
  <c r="G20" i="1" s="1"/>
  <c r="F21" i="1"/>
  <c r="G21" i="1" s="1"/>
  <c r="F22" i="1"/>
  <c r="G22" i="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19" i="1"/>
  <c r="G19" i="1" s="1"/>
  <c r="J19" i="1" s="1"/>
  <c r="P19" i="1" s="1"/>
  <c r="B5" i="1"/>
  <c r="O23" i="1" l="1"/>
  <c r="O24" i="1" s="1"/>
  <c r="L23" i="1"/>
  <c r="L24" i="1" s="1"/>
  <c r="I20" i="1"/>
  <c r="I21" i="1"/>
  <c r="I19" i="1"/>
  <c r="L25" i="1"/>
  <c r="J21" i="1"/>
  <c r="N23" i="1"/>
  <c r="N22" i="1"/>
  <c r="J20" i="1"/>
  <c r="O25" i="1"/>
  <c r="H23" i="1" l="1"/>
  <c r="I23" i="1" s="1"/>
  <c r="N24" i="1"/>
  <c r="N25" i="1"/>
  <c r="H22" i="1"/>
  <c r="I22" i="1" s="1"/>
  <c r="J22" i="1"/>
  <c r="L27" i="1"/>
  <c r="L26" i="1"/>
  <c r="O26" i="1"/>
  <c r="O27" i="1"/>
  <c r="L28" i="1" l="1"/>
  <c r="L29" i="1"/>
  <c r="N26" i="1"/>
  <c r="H25" i="1"/>
  <c r="I25" i="1" s="1"/>
  <c r="N27" i="1"/>
  <c r="J25" i="1"/>
  <c r="J24" i="1"/>
  <c r="H24" i="1"/>
  <c r="I24" i="1" s="1"/>
  <c r="O28" i="1"/>
  <c r="O29" i="1"/>
  <c r="J26" i="1" l="1"/>
  <c r="H26" i="1"/>
  <c r="I26" i="1" s="1"/>
  <c r="L30" i="1"/>
  <c r="L31" i="1"/>
  <c r="H27" i="1"/>
  <c r="I27" i="1" s="1"/>
  <c r="J27" i="1"/>
  <c r="N28" i="1"/>
  <c r="N29" i="1"/>
  <c r="O30" i="1"/>
  <c r="O31" i="1"/>
  <c r="L33" i="1" l="1"/>
  <c r="L32" i="1"/>
  <c r="J29" i="1"/>
  <c r="N30" i="1"/>
  <c r="N31" i="1"/>
  <c r="H29" i="1"/>
  <c r="I29" i="1" s="1"/>
  <c r="H28" i="1"/>
  <c r="I28" i="1" s="1"/>
  <c r="J28" i="1"/>
  <c r="O32" i="1"/>
  <c r="O33" i="1"/>
  <c r="H30" i="1" l="1"/>
  <c r="I30" i="1" s="1"/>
  <c r="J30" i="1"/>
  <c r="N33" i="1"/>
  <c r="H31" i="1"/>
  <c r="I31" i="1" s="1"/>
  <c r="J31" i="1"/>
  <c r="N32" i="1"/>
  <c r="L34" i="1"/>
  <c r="L35" i="1"/>
  <c r="O35" i="1"/>
  <c r="O34" i="1"/>
  <c r="H33" i="1" l="1"/>
  <c r="I33" i="1" s="1"/>
  <c r="J33" i="1"/>
  <c r="N34" i="1"/>
  <c r="N35" i="1"/>
  <c r="J32" i="1"/>
  <c r="H32" i="1"/>
  <c r="I32" i="1" s="1"/>
  <c r="L36" i="1"/>
  <c r="L37" i="1"/>
  <c r="L38" i="1" s="1"/>
  <c r="O37" i="1"/>
  <c r="O38" i="1" s="1"/>
  <c r="O36" i="1"/>
  <c r="J35" i="1" l="1"/>
  <c r="H35" i="1"/>
  <c r="I35" i="1" s="1"/>
  <c r="N36" i="1"/>
  <c r="N37" i="1"/>
  <c r="H34" i="1"/>
  <c r="I34" i="1" s="1"/>
  <c r="J34" i="1"/>
  <c r="N38" i="1" l="1"/>
  <c r="H37" i="1"/>
  <c r="I37" i="1" s="1"/>
  <c r="J37" i="1"/>
  <c r="H36" i="1"/>
  <c r="I36" i="1" s="1"/>
  <c r="J36" i="1"/>
  <c r="J38" i="1" l="1"/>
  <c r="H38" i="1"/>
  <c r="I38" i="1" s="1"/>
  <c r="F2" i="1" l="1"/>
  <c r="G7" i="1" s="1"/>
  <c r="C5" i="1" s="1"/>
  <c r="D5" i="1" s="1"/>
</calcChain>
</file>

<file path=xl/sharedStrings.xml><?xml version="1.0" encoding="utf-8"?>
<sst xmlns="http://schemas.openxmlformats.org/spreadsheetml/2006/main" count="80" uniqueCount="66">
  <si>
    <t>Colebrook Equation</t>
  </si>
  <si>
    <t>Input Data</t>
  </si>
  <si>
    <t>Fricition Factor</t>
  </si>
  <si>
    <t>A</t>
  </si>
  <si>
    <t>B</t>
  </si>
  <si>
    <t>B-A</t>
  </si>
  <si>
    <t>Parameter</t>
  </si>
  <si>
    <t>Value</t>
  </si>
  <si>
    <t>Unit</t>
  </si>
  <si>
    <t>Diameter D</t>
  </si>
  <si>
    <t>mm</t>
  </si>
  <si>
    <r>
      <t>Relative Roughness,</t>
    </r>
    <r>
      <rPr>
        <sz val="11"/>
        <color theme="1"/>
        <rFont val="Calibri"/>
        <family val="2"/>
      </rPr>
      <t>€/D</t>
    </r>
  </si>
  <si>
    <t>-</t>
  </si>
  <si>
    <t>Reynolds Number, Re</t>
  </si>
  <si>
    <t>Sr. No</t>
  </si>
  <si>
    <t>Pressure Drop (bar)</t>
  </si>
  <si>
    <t>Discharge  Q (LitrePer Minute)</t>
  </si>
  <si>
    <t>Obeservation table</t>
  </si>
  <si>
    <t>Pipe (mm)</t>
  </si>
  <si>
    <t>Specifications</t>
  </si>
  <si>
    <t>Four Pipes</t>
  </si>
  <si>
    <t>S.S Pipe With Internal Diameter</t>
  </si>
  <si>
    <t>Test Length Of Pipe</t>
  </si>
  <si>
    <t>m</t>
  </si>
  <si>
    <t xml:space="preserve">Roughness Of S.S. Pipe (e) </t>
  </si>
  <si>
    <t>LHS is A, and RHS is B of Colebrook Equation</t>
  </si>
  <si>
    <t>Results</t>
  </si>
  <si>
    <t>f(expt.) Darcy Eqn.</t>
  </si>
  <si>
    <t>f(theoritical)</t>
  </si>
  <si>
    <t>Velocity Of Flow(m/s)</t>
  </si>
  <si>
    <t>hf(Pressure Head) = P/(Rho*g)</t>
  </si>
  <si>
    <t>Reynolds Number</t>
  </si>
  <si>
    <t>PI Value</t>
  </si>
  <si>
    <t>Rho Value(Kg/m^3)</t>
  </si>
  <si>
    <t>Coefficient Of Vicosity</t>
  </si>
  <si>
    <t>L(m)</t>
  </si>
  <si>
    <t>Reading Number</t>
  </si>
  <si>
    <t>Diameter(mm)</t>
  </si>
  <si>
    <t>Enter Reading No.</t>
  </si>
  <si>
    <t>Reynolds number</t>
  </si>
  <si>
    <t xml:space="preserve">Steps For Operating The Sheet </t>
  </si>
  <si>
    <t>Made By Rohit Mandhyan</t>
  </si>
  <si>
    <t>Experiment-4 En-309 Friciton Factor in Turbulent Flow</t>
  </si>
  <si>
    <t>Enter the Values Of Specifications on The Right Side, according to Your Values</t>
  </si>
  <si>
    <t>Initial Calculations Done For Group-6</t>
  </si>
  <si>
    <t>for Calculating Friction Factor, Put Reading Number in Yellow box, and in Data tab, Under what If Analysis, Click Goal Seek.  For 1st Row, Entet D5 Cell, For Target Value, Enter 0, For Cell to be Changed, enter A5</t>
  </si>
  <si>
    <t>Enter Observations in Table Accourding to Your Performed Experiment</t>
  </si>
  <si>
    <t>For Calculating Friction Factor, according to Colebrook Equation, Read Cell A6</t>
  </si>
  <si>
    <t xml:space="preserve">Copy Your Values of Fricition Factor Obtained According to 3rd Step, paste values in Result Table.  </t>
  </si>
  <si>
    <t>Your Calculations For Experiment in Done</t>
  </si>
  <si>
    <t>Roughness(m)</t>
  </si>
  <si>
    <t>f(Moody Chart- Made By Observing the Chart)</t>
  </si>
  <si>
    <t>IF(J19&lt;3000,64/J19,NA())</t>
  </si>
  <si>
    <t xml:space="preserve">Paste =Formula in Above Cell for obtaining laminar flow values, and for Turbulent (Re&gt;3000)ovserve and write  </t>
  </si>
  <si>
    <t>Discharge(m^3/sec)</t>
  </si>
  <si>
    <t>f moody Calculator</t>
  </si>
  <si>
    <t>https://www.advdelphisys.com/michael_maley/moody_chart/</t>
  </si>
  <si>
    <t xml:space="preserve">Re </t>
  </si>
  <si>
    <t>f</t>
  </si>
  <si>
    <t>3.44 mm</t>
  </si>
  <si>
    <t>f(Darcy)</t>
  </si>
  <si>
    <t>6.88 mm</t>
  </si>
  <si>
    <t>f(expt)</t>
  </si>
  <si>
    <t>9.54mm</t>
  </si>
  <si>
    <t>f(expt.)</t>
  </si>
  <si>
    <t>16.72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</si>
</sst>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Calibri"/>
      <family val="2"/>
    </font>
    <font>
      <sz val="14"/>
      <color theme="1"/>
      <name val="Calibri"/>
      <family val="2"/>
      <scheme val="minor"/>
    </font>
    <font>
      <b/>
      <sz val="16"/>
      <color theme="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wrapText="1"/>
    </xf>
    <xf numFmtId="0" fontId="1" fillId="0" borderId="0" xfId="0" applyFont="1"/>
    <xf numFmtId="0" fontId="0" fillId="2" borderId="0" xfId="0" applyFill="1"/>
    <xf numFmtId="0" fontId="0" fillId="0" borderId="0" xfId="0" applyAlignment="1">
      <alignment horizontal="center" vertical="center"/>
    </xf>
    <xf numFmtId="0" fontId="0" fillId="4" borderId="0" xfId="0" applyFill="1"/>
    <xf numFmtId="0" fontId="0" fillId="5" borderId="0" xfId="0" applyFill="1"/>
    <xf numFmtId="0" fontId="0" fillId="5" borderId="0" xfId="0" applyFill="1" applyAlignment="1">
      <alignment wrapText="1"/>
    </xf>
    <xf numFmtId="0" fontId="0" fillId="6" borderId="0" xfId="0" applyFill="1"/>
    <xf numFmtId="0" fontId="0" fillId="7" borderId="0" xfId="0" applyFill="1"/>
    <xf numFmtId="0" fontId="4" fillId="0" borderId="0" xfId="0" applyFont="1"/>
    <xf numFmtId="0" fontId="3" fillId="3" borderId="0" xfId="0" applyFont="1" applyFill="1" applyAlignment="1">
      <alignment horizontal="center"/>
    </xf>
    <xf numFmtId="0" fontId="0" fillId="2" borderId="0" xfId="0" applyFill="1" applyAlignment="1">
      <alignment horizontal="center"/>
    </xf>
    <xf numFmtId="0" fontId="1" fillId="8" borderId="0" xfId="0" applyFont="1" applyFill="1" applyAlignment="1">
      <alignment horizontal="center" vertical="top"/>
    </xf>
    <xf numFmtId="0" fontId="0" fillId="6" borderId="0" xfId="0" applyFill="1" applyAlignment="1">
      <alignment horizontal="center"/>
    </xf>
  </cellXfs>
  <cellStyles count="1">
    <cellStyle name="Normal" xfId="0" builtinId="0"/>
  </cellStyles>
  <dxfs count="3">
    <dxf>
      <numFmt numFmtId="0" formatCode="General"/>
    </dxf>
    <dxf>
      <alignment horizontal="general" vertical="bottom" textRotation="0" wrapText="1"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ALL D</a:t>
            </a:r>
            <a:r>
              <a:rPr lang="en-US" baseline="0"/>
              <a:t> values</a:t>
            </a:r>
            <a:r>
              <a:rPr lang="en-US"/>
              <a:t> f(Darcy Equation) v/s Reynolds Number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Sheet1!$T$39</c:f>
              <c:strCache>
                <c:ptCount val="1"/>
                <c:pt idx="0">
                  <c:v>f(expt.) Darcy Eqn.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Sheet1!$S$40:$S$59</c:f>
              <c:numCache>
                <c:formatCode>General</c:formatCode>
                <c:ptCount val="20"/>
                <c:pt idx="0">
                  <c:v>1845.0869565420887</c:v>
                </c:pt>
                <c:pt idx="1">
                  <c:v>3075.1449275701484</c:v>
                </c:pt>
                <c:pt idx="2">
                  <c:v>3690.1739130841775</c:v>
                </c:pt>
                <c:pt idx="3">
                  <c:v>4305.202898598207</c:v>
                </c:pt>
                <c:pt idx="4">
                  <c:v>4920.2318841122369</c:v>
                </c:pt>
                <c:pt idx="5">
                  <c:v>6457.8043478973123</c:v>
                </c:pt>
                <c:pt idx="6">
                  <c:v>8917.9202899534303</c:v>
                </c:pt>
                <c:pt idx="7">
                  <c:v>10455.492753738505</c:v>
                </c:pt>
                <c:pt idx="8">
                  <c:v>10763.007246495519</c:v>
                </c:pt>
                <c:pt idx="9">
                  <c:v>11378.03623200955</c:v>
                </c:pt>
                <c:pt idx="10">
                  <c:v>9092.6297816455717</c:v>
                </c:pt>
                <c:pt idx="11">
                  <c:v>11975.658736801486</c:v>
                </c:pt>
                <c:pt idx="12">
                  <c:v>13306.287485334982</c:v>
                </c:pt>
                <c:pt idx="13">
                  <c:v>15080.459150046316</c:v>
                </c:pt>
                <c:pt idx="14">
                  <c:v>15745.773524313063</c:v>
                </c:pt>
                <c:pt idx="15">
                  <c:v>9490.2798003959142</c:v>
                </c:pt>
                <c:pt idx="16">
                  <c:v>11894.48401649621</c:v>
                </c:pt>
                <c:pt idx="17">
                  <c:v>13666.002912570115</c:v>
                </c:pt>
                <c:pt idx="18">
                  <c:v>15184.447680633461</c:v>
                </c:pt>
                <c:pt idx="19">
                  <c:v>16196.744192675691</c:v>
                </c:pt>
              </c:numCache>
            </c:numRef>
          </c:xVal>
          <c:yVal>
            <c:numRef>
              <c:f>Sheet1!$T$40:$T$59</c:f>
              <c:numCache>
                <c:formatCode>General</c:formatCode>
                <c:ptCount val="20"/>
                <c:pt idx="0">
                  <c:v>0.3671871929375996</c:v>
                </c:pt>
                <c:pt idx="1">
                  <c:v>0.38883693132638775</c:v>
                </c:pt>
                <c:pt idx="2">
                  <c:v>0.39699134820850868</c:v>
                </c:pt>
                <c:pt idx="3">
                  <c:v>0.41823137069953187</c:v>
                </c:pt>
                <c:pt idx="4">
                  <c:v>0.38089710436221758</c:v>
                </c:pt>
                <c:pt idx="5">
                  <c:v>0.31765147038121511</c:v>
                </c:pt>
                <c:pt idx="6">
                  <c:v>0.30129343057788788</c:v>
                </c:pt>
                <c:pt idx="7">
                  <c:v>0.28156573317248007</c:v>
                </c:pt>
                <c:pt idx="8">
                  <c:v>0.29261306036293111</c:v>
                </c:pt>
                <c:pt idx="9">
                  <c:v>0.28540929335599158</c:v>
                </c:pt>
                <c:pt idx="10">
                  <c:v>0.44394290733355496</c:v>
                </c:pt>
                <c:pt idx="11">
                  <c:v>0.44907036346103874</c:v>
                </c:pt>
                <c:pt idx="12">
                  <c:v>0.45370592850321734</c:v>
                </c:pt>
                <c:pt idx="13">
                  <c:v>0.44762926814353632</c:v>
                </c:pt>
                <c:pt idx="14">
                  <c:v>0.4413258386961913</c:v>
                </c:pt>
                <c:pt idx="15">
                  <c:v>0.24836316253073423</c:v>
                </c:pt>
                <c:pt idx="16">
                  <c:v>0.25033775648362977</c:v>
                </c:pt>
                <c:pt idx="17">
                  <c:v>0.24952896184045284</c:v>
                </c:pt>
                <c:pt idx="18">
                  <c:v>0.24254215090892015</c:v>
                </c:pt>
                <c:pt idx="19">
                  <c:v>0.2415947206319323</c:v>
                </c:pt>
              </c:numCache>
            </c:numRef>
          </c:yVal>
          <c:smooth val="1"/>
          <c:extLst>
            <c:ext xmlns:c16="http://schemas.microsoft.com/office/drawing/2014/chart" uri="{C3380CC4-5D6E-409C-BE32-E72D297353CC}">
              <c16:uniqueId val="{00000000-2159-49DC-BC46-522F5307268E}"/>
            </c:ext>
          </c:extLst>
        </c:ser>
        <c:dLbls>
          <c:showLegendKey val="0"/>
          <c:showVal val="0"/>
          <c:showCatName val="0"/>
          <c:showSerName val="0"/>
          <c:showPercent val="0"/>
          <c:showBubbleSize val="0"/>
        </c:dLbls>
        <c:axId val="1341952800"/>
        <c:axId val="1341956128"/>
      </c:scatterChart>
      <c:valAx>
        <c:axId val="1341952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956128"/>
        <c:crosses val="autoZero"/>
        <c:crossBetween val="midCat"/>
      </c:valAx>
      <c:valAx>
        <c:axId val="134195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952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 v/s Re,</a:t>
            </a:r>
            <a:r>
              <a:rPr lang="en-IN" baseline="0"/>
              <a:t> di = 3.44 mm</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Sheet3!$B$3</c:f>
              <c:strCache>
                <c:ptCount val="1"/>
                <c:pt idx="0">
                  <c:v>f</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Sheet3!$A$4:$A$8</c:f>
              <c:numCache>
                <c:formatCode>General</c:formatCode>
                <c:ptCount val="5"/>
                <c:pt idx="0">
                  <c:v>1845.0869565420887</c:v>
                </c:pt>
                <c:pt idx="1">
                  <c:v>3075.1449275701484</c:v>
                </c:pt>
                <c:pt idx="2">
                  <c:v>3690.1739130841775</c:v>
                </c:pt>
                <c:pt idx="3">
                  <c:v>4305.202898598207</c:v>
                </c:pt>
                <c:pt idx="4">
                  <c:v>4920.2318841122369</c:v>
                </c:pt>
              </c:numCache>
            </c:numRef>
          </c:xVal>
          <c:yVal>
            <c:numRef>
              <c:f>Sheet3!$B$4:$B$8</c:f>
              <c:numCache>
                <c:formatCode>General</c:formatCode>
                <c:ptCount val="5"/>
                <c:pt idx="0">
                  <c:v>0.3671871929375996</c:v>
                </c:pt>
                <c:pt idx="1">
                  <c:v>0.38883693132638775</c:v>
                </c:pt>
                <c:pt idx="2">
                  <c:v>0.39699134820850868</c:v>
                </c:pt>
                <c:pt idx="3">
                  <c:v>0.41823137069953187</c:v>
                </c:pt>
                <c:pt idx="4">
                  <c:v>0.38089710436221758</c:v>
                </c:pt>
              </c:numCache>
            </c:numRef>
          </c:yVal>
          <c:smooth val="1"/>
          <c:extLst>
            <c:ext xmlns:c16="http://schemas.microsoft.com/office/drawing/2014/chart" uri="{C3380CC4-5D6E-409C-BE32-E72D297353CC}">
              <c16:uniqueId val="{00000000-5E67-4F4E-9AF5-2192636C8675}"/>
            </c:ext>
          </c:extLst>
        </c:ser>
        <c:dLbls>
          <c:showLegendKey val="0"/>
          <c:showVal val="0"/>
          <c:showCatName val="0"/>
          <c:showSerName val="0"/>
          <c:showPercent val="0"/>
          <c:showBubbleSize val="0"/>
        </c:dLbls>
        <c:axId val="1436451087"/>
        <c:axId val="1436454415"/>
      </c:scatterChart>
      <c:valAx>
        <c:axId val="1436451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454415"/>
        <c:crosses val="autoZero"/>
        <c:crossBetween val="midCat"/>
      </c:valAx>
      <c:valAx>
        <c:axId val="143645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4510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f(expt)</a:t>
            </a:r>
            <a:r>
              <a:rPr lang="en-US" baseline="0"/>
              <a:t> v/s Re,di=6.88 mm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Sheet3!$J$3</c:f>
              <c:strCache>
                <c:ptCount val="1"/>
                <c:pt idx="0">
                  <c:v>f(Darcy)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Sheet3!$I$4:$I$8</c:f>
              <c:numCache>
                <c:formatCode>General</c:formatCode>
                <c:ptCount val="5"/>
                <c:pt idx="0">
                  <c:v>6457.8043478973123</c:v>
                </c:pt>
                <c:pt idx="1">
                  <c:v>8917.9202899534303</c:v>
                </c:pt>
                <c:pt idx="2">
                  <c:v>10455.492753738505</c:v>
                </c:pt>
                <c:pt idx="3">
                  <c:v>10763.007246495519</c:v>
                </c:pt>
                <c:pt idx="4">
                  <c:v>11378.03623200955</c:v>
                </c:pt>
              </c:numCache>
            </c:numRef>
          </c:xVal>
          <c:yVal>
            <c:numRef>
              <c:f>Sheet3!$J$4:$J$8</c:f>
              <c:numCache>
                <c:formatCode>General</c:formatCode>
                <c:ptCount val="5"/>
                <c:pt idx="0">
                  <c:v>0.31765147038121511</c:v>
                </c:pt>
                <c:pt idx="1">
                  <c:v>0.30129343057788788</c:v>
                </c:pt>
                <c:pt idx="2">
                  <c:v>0.28156573317248007</c:v>
                </c:pt>
                <c:pt idx="3">
                  <c:v>0.29261306036293111</c:v>
                </c:pt>
                <c:pt idx="4">
                  <c:v>0.28540929335599158</c:v>
                </c:pt>
              </c:numCache>
            </c:numRef>
          </c:yVal>
          <c:smooth val="1"/>
          <c:extLst>
            <c:ext xmlns:c16="http://schemas.microsoft.com/office/drawing/2014/chart" uri="{C3380CC4-5D6E-409C-BE32-E72D297353CC}">
              <c16:uniqueId val="{00000000-DF70-4875-82AB-DF70CA264ADF}"/>
            </c:ext>
          </c:extLst>
        </c:ser>
        <c:dLbls>
          <c:showLegendKey val="0"/>
          <c:showVal val="0"/>
          <c:showCatName val="0"/>
          <c:showSerName val="0"/>
          <c:showPercent val="0"/>
          <c:showBubbleSize val="0"/>
        </c:dLbls>
        <c:axId val="1808340111"/>
        <c:axId val="1808342607"/>
      </c:scatterChart>
      <c:valAx>
        <c:axId val="1808340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342607"/>
        <c:crosses val="autoZero"/>
        <c:crossBetween val="midCat"/>
      </c:valAx>
      <c:valAx>
        <c:axId val="180834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3401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f(expt) v/s Re di=9.54mm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Sheet3!$B$16</c:f>
              <c:strCache>
                <c:ptCount val="1"/>
                <c:pt idx="0">
                  <c:v>f(expt)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Sheet3!$A$17:$A$21</c:f>
              <c:numCache>
                <c:formatCode>General</c:formatCode>
                <c:ptCount val="5"/>
                <c:pt idx="0">
                  <c:v>9092.6297816455717</c:v>
                </c:pt>
                <c:pt idx="1">
                  <c:v>11975.658736801486</c:v>
                </c:pt>
                <c:pt idx="2">
                  <c:v>13306.287485334982</c:v>
                </c:pt>
                <c:pt idx="3">
                  <c:v>15080.459150046316</c:v>
                </c:pt>
                <c:pt idx="4">
                  <c:v>15745.773524313063</c:v>
                </c:pt>
              </c:numCache>
            </c:numRef>
          </c:xVal>
          <c:yVal>
            <c:numRef>
              <c:f>Sheet3!$B$17:$B$21</c:f>
              <c:numCache>
                <c:formatCode>General</c:formatCode>
                <c:ptCount val="5"/>
                <c:pt idx="0">
                  <c:v>0.44394290733355496</c:v>
                </c:pt>
                <c:pt idx="1">
                  <c:v>0.44907036346103874</c:v>
                </c:pt>
                <c:pt idx="2">
                  <c:v>0.45370592850321734</c:v>
                </c:pt>
                <c:pt idx="3">
                  <c:v>0.44762926814353632</c:v>
                </c:pt>
                <c:pt idx="4">
                  <c:v>0.4413258386961913</c:v>
                </c:pt>
              </c:numCache>
            </c:numRef>
          </c:yVal>
          <c:smooth val="1"/>
          <c:extLst>
            <c:ext xmlns:c16="http://schemas.microsoft.com/office/drawing/2014/chart" uri="{C3380CC4-5D6E-409C-BE32-E72D297353CC}">
              <c16:uniqueId val="{00000000-30DE-412D-808F-BC4A883D6F69}"/>
            </c:ext>
          </c:extLst>
        </c:ser>
        <c:dLbls>
          <c:showLegendKey val="0"/>
          <c:showVal val="0"/>
          <c:showCatName val="0"/>
          <c:showSerName val="0"/>
          <c:showPercent val="0"/>
          <c:showBubbleSize val="0"/>
        </c:dLbls>
        <c:axId val="2096856015"/>
        <c:axId val="2096873071"/>
      </c:scatterChart>
      <c:valAx>
        <c:axId val="2096856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873071"/>
        <c:crosses val="autoZero"/>
        <c:crossBetween val="midCat"/>
      </c:valAx>
      <c:valAx>
        <c:axId val="209687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8560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f(expt.) v/s Re , di=16.72</a:t>
            </a:r>
            <a:r>
              <a:rPr lang="en-US" baseline="0"/>
              <a:t> mm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Sheet3!$J$16</c:f>
              <c:strCache>
                <c:ptCount val="1"/>
                <c:pt idx="0">
                  <c:v>f(expt.)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Sheet3!$I$17:$I$21</c:f>
              <c:numCache>
                <c:formatCode>General</c:formatCode>
                <c:ptCount val="5"/>
                <c:pt idx="0">
                  <c:v>9490.2798003959142</c:v>
                </c:pt>
                <c:pt idx="1">
                  <c:v>11894.48401649621</c:v>
                </c:pt>
                <c:pt idx="2">
                  <c:v>13666.002912570115</c:v>
                </c:pt>
                <c:pt idx="3">
                  <c:v>15184.447680633461</c:v>
                </c:pt>
                <c:pt idx="4">
                  <c:v>16196.744192675691</c:v>
                </c:pt>
              </c:numCache>
            </c:numRef>
          </c:xVal>
          <c:yVal>
            <c:numRef>
              <c:f>Sheet3!$J$17:$J$21</c:f>
              <c:numCache>
                <c:formatCode>General</c:formatCode>
                <c:ptCount val="5"/>
                <c:pt idx="0">
                  <c:v>0.24836316253073423</c:v>
                </c:pt>
                <c:pt idx="1">
                  <c:v>0.25033775648362977</c:v>
                </c:pt>
                <c:pt idx="2">
                  <c:v>0.24952896184045284</c:v>
                </c:pt>
                <c:pt idx="3">
                  <c:v>0.24254215090892015</c:v>
                </c:pt>
                <c:pt idx="4">
                  <c:v>0.2415947206319323</c:v>
                </c:pt>
              </c:numCache>
            </c:numRef>
          </c:yVal>
          <c:smooth val="1"/>
          <c:extLst>
            <c:ext xmlns:c16="http://schemas.microsoft.com/office/drawing/2014/chart" uri="{C3380CC4-5D6E-409C-BE32-E72D297353CC}">
              <c16:uniqueId val="{00000000-ED39-4FD3-AE85-A6CC8E568C55}"/>
            </c:ext>
          </c:extLst>
        </c:ser>
        <c:dLbls>
          <c:showLegendKey val="0"/>
          <c:showVal val="0"/>
          <c:showCatName val="0"/>
          <c:showSerName val="0"/>
          <c:showPercent val="0"/>
          <c:showBubbleSize val="0"/>
        </c:dLbls>
        <c:axId val="1808345935"/>
        <c:axId val="1808350927"/>
      </c:scatterChart>
      <c:valAx>
        <c:axId val="1808345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350927"/>
        <c:crosses val="autoZero"/>
        <c:crossBetween val="midCat"/>
      </c:valAx>
      <c:valAx>
        <c:axId val="180835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3459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68580</xdr:colOff>
      <xdr:row>5</xdr:row>
      <xdr:rowOff>419100</xdr:rowOff>
    </xdr:from>
    <xdr:to>
      <xdr:col>3</xdr:col>
      <xdr:colOff>475261</xdr:colOff>
      <xdr:row>9</xdr:row>
      <xdr:rowOff>137447</xdr:rowOff>
    </xdr:to>
    <xdr:pic>
      <xdr:nvPicPr>
        <xdr:cNvPr id="2" name="Picture 1">
          <a:extLst>
            <a:ext uri="{FF2B5EF4-FFF2-40B4-BE49-F238E27FC236}">
              <a16:creationId xmlns:a16="http://schemas.microsoft.com/office/drawing/2014/main" id="{43A23F7F-9D7A-4EE3-8A9A-AE238DF256C1}"/>
            </a:ext>
          </a:extLst>
        </xdr:cNvPr>
        <xdr:cNvPicPr>
          <a:picLocks noChangeAspect="1"/>
        </xdr:cNvPicPr>
      </xdr:nvPicPr>
      <xdr:blipFill rotWithShape="1">
        <a:blip xmlns:r="http://schemas.openxmlformats.org/officeDocument/2006/relationships" r:embed="rId1"/>
        <a:srcRect l="1822"/>
        <a:stretch/>
      </xdr:blipFill>
      <xdr:spPr>
        <a:xfrm>
          <a:off x="68580" y="1333500"/>
          <a:ext cx="3127021" cy="998507"/>
        </a:xfrm>
        <a:prstGeom prst="rect">
          <a:avLst/>
        </a:prstGeom>
      </xdr:spPr>
    </xdr:pic>
    <xdr:clientData/>
  </xdr:twoCellAnchor>
  <xdr:twoCellAnchor editAs="oneCell">
    <xdr:from>
      <xdr:col>0</xdr:col>
      <xdr:colOff>0</xdr:colOff>
      <xdr:row>40</xdr:row>
      <xdr:rowOff>0</xdr:rowOff>
    </xdr:from>
    <xdr:to>
      <xdr:col>15</xdr:col>
      <xdr:colOff>310515</xdr:colOff>
      <xdr:row>90</xdr:row>
      <xdr:rowOff>28574</xdr:rowOff>
    </xdr:to>
    <xdr:pic>
      <xdr:nvPicPr>
        <xdr:cNvPr id="6" name="Picture 5">
          <a:extLst>
            <a:ext uri="{FF2B5EF4-FFF2-40B4-BE49-F238E27FC236}">
              <a16:creationId xmlns:a16="http://schemas.microsoft.com/office/drawing/2014/main" id="{EA9F1D19-E4F7-419F-890D-5A004D3A4C1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8823960"/>
          <a:ext cx="13592175" cy="9172575"/>
        </a:xfrm>
        <a:prstGeom prst="rect">
          <a:avLst/>
        </a:prstGeom>
      </xdr:spPr>
    </xdr:pic>
    <xdr:clientData/>
  </xdr:twoCellAnchor>
  <xdr:twoCellAnchor>
    <xdr:from>
      <xdr:col>17</xdr:col>
      <xdr:colOff>31989</xdr:colOff>
      <xdr:row>22</xdr:row>
      <xdr:rowOff>167678</xdr:rowOff>
    </xdr:from>
    <xdr:to>
      <xdr:col>23</xdr:col>
      <xdr:colOff>600625</xdr:colOff>
      <xdr:row>37</xdr:row>
      <xdr:rowOff>116878</xdr:rowOff>
    </xdr:to>
    <xdr:graphicFrame macro="">
      <xdr:nvGraphicFramePr>
        <xdr:cNvPr id="9" name="Chart 8">
          <a:extLst>
            <a:ext uri="{FF2B5EF4-FFF2-40B4-BE49-F238E27FC236}">
              <a16:creationId xmlns:a16="http://schemas.microsoft.com/office/drawing/2014/main" id="{6D1D4AA0-D1D5-421A-9ABA-3E2DAEE8F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xdr:colOff>
      <xdr:row>0</xdr:row>
      <xdr:rowOff>140970</xdr:rowOff>
    </xdr:from>
    <xdr:to>
      <xdr:col>6</xdr:col>
      <xdr:colOff>464820</xdr:colOff>
      <xdr:row>13</xdr:row>
      <xdr:rowOff>22860</xdr:rowOff>
    </xdr:to>
    <xdr:graphicFrame macro="">
      <xdr:nvGraphicFramePr>
        <xdr:cNvPr id="2" name="Chart 1">
          <a:extLst>
            <a:ext uri="{FF2B5EF4-FFF2-40B4-BE49-F238E27FC236}">
              <a16:creationId xmlns:a16="http://schemas.microsoft.com/office/drawing/2014/main" id="{E4E5F5C1-992D-42E9-A687-D72F64C38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xdr:colOff>
      <xdr:row>1</xdr:row>
      <xdr:rowOff>49530</xdr:rowOff>
    </xdr:from>
    <xdr:to>
      <xdr:col>15</xdr:col>
      <xdr:colOff>411480</xdr:colOff>
      <xdr:row>11</xdr:row>
      <xdr:rowOff>106680</xdr:rowOff>
    </xdr:to>
    <xdr:graphicFrame macro="">
      <xdr:nvGraphicFramePr>
        <xdr:cNvPr id="3" name="Chart 2">
          <a:extLst>
            <a:ext uri="{FF2B5EF4-FFF2-40B4-BE49-F238E27FC236}">
              <a16:creationId xmlns:a16="http://schemas.microsoft.com/office/drawing/2014/main" id="{6CE89DFE-E879-4560-9B27-D2503011D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53340</xdr:colOff>
      <xdr:row>13</xdr:row>
      <xdr:rowOff>160020</xdr:rowOff>
    </xdr:from>
    <xdr:to>
      <xdr:col>7</xdr:col>
      <xdr:colOff>419100</xdr:colOff>
      <xdr:row>24</xdr:row>
      <xdr:rowOff>87630</xdr:rowOff>
    </xdr:to>
    <xdr:graphicFrame macro="">
      <xdr:nvGraphicFramePr>
        <xdr:cNvPr id="4" name="Chart 3">
          <a:extLst>
            <a:ext uri="{FF2B5EF4-FFF2-40B4-BE49-F238E27FC236}">
              <a16:creationId xmlns:a16="http://schemas.microsoft.com/office/drawing/2014/main" id="{70105675-922D-483F-8A5B-D61B8E400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121920</xdr:colOff>
      <xdr:row>13</xdr:row>
      <xdr:rowOff>144780</xdr:rowOff>
    </xdr:from>
    <xdr:to>
      <xdr:col>16</xdr:col>
      <xdr:colOff>297180</xdr:colOff>
      <xdr:row>24</xdr:row>
      <xdr:rowOff>110490</xdr:rowOff>
    </xdr:to>
    <xdr:graphicFrame macro="">
      <xdr:nvGraphicFramePr>
        <xdr:cNvPr id="5" name="Chart 4">
          <a:extLst>
            <a:ext uri="{FF2B5EF4-FFF2-40B4-BE49-F238E27FC236}">
              <a16:creationId xmlns:a16="http://schemas.microsoft.com/office/drawing/2014/main" id="{F918E061-B1FF-4685-AA71-83F12836F2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F772F1-964E-4EC5-AD47-7D2997B7D318}" name="Table3" displayName="Table3" ref="B18:E38" totalsRowShown="0">
  <autoFilter ref="B18:E38" xr:uid="{DDF772F1-964E-4EC5-AD47-7D2997B7D318}"/>
  <tableColumns count="4">
    <tableColumn id="1" xr3:uid="{24924E70-5D10-451B-BA1F-DB119B4BE33C}" name="Pipe (mm)" dataDxfId="2"/>
    <tableColumn id="2" xr3:uid="{2E05B1DE-538B-4568-982E-D7AE0FDC04FA}" name="Sr. No"/>
    <tableColumn id="3" xr3:uid="{561F9E0F-9039-4FB2-8C56-B73DED3D9AD8}" name="Pressure Drop (bar)"/>
    <tableColumn id="4" xr3:uid="{01ED9F64-AB25-4319-83F9-36B8A0068D05}" name="Discharge  Q (LitrePer Minu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5944C55-CDE7-4B17-8094-DB817D6232C3}" name="Table4" displayName="Table4" ref="F18:P38" totalsRowShown="0" headerRowDxfId="1">
  <autoFilter ref="F18:P38" xr:uid="{B5944C55-CDE7-4B17-8094-DB817D6232C3}"/>
  <tableColumns count="11">
    <tableColumn id="1" xr3:uid="{3F17E817-E454-436D-9328-EB4BD69677B9}" name="Discharge(m^3/sec)">
      <calculatedColumnFormula>E19/(1000*60)</calculatedColumnFormula>
    </tableColumn>
    <tableColumn id="2" xr3:uid="{30C43F25-529A-47BF-8E2D-0DBF4C5F05F7}" name="Velocity Of Flow(m/s)">
      <calculatedColumnFormula>F19/(B19*B19*PI()/(4*1000*1000))</calculatedColumnFormula>
    </tableColumn>
    <tableColumn id="3" xr3:uid="{7FD2F78D-6118-412B-ADA6-50C938539F9D}" name="hf(Pressure Head) = P/(Rho*g)">
      <calculatedColumnFormula>D19*100000/(N19*9.8)</calculatedColumnFormula>
    </tableColumn>
    <tableColumn id="4" xr3:uid="{F0DA851D-3D5B-4432-BC83-64BFAC4ABB74}" name="f(expt.) Darcy Eqn.">
      <calculatedColumnFormula>2*9.8*(B19/1000)*H19/(L19*G19*G19)</calculatedColumnFormula>
    </tableColumn>
    <tableColumn id="5" xr3:uid="{7545F109-F978-4963-8F9E-1FEA7B554918}" name="Reynolds Number">
      <calculatedColumnFormula>N19*G19*(B19/1000)/(O19)</calculatedColumnFormula>
    </tableColumn>
    <tableColumn id="6" xr3:uid="{131CDB66-F9A3-4590-A770-8D5B22D95748}" name="f(theoritical)"/>
    <tableColumn id="7" xr3:uid="{2B636862-202D-469B-B03E-7C9A6716C682}" name="L(m)"/>
    <tableColumn id="8" xr3:uid="{1F21D411-005D-419A-9CCB-2A1BC5747CAF}" name="PI Value">
      <calculatedColumnFormula>PI()</calculatedColumnFormula>
    </tableColumn>
    <tableColumn id="9" xr3:uid="{FD66E093-3369-4DA3-9052-1481BC79DBB0}" name="Rho Value(Kg/m^3)"/>
    <tableColumn id="10" xr3:uid="{F3C5FF26-EAF9-4D1D-A7EA-255A1B68544B}" name="Coefficient Of Vicosity"/>
    <tableColumn id="11" xr3:uid="{303787C0-C110-4DCE-838A-F7F841F17E38}" name="f(Moody Chart- Made By Observing the Chart)" dataDxfId="0">
      <calculatedColumnFormula>IF(J19&lt;3500,64/J19,NA())</calculatedColumnFormula>
    </tableColumn>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61680F-D973-4B76-920C-2300C2FFE38B}" name="Table1" displayName="Table1" ref="A3:B8" totalsRowShown="0">
  <autoFilter ref="A3:B8" xr:uid="{2A61680F-D973-4B76-920C-2300C2FFE38B}"/>
  <tableColumns count="2">
    <tableColumn id="1" xr3:uid="{D4681D82-603A-4EC0-A1E7-8DAE5D975F37}" name="Re "/>
    <tableColumn id="2" xr3:uid="{2F68EF6A-5902-4441-B9BE-2F3F4A736327}" name="f"/>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EA7893-48F4-4C33-AFB6-4EA72403A7B2}" name="Table2" displayName="Table2" ref="I3:J8" totalsRowShown="0">
  <autoFilter ref="I3:J8" xr:uid="{09EA7893-48F4-4C33-AFB6-4EA72403A7B2}"/>
  <tableColumns count="2">
    <tableColumn id="1" xr3:uid="{02324FB9-EABB-44F3-A0A2-C7F314F08E07}" name="Re "/>
    <tableColumn id="2" xr3:uid="{4FADBC5F-B7FA-4D2C-8E4E-7874DE9BBB09}" name="f(Dar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838A016-777E-4427-962A-BF3657B5FD6C}" name="Table5" displayName="Table5" ref="A16:B21" totalsRowShown="0">
  <autoFilter ref="A16:B21" xr:uid="{3838A016-777E-4427-962A-BF3657B5FD6C}"/>
  <tableColumns count="2">
    <tableColumn id="1" xr3:uid="{FD6A907A-A55E-4357-BF29-A842D79ADB50}" name="Re "/>
    <tableColumn id="2" xr3:uid="{F9CEEBFD-233E-4C4B-A97E-2F3BF579D258}" name="f(exp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1923742-78FA-4FF8-86B4-065D315B32F0}" name="Table6" displayName="Table6" ref="I16:J21" totalsRowShown="0">
  <autoFilter ref="I16:J21" xr:uid="{71923742-78FA-4FF8-86B4-065D315B32F0}"/>
  <tableColumns count="2">
    <tableColumn id="1" xr3:uid="{FEA65DB6-89D0-442B-9D65-1134CE2AEC16}" name="Re "/>
    <tableColumn id="2" xr3:uid="{298CC3AE-BC14-4755-8E89-D1D101E53D79}" name="f(exp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2.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FCB5B-7BBB-481C-95D2-DDFA6C12CEB1}">
  <sheetPr codeName="Sheet2"/>
  <dimension ref="B2:F10"/>
  <sheetViews>
    <sheetView workbookViewId="0">
      <selection activeCell="C6" sqref="C6"/>
    </sheetView>
  </sheetViews>
  <sheetFormatPr defaultRowHeight="14.4" x14ac:dyDescent="0.3"/>
  <sheetData>
    <row r="2" spans="2:6" ht="21" x14ac:dyDescent="0.4">
      <c r="D2" s="10" t="s">
        <v>41</v>
      </c>
    </row>
    <row r="4" spans="2:6" x14ac:dyDescent="0.3">
      <c r="C4" t="s">
        <v>40</v>
      </c>
      <c r="F4" t="s">
        <v>42</v>
      </c>
    </row>
    <row r="5" spans="2:6" x14ac:dyDescent="0.3">
      <c r="F5" t="s">
        <v>44</v>
      </c>
    </row>
    <row r="6" spans="2:6" x14ac:dyDescent="0.3">
      <c r="B6">
        <v>1</v>
      </c>
      <c r="C6" t="s">
        <v>43</v>
      </c>
    </row>
    <row r="7" spans="2:6" x14ac:dyDescent="0.3">
      <c r="B7">
        <v>2</v>
      </c>
      <c r="C7" t="s">
        <v>46</v>
      </c>
    </row>
    <row r="8" spans="2:6" x14ac:dyDescent="0.3">
      <c r="B8">
        <v>3</v>
      </c>
      <c r="C8" t="s">
        <v>47</v>
      </c>
    </row>
    <row r="9" spans="2:6" x14ac:dyDescent="0.3">
      <c r="B9">
        <v>4</v>
      </c>
      <c r="C9" t="s">
        <v>48</v>
      </c>
    </row>
    <row r="10" spans="2:6" x14ac:dyDescent="0.3">
      <c r="C10"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C6B70-B1E0-4220-8619-B45CCC394F29}">
  <sheetPr codeName="Sheet1"/>
  <dimension ref="A1:T59"/>
  <sheetViews>
    <sheetView topLeftCell="A13" zoomScale="75" zoomScaleNormal="100" workbookViewId="0">
      <selection activeCell="I34" sqref="I34:I38"/>
    </sheetView>
  </sheetViews>
  <sheetFormatPr defaultRowHeight="14.4" x14ac:dyDescent="0.3"/>
  <cols>
    <col min="1" max="1" width="11.6640625" customWidth="1"/>
    <col min="3" max="3" width="19.109375" customWidth="1"/>
    <col min="4" max="4" width="28" customWidth="1"/>
    <col min="5" max="5" width="12.33203125" bestFit="1" customWidth="1"/>
    <col min="6" max="6" width="12" bestFit="1" customWidth="1"/>
    <col min="7" max="7" width="21.6640625" bestFit="1" customWidth="1"/>
    <col min="8" max="8" width="13.21875" customWidth="1"/>
    <col min="9" max="9" width="14.21875" customWidth="1"/>
    <col min="10" max="10" width="14.109375" customWidth="1"/>
    <col min="11" max="11" width="8.88671875" customWidth="1"/>
    <col min="12" max="12" width="8.21875" customWidth="1"/>
    <col min="13" max="13" width="7.44140625" customWidth="1"/>
    <col min="14" max="14" width="6" customWidth="1"/>
    <col min="15" max="15" width="7.88671875" customWidth="1"/>
    <col min="19" max="19" width="12.109375" customWidth="1"/>
    <col min="20" max="20" width="9.88671875" customWidth="1"/>
  </cols>
  <sheetData>
    <row r="1" spans="1:13" x14ac:dyDescent="0.3">
      <c r="C1" s="6" t="s">
        <v>38</v>
      </c>
      <c r="D1" s="6" t="s">
        <v>37</v>
      </c>
      <c r="E1" s="6" t="s">
        <v>50</v>
      </c>
      <c r="F1" s="6" t="s">
        <v>39</v>
      </c>
    </row>
    <row r="2" spans="1:13" x14ac:dyDescent="0.3">
      <c r="C2" s="8">
        <v>2</v>
      </c>
      <c r="D2" s="6">
        <f ca="1">OFFSET(Table3[Pipe (mm)],MATCH(C2,A19:A38,0)-1,0,1)</f>
        <v>3.44</v>
      </c>
      <c r="E2" s="7">
        <f>L10/1000</f>
        <v>1.4999999999999999E-5</v>
      </c>
      <c r="F2" s="6">
        <f ca="1">OFFSET(Table4[Reynolds Number],MATCH(C2,A19:A38,0)-1,0,1)</f>
        <v>3075.1449275701484</v>
      </c>
    </row>
    <row r="3" spans="1:13" x14ac:dyDescent="0.3">
      <c r="A3" s="12" t="s">
        <v>0</v>
      </c>
      <c r="B3" s="12"/>
      <c r="C3" s="12"/>
      <c r="D3" s="12"/>
      <c r="E3" s="3"/>
      <c r="F3" s="12" t="s">
        <v>1</v>
      </c>
      <c r="G3" s="12"/>
      <c r="H3" s="12"/>
      <c r="I3" t="s">
        <v>19</v>
      </c>
    </row>
    <row r="4" spans="1:13" x14ac:dyDescent="0.3">
      <c r="A4" s="2" t="s">
        <v>2</v>
      </c>
      <c r="B4" s="2" t="s">
        <v>3</v>
      </c>
      <c r="C4" s="2" t="s">
        <v>4</v>
      </c>
      <c r="D4" s="2" t="s">
        <v>5</v>
      </c>
      <c r="F4" s="2" t="s">
        <v>6</v>
      </c>
      <c r="G4" s="2" t="s">
        <v>7</v>
      </c>
      <c r="H4" s="2" t="s">
        <v>8</v>
      </c>
      <c r="I4" t="s">
        <v>20</v>
      </c>
    </row>
    <row r="5" spans="1:13" x14ac:dyDescent="0.3">
      <c r="A5" s="9">
        <v>2.8959009309351299E-2</v>
      </c>
      <c r="B5">
        <f>1/SQRT(A5)</f>
        <v>5.8763566968290624</v>
      </c>
      <c r="C5">
        <f ca="1">-2*LOG10(G6/3.7 + 2.51/(G7*SQRT(A5)))</f>
        <v>4.4473366973772519</v>
      </c>
      <c r="D5">
        <f ca="1">C5-B5</f>
        <v>-1.4290199994518105</v>
      </c>
      <c r="F5" s="1" t="s">
        <v>9</v>
      </c>
      <c r="G5">
        <f ca="1">D2/1000</f>
        <v>3.4399999999999999E-3</v>
      </c>
      <c r="H5" t="s">
        <v>23</v>
      </c>
      <c r="I5" t="s">
        <v>21</v>
      </c>
      <c r="L5">
        <v>9.5399999999999991</v>
      </c>
      <c r="M5" t="s">
        <v>10</v>
      </c>
    </row>
    <row r="6" spans="1:13" ht="43.2" x14ac:dyDescent="0.3">
      <c r="A6" s="13" t="s">
        <v>45</v>
      </c>
      <c r="B6" s="13"/>
      <c r="C6" s="13"/>
      <c r="D6" s="13"/>
      <c r="E6" s="13"/>
      <c r="F6" s="1" t="s">
        <v>11</v>
      </c>
      <c r="G6">
        <f ca="1">E2/G5</f>
        <v>4.3604651162790697E-3</v>
      </c>
      <c r="H6" t="s">
        <v>12</v>
      </c>
      <c r="I6" t="s">
        <v>21</v>
      </c>
      <c r="L6">
        <v>16.72</v>
      </c>
      <c r="M6" t="s">
        <v>10</v>
      </c>
    </row>
    <row r="7" spans="1:13" ht="28.8" x14ac:dyDescent="0.3">
      <c r="F7" s="1" t="s">
        <v>13</v>
      </c>
      <c r="G7">
        <f ca="1">F2</f>
        <v>3075.1449275701484</v>
      </c>
      <c r="H7" t="s">
        <v>12</v>
      </c>
      <c r="I7" t="s">
        <v>21</v>
      </c>
      <c r="L7">
        <v>6.88</v>
      </c>
      <c r="M7" t="s">
        <v>10</v>
      </c>
    </row>
    <row r="8" spans="1:13" x14ac:dyDescent="0.3">
      <c r="I8" t="s">
        <v>21</v>
      </c>
      <c r="L8">
        <v>3.44</v>
      </c>
      <c r="M8" t="s">
        <v>10</v>
      </c>
    </row>
    <row r="9" spans="1:13" x14ac:dyDescent="0.3">
      <c r="I9" t="s">
        <v>22</v>
      </c>
      <c r="L9">
        <v>1</v>
      </c>
      <c r="M9" t="s">
        <v>23</v>
      </c>
    </row>
    <row r="10" spans="1:13" x14ac:dyDescent="0.3">
      <c r="I10" t="s">
        <v>24</v>
      </c>
      <c r="L10">
        <v>1.4999999999999999E-2</v>
      </c>
      <c r="M10" t="s">
        <v>10</v>
      </c>
    </row>
    <row r="11" spans="1:13" x14ac:dyDescent="0.3">
      <c r="A11" t="s">
        <v>25</v>
      </c>
    </row>
    <row r="15" spans="1:13" x14ac:dyDescent="0.3">
      <c r="J15" s="1"/>
    </row>
    <row r="17" spans="1:19" ht="18" x14ac:dyDescent="0.35">
      <c r="A17" s="11" t="s">
        <v>17</v>
      </c>
      <c r="B17" s="11"/>
      <c r="C17" s="11"/>
      <c r="D17" s="11"/>
      <c r="E17" s="11"/>
      <c r="F17" s="11" t="s">
        <v>26</v>
      </c>
      <c r="G17" s="11"/>
      <c r="H17" s="11"/>
      <c r="I17" s="11"/>
      <c r="J17" s="11"/>
      <c r="K17" s="11"/>
      <c r="L17" s="11"/>
      <c r="M17" s="11"/>
      <c r="N17" s="11"/>
      <c r="O17" s="11"/>
    </row>
    <row r="18" spans="1:19" ht="86.4" x14ac:dyDescent="0.3">
      <c r="A18" t="s">
        <v>36</v>
      </c>
      <c r="B18" t="s">
        <v>18</v>
      </c>
      <c r="C18" t="s">
        <v>14</v>
      </c>
      <c r="D18" s="1" t="s">
        <v>15</v>
      </c>
      <c r="E18" s="1" t="s">
        <v>16</v>
      </c>
      <c r="F18" s="1" t="s">
        <v>54</v>
      </c>
      <c r="G18" s="1" t="s">
        <v>29</v>
      </c>
      <c r="H18" s="1" t="s">
        <v>30</v>
      </c>
      <c r="I18" s="1" t="s">
        <v>27</v>
      </c>
      <c r="J18" s="1" t="s">
        <v>31</v>
      </c>
      <c r="K18" s="1" t="s">
        <v>28</v>
      </c>
      <c r="L18" s="1" t="s">
        <v>35</v>
      </c>
      <c r="M18" s="1" t="s">
        <v>32</v>
      </c>
      <c r="N18" s="1" t="s">
        <v>33</v>
      </c>
      <c r="O18" s="1" t="s">
        <v>34</v>
      </c>
      <c r="P18" s="1" t="s">
        <v>51</v>
      </c>
    </row>
    <row r="19" spans="1:19" x14ac:dyDescent="0.3">
      <c r="A19">
        <v>1</v>
      </c>
      <c r="B19" s="4">
        <v>3.44</v>
      </c>
      <c r="C19">
        <v>1</v>
      </c>
      <c r="D19">
        <v>0.154</v>
      </c>
      <c r="E19">
        <v>0.3</v>
      </c>
      <c r="F19">
        <f t="shared" ref="F19:F38" si="0">E19/(1000*60)</f>
        <v>4.9999999999999996E-6</v>
      </c>
      <c r="G19">
        <f t="shared" ref="G19:G38" si="1">F19/(B19*B19*PI()/(4*1000*1000))</f>
        <v>0.53797641661673645</v>
      </c>
      <c r="H19">
        <f t="shared" ref="H19:H38" si="2">D19*100000/(N19*9.8)</f>
        <v>1.5761570425562401</v>
      </c>
      <c r="I19">
        <f t="shared" ref="I19:I38" si="3">2*9.8*(B19/1000)*H19/(L19*G19*G19)</f>
        <v>0.3671871929375996</v>
      </c>
      <c r="J19">
        <f t="shared" ref="J19:J38" si="4">N19*G19*(B19/1000)/(O19)</f>
        <v>1845.0869565420887</v>
      </c>
      <c r="K19" s="9">
        <v>5.3946683806208352E-2</v>
      </c>
      <c r="L19">
        <v>1</v>
      </c>
      <c r="M19">
        <f>PI()</f>
        <v>3.1415926535897931</v>
      </c>
      <c r="N19">
        <v>997</v>
      </c>
      <c r="O19">
        <v>1E-3</v>
      </c>
      <c r="P19">
        <f>IF(J19&lt;3000,64/J19,NA())</f>
        <v>3.4686712066917202E-2</v>
      </c>
      <c r="Q19" t="s">
        <v>52</v>
      </c>
    </row>
    <row r="20" spans="1:19" x14ac:dyDescent="0.3">
      <c r="A20">
        <v>2</v>
      </c>
      <c r="B20" s="4">
        <v>3.44</v>
      </c>
      <c r="C20">
        <v>2</v>
      </c>
      <c r="D20">
        <v>0.45300000000000001</v>
      </c>
      <c r="E20">
        <v>0.5</v>
      </c>
      <c r="F20">
        <f t="shared" si="0"/>
        <v>8.3333333333333337E-6</v>
      </c>
      <c r="G20">
        <f t="shared" si="1"/>
        <v>0.89662736102789431</v>
      </c>
      <c r="H20">
        <f t="shared" si="2"/>
        <v>4.6363580537530957</v>
      </c>
      <c r="I20">
        <f t="shared" si="3"/>
        <v>0.38883693132638775</v>
      </c>
      <c r="J20">
        <f t="shared" si="4"/>
        <v>3075.1449275701484</v>
      </c>
      <c r="K20" s="9">
        <v>4.7014282764375706E-2</v>
      </c>
      <c r="L20">
        <f>L19</f>
        <v>1</v>
      </c>
      <c r="M20">
        <f>PI()</f>
        <v>3.1415926535897931</v>
      </c>
      <c r="N20">
        <f>N19</f>
        <v>997</v>
      </c>
      <c r="O20">
        <f>O19</f>
        <v>1E-3</v>
      </c>
      <c r="P20">
        <v>4.4999999999999998E-2</v>
      </c>
      <c r="Q20" t="s">
        <v>53</v>
      </c>
    </row>
    <row r="21" spans="1:19" x14ac:dyDescent="0.3">
      <c r="A21">
        <v>3</v>
      </c>
      <c r="B21" s="4">
        <v>3.44</v>
      </c>
      <c r="C21">
        <v>3</v>
      </c>
      <c r="D21">
        <v>0.66600000000000004</v>
      </c>
      <c r="E21">
        <v>0.6</v>
      </c>
      <c r="F21">
        <f t="shared" si="0"/>
        <v>9.9999999999999991E-6</v>
      </c>
      <c r="G21">
        <f t="shared" si="1"/>
        <v>1.0759528332334729</v>
      </c>
      <c r="H21">
        <f t="shared" si="2"/>
        <v>6.8163674697562069</v>
      </c>
      <c r="I21">
        <f t="shared" si="3"/>
        <v>0.39699134820850868</v>
      </c>
      <c r="J21">
        <f t="shared" si="4"/>
        <v>3690.1739130841775</v>
      </c>
      <c r="K21" s="9">
        <v>4.4967183600690887E-2</v>
      </c>
      <c r="L21">
        <f>L19</f>
        <v>1</v>
      </c>
      <c r="M21">
        <f>PI()</f>
        <v>3.1415926535897931</v>
      </c>
      <c r="N21">
        <f>N19</f>
        <v>997</v>
      </c>
      <c r="O21">
        <f>O19</f>
        <v>1E-3</v>
      </c>
      <c r="P21">
        <v>4.2000000000000003E-2</v>
      </c>
      <c r="Q21" t="s">
        <v>55</v>
      </c>
      <c r="S21" t="s">
        <v>56</v>
      </c>
    </row>
    <row r="22" spans="1:19" x14ac:dyDescent="0.3">
      <c r="A22">
        <v>4</v>
      </c>
      <c r="B22" s="4">
        <v>3.44</v>
      </c>
      <c r="C22">
        <v>4</v>
      </c>
      <c r="D22">
        <v>0.95499999999999996</v>
      </c>
      <c r="E22">
        <v>0.7</v>
      </c>
      <c r="F22">
        <f t="shared" si="0"/>
        <v>1.1666666666666666E-5</v>
      </c>
      <c r="G22">
        <f t="shared" si="1"/>
        <v>1.2552783054390519</v>
      </c>
      <c r="H22">
        <f t="shared" si="2"/>
        <v>9.7742206210468137</v>
      </c>
      <c r="I22">
        <f t="shared" si="3"/>
        <v>0.41823137069953187</v>
      </c>
      <c r="J22">
        <f t="shared" si="4"/>
        <v>4305.202898598207</v>
      </c>
      <c r="K22" s="9">
        <v>4.3389012897527154E-2</v>
      </c>
      <c r="L22">
        <f t="shared" ref="L22" si="5">L21</f>
        <v>1</v>
      </c>
      <c r="M22">
        <f>PI()</f>
        <v>3.1415926535897931</v>
      </c>
      <c r="N22">
        <f>N21</f>
        <v>997</v>
      </c>
      <c r="O22">
        <f t="shared" ref="O22" si="6">O21</f>
        <v>1E-3</v>
      </c>
      <c r="P22">
        <v>3.9068264977588897E-2</v>
      </c>
    </row>
    <row r="23" spans="1:19" x14ac:dyDescent="0.3">
      <c r="A23">
        <v>5</v>
      </c>
      <c r="B23" s="4">
        <v>3.44</v>
      </c>
      <c r="C23">
        <v>5</v>
      </c>
      <c r="D23">
        <v>1.1359999999999999</v>
      </c>
      <c r="E23">
        <v>0.8</v>
      </c>
      <c r="F23">
        <f t="shared" si="0"/>
        <v>1.3333333333333333E-5</v>
      </c>
      <c r="G23">
        <f t="shared" si="1"/>
        <v>1.4346037776446308</v>
      </c>
      <c r="H23">
        <f t="shared" si="2"/>
        <v>11.626716885349925</v>
      </c>
      <c r="I23">
        <f t="shared" si="3"/>
        <v>0.38089710436221758</v>
      </c>
      <c r="J23">
        <f t="shared" si="4"/>
        <v>4920.2318841122369</v>
      </c>
      <c r="K23" s="9">
        <v>4.212793202396458E-2</v>
      </c>
      <c r="L23">
        <f t="shared" ref="L23" si="7">L21</f>
        <v>1</v>
      </c>
      <c r="M23">
        <f>PI()</f>
        <v>3.1415926535897931</v>
      </c>
      <c r="N23">
        <f>N21</f>
        <v>997</v>
      </c>
      <c r="O23">
        <f t="shared" ref="O23" si="8">O21</f>
        <v>1E-3</v>
      </c>
      <c r="P23">
        <v>3.7582930886182399E-2</v>
      </c>
    </row>
    <row r="24" spans="1:19" x14ac:dyDescent="0.3">
      <c r="A24">
        <v>6</v>
      </c>
      <c r="B24" s="4">
        <v>6.88</v>
      </c>
      <c r="C24">
        <v>1</v>
      </c>
      <c r="D24">
        <v>0.20399999999999999</v>
      </c>
      <c r="E24">
        <v>2.1</v>
      </c>
      <c r="F24" s="5">
        <f t="shared" si="0"/>
        <v>3.5000000000000004E-5</v>
      </c>
      <c r="G24" s="5">
        <f t="shared" si="1"/>
        <v>0.94145872907928907</v>
      </c>
      <c r="H24" s="5">
        <f t="shared" si="2"/>
        <v>2.087896342087487</v>
      </c>
      <c r="I24" s="5">
        <f t="shared" si="3"/>
        <v>0.31765147038121511</v>
      </c>
      <c r="J24" s="5">
        <f t="shared" si="4"/>
        <v>6457.8043478973123</v>
      </c>
      <c r="K24" s="9">
        <v>3.7399260078793857E-2</v>
      </c>
      <c r="L24" s="5">
        <f t="shared" ref="L24" si="9">L23</f>
        <v>1</v>
      </c>
      <c r="M24" s="5">
        <f>PI()</f>
        <v>3.1415926535897931</v>
      </c>
      <c r="N24" s="5">
        <f t="shared" ref="N24" si="10">N23</f>
        <v>997</v>
      </c>
      <c r="O24" s="5">
        <f t="shared" ref="O24" si="11">O23</f>
        <v>1E-3</v>
      </c>
      <c r="P24">
        <v>3.4798318413153097E-2</v>
      </c>
    </row>
    <row r="25" spans="1:19" x14ac:dyDescent="0.3">
      <c r="A25">
        <v>7</v>
      </c>
      <c r="B25" s="4">
        <v>6.88</v>
      </c>
      <c r="C25">
        <v>2</v>
      </c>
      <c r="D25">
        <v>0.36899999999999999</v>
      </c>
      <c r="E25">
        <v>2.9</v>
      </c>
      <c r="F25">
        <f t="shared" si="0"/>
        <v>4.8333333333333334E-5</v>
      </c>
      <c r="G25">
        <f t="shared" si="1"/>
        <v>1.3001096734904467</v>
      </c>
      <c r="H25">
        <f t="shared" si="2"/>
        <v>3.776636030540601</v>
      </c>
      <c r="I25">
        <f t="shared" si="3"/>
        <v>0.30129343057788788</v>
      </c>
      <c r="J25">
        <f t="shared" si="4"/>
        <v>8917.9202899534303</v>
      </c>
      <c r="K25" s="9">
        <v>3.4853876440085071E-2</v>
      </c>
      <c r="L25">
        <f t="shared" ref="L25" si="12">L23</f>
        <v>1</v>
      </c>
      <c r="M25">
        <f>PI()</f>
        <v>3.1415926535897931</v>
      </c>
      <c r="N25">
        <f t="shared" ref="N25:O25" si="13">N23</f>
        <v>997</v>
      </c>
      <c r="O25">
        <f t="shared" si="13"/>
        <v>1E-3</v>
      </c>
      <c r="P25">
        <v>3.18623985798481E-2</v>
      </c>
    </row>
    <row r="26" spans="1:19" x14ac:dyDescent="0.3">
      <c r="A26">
        <v>8</v>
      </c>
      <c r="B26" s="4">
        <v>6.88</v>
      </c>
      <c r="C26">
        <v>3</v>
      </c>
      <c r="D26">
        <v>0.47399999999999998</v>
      </c>
      <c r="E26">
        <v>3.4</v>
      </c>
      <c r="F26">
        <f t="shared" si="0"/>
        <v>5.6666666666666664E-5</v>
      </c>
      <c r="G26">
        <f t="shared" si="1"/>
        <v>1.5242665137474201</v>
      </c>
      <c r="H26">
        <f t="shared" si="2"/>
        <v>4.8512885595562194</v>
      </c>
      <c r="I26">
        <f t="shared" si="3"/>
        <v>0.28156573317248007</v>
      </c>
      <c r="J26">
        <f t="shared" si="4"/>
        <v>10455.492753738505</v>
      </c>
      <c r="K26" s="9">
        <v>3.3739002782705391E-2</v>
      </c>
      <c r="L26">
        <f t="shared" ref="L26" si="14">L25</f>
        <v>1</v>
      </c>
      <c r="M26">
        <f>PI()</f>
        <v>3.1415926535897931</v>
      </c>
      <c r="N26">
        <f t="shared" ref="N26" si="15">N25</f>
        <v>997</v>
      </c>
      <c r="O26">
        <f t="shared" ref="O26" si="16">O25</f>
        <v>1E-3</v>
      </c>
      <c r="P26">
        <v>3.0545389664112899E-2</v>
      </c>
    </row>
    <row r="27" spans="1:19" x14ac:dyDescent="0.3">
      <c r="A27">
        <v>9</v>
      </c>
      <c r="B27" s="4">
        <v>6.88</v>
      </c>
      <c r="C27">
        <v>4</v>
      </c>
      <c r="D27">
        <v>0.52200000000000002</v>
      </c>
      <c r="E27">
        <v>3.5</v>
      </c>
      <c r="F27">
        <f t="shared" si="0"/>
        <v>5.8333333333333333E-5</v>
      </c>
      <c r="G27">
        <f t="shared" si="1"/>
        <v>1.569097881798815</v>
      </c>
      <c r="H27">
        <f t="shared" si="2"/>
        <v>5.3425582871062165</v>
      </c>
      <c r="I27">
        <f t="shared" si="3"/>
        <v>0.29261306036293111</v>
      </c>
      <c r="J27">
        <f t="shared" si="4"/>
        <v>10763.007246495519</v>
      </c>
      <c r="K27" s="9">
        <v>3.3547032313800525E-2</v>
      </c>
      <c r="L27">
        <f t="shared" ref="L27" si="17">L25</f>
        <v>1</v>
      </c>
      <c r="M27">
        <f>PI()</f>
        <v>3.1415926535897931</v>
      </c>
      <c r="N27">
        <f t="shared" ref="N27:O27" si="18">N25</f>
        <v>997</v>
      </c>
      <c r="O27">
        <f t="shared" si="18"/>
        <v>1E-3</v>
      </c>
      <c r="P27">
        <v>3.0313863250101099E-2</v>
      </c>
    </row>
    <row r="28" spans="1:19" x14ac:dyDescent="0.3">
      <c r="A28">
        <v>10</v>
      </c>
      <c r="B28" s="4">
        <v>6.88</v>
      </c>
      <c r="C28">
        <v>5</v>
      </c>
      <c r="D28">
        <v>0.56899999999999995</v>
      </c>
      <c r="E28">
        <v>3.7</v>
      </c>
      <c r="F28">
        <f t="shared" si="0"/>
        <v>6.166666666666667E-5</v>
      </c>
      <c r="G28">
        <f t="shared" si="1"/>
        <v>1.6587606179016046</v>
      </c>
      <c r="H28">
        <f t="shared" si="2"/>
        <v>5.8235932286655876</v>
      </c>
      <c r="I28">
        <f t="shared" si="3"/>
        <v>0.28540929335599158</v>
      </c>
      <c r="J28">
        <f t="shared" si="4"/>
        <v>11378.03623200955</v>
      </c>
      <c r="K28" s="9">
        <v>3.318598030532581E-2</v>
      </c>
      <c r="L28">
        <f t="shared" ref="L28" si="19">L27</f>
        <v>1</v>
      </c>
      <c r="M28">
        <f>PI()</f>
        <v>3.1415926535897931</v>
      </c>
      <c r="N28">
        <f t="shared" ref="N28" si="20">N27</f>
        <v>997</v>
      </c>
      <c r="O28">
        <f t="shared" ref="O28" si="21">O27</f>
        <v>1E-3</v>
      </c>
      <c r="P28">
        <v>2.98770488784245E-2</v>
      </c>
    </row>
    <row r="29" spans="1:19" x14ac:dyDescent="0.3">
      <c r="A29">
        <v>11</v>
      </c>
      <c r="B29" s="4">
        <v>9.5399999999999991</v>
      </c>
      <c r="C29">
        <v>1</v>
      </c>
      <c r="D29">
        <v>0.21199999999999999</v>
      </c>
      <c r="E29">
        <v>4.0999999999999996</v>
      </c>
      <c r="F29">
        <f t="shared" si="0"/>
        <v>6.8333333333333332E-5</v>
      </c>
      <c r="G29">
        <f t="shared" si="1"/>
        <v>0.95597376843797344</v>
      </c>
      <c r="H29">
        <f t="shared" si="2"/>
        <v>2.1697746300124865</v>
      </c>
      <c r="I29">
        <f t="shared" si="3"/>
        <v>0.44394290733355496</v>
      </c>
      <c r="J29">
        <f t="shared" si="4"/>
        <v>9092.6297816455717</v>
      </c>
      <c r="K29" s="9">
        <v>3.3891652160180988E-2</v>
      </c>
      <c r="L29">
        <f t="shared" ref="L29" si="22">L27</f>
        <v>1</v>
      </c>
      <c r="M29">
        <f>PI()</f>
        <v>3.1415926535897931</v>
      </c>
      <c r="N29">
        <f t="shared" ref="N29:O29" si="23">N27</f>
        <v>997</v>
      </c>
      <c r="O29">
        <f t="shared" si="23"/>
        <v>1E-3</v>
      </c>
      <c r="P29">
        <v>3.1697427434742499E-2</v>
      </c>
    </row>
    <row r="30" spans="1:19" x14ac:dyDescent="0.3">
      <c r="A30">
        <v>12</v>
      </c>
      <c r="B30" s="4">
        <v>9.5399999999999991</v>
      </c>
      <c r="C30">
        <v>2</v>
      </c>
      <c r="D30">
        <v>0.372</v>
      </c>
      <c r="E30">
        <v>5.4</v>
      </c>
      <c r="F30">
        <f t="shared" si="0"/>
        <v>9.0000000000000006E-5</v>
      </c>
      <c r="G30">
        <f t="shared" si="1"/>
        <v>1.2590874023329408</v>
      </c>
      <c r="H30">
        <f t="shared" si="2"/>
        <v>3.8073403885124759</v>
      </c>
      <c r="I30">
        <f t="shared" si="3"/>
        <v>0.44907036346103874</v>
      </c>
      <c r="J30">
        <f t="shared" si="4"/>
        <v>11975.658736801486</v>
      </c>
      <c r="K30" s="9">
        <v>3.1967245450116075E-2</v>
      </c>
      <c r="L30">
        <f t="shared" ref="L30" si="24">L29</f>
        <v>1</v>
      </c>
      <c r="M30">
        <f>PI()</f>
        <v>3.1415926535897931</v>
      </c>
      <c r="N30">
        <f t="shared" ref="N30" si="25">N29</f>
        <v>997</v>
      </c>
      <c r="O30">
        <f t="shared" ref="O30" si="26">O29</f>
        <v>1E-3</v>
      </c>
      <c r="P30">
        <v>2.9482650750615801E-2</v>
      </c>
    </row>
    <row r="31" spans="1:19" x14ac:dyDescent="0.3">
      <c r="A31">
        <v>13</v>
      </c>
      <c r="B31" s="4">
        <v>9.5399999999999991</v>
      </c>
      <c r="C31">
        <v>3</v>
      </c>
      <c r="D31">
        <v>0.46400000000000002</v>
      </c>
      <c r="E31">
        <v>6</v>
      </c>
      <c r="F31">
        <f t="shared" si="0"/>
        <v>1E-4</v>
      </c>
      <c r="G31">
        <f t="shared" si="1"/>
        <v>1.3989860025921563</v>
      </c>
      <c r="H31">
        <f t="shared" si="2"/>
        <v>4.7489406996499701</v>
      </c>
      <c r="I31">
        <f t="shared" si="3"/>
        <v>0.45370592850321734</v>
      </c>
      <c r="J31">
        <f t="shared" si="4"/>
        <v>13306.287485334982</v>
      </c>
      <c r="K31" s="9">
        <v>3.1288330245270647E-2</v>
      </c>
      <c r="L31">
        <f t="shared" ref="L31" si="27">L29</f>
        <v>1</v>
      </c>
      <c r="M31">
        <f>PI()</f>
        <v>3.1415926535897931</v>
      </c>
      <c r="N31">
        <f t="shared" ref="N31:O31" si="28">N29</f>
        <v>997</v>
      </c>
      <c r="O31">
        <f t="shared" si="28"/>
        <v>1E-3</v>
      </c>
      <c r="P31">
        <v>2.8694249511275301E-2</v>
      </c>
    </row>
    <row r="32" spans="1:19" x14ac:dyDescent="0.3">
      <c r="A32">
        <v>14</v>
      </c>
      <c r="B32" s="4">
        <v>9.5399999999999991</v>
      </c>
      <c r="C32">
        <v>4</v>
      </c>
      <c r="D32">
        <v>0.58799999999999997</v>
      </c>
      <c r="E32">
        <v>6.8</v>
      </c>
      <c r="F32">
        <f t="shared" si="0"/>
        <v>1.1333333333333333E-4</v>
      </c>
      <c r="G32">
        <f t="shared" si="1"/>
        <v>1.5855174696044438</v>
      </c>
      <c r="H32">
        <f t="shared" si="2"/>
        <v>6.0180541624874619</v>
      </c>
      <c r="I32">
        <f t="shared" si="3"/>
        <v>0.44762926814353632</v>
      </c>
      <c r="J32">
        <f t="shared" si="4"/>
        <v>15080.459150046316</v>
      </c>
      <c r="K32" s="9">
        <v>3.0535481079797998E-2</v>
      </c>
      <c r="L32">
        <f t="shared" ref="L32" si="29">L31</f>
        <v>1</v>
      </c>
      <c r="M32">
        <f>PI()</f>
        <v>3.1415926535897931</v>
      </c>
      <c r="N32">
        <f t="shared" ref="N32" si="30">N31</f>
        <v>997</v>
      </c>
      <c r="O32">
        <f t="shared" ref="O32" si="31">O31</f>
        <v>1E-3</v>
      </c>
      <c r="P32">
        <v>2.7796721593998801E-2</v>
      </c>
    </row>
    <row r="33" spans="1:20" x14ac:dyDescent="0.3">
      <c r="A33">
        <v>15</v>
      </c>
      <c r="B33" s="4">
        <v>9.5399999999999991</v>
      </c>
      <c r="C33">
        <v>5</v>
      </c>
      <c r="D33">
        <v>0.63200000000000001</v>
      </c>
      <c r="E33">
        <v>7.1</v>
      </c>
      <c r="F33">
        <f t="shared" si="0"/>
        <v>1.1833333333333333E-4</v>
      </c>
      <c r="G33">
        <f t="shared" si="1"/>
        <v>1.6554667697340515</v>
      </c>
      <c r="H33">
        <f t="shared" si="2"/>
        <v>6.4683847460749595</v>
      </c>
      <c r="I33">
        <f t="shared" si="3"/>
        <v>0.4413258386961913</v>
      </c>
      <c r="J33">
        <f t="shared" si="4"/>
        <v>15745.773524313063</v>
      </c>
      <c r="K33" s="9">
        <v>3.0295895371235584E-2</v>
      </c>
      <c r="L33">
        <f t="shared" ref="L33" si="32">L31</f>
        <v>1</v>
      </c>
      <c r="M33">
        <f>PI()</f>
        <v>3.1415926535897931</v>
      </c>
      <c r="N33">
        <f t="shared" ref="N33:O33" si="33">N31</f>
        <v>997</v>
      </c>
      <c r="O33">
        <f t="shared" si="33"/>
        <v>1E-3</v>
      </c>
      <c r="P33">
        <v>2.74965634742763E-2</v>
      </c>
    </row>
    <row r="34" spans="1:20" x14ac:dyDescent="0.3">
      <c r="A34">
        <v>16</v>
      </c>
      <c r="B34" s="4">
        <v>16.72</v>
      </c>
      <c r="C34">
        <v>1</v>
      </c>
      <c r="D34">
        <v>2.4E-2</v>
      </c>
      <c r="E34">
        <v>7.5</v>
      </c>
      <c r="F34">
        <f t="shared" si="0"/>
        <v>1.25E-4</v>
      </c>
      <c r="G34">
        <f t="shared" si="1"/>
        <v>0.56930839170597403</v>
      </c>
      <c r="H34">
        <f t="shared" si="2"/>
        <v>0.24563486377499846</v>
      </c>
      <c r="I34">
        <f t="shared" si="3"/>
        <v>0.24836316253073423</v>
      </c>
      <c r="J34">
        <f t="shared" si="4"/>
        <v>9490.2798003959142</v>
      </c>
      <c r="K34" s="9">
        <v>3.2627372505548854E-2</v>
      </c>
      <c r="L34">
        <f t="shared" ref="L34" si="34">L33</f>
        <v>1</v>
      </c>
      <c r="M34">
        <f>PI()</f>
        <v>3.1415926535897931</v>
      </c>
      <c r="N34">
        <f t="shared" ref="N34" si="35">N33</f>
        <v>997</v>
      </c>
      <c r="O34">
        <f t="shared" ref="O34" si="36">O33</f>
        <v>1E-3</v>
      </c>
      <c r="P34">
        <v>3.1337788762387603E-2</v>
      </c>
    </row>
    <row r="35" spans="1:20" x14ac:dyDescent="0.3">
      <c r="A35">
        <v>17</v>
      </c>
      <c r="B35" s="4">
        <v>16.72</v>
      </c>
      <c r="C35">
        <v>2</v>
      </c>
      <c r="D35">
        <v>3.7999999999999999E-2</v>
      </c>
      <c r="E35">
        <v>9.4</v>
      </c>
      <c r="F35">
        <f t="shared" si="0"/>
        <v>1.5666666666666666E-4</v>
      </c>
      <c r="G35">
        <f t="shared" si="1"/>
        <v>0.71353318427148738</v>
      </c>
      <c r="H35">
        <f t="shared" si="2"/>
        <v>0.38892186764374753</v>
      </c>
      <c r="I35">
        <f t="shared" si="3"/>
        <v>0.25033775648362977</v>
      </c>
      <c r="J35">
        <f t="shared" si="4"/>
        <v>11894.48401649621</v>
      </c>
      <c r="K35" s="9">
        <v>3.0971999652113891E-2</v>
      </c>
      <c r="L35">
        <f t="shared" ref="L35" si="37">L33</f>
        <v>1</v>
      </c>
      <c r="M35">
        <f>PI()</f>
        <v>3.1415926535897931</v>
      </c>
      <c r="N35">
        <f t="shared" ref="N35:O35" si="38">N33</f>
        <v>997</v>
      </c>
      <c r="O35">
        <f t="shared" si="38"/>
        <v>1E-3</v>
      </c>
      <c r="P35">
        <v>2.95346165221591E-2</v>
      </c>
    </row>
    <row r="36" spans="1:20" x14ac:dyDescent="0.3">
      <c r="A36">
        <v>18</v>
      </c>
      <c r="B36" s="4">
        <v>16.72</v>
      </c>
      <c r="C36">
        <v>3</v>
      </c>
      <c r="D36">
        <v>0.05</v>
      </c>
      <c r="E36">
        <v>10.8</v>
      </c>
      <c r="F36">
        <f t="shared" si="0"/>
        <v>1.8000000000000001E-4</v>
      </c>
      <c r="G36">
        <f t="shared" si="1"/>
        <v>0.81980408405660254</v>
      </c>
      <c r="H36">
        <f t="shared" si="2"/>
        <v>0.51173929953124675</v>
      </c>
      <c r="I36">
        <f t="shared" si="3"/>
        <v>0.24952896184045284</v>
      </c>
      <c r="J36">
        <f t="shared" si="4"/>
        <v>13666.002912570115</v>
      </c>
      <c r="K36" s="9">
        <v>3.0030852063584381E-2</v>
      </c>
      <c r="L36">
        <f t="shared" ref="L36" si="39">L35</f>
        <v>1</v>
      </c>
      <c r="M36">
        <f>PI()</f>
        <v>3.1415926535897931</v>
      </c>
      <c r="N36">
        <f t="shared" ref="N36" si="40">N35</f>
        <v>997</v>
      </c>
      <c r="O36">
        <f t="shared" ref="O36" si="41">O35</f>
        <v>1E-3</v>
      </c>
      <c r="P36">
        <v>2.8499487548574499E-2</v>
      </c>
    </row>
    <row r="37" spans="1:20" x14ac:dyDescent="0.3">
      <c r="A37">
        <v>19</v>
      </c>
      <c r="B37" s="4">
        <v>16.72</v>
      </c>
      <c r="C37">
        <v>4</v>
      </c>
      <c r="D37">
        <v>0.06</v>
      </c>
      <c r="E37">
        <v>12</v>
      </c>
      <c r="F37">
        <f t="shared" si="0"/>
        <v>2.0000000000000001E-4</v>
      </c>
      <c r="G37">
        <f t="shared" si="1"/>
        <v>0.91089342672955842</v>
      </c>
      <c r="H37">
        <f t="shared" si="2"/>
        <v>0.61408715943749614</v>
      </c>
      <c r="I37">
        <f t="shared" si="3"/>
        <v>0.24254215090892015</v>
      </c>
      <c r="J37">
        <f t="shared" si="4"/>
        <v>15184.447680633461</v>
      </c>
      <c r="K37" s="9">
        <v>2.9350454529907432E-2</v>
      </c>
      <c r="L37">
        <f t="shared" ref="L37" si="42">L35</f>
        <v>1</v>
      </c>
      <c r="M37">
        <f>PI()</f>
        <v>3.1415926535897931</v>
      </c>
      <c r="N37">
        <f t="shared" ref="N37:O37" si="43">N35</f>
        <v>997</v>
      </c>
      <c r="O37">
        <f t="shared" si="43"/>
        <v>1E-3</v>
      </c>
      <c r="P37">
        <v>2.77486271725139E-2</v>
      </c>
    </row>
    <row r="38" spans="1:20" x14ac:dyDescent="0.3">
      <c r="A38">
        <v>20</v>
      </c>
      <c r="B38" s="4">
        <v>16.72</v>
      </c>
      <c r="C38">
        <v>5</v>
      </c>
      <c r="D38">
        <v>6.8000000000000005E-2</v>
      </c>
      <c r="E38">
        <v>12.8</v>
      </c>
      <c r="F38">
        <f t="shared" si="0"/>
        <v>2.1333333333333333E-4</v>
      </c>
      <c r="G38">
        <f t="shared" si="1"/>
        <v>0.9716196551781956</v>
      </c>
      <c r="H38">
        <f t="shared" si="2"/>
        <v>0.69596544736249577</v>
      </c>
      <c r="I38">
        <f t="shared" si="3"/>
        <v>0.2415947206319323</v>
      </c>
      <c r="J38">
        <f t="shared" si="4"/>
        <v>16196.744192675691</v>
      </c>
      <c r="K38" s="9">
        <v>2.8959009309351299E-2</v>
      </c>
      <c r="L38">
        <f t="shared" ref="L38" si="44">L37</f>
        <v>1</v>
      </c>
      <c r="M38">
        <f>PI()</f>
        <v>3.1415926535897931</v>
      </c>
      <c r="N38">
        <f t="shared" ref="N38:O38" si="45">N37</f>
        <v>997</v>
      </c>
      <c r="O38">
        <f t="shared" si="45"/>
        <v>1E-3</v>
      </c>
      <c r="P38">
        <v>2.73027705982825E-2</v>
      </c>
    </row>
    <row r="39" spans="1:20" ht="28.8" x14ac:dyDescent="0.3">
      <c r="S39" s="1" t="s">
        <v>31</v>
      </c>
      <c r="T39" s="1" t="s">
        <v>27</v>
      </c>
    </row>
    <row r="40" spans="1:20" x14ac:dyDescent="0.3">
      <c r="S40">
        <v>1845.0869565420887</v>
      </c>
      <c r="T40">
        <v>0.3671871929375996</v>
      </c>
    </row>
    <row r="41" spans="1:20" x14ac:dyDescent="0.3">
      <c r="S41">
        <v>3075.1449275701484</v>
      </c>
      <c r="T41">
        <v>0.38883693132638775</v>
      </c>
    </row>
    <row r="42" spans="1:20" x14ac:dyDescent="0.3">
      <c r="S42">
        <v>3690.1739130841775</v>
      </c>
      <c r="T42">
        <v>0.39699134820850868</v>
      </c>
    </row>
    <row r="43" spans="1:20" x14ac:dyDescent="0.3">
      <c r="S43">
        <v>4305.202898598207</v>
      </c>
      <c r="T43">
        <v>0.41823137069953187</v>
      </c>
    </row>
    <row r="44" spans="1:20" x14ac:dyDescent="0.3">
      <c r="S44">
        <v>4920.2318841122369</v>
      </c>
      <c r="T44">
        <v>0.38089710436221758</v>
      </c>
    </row>
    <row r="45" spans="1:20" x14ac:dyDescent="0.3">
      <c r="S45">
        <v>6457.8043478973123</v>
      </c>
      <c r="T45">
        <v>0.31765147038121511</v>
      </c>
    </row>
    <row r="46" spans="1:20" x14ac:dyDescent="0.3">
      <c r="S46">
        <v>8917.9202899534303</v>
      </c>
      <c r="T46">
        <v>0.30129343057788788</v>
      </c>
    </row>
    <row r="47" spans="1:20" x14ac:dyDescent="0.3">
      <c r="S47">
        <v>10455.492753738505</v>
      </c>
      <c r="T47">
        <v>0.28156573317248007</v>
      </c>
    </row>
    <row r="48" spans="1:20" x14ac:dyDescent="0.3">
      <c r="S48">
        <v>10763.007246495519</v>
      </c>
      <c r="T48">
        <v>0.29261306036293111</v>
      </c>
    </row>
    <row r="49" spans="19:20" x14ac:dyDescent="0.3">
      <c r="S49">
        <v>11378.03623200955</v>
      </c>
      <c r="T49">
        <v>0.28540929335599158</v>
      </c>
    </row>
    <row r="50" spans="19:20" x14ac:dyDescent="0.3">
      <c r="S50">
        <v>9092.6297816455717</v>
      </c>
      <c r="T50">
        <v>0.44394290733355496</v>
      </c>
    </row>
    <row r="51" spans="19:20" x14ac:dyDescent="0.3">
      <c r="S51">
        <v>11975.658736801486</v>
      </c>
      <c r="T51">
        <v>0.44907036346103874</v>
      </c>
    </row>
    <row r="52" spans="19:20" x14ac:dyDescent="0.3">
      <c r="S52">
        <v>13306.287485334982</v>
      </c>
      <c r="T52">
        <v>0.45370592850321734</v>
      </c>
    </row>
    <row r="53" spans="19:20" x14ac:dyDescent="0.3">
      <c r="S53">
        <v>15080.459150046316</v>
      </c>
      <c r="T53">
        <v>0.44762926814353632</v>
      </c>
    </row>
    <row r="54" spans="19:20" x14ac:dyDescent="0.3">
      <c r="S54">
        <v>15745.773524313063</v>
      </c>
      <c r="T54">
        <v>0.4413258386961913</v>
      </c>
    </row>
    <row r="55" spans="19:20" x14ac:dyDescent="0.3">
      <c r="S55">
        <v>9490.2798003959142</v>
      </c>
      <c r="T55">
        <v>0.24836316253073423</v>
      </c>
    </row>
    <row r="56" spans="19:20" x14ac:dyDescent="0.3">
      <c r="S56">
        <v>11894.48401649621</v>
      </c>
      <c r="T56">
        <v>0.25033775648362977</v>
      </c>
    </row>
    <row r="57" spans="19:20" x14ac:dyDescent="0.3">
      <c r="S57">
        <v>13666.002912570115</v>
      </c>
      <c r="T57">
        <v>0.24952896184045284</v>
      </c>
    </row>
    <row r="58" spans="19:20" x14ac:dyDescent="0.3">
      <c r="S58">
        <v>15184.447680633461</v>
      </c>
      <c r="T58">
        <v>0.24254215090892015</v>
      </c>
    </row>
    <row r="59" spans="19:20" x14ac:dyDescent="0.3">
      <c r="S59">
        <v>16196.744192675691</v>
      </c>
      <c r="T59">
        <v>0.2415947206319323</v>
      </c>
    </row>
  </sheetData>
  <mergeCells count="5">
    <mergeCell ref="F17:O17"/>
    <mergeCell ref="F3:H3"/>
    <mergeCell ref="A3:D3"/>
    <mergeCell ref="A17:E17"/>
    <mergeCell ref="A6:E6"/>
  </mergeCell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EA27A-19FE-458D-94AE-31A46EE9DF6A}">
  <dimension ref="A2:J21"/>
  <sheetViews>
    <sheetView tabSelected="1" workbookViewId="0">
      <selection activeCell="R8" sqref="R8"/>
    </sheetView>
  </sheetViews>
  <sheetFormatPr defaultRowHeight="14.4" x14ac:dyDescent="0.3"/>
  <cols>
    <col min="10" max="10" width="9.6640625" customWidth="1"/>
  </cols>
  <sheetData>
    <row r="2" spans="1:10" x14ac:dyDescent="0.3">
      <c r="A2" s="14" t="s">
        <v>59</v>
      </c>
      <c r="B2" s="14"/>
      <c r="I2" s="14" t="s">
        <v>61</v>
      </c>
      <c r="J2" s="14"/>
    </row>
    <row r="3" spans="1:10" x14ac:dyDescent="0.3">
      <c r="A3" t="s">
        <v>57</v>
      </c>
      <c r="B3" t="s">
        <v>58</v>
      </c>
      <c r="I3" t="s">
        <v>57</v>
      </c>
      <c r="J3" t="s">
        <v>60</v>
      </c>
    </row>
    <row r="4" spans="1:10" x14ac:dyDescent="0.3">
      <c r="A4">
        <v>1845.0869565420887</v>
      </c>
      <c r="B4">
        <v>0.3671871929375996</v>
      </c>
      <c r="I4">
        <v>6457.8043478973123</v>
      </c>
      <c r="J4">
        <v>0.31765147038121511</v>
      </c>
    </row>
    <row r="5" spans="1:10" x14ac:dyDescent="0.3">
      <c r="A5">
        <v>3075.1449275701484</v>
      </c>
      <c r="B5">
        <v>0.38883693132638775</v>
      </c>
      <c r="I5">
        <v>8917.9202899534303</v>
      </c>
      <c r="J5">
        <v>0.30129343057788788</v>
      </c>
    </row>
    <row r="6" spans="1:10" x14ac:dyDescent="0.3">
      <c r="A6">
        <v>3690.1739130841775</v>
      </c>
      <c r="B6">
        <v>0.39699134820850868</v>
      </c>
      <c r="I6">
        <v>10455.492753738505</v>
      </c>
      <c r="J6">
        <v>0.28156573317248007</v>
      </c>
    </row>
    <row r="7" spans="1:10" x14ac:dyDescent="0.3">
      <c r="A7">
        <v>4305.202898598207</v>
      </c>
      <c r="B7">
        <v>0.41823137069953187</v>
      </c>
      <c r="I7">
        <v>10763.007246495519</v>
      </c>
      <c r="J7">
        <v>0.29261306036293111</v>
      </c>
    </row>
    <row r="8" spans="1:10" x14ac:dyDescent="0.3">
      <c r="A8">
        <v>4920.2318841122369</v>
      </c>
      <c r="B8">
        <v>0.38089710436221758</v>
      </c>
      <c r="I8">
        <v>11378.03623200955</v>
      </c>
      <c r="J8">
        <v>0.28540929335599158</v>
      </c>
    </row>
    <row r="15" spans="1:10" x14ac:dyDescent="0.3">
      <c r="A15" s="14" t="s">
        <v>63</v>
      </c>
      <c r="B15" s="14"/>
      <c r="I15" s="14" t="s">
        <v>65</v>
      </c>
      <c r="J15" s="14"/>
    </row>
    <row r="16" spans="1:10" x14ac:dyDescent="0.3">
      <c r="A16" t="s">
        <v>57</v>
      </c>
      <c r="B16" t="s">
        <v>62</v>
      </c>
      <c r="I16" t="s">
        <v>57</v>
      </c>
      <c r="J16" t="s">
        <v>64</v>
      </c>
    </row>
    <row r="17" spans="1:10" x14ac:dyDescent="0.3">
      <c r="A17">
        <v>9092.6297816455717</v>
      </c>
      <c r="B17">
        <v>0.44394290733355496</v>
      </c>
      <c r="I17">
        <v>9490.2798003959142</v>
      </c>
      <c r="J17">
        <v>0.24836316253073423</v>
      </c>
    </row>
    <row r="18" spans="1:10" x14ac:dyDescent="0.3">
      <c r="A18">
        <v>11975.658736801486</v>
      </c>
      <c r="B18">
        <v>0.44907036346103874</v>
      </c>
      <c r="I18">
        <v>11894.48401649621</v>
      </c>
      <c r="J18">
        <v>0.25033775648362977</v>
      </c>
    </row>
    <row r="19" spans="1:10" x14ac:dyDescent="0.3">
      <c r="A19">
        <v>13306.287485334982</v>
      </c>
      <c r="B19">
        <v>0.45370592850321734</v>
      </c>
      <c r="I19">
        <v>13666.002912570115</v>
      </c>
      <c r="J19">
        <v>0.24952896184045284</v>
      </c>
    </row>
    <row r="20" spans="1:10" x14ac:dyDescent="0.3">
      <c r="A20">
        <v>15080.459150046316</v>
      </c>
      <c r="B20">
        <v>0.44762926814353632</v>
      </c>
      <c r="I20">
        <v>15184.447680633461</v>
      </c>
      <c r="J20">
        <v>0.24254215090892015</v>
      </c>
    </row>
    <row r="21" spans="1:10" x14ac:dyDescent="0.3">
      <c r="A21">
        <v>15745.773524313063</v>
      </c>
      <c r="B21">
        <v>0.4413258386961913</v>
      </c>
      <c r="I21">
        <v>16196.744192675691</v>
      </c>
      <c r="J21">
        <v>0.2415947206319323</v>
      </c>
    </row>
  </sheetData>
  <mergeCells count="4">
    <mergeCell ref="A2:B2"/>
    <mergeCell ref="I2:J2"/>
    <mergeCell ref="A15:B15"/>
    <mergeCell ref="I15:J15"/>
  </mergeCells>
  <pageMargins left="0.7" right="0.7" top="0.75" bottom="0.75" header="0.3" footer="0.3"/>
  <drawing r:id="rId1"/>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m p 4 Y V X 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m p 4 Y 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q e G F U o i k e 4 D g A A A B E A A A A T A B w A R m 9 y b X V s Y X M v U 2 V j d G l v b j E u b S C i G A A o o B Q A A A A A A A A A A A A A A A A A A A A A A A A A A A A r T k 0 u y c z P U w i G 0 I b W A F B L A Q I t A B Q A A g A I A J q e G F V + K R 6 K p A A A A P U A A A A S A A A A A A A A A A A A A A A A A A A A A A B D b 2 5 m a W c v U G F j a 2 F n Z S 5 4 b W x Q S w E C L Q A U A A I A C A C a n h h V D 8 r p q 6 Q A A A D p A A A A E w A A A A A A A A A A A A A A A A D w A A A A W 0 N v b n R l b n R f V H l w Z X N d L n h t b F B L A Q I t A B Q A A g A I A J q e G F 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z f / 0 F T e G 8 S o e V S E v q W 6 J s A A A A A A I A A A A A A B B m A A A A A Q A A I A A A A J Y a Y s f r x l j 0 B L C W r o l z 6 B l p W h s g T C m 5 N X L D u d 9 H / b j G A A A A A A 6 A A A A A A g A A I A A A A F v q w 6 Y l r i 1 N P 7 d L Z H w Z Y W 7 2 s s Y W W F K P K 7 y E A b 5 p 9 5 J x U A A A A L 2 i b W K j Z 9 Z L W j f 9 x r I P 9 g y q q S N 3 r C r O h a M E K L / W G e 9 l w Q u 2 l f 5 k e 0 v h U h M 3 I J S k w U 2 5 s s Q U f 4 T R r L 6 y A x g i D p 1 G 5 T 3 M O 6 w H x y z k 9 u Q Z j e C K Q A A A A K 8 + q p v U L I f p G Q 1 i U D R d L m g B j c o L Y u p j 9 C 0 T w y P I X 6 z g s W k x U 8 B t v H j c m C b 1 g l d C P J X h Q w E I 9 7 o X T C V a r n C q 8 5 w = < / D a t a M a s h u p > 
</file>

<file path=customXml/itemProps1.xml><?xml version="1.0" encoding="utf-8"?>
<ds:datastoreItem xmlns:ds="http://schemas.openxmlformats.org/officeDocument/2006/customXml" ds:itemID="{B6BAEB8E-7B99-46EB-B66F-BBAEDC777B4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dc:creator>
  <cp:lastModifiedBy>Rohit</cp:lastModifiedBy>
  <dcterms:created xsi:type="dcterms:W3CDTF">2022-08-23T14:55:17Z</dcterms:created>
  <dcterms:modified xsi:type="dcterms:W3CDTF">2022-08-24T14:24:05Z</dcterms:modified>
</cp:coreProperties>
</file>