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ides &amp; recorded lectures\3rd year 1st sem\EN-309 Lab\2 nd Lab\"/>
    </mc:Choice>
  </mc:AlternateContent>
  <xr:revisionPtr revIDLastSave="0" documentId="13_ncr:1_{FEC19B19-76F9-409A-83DB-0E305ECEB9C2}" xr6:coauthVersionLast="47" xr6:coauthVersionMax="47" xr10:uidLastSave="{00000000-0000-0000-0000-000000000000}"/>
  <bookViews>
    <workbookView xWindow="-108" yWindow="-108" windowWidth="23256" windowHeight="12576" activeTab="1" xr2:uid="{31115139-D084-4A5E-9DCA-B16546F2197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83" i="1"/>
  <c r="E84" i="1"/>
  <c r="E85" i="1"/>
  <c r="E86" i="1"/>
  <c r="E87" i="1"/>
  <c r="E88" i="1"/>
  <c r="E89" i="1"/>
  <c r="E90" i="1"/>
  <c r="E91" i="1"/>
  <c r="E83" i="1"/>
  <c r="C84" i="1"/>
  <c r="G84" i="1" s="1"/>
  <c r="F84" i="1" s="1"/>
  <c r="C85" i="1"/>
  <c r="G85" i="1" s="1"/>
  <c r="F85" i="1" s="1"/>
  <c r="C86" i="1"/>
  <c r="G86" i="1" s="1"/>
  <c r="F86" i="1" s="1"/>
  <c r="C87" i="1"/>
  <c r="G87" i="1" s="1"/>
  <c r="F87" i="1" s="1"/>
  <c r="C88" i="1"/>
  <c r="G88" i="1" s="1"/>
  <c r="F88" i="1" s="1"/>
  <c r="C89" i="1"/>
  <c r="G89" i="1" s="1"/>
  <c r="F89" i="1" s="1"/>
  <c r="C90" i="1"/>
  <c r="G90" i="1" s="1"/>
  <c r="F90" i="1" s="1"/>
  <c r="C91" i="1"/>
  <c r="G91" i="1" s="1"/>
  <c r="F91" i="1" s="1"/>
  <c r="C83" i="1"/>
  <c r="G83" i="1" s="1"/>
  <c r="F83" i="1" s="1"/>
  <c r="E70" i="1"/>
  <c r="E71" i="1"/>
  <c r="E72" i="1"/>
  <c r="E73" i="1"/>
  <c r="E74" i="1"/>
  <c r="E75" i="1"/>
  <c r="E76" i="1"/>
  <c r="E77" i="1"/>
  <c r="E69" i="1"/>
  <c r="F10" i="1"/>
  <c r="E10" i="1"/>
  <c r="G10" i="1"/>
  <c r="C10" i="1"/>
  <c r="D10" i="1"/>
  <c r="B10" i="1"/>
  <c r="A10" i="1"/>
  <c r="M2" i="1" s="1"/>
  <c r="D2" i="1"/>
  <c r="D4" i="1" s="1"/>
  <c r="D5" i="1" l="1"/>
  <c r="D16" i="1"/>
  <c r="E22" i="1" s="1"/>
  <c r="D11" i="1"/>
  <c r="D12" i="1" s="1"/>
  <c r="N5" i="1"/>
  <c r="L15" i="1"/>
  <c r="N4" i="1"/>
  <c r="D22" i="1" l="1"/>
  <c r="D13" i="1"/>
  <c r="M15" i="1"/>
  <c r="M16" i="1" s="1"/>
  <c r="D6" i="1" s="1"/>
  <c r="D20" i="1" l="1"/>
  <c r="D14" i="1"/>
  <c r="C22" i="1" s="1"/>
  <c r="B22" i="1"/>
  <c r="D19" i="1" l="1"/>
  <c r="D18" i="1" s="1"/>
  <c r="D15" i="1"/>
  <c r="D17" i="1" s="1"/>
  <c r="F22" i="1" l="1"/>
  <c r="G19" i="1"/>
</calcChain>
</file>

<file path=xl/sharedStrings.xml><?xml version="1.0" encoding="utf-8"?>
<sst xmlns="http://schemas.openxmlformats.org/spreadsheetml/2006/main" count="127" uniqueCount="119">
  <si>
    <t>S</t>
  </si>
  <si>
    <t>m^2</t>
  </si>
  <si>
    <t>Ai</t>
  </si>
  <si>
    <t>Pi</t>
  </si>
  <si>
    <t>di</t>
  </si>
  <si>
    <t xml:space="preserve">L </t>
  </si>
  <si>
    <t>T(degree C)</t>
  </si>
  <si>
    <t>Kinematic Viscosity(m2
/sec)</t>
  </si>
  <si>
    <t>Enter Temperature Value</t>
  </si>
  <si>
    <t>interpolation</t>
  </si>
  <si>
    <t>extrapolation</t>
  </si>
  <si>
    <t>SI Unit</t>
  </si>
  <si>
    <t>Kinematic Viscosity</t>
  </si>
  <si>
    <t>Dynamic Viscosity</t>
  </si>
  <si>
    <t>Density</t>
  </si>
  <si>
    <t>kg/m^3</t>
  </si>
  <si>
    <t>Cp</t>
  </si>
  <si>
    <t>J/Kg-K</t>
  </si>
  <si>
    <t>Thermal Conductivity of Hot Fluid</t>
  </si>
  <si>
    <t>W/m-K</t>
  </si>
  <si>
    <t>Prandtl Number</t>
  </si>
  <si>
    <t>Degree Celcius</t>
  </si>
  <si>
    <t>Sample Calculation For Reading Number</t>
  </si>
  <si>
    <t>Ucy</t>
  </si>
  <si>
    <t>d2</t>
  </si>
  <si>
    <t>m</t>
  </si>
  <si>
    <t>L</t>
  </si>
  <si>
    <t>Dcy</t>
  </si>
  <si>
    <t>Obs. No</t>
  </si>
  <si>
    <t>Set Temp</t>
  </si>
  <si>
    <t xml:space="preserve">Height </t>
  </si>
  <si>
    <t>Time</t>
  </si>
  <si>
    <t>Degree C</t>
  </si>
  <si>
    <t xml:space="preserve">Inlet (T1) </t>
  </si>
  <si>
    <t>Outlet(T2)</t>
  </si>
  <si>
    <t>Inlet (t1)</t>
  </si>
  <si>
    <t>Outlet(t2)</t>
  </si>
  <si>
    <t>cm</t>
  </si>
  <si>
    <t>sec</t>
  </si>
  <si>
    <t>Observation Table</t>
  </si>
  <si>
    <t xml:space="preserve">Hot Fluid </t>
  </si>
  <si>
    <t>Temperature</t>
  </si>
  <si>
    <t xml:space="preserve">Cold Fluid </t>
  </si>
  <si>
    <t>Temperature2</t>
  </si>
  <si>
    <t>Temp</t>
  </si>
  <si>
    <t>Hot Inlet(T1)</t>
  </si>
  <si>
    <t>Hot Outlet(T2)</t>
  </si>
  <si>
    <t>Cold Inlet(t1)</t>
  </si>
  <si>
    <t>Cold Outlet(t2)</t>
  </si>
  <si>
    <t>Height(m)</t>
  </si>
  <si>
    <t>Time(sec)</t>
  </si>
  <si>
    <t>Enter formula =A10 if not already there in M2</t>
  </si>
  <si>
    <t>m/sec</t>
  </si>
  <si>
    <t xml:space="preserve">u </t>
  </si>
  <si>
    <t>V = u*S</t>
  </si>
  <si>
    <t>m^3/sec</t>
  </si>
  <si>
    <t>ṁ = V*ρ</t>
  </si>
  <si>
    <t>Kg/sec</t>
  </si>
  <si>
    <t>Q = (𝑚̇) *Cp*ΔT</t>
  </si>
  <si>
    <t>Watt</t>
  </si>
  <si>
    <t>Kelvin</t>
  </si>
  <si>
    <t>hi = Nu*K/di</t>
  </si>
  <si>
    <t>Re = u*di/Kinematic Viscosity</t>
  </si>
  <si>
    <t>Watt/m^2-K</t>
  </si>
  <si>
    <t>Dimensionless</t>
  </si>
  <si>
    <t>Internal Heat Transfer Coefficient</t>
  </si>
  <si>
    <t>Obs No.</t>
  </si>
  <si>
    <t>Volumetric flow 
rate of hot fluid
(m3
/sec)</t>
  </si>
  <si>
    <t>Amount of heat 
transferred Q
(kcal/hr)</t>
  </si>
  <si>
    <t>Velocity of hot fluid u (m/sec)</t>
  </si>
  <si>
    <t>LMTD</t>
  </si>
  <si>
    <t>Overall heat transfer coefficient U (W/m2 -K)</t>
  </si>
  <si>
    <t>Result Table 1   Group 6</t>
  </si>
  <si>
    <t>V</t>
  </si>
  <si>
    <t>Q  (Kcal/hr)</t>
  </si>
  <si>
    <t>u</t>
  </si>
  <si>
    <t>U</t>
  </si>
  <si>
    <t>kcal/kg-degreeC</t>
  </si>
  <si>
    <t>Overall Heat Coeff   U</t>
  </si>
  <si>
    <t>By Rohit Mandhyan</t>
  </si>
  <si>
    <t>Steps For operating the Sheet and Getting Values</t>
  </si>
  <si>
    <t>1. Do not Break Any Formula From any Cell, All values are in SI units or in the units specified</t>
  </si>
  <si>
    <t>EN-309 Experiment 5    Heat Transfer in a Laminar Flow</t>
  </si>
  <si>
    <t>2. Enter All the Vaues in the Observation Table, got by performing the Experiment</t>
  </si>
  <si>
    <t>3. Then Enter Reading Number/Observation Number in cell next to Sample Calculation for Reaing number</t>
  </si>
  <si>
    <t>4. All the Values of Calculations Will Appear then, note down respective values form green Column</t>
  </si>
  <si>
    <t>Do not Directly Paste, as what you have copied from blue table is formulas, not values.  So right click, and select paste values , and then paste values next to the obs. no. cell</t>
  </si>
  <si>
    <t>5. For Making the Result table, First change Reading number as specified in step-3, then copy blue table values, and paste them against your corresponding obs. no. in Result Table.</t>
  </si>
  <si>
    <t>6. Thank You</t>
  </si>
  <si>
    <t xml:space="preserve">Obs No. </t>
  </si>
  <si>
    <t>Column1</t>
  </si>
  <si>
    <t>Result Table 2 Group 6</t>
  </si>
  <si>
    <t xml:space="preserve">                                                    LMTD</t>
  </si>
  <si>
    <t>Nusselt Number      Nu Theoritical</t>
  </si>
  <si>
    <t xml:space="preserve">Inside Heat Transfer Coeffiecient hi                                                               (W/m^2-K) </t>
  </si>
  <si>
    <t>Reynolds Number                                            Re</t>
  </si>
  <si>
    <t>S. No.</t>
  </si>
  <si>
    <t xml:space="preserve">U </t>
  </si>
  <si>
    <t>error % = (abs(U-hi)/U)*100</t>
  </si>
  <si>
    <t>Nu Experimantal = U*di/K</t>
  </si>
  <si>
    <t xml:space="preserve">                                                           Nusselt Number(Theoritical)</t>
  </si>
  <si>
    <t>hi (W/m^2-K)</t>
  </si>
  <si>
    <t>Result Table 3    Comparision Between Overall and internal Heat Transfer Coefficient</t>
  </si>
  <si>
    <t xml:space="preserve">Result Table 4 Nusselt Number Experimental and Nusselt Number Real v/s Reynolds Number </t>
  </si>
  <si>
    <t xml:space="preserve">S. No. </t>
  </si>
  <si>
    <t>Nu Theoritical</t>
  </si>
  <si>
    <t>log Re</t>
  </si>
  <si>
    <t>Nu Experimental</t>
  </si>
  <si>
    <t>log Nu-Theoritical</t>
  </si>
  <si>
    <t>Reynolds Number</t>
  </si>
  <si>
    <t>Log Nu-Experimental</t>
  </si>
  <si>
    <t>Sum</t>
  </si>
  <si>
    <t>Average</t>
  </si>
  <si>
    <t>Running Total</t>
  </si>
  <si>
    <t>Count</t>
  </si>
  <si>
    <t>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</si>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</sst>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14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degree celcius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Sheet1!$G$82</c:f>
              <c:strCache>
                <c:ptCount val="1"/>
                <c:pt idx="0">
                  <c:v>log Nu-Theoritical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Sheet1!$F$83:$F$85</c:f>
              <c:numCache>
                <c:formatCode>General</c:formatCode>
                <c:ptCount val="3"/>
                <c:pt idx="0">
                  <c:v>0.1045963681530197</c:v>
                </c:pt>
                <c:pt idx="1">
                  <c:v>0.13424242277177631</c:v>
                </c:pt>
                <c:pt idx="2">
                  <c:v>0.10702263745244948</c:v>
                </c:pt>
              </c:numCache>
            </c:numRef>
          </c:xVal>
          <c:yVal>
            <c:numRef>
              <c:f>Sheet1!$G$83:$G$85</c:f>
              <c:numCache>
                <c:formatCode>General</c:formatCode>
                <c:ptCount val="3"/>
                <c:pt idx="0">
                  <c:v>1.2723200413306766</c:v>
                </c:pt>
                <c:pt idx="1">
                  <c:v>1.36220485175177</c:v>
                </c:pt>
                <c:pt idx="2">
                  <c:v>1.2794479932117795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9-41CB-A87E-D7A895E54C24}"/>
            </c:ext>
          </c:extLst>
        </c:ser>
        <c:ser>
          <c:idx val="1"/>
          <c:order val="1"/>
          <c:tx>
            <c:strRef>
              <c:f>Sheet1!$H$82</c:f>
              <c:strCache>
                <c:ptCount val="1"/>
                <c:pt idx="0">
                  <c:v>Log Nu-Experimental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Sheet1!$F$83:$F$85</c:f>
              <c:numCache>
                <c:formatCode>General</c:formatCode>
                <c:ptCount val="3"/>
                <c:pt idx="0">
                  <c:v>0.1045963681530197</c:v>
                </c:pt>
                <c:pt idx="1">
                  <c:v>0.13424242277177631</c:v>
                </c:pt>
                <c:pt idx="2">
                  <c:v>0.10702263745244948</c:v>
                </c:pt>
              </c:numCache>
            </c:numRef>
          </c:xVal>
          <c:yVal>
            <c:numRef>
              <c:f>Sheet1!$H$83:$H$85</c:f>
              <c:numCache>
                <c:formatCode>General</c:formatCode>
                <c:ptCount val="3"/>
                <c:pt idx="0">
                  <c:v>1.5917833950379892</c:v>
                </c:pt>
                <c:pt idx="1">
                  <c:v>1.7958762762404956</c:v>
                </c:pt>
                <c:pt idx="2">
                  <c:v>1.5651006906277312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9-41CB-A87E-D7A895E54C2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60643456"/>
        <c:axId val="1360640960"/>
      </c:scatterChart>
      <c:valAx>
        <c:axId val="1360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0960"/>
        <c:crosses val="autoZero"/>
        <c:crossBetween val="midCat"/>
      </c:valAx>
      <c:valAx>
        <c:axId val="13606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60</a:t>
            </a:r>
            <a:r>
              <a:rPr lang="en-IN" baseline="0"/>
              <a:t> degree celcius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Sheet1!$G$82</c:f>
              <c:strCache>
                <c:ptCount val="1"/>
                <c:pt idx="0">
                  <c:v>log Nu-Theoritical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Sheet1!$F$86:$F$88</c:f>
              <c:numCache>
                <c:formatCode>General</c:formatCode>
                <c:ptCount val="3"/>
                <c:pt idx="0">
                  <c:v>0.1341027526068965</c:v>
                </c:pt>
                <c:pt idx="1">
                  <c:v>0.11448394149625996</c:v>
                </c:pt>
                <c:pt idx="2">
                  <c:v>6.362722916771292E-2</c:v>
                </c:pt>
              </c:numCache>
            </c:numRef>
          </c:xVal>
          <c:yVal>
            <c:numRef>
              <c:f>Sheet1!$G$86:$G$88</c:f>
              <c:numCache>
                <c:formatCode>General</c:formatCode>
                <c:ptCount val="3"/>
                <c:pt idx="0">
                  <c:v>1.3617668337858262</c:v>
                </c:pt>
                <c:pt idx="1">
                  <c:v>1.301619185925587</c:v>
                </c:pt>
                <c:pt idx="2">
                  <c:v>1.157783161921337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8-4A7F-89F1-A1663F1CF13E}"/>
            </c:ext>
          </c:extLst>
        </c:ser>
        <c:ser>
          <c:idx val="1"/>
          <c:order val="1"/>
          <c:tx>
            <c:strRef>
              <c:f>Sheet1!$H$82</c:f>
              <c:strCache>
                <c:ptCount val="1"/>
                <c:pt idx="0">
                  <c:v>Log Nu-Experimental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Sheet1!$F$86:$F$88</c:f>
              <c:numCache>
                <c:formatCode>General</c:formatCode>
                <c:ptCount val="3"/>
                <c:pt idx="0">
                  <c:v>0.1341027526068965</c:v>
                </c:pt>
                <c:pt idx="1">
                  <c:v>0.11448394149625996</c:v>
                </c:pt>
                <c:pt idx="2">
                  <c:v>6.362722916771292E-2</c:v>
                </c:pt>
              </c:numCache>
            </c:numRef>
          </c:xVal>
          <c:yVal>
            <c:numRef>
              <c:f>Sheet1!$H$86:$H$88</c:f>
              <c:numCache>
                <c:formatCode>General</c:formatCode>
                <c:ptCount val="3"/>
                <c:pt idx="0">
                  <c:v>1.741329130187026</c:v>
                </c:pt>
                <c:pt idx="1">
                  <c:v>1.5510572376461338</c:v>
                </c:pt>
                <c:pt idx="2">
                  <c:v>1.2609904845015991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8-4A7F-89F1-A1663F1C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55216"/>
        <c:axId val="1457554800"/>
      </c:scatterChart>
      <c:valAx>
        <c:axId val="14575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54800"/>
        <c:crosses val="autoZero"/>
        <c:crossBetween val="midCat"/>
      </c:valAx>
      <c:valAx>
        <c:axId val="1457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5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70</a:t>
            </a:r>
            <a:r>
              <a:rPr lang="en-IN" baseline="0"/>
              <a:t> degree celcius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Sheet1!$G$82</c:f>
              <c:strCache>
                <c:ptCount val="1"/>
                <c:pt idx="0">
                  <c:v>log Nu-Theoritical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Sheet1!$F$89:$F$91</c:f>
              <c:numCache>
                <c:formatCode>General</c:formatCode>
                <c:ptCount val="3"/>
                <c:pt idx="0">
                  <c:v>7.644276259514661E-2</c:v>
                </c:pt>
                <c:pt idx="1">
                  <c:v>0.1117142736267603</c:v>
                </c:pt>
                <c:pt idx="2">
                  <c:v>0.1216854087099465</c:v>
                </c:pt>
              </c:numCache>
            </c:numRef>
          </c:xVal>
          <c:yVal>
            <c:numRef>
              <c:f>Sheet1!$G$89:$G$91</c:f>
              <c:numCache>
                <c:formatCode>General</c:formatCode>
                <c:ptCount val="3"/>
                <c:pt idx="0">
                  <c:v>1.1924570968142145</c:v>
                </c:pt>
                <c:pt idx="1">
                  <c:v>1.2933446580172427</c:v>
                </c:pt>
                <c:pt idx="2">
                  <c:v>1.323382565027323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6-4098-8755-E0DBDDE69C3F}"/>
            </c:ext>
          </c:extLst>
        </c:ser>
        <c:ser>
          <c:idx val="1"/>
          <c:order val="1"/>
          <c:tx>
            <c:strRef>
              <c:f>Sheet1!$H$82</c:f>
              <c:strCache>
                <c:ptCount val="1"/>
                <c:pt idx="0">
                  <c:v>Log Nu-Experimental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Sheet1!$F$89:$F$91</c:f>
              <c:numCache>
                <c:formatCode>General</c:formatCode>
                <c:ptCount val="3"/>
                <c:pt idx="0">
                  <c:v>7.644276259514661E-2</c:v>
                </c:pt>
                <c:pt idx="1">
                  <c:v>0.1117142736267603</c:v>
                </c:pt>
                <c:pt idx="2">
                  <c:v>0.1216854087099465</c:v>
                </c:pt>
              </c:numCache>
            </c:numRef>
          </c:xVal>
          <c:yVal>
            <c:numRef>
              <c:f>Sheet1!$H$89:$H$91</c:f>
              <c:numCache>
                <c:formatCode>General</c:formatCode>
                <c:ptCount val="3"/>
                <c:pt idx="0">
                  <c:v>1.2704456885995994</c:v>
                </c:pt>
                <c:pt idx="1">
                  <c:v>1.5198679377884723</c:v>
                </c:pt>
                <c:pt idx="2">
                  <c:v>1.6005254400194282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6-4098-8755-E0DBDDE6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36256"/>
        <c:axId val="673926688"/>
      </c:scatterChart>
      <c:valAx>
        <c:axId val="6739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26688"/>
        <c:crosses val="autoZero"/>
        <c:crossBetween val="midCat"/>
      </c:valAx>
      <c:valAx>
        <c:axId val="673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15</xdr:row>
      <xdr:rowOff>41910</xdr:rowOff>
    </xdr:from>
    <xdr:ext cx="1805940" cy="496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3245A3-E1F4-4B2F-AEE4-988EC0197862}"/>
                </a:ext>
              </a:extLst>
            </xdr:cNvPr>
            <xdr:cNvSpPr txBox="1"/>
          </xdr:nvSpPr>
          <xdr:spPr>
            <a:xfrm>
              <a:off x="571500" y="2785110"/>
              <a:ext cx="1805940" cy="496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𝐿𝑀𝑇𝐷</m:t>
                    </m:r>
                    <m:r>
                      <a:rPr lang="en-US" sz="11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[(</m:t>
                            </m:r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1)</m:t>
                            </m:r>
                          </m:sub>
                        </m:sSub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)]</m:t>
                        </m:r>
                      </m:num>
                      <m:den>
                        <m:func>
                          <m:func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IN" sz="1100" i="1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IN" sz="11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3245A3-E1F4-4B2F-AEE4-988EC0197862}"/>
                </a:ext>
              </a:extLst>
            </xdr:cNvPr>
            <xdr:cNvSpPr txBox="1"/>
          </xdr:nvSpPr>
          <xdr:spPr>
            <a:xfrm>
              <a:off x="571500" y="2785110"/>
              <a:ext cx="1805940" cy="496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𝐿𝑀𝑇𝐷=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[(</a:t>
              </a:r>
              <a:r>
                <a:rPr lang="en-IN" sz="1100" i="0">
                  <a:latin typeface="Cambria Math" panose="02040503050406030204" pitchFamily="18" charset="0"/>
                </a:rPr>
                <a:t>𝑇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IN" sz="1100" i="0">
                  <a:latin typeface="Cambria Math" panose="02040503050406030204" pitchFamily="18" charset="0"/>
                </a:rPr>
                <a:t>1−𝑡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1)</a:t>
              </a:r>
              <a:r>
                <a:rPr lang="en-IN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100" i="0">
                  <a:latin typeface="Cambria Math" panose="02040503050406030204" pitchFamily="18" charset="0"/>
                </a:rPr>
                <a:t>−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𝑇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IN" sz="1100" i="0">
                  <a:latin typeface="Cambria Math" panose="02040503050406030204" pitchFamily="18" charset="0"/>
                </a:rPr>
                <a:t>2−𝑡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)]</a:t>
              </a:r>
              <a:r>
                <a:rPr lang="en-IN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ln⁡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i="0">
                  <a:latin typeface="Cambria Math" panose="02040503050406030204" pitchFamily="18" charset="0"/>
                </a:rPr>
                <a:t>𝑇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100" i="0">
                  <a:latin typeface="Cambria Math" panose="02040503050406030204" pitchFamily="18" charset="0"/>
                </a:rPr>
                <a:t>𝑇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 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</xdr:col>
      <xdr:colOff>449580</xdr:colOff>
      <xdr:row>18</xdr:row>
      <xdr:rowOff>0</xdr:rowOff>
    </xdr:from>
    <xdr:to>
      <xdr:col>2</xdr:col>
      <xdr:colOff>1129765</xdr:colOff>
      <xdr:row>18</xdr:row>
      <xdr:rowOff>387251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E2E74C-FB1F-43AE-A0B2-35DB51E1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" y="3779520"/>
          <a:ext cx="1503145" cy="387251"/>
        </a:xfrm>
        <a:prstGeom prst="rect">
          <a:avLst/>
        </a:prstGeom>
      </xdr:spPr>
    </xdr:pic>
    <xdr:clientData/>
  </xdr:twoCellAnchor>
  <xdr:twoCellAnchor>
    <xdr:from>
      <xdr:col>9</xdr:col>
      <xdr:colOff>74083</xdr:colOff>
      <xdr:row>78</xdr:row>
      <xdr:rowOff>158447</xdr:rowOff>
    </xdr:from>
    <xdr:to>
      <xdr:col>13</xdr:col>
      <xdr:colOff>216202</xdr:colOff>
      <xdr:row>94</xdr:row>
      <xdr:rowOff>301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7865834-51AC-4EB5-9EF1-08D60DF8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3252612</xdr:colOff>
      <xdr:row>94</xdr:row>
      <xdr:rowOff>20696</xdr:rowOff>
    </xdr:from>
    <xdr:to>
      <xdr:col>5</xdr:col>
      <xdr:colOff>511528</xdr:colOff>
      <xdr:row>109</xdr:row>
      <xdr:rowOff>65146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6B6D8E-D098-429C-84F9-0FAC5D614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903111</xdr:colOff>
      <xdr:row>93</xdr:row>
      <xdr:rowOff>147696</xdr:rowOff>
    </xdr:from>
    <xdr:to>
      <xdr:col>9</xdr:col>
      <xdr:colOff>272815</xdr:colOff>
      <xdr:row>109</xdr:row>
      <xdr:rowOff>31044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8C8A29-A44E-4058-94C7-92C46610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ED4F0-B5CE-48BD-8D2E-9DC888D31538}" name="Table1" displayName="Table1" ref="L6:M13" totalsRowShown="0">
  <autoFilter ref="L6:M13" xr:uid="{728ED4F0-B5CE-48BD-8D2E-9DC888D31538}"/>
  <sortState xmlns:xlrd2="http://schemas.microsoft.com/office/spreadsheetml/2017/richdata2" ref="L7:M13">
    <sortCondition descending="1" ref="L6:L13"/>
  </sortState>
  <tableColumns count="2">
    <tableColumn id="1" xr3:uid="{5466CCDA-A2F0-46AB-B729-48794ADED781}" name="T(degree C)"/>
    <tableColumn id="2" xr3:uid="{0A380DF5-CC30-40CD-95F3-E809EBC8D8E2}" name="Kinematic Viscosity(m2_x000a_/sec)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FA339-12AE-4AF9-8D98-EE14546F4E95}" name="Table2" displayName="Table2" ref="B24:I35" totalsRowShown="0" headerRowDxfId="4">
  <autoFilter ref="B24:I35" xr:uid="{A3BFA339-12AE-4AF9-8D98-EE14546F4E95}"/>
  <tableColumns count="8">
    <tableColumn id="1" xr3:uid="{8145216A-FD56-4EB9-8D58-8E6D316C1120}" name="Obs. No"/>
    <tableColumn id="2" xr3:uid="{10A29825-7E19-48FB-8343-CD9C45EC1E3A}" name="Set Temp"/>
    <tableColumn id="3" xr3:uid="{B3BFE702-71E9-4820-9E9E-3E7B3A9292B8}" name="Hot Fluid "/>
    <tableColumn id="4" xr3:uid="{42341F92-3DDE-4E74-B979-28E2D9C181A8}" name="Temperature"/>
    <tableColumn id="5" xr3:uid="{A31B3A40-9F5D-4E3B-B06D-F45B1A52C49D}" name="Cold Fluid "/>
    <tableColumn id="6" xr3:uid="{6B96B4ED-FD68-4EE6-A984-E0B09C931C59}" name="Temperature2"/>
    <tableColumn id="7" xr3:uid="{BE5A9B06-D759-4806-ABA0-535C0C287B29}" name="Height "/>
    <tableColumn id="8" xr3:uid="{9855F99C-9F4F-4060-830D-AC813142714F}" name="Tim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B84C6-0012-4EA9-BDB1-B3ADF0059B9E}" name="Table3" displayName="Table3" ref="B39:G48" totalsRowShown="0" headerRowDxfId="3">
  <autoFilter ref="B39:G48" xr:uid="{297B84C6-0012-4EA9-BDB1-B3ADF0059B9E}"/>
  <tableColumns count="6">
    <tableColumn id="1" xr3:uid="{25E06FCE-8C0E-4684-A2F8-64C9DCC56401}" name="Obs No."/>
    <tableColumn id="2" xr3:uid="{D727D934-6738-4BD0-AD9F-2A7DA361EC16}" name="Volumetric flow _x000a_rate of hot fluid_x000a_(m3_x000a_/sec)"/>
    <tableColumn id="3" xr3:uid="{59F32F51-53F4-4664-A980-3CFB7422E841}" name="Amount of heat _x000a_transferred Q_x000a_(kcal/hr)"/>
    <tableColumn id="4" xr3:uid="{63EAF24E-39F9-4B25-A9FE-62CC1B404CA2}" name="Velocity of hot fluid u (m/sec)"/>
    <tableColumn id="5" xr3:uid="{1C788B95-2C6F-4BBB-BC4B-B66B6F79E1C0}" name="LMTD"/>
    <tableColumn id="6" xr3:uid="{D2073AA0-AB44-478F-8540-F6194C126CA1}" name="Overall heat transfer coefficient U (W/m2 -K)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40762A-9D12-48DC-84B6-4A7785174A77}" name="Table4" displayName="Table4" ref="B54:E63" totalsRowShown="0">
  <autoFilter ref="B54:E63" xr:uid="{F540762A-9D12-48DC-84B6-4A7785174A77}"/>
  <tableColumns count="4">
    <tableColumn id="1" xr3:uid="{1105F5AD-82C1-4FA6-BFB3-AF4FC80E0158}" name="Obs No. "/>
    <tableColumn id="2" xr3:uid="{B8F816A7-818E-4B37-AAE0-085C1B5EE62B}" name="Inside Heat Transfer Coeffiecient hi                                                               (W/m^2-K) "/>
    <tableColumn id="3" xr3:uid="{FFA15BC1-7DE7-4B1A-B38E-E76544388461}" name="Nusselt Number      Nu Theoritical"/>
    <tableColumn id="4" xr3:uid="{6A21CF8B-E963-46FE-A1B8-528CBA52BEB3}" name="Reynolds Number                                            Re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6ED85E-4899-4628-B749-2E5E00B3C353}" name="Table5" displayName="Table5" ref="B68:E77" totalsRowShown="0">
  <autoFilter ref="B68:E77" xr:uid="{A66ED85E-4899-4628-B749-2E5E00B3C353}"/>
  <tableColumns count="4">
    <tableColumn id="1" xr3:uid="{7C7FF324-7D00-4744-9B74-C621F33DD6A7}" name="S. No."/>
    <tableColumn id="2" xr3:uid="{0A1B8114-8AB3-447C-953A-7A01438B1A68}" name="U " dataDxfId="2"/>
    <tableColumn id="3" xr3:uid="{2A56C28E-B2F3-4323-8F53-A98B3C02048B}" name="hi (W/m^2-K)" dataDxfId="1"/>
    <tableColumn id="4" xr3:uid="{9A5CA04C-A2A8-4389-A256-B6D4696DD6C2}" name="error % = (abs(U-hi)/U)*100">
      <calculatedColumnFormula xml:space="preserve"> ABS(C69-D69)/C69*100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CEF48E-4D06-4B48-8D32-FE0EF1D54A56}" name="Table6" displayName="Table6" ref="B82:H91" totalsRowShown="0">
  <autoFilter ref="B82:H91" xr:uid="{44CEF48E-4D06-4B48-8D32-FE0EF1D54A56}"/>
  <tableColumns count="7">
    <tableColumn id="1" xr3:uid="{6C3EB2A6-B25A-431E-91CD-4EAB3319067D}" name="S. No. "/>
    <tableColumn id="2" xr3:uid="{294F9B30-D1E5-46A8-93D4-501578D53B91}" name="Nu Theoritical" dataDxfId="0">
      <calculatedColumnFormula>D55</calculatedColumnFormula>
    </tableColumn>
    <tableColumn id="3" xr3:uid="{8429F002-77B7-42B0-A82D-3322A5859135}" name="Nu Experimental"/>
    <tableColumn id="4" xr3:uid="{EC6427AC-E81A-4BE2-9F89-8D8C9A422780}" name="Reynolds Number">
      <calculatedColumnFormula>E55</calculatedColumnFormula>
    </tableColumn>
    <tableColumn id="8" xr3:uid="{B56ABB57-9F51-4CD0-80D6-3DA50DE096A8}" name="log Re">
      <calculatedColumnFormula>LOG10(G83)</calculatedColumnFormula>
    </tableColumn>
    <tableColumn id="5" xr3:uid="{ECFC1AFB-CF76-4291-B84D-799F0E06676F}" name="log Nu-Theoritical">
      <calculatedColumnFormula>LOG10(C83)</calculatedColumnFormula>
    </tableColumn>
    <tableColumn id="6" xr3:uid="{3F78C7A3-9B3F-43DF-AEAF-F10BC402C097}" name="Log Nu-Experimental">
      <calculatedColumnFormula>LOG10(D83)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B41A-DA5B-46C7-B3F1-76F4FD65A524}">
  <dimension ref="C1:D12"/>
  <sheetViews>
    <sheetView workbookViewId="0">
      <selection activeCell="C13" sqref="C13"/>
    </sheetView>
  </sheetViews>
  <sheetFormatPr defaultRowHeight="14.4" x14ac:dyDescent="0.3"/>
  <sheetData>
    <row r="1" spans="3:4" x14ac:dyDescent="0.3">
      <c r="D1" t="s">
        <v>82</v>
      </c>
    </row>
    <row r="4" spans="3:4" x14ac:dyDescent="0.3">
      <c r="C4" t="s">
        <v>80</v>
      </c>
    </row>
    <row r="6" spans="3:4" x14ac:dyDescent="0.3">
      <c r="C6" t="s">
        <v>81</v>
      </c>
    </row>
    <row r="7" spans="3:4" x14ac:dyDescent="0.3">
      <c r="C7" t="s">
        <v>83</v>
      </c>
    </row>
    <row r="8" spans="3:4" x14ac:dyDescent="0.3">
      <c r="C8" t="s">
        <v>84</v>
      </c>
    </row>
    <row r="9" spans="3:4" x14ac:dyDescent="0.3">
      <c r="C9" t="s">
        <v>85</v>
      </c>
    </row>
    <row r="10" spans="3:4" x14ac:dyDescent="0.3">
      <c r="C10" t="s">
        <v>87</v>
      </c>
    </row>
    <row r="11" spans="3:4" x14ac:dyDescent="0.3">
      <c r="C11" t="s">
        <v>86</v>
      </c>
    </row>
    <row r="12" spans="3:4" x14ac:dyDescent="0.3">
      <c r="C12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FAE2-2AFA-4446-A910-76BCD72D258A}">
  <dimension ref="A1:Q91"/>
  <sheetViews>
    <sheetView tabSelected="1" topLeftCell="B78" zoomScale="77" zoomScaleNormal="100" workbookViewId="0">
      <selection activeCell="H79" sqref="H79"/>
    </sheetView>
  </sheetViews>
  <sheetFormatPr defaultRowHeight="14.4" x14ac:dyDescent="0.3"/>
  <cols>
    <col min="2" max="2" width="12" bestFit="1" customWidth="1"/>
    <col min="3" max="3" width="54.44140625" customWidth="1"/>
    <col min="4" max="4" width="21" customWidth="1"/>
    <col min="5" max="5" width="31.21875" customWidth="1"/>
    <col min="6" max="6" width="17.5546875" customWidth="1"/>
    <col min="7" max="7" width="40.44140625" customWidth="1"/>
    <col min="12" max="12" width="21.6640625" bestFit="1" customWidth="1"/>
    <col min="13" max="13" width="25" bestFit="1" customWidth="1"/>
    <col min="14" max="14" width="12" bestFit="1" customWidth="1"/>
  </cols>
  <sheetData>
    <row r="1" spans="1:15" ht="23.4" x14ac:dyDescent="0.45">
      <c r="A1" s="18" t="s">
        <v>79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x14ac:dyDescent="0.3">
      <c r="C2" t="s">
        <v>3</v>
      </c>
      <c r="D2">
        <f>PI()</f>
        <v>3.1415926535897931</v>
      </c>
      <c r="E2" t="s">
        <v>4</v>
      </c>
      <c r="F2">
        <v>7.0000000000000001E-3</v>
      </c>
      <c r="G2" t="s">
        <v>5</v>
      </c>
      <c r="H2">
        <v>0.8</v>
      </c>
      <c r="L2" s="4" t="s">
        <v>8</v>
      </c>
      <c r="M2" s="8">
        <f ca="1">A10</f>
        <v>70</v>
      </c>
      <c r="N2" t="s">
        <v>21</v>
      </c>
    </row>
    <row r="3" spans="1:15" x14ac:dyDescent="0.3">
      <c r="E3" s="2" t="s">
        <v>11</v>
      </c>
      <c r="M3" s="2" t="s">
        <v>51</v>
      </c>
    </row>
    <row r="4" spans="1:15" x14ac:dyDescent="0.3">
      <c r="B4">
        <v>1</v>
      </c>
      <c r="C4" t="s">
        <v>0</v>
      </c>
      <c r="D4">
        <f>D2*N25*N25/4</f>
        <v>3.8484510006474965E-5</v>
      </c>
      <c r="E4" t="s">
        <v>1</v>
      </c>
      <c r="N4">
        <f ca="1">_xlfn.FORECAST.LINEAR(M2,OFFSET(Table1[Kinematic Viscosity(m2
/sec)],MATCH(M2,Table1[T(degree C)],-1)-1,0,2),OFFSET(Table1[T(degree C)],MATCH(M2,$L7:$L13,-1)-1,0,2))</f>
        <v>1.8150000000000001E-5</v>
      </c>
      <c r="O4" t="s">
        <v>9</v>
      </c>
    </row>
    <row r="5" spans="1:15" x14ac:dyDescent="0.3">
      <c r="B5">
        <v>2</v>
      </c>
      <c r="C5" t="s">
        <v>2</v>
      </c>
      <c r="D5">
        <f>D2*N25*H2</f>
        <v>1.7592918860102842E-2</v>
      </c>
      <c r="N5">
        <f ca="1">TREND(Table1[Kinematic Viscosity(m2
/sec)],Table1[T(degree C)],M2)</f>
        <v>1.7304142857142859E-5</v>
      </c>
      <c r="O5" t="s">
        <v>10</v>
      </c>
    </row>
    <row r="6" spans="1:15" x14ac:dyDescent="0.3">
      <c r="B6">
        <v>3</v>
      </c>
      <c r="C6" t="s">
        <v>20</v>
      </c>
      <c r="D6">
        <f ca="1">N19*M16/N20</f>
        <v>313.09514394230769</v>
      </c>
      <c r="L6" t="s">
        <v>6</v>
      </c>
      <c r="M6" s="1" t="s">
        <v>7</v>
      </c>
    </row>
    <row r="7" spans="1:15" x14ac:dyDescent="0.3">
      <c r="L7">
        <v>100</v>
      </c>
      <c r="M7" s="3">
        <v>5.3000000000000001E-6</v>
      </c>
    </row>
    <row r="8" spans="1:15" x14ac:dyDescent="0.3">
      <c r="B8" s="16" t="s">
        <v>22</v>
      </c>
      <c r="C8" s="16"/>
      <c r="D8" s="16"/>
      <c r="E8" s="16"/>
      <c r="F8" s="7">
        <v>9</v>
      </c>
      <c r="L8">
        <v>90</v>
      </c>
      <c r="M8" s="3">
        <v>9.5829999999999996E-6</v>
      </c>
    </row>
    <row r="9" spans="1:15" x14ac:dyDescent="0.3">
      <c r="A9" s="11" t="s">
        <v>44</v>
      </c>
      <c r="B9" s="11" t="s">
        <v>45</v>
      </c>
      <c r="C9" s="11" t="s">
        <v>46</v>
      </c>
      <c r="D9" s="11" t="s">
        <v>47</v>
      </c>
      <c r="E9" s="11" t="s">
        <v>48</v>
      </c>
      <c r="F9" s="11" t="s">
        <v>49</v>
      </c>
      <c r="G9" s="11" t="s">
        <v>50</v>
      </c>
      <c r="L9">
        <v>80</v>
      </c>
      <c r="M9" s="3">
        <v>1.3866000000000001E-5</v>
      </c>
    </row>
    <row r="10" spans="1:15" x14ac:dyDescent="0.3">
      <c r="A10" s="11">
        <f ca="1">OFFSET(C26:C34,MATCH(F8,B26:B34,0)-1,0,1)</f>
        <v>70</v>
      </c>
      <c r="B10" s="11">
        <f ca="1">OFFSET(D26:D34,MATCH(F8,B26:B34,0)-1,0,1)</f>
        <v>68.900000000000006</v>
      </c>
      <c r="C10" s="11">
        <f ca="1">OFFSET(E26:E34,MATCH(F8,B26:B34,0)-1,0,1)</f>
        <v>64.599999999999994</v>
      </c>
      <c r="D10" s="11">
        <f ca="1">OFFSET(F26:F34,MATCH(F8,B26:B34,0)-1,0,1)</f>
        <v>26.8</v>
      </c>
      <c r="E10" s="11">
        <f ca="1">OFFSET(G26:G34,MATCH(F8,B26:B34,0)-1,0,1)</f>
        <v>28.3</v>
      </c>
      <c r="F10" s="11">
        <f ca="1">OFFSET(H26:H34,MATCH(F8,B26:B34,0)-1,0,1)/100</f>
        <v>0.1</v>
      </c>
      <c r="G10" s="11">
        <f ca="1">OFFSET(I26:I34,MATCH(F8,B26:B34,0)-1,0,1)</f>
        <v>8.6300000000000008</v>
      </c>
      <c r="L10">
        <v>70</v>
      </c>
      <c r="M10" s="3">
        <v>1.8150000000000001E-5</v>
      </c>
    </row>
    <row r="11" spans="1:15" x14ac:dyDescent="0.3">
      <c r="B11">
        <v>1</v>
      </c>
      <c r="C11" s="10" t="s">
        <v>23</v>
      </c>
      <c r="D11" s="9">
        <f ca="1">F10/G10</f>
        <v>1.1587485515643104E-2</v>
      </c>
      <c r="E11" t="s">
        <v>52</v>
      </c>
      <c r="L11">
        <v>60</v>
      </c>
      <c r="M11" s="3">
        <v>2.243E-5</v>
      </c>
    </row>
    <row r="12" spans="1:15" x14ac:dyDescent="0.3">
      <c r="B12">
        <v>2</v>
      </c>
      <c r="C12" s="10" t="s">
        <v>53</v>
      </c>
      <c r="D12" s="9">
        <f ca="1">D11*D2/4*N24*N24/D4</f>
        <v>1.3731028448459337</v>
      </c>
      <c r="E12" t="s">
        <v>52</v>
      </c>
      <c r="L12">
        <v>50</v>
      </c>
      <c r="M12" s="3">
        <v>2.0800000000000001E-5</v>
      </c>
    </row>
    <row r="13" spans="1:15" x14ac:dyDescent="0.3">
      <c r="B13">
        <v>3</v>
      </c>
      <c r="C13" s="10" t="s">
        <v>54</v>
      </c>
      <c r="D13" s="9">
        <f ca="1">D12*D4</f>
        <v>5.2843190172392579E-5</v>
      </c>
      <c r="E13" t="s">
        <v>55</v>
      </c>
      <c r="L13">
        <v>40</v>
      </c>
      <c r="M13" s="3">
        <v>3.1000000000000001E-5</v>
      </c>
    </row>
    <row r="14" spans="1:15" x14ac:dyDescent="0.3">
      <c r="B14">
        <v>4</v>
      </c>
      <c r="C14" s="10" t="s">
        <v>56</v>
      </c>
      <c r="D14" s="9">
        <f ca="1">D13*N18</f>
        <v>4.5286613977740441E-2</v>
      </c>
      <c r="E14" t="s">
        <v>57</v>
      </c>
    </row>
    <row r="15" spans="1:15" x14ac:dyDescent="0.3">
      <c r="B15">
        <v>5</v>
      </c>
      <c r="C15" s="10" t="s">
        <v>58</v>
      </c>
      <c r="D15" s="9">
        <f ca="1">D14*N19*(B10-C10)</f>
        <v>509.5661126428862</v>
      </c>
      <c r="E15" t="s">
        <v>59</v>
      </c>
      <c r="L15">
        <f ca="1">M2</f>
        <v>70</v>
      </c>
      <c r="M15">
        <f ca="1">IF(AND(L15&lt;=100,L15&gt;=40),IF(L15=40,M13,N4),N5)</f>
        <v>1.8150000000000001E-5</v>
      </c>
      <c r="N15" s="2" t="s">
        <v>12</v>
      </c>
    </row>
    <row r="16" spans="1:15" ht="52.8" customHeight="1" x14ac:dyDescent="0.3">
      <c r="B16">
        <v>6</v>
      </c>
      <c r="C16" s="10" t="s">
        <v>92</v>
      </c>
      <c r="D16" s="9">
        <f ca="1">(B10-C10-D10+E10)/LN((B10-D10)/(C10-E10))</f>
        <v>39.128381722937903</v>
      </c>
      <c r="E16" t="s">
        <v>60</v>
      </c>
      <c r="M16">
        <f ca="1">M15*N18</f>
        <v>1.555455E-2</v>
      </c>
      <c r="N16" s="2" t="s">
        <v>13</v>
      </c>
    </row>
    <row r="17" spans="2:17" x14ac:dyDescent="0.3">
      <c r="B17">
        <v>7</v>
      </c>
      <c r="C17" s="10" t="s">
        <v>78</v>
      </c>
      <c r="D17" s="9">
        <f ca="1">D15/(D5*D16)</f>
        <v>740.2369373417755</v>
      </c>
      <c r="E17" t="s">
        <v>63</v>
      </c>
    </row>
    <row r="18" spans="2:17" x14ac:dyDescent="0.3">
      <c r="B18">
        <v>8</v>
      </c>
      <c r="C18" s="10" t="s">
        <v>61</v>
      </c>
      <c r="D18" s="9">
        <f ca="1">D19*N20/N25</f>
        <v>391.04602652703238</v>
      </c>
      <c r="E18" t="s">
        <v>63</v>
      </c>
      <c r="F18" t="s">
        <v>65</v>
      </c>
      <c r="M18" t="s">
        <v>14</v>
      </c>
      <c r="N18">
        <v>857</v>
      </c>
      <c r="O18" t="s">
        <v>15</v>
      </c>
    </row>
    <row r="19" spans="2:17" ht="40.799999999999997" customHeight="1" x14ac:dyDescent="0.3">
      <c r="B19">
        <v>9</v>
      </c>
      <c r="C19" s="10" t="s">
        <v>100</v>
      </c>
      <c r="D19" s="9">
        <f ca="1">1.86*POWER(D20,1/3)*POWER(D6,1/3)*POWER(N25/N23,1/3)</f>
        <v>21.056324505301745</v>
      </c>
      <c r="E19" t="s">
        <v>64</v>
      </c>
      <c r="F19" s="26" t="s">
        <v>99</v>
      </c>
      <c r="G19">
        <f ca="1">D17*N25/N20</f>
        <v>39.858912010710988</v>
      </c>
      <c r="M19" t="s">
        <v>16</v>
      </c>
      <c r="N19">
        <v>2616.75</v>
      </c>
      <c r="O19" t="s">
        <v>17</v>
      </c>
      <c r="P19">
        <v>0.625</v>
      </c>
      <c r="Q19" t="s">
        <v>77</v>
      </c>
    </row>
    <row r="20" spans="2:17" x14ac:dyDescent="0.3">
      <c r="B20">
        <v>10</v>
      </c>
      <c r="C20" s="10" t="s">
        <v>62</v>
      </c>
      <c r="D20" s="9">
        <f ca="1">D12*N25/M15</f>
        <v>529.57134511964387</v>
      </c>
      <c r="E20" t="s">
        <v>64</v>
      </c>
      <c r="M20" t="s">
        <v>18</v>
      </c>
      <c r="N20">
        <v>0.13</v>
      </c>
      <c r="O20" t="s">
        <v>19</v>
      </c>
    </row>
    <row r="21" spans="2:17" x14ac:dyDescent="0.3">
      <c r="B21" s="14" t="s">
        <v>73</v>
      </c>
      <c r="C21" s="14" t="s">
        <v>74</v>
      </c>
      <c r="D21" s="14" t="s">
        <v>75</v>
      </c>
      <c r="E21" s="14" t="s">
        <v>70</v>
      </c>
      <c r="F21" s="14" t="s">
        <v>76</v>
      </c>
    </row>
    <row r="22" spans="2:17" x14ac:dyDescent="0.3">
      <c r="B22" s="14">
        <f ca="1">D13</f>
        <v>5.2843190172392579E-5</v>
      </c>
      <c r="C22" s="14">
        <f ca="1">D14*3600*P19*(B10-C10)</f>
        <v>438.14799023463996</v>
      </c>
      <c r="D22" s="14">
        <f ca="1">D12</f>
        <v>1.3731028448459337</v>
      </c>
      <c r="E22" s="14">
        <f ca="1">D16</f>
        <v>39.128381722937903</v>
      </c>
      <c r="F22" s="14">
        <f ca="1">D17</f>
        <v>740.2369373417755</v>
      </c>
      <c r="M22" t="s">
        <v>24</v>
      </c>
      <c r="N22">
        <v>0.01</v>
      </c>
      <c r="O22" t="s">
        <v>25</v>
      </c>
    </row>
    <row r="23" spans="2:17" x14ac:dyDescent="0.3">
      <c r="B23" s="17" t="s">
        <v>39</v>
      </c>
      <c r="C23" s="17"/>
      <c r="D23" s="17"/>
      <c r="E23" s="17"/>
      <c r="F23" s="17"/>
      <c r="G23" s="17"/>
      <c r="H23" s="17"/>
      <c r="I23" s="17"/>
      <c r="M23" t="s">
        <v>26</v>
      </c>
      <c r="N23">
        <v>0.8</v>
      </c>
      <c r="O23" t="s">
        <v>25</v>
      </c>
    </row>
    <row r="24" spans="2:17" x14ac:dyDescent="0.3">
      <c r="B24" t="s">
        <v>28</v>
      </c>
      <c r="C24" t="s">
        <v>29</v>
      </c>
      <c r="D24" s="5" t="s">
        <v>40</v>
      </c>
      <c r="E24" s="5" t="s">
        <v>41</v>
      </c>
      <c r="F24" s="5" t="s">
        <v>42</v>
      </c>
      <c r="G24" s="5" t="s">
        <v>43</v>
      </c>
      <c r="H24" t="s">
        <v>30</v>
      </c>
      <c r="I24" t="s">
        <v>31</v>
      </c>
      <c r="J24" s="2"/>
      <c r="M24" t="s">
        <v>27</v>
      </c>
      <c r="N24">
        <v>7.6200000000000004E-2</v>
      </c>
      <c r="O24" t="s">
        <v>25</v>
      </c>
    </row>
    <row r="25" spans="2:17" x14ac:dyDescent="0.3"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M25" t="s">
        <v>4</v>
      </c>
      <c r="N25">
        <v>7.0000000000000001E-3</v>
      </c>
      <c r="O25" t="s">
        <v>25</v>
      </c>
    </row>
    <row r="26" spans="2:17" x14ac:dyDescent="0.3">
      <c r="B26">
        <v>1</v>
      </c>
      <c r="C26" s="6">
        <v>50</v>
      </c>
      <c r="D26">
        <v>47.2</v>
      </c>
      <c r="E26">
        <v>44.1</v>
      </c>
      <c r="F26">
        <v>24.8</v>
      </c>
      <c r="G26">
        <v>25.9</v>
      </c>
      <c r="H26">
        <v>10</v>
      </c>
      <c r="I26">
        <v>12.28</v>
      </c>
    </row>
    <row r="27" spans="2:17" x14ac:dyDescent="0.3">
      <c r="B27">
        <v>2</v>
      </c>
      <c r="C27" s="6">
        <v>50</v>
      </c>
      <c r="D27">
        <v>47.5</v>
      </c>
      <c r="E27">
        <v>44.8</v>
      </c>
      <c r="F27">
        <v>25</v>
      </c>
      <c r="G27">
        <v>26.2</v>
      </c>
      <c r="H27">
        <v>10</v>
      </c>
      <c r="I27">
        <v>6.6</v>
      </c>
    </row>
    <row r="28" spans="2:17" x14ac:dyDescent="0.3">
      <c r="B28">
        <v>3</v>
      </c>
      <c r="C28" s="6">
        <v>50</v>
      </c>
      <c r="D28">
        <v>48.3</v>
      </c>
      <c r="E28">
        <v>45.4</v>
      </c>
      <c r="F28">
        <v>25.1</v>
      </c>
      <c r="G28">
        <v>26.2</v>
      </c>
      <c r="H28">
        <v>10</v>
      </c>
      <c r="I28">
        <v>11.69</v>
      </c>
    </row>
    <row r="29" spans="2:17" x14ac:dyDescent="0.3">
      <c r="B29">
        <v>4</v>
      </c>
      <c r="C29" s="6">
        <v>60</v>
      </c>
      <c r="D29">
        <v>59</v>
      </c>
      <c r="E29">
        <v>55.4</v>
      </c>
      <c r="F29">
        <v>25.5</v>
      </c>
      <c r="G29">
        <v>27</v>
      </c>
      <c r="H29">
        <v>10</v>
      </c>
      <c r="I29">
        <v>6.62</v>
      </c>
    </row>
    <row r="30" spans="2:17" x14ac:dyDescent="0.3">
      <c r="B30">
        <v>5</v>
      </c>
      <c r="C30" s="6">
        <v>60</v>
      </c>
      <c r="D30">
        <v>59.8</v>
      </c>
      <c r="E30">
        <v>56.2</v>
      </c>
      <c r="F30">
        <v>25.7</v>
      </c>
      <c r="G30">
        <v>27</v>
      </c>
      <c r="H30">
        <v>10</v>
      </c>
      <c r="I30">
        <v>10.029999999999999</v>
      </c>
    </row>
    <row r="31" spans="2:17" x14ac:dyDescent="0.3">
      <c r="B31">
        <v>6</v>
      </c>
      <c r="C31" s="6">
        <v>60</v>
      </c>
      <c r="D31">
        <v>57.3</v>
      </c>
      <c r="E31">
        <v>52.8</v>
      </c>
      <c r="F31">
        <v>25.9</v>
      </c>
      <c r="G31">
        <v>27</v>
      </c>
      <c r="H31">
        <v>10</v>
      </c>
      <c r="I31">
        <v>27.09</v>
      </c>
    </row>
    <row r="32" spans="2:17" x14ac:dyDescent="0.3">
      <c r="B32">
        <v>7</v>
      </c>
      <c r="C32" s="6">
        <v>70</v>
      </c>
      <c r="D32">
        <v>66.3</v>
      </c>
      <c r="E32">
        <v>61.6</v>
      </c>
      <c r="F32">
        <v>26.2</v>
      </c>
      <c r="G32">
        <v>27.5</v>
      </c>
      <c r="H32">
        <v>10</v>
      </c>
      <c r="I32">
        <v>21.32</v>
      </c>
    </row>
    <row r="33" spans="2:9" x14ac:dyDescent="0.3">
      <c r="B33">
        <v>8</v>
      </c>
      <c r="C33" s="6">
        <v>70</v>
      </c>
      <c r="D33">
        <v>68.7</v>
      </c>
      <c r="E33">
        <v>64.3</v>
      </c>
      <c r="F33">
        <v>26.5</v>
      </c>
      <c r="G33">
        <v>28</v>
      </c>
      <c r="H33">
        <v>10</v>
      </c>
      <c r="I33">
        <v>10.62</v>
      </c>
    </row>
    <row r="34" spans="2:9" x14ac:dyDescent="0.3">
      <c r="B34">
        <v>9</v>
      </c>
      <c r="C34" s="6">
        <v>70</v>
      </c>
      <c r="D34">
        <v>68.900000000000006</v>
      </c>
      <c r="E34">
        <v>64.599999999999994</v>
      </c>
      <c r="F34">
        <v>26.8</v>
      </c>
      <c r="G34">
        <v>28.3</v>
      </c>
      <c r="H34">
        <v>10</v>
      </c>
      <c r="I34">
        <v>8.6300000000000008</v>
      </c>
    </row>
    <row r="38" spans="2:9" x14ac:dyDescent="0.3">
      <c r="B38" s="23" t="s">
        <v>72</v>
      </c>
      <c r="C38" s="23"/>
      <c r="D38" s="23"/>
      <c r="E38" s="23"/>
      <c r="F38" s="23"/>
      <c r="G38" s="23"/>
      <c r="H38" s="23"/>
      <c r="I38" s="23"/>
    </row>
    <row r="39" spans="2:9" ht="57.6" x14ac:dyDescent="0.3">
      <c r="B39" t="s">
        <v>66</v>
      </c>
      <c r="C39" s="12" t="s">
        <v>67</v>
      </c>
      <c r="D39" s="12" t="s">
        <v>68</v>
      </c>
      <c r="E39" s="12" t="s">
        <v>69</v>
      </c>
      <c r="F39" t="s">
        <v>70</v>
      </c>
      <c r="G39" s="12" t="s">
        <v>71</v>
      </c>
    </row>
    <row r="40" spans="2:9" x14ac:dyDescent="0.3">
      <c r="B40">
        <v>1</v>
      </c>
      <c r="C40" s="13">
        <v>3.7136541627666774E-5</v>
      </c>
      <c r="D40">
        <v>221.98646282000033</v>
      </c>
      <c r="E40">
        <v>0.9649737419397727</v>
      </c>
      <c r="F40">
        <v>20.227378389861354</v>
      </c>
      <c r="G40">
        <v>725.48545079908558</v>
      </c>
    </row>
    <row r="41" spans="2:9" x14ac:dyDescent="0.3">
      <c r="B41">
        <v>2</v>
      </c>
      <c r="C41">
        <v>6.9096474422386065E-5</v>
      </c>
      <c r="D41">
        <v>359.73524737340841</v>
      </c>
      <c r="E41">
        <v>1.7954359925788501</v>
      </c>
      <c r="F41">
        <v>20.488172366846548</v>
      </c>
      <c r="G41">
        <v>1160.7042871215172</v>
      </c>
    </row>
    <row r="42" spans="2:9" x14ac:dyDescent="0.3">
      <c r="B42">
        <v>3</v>
      </c>
      <c r="C42">
        <v>3.9010840991253024E-5</v>
      </c>
      <c r="D42">
        <v>218.14569701001247</v>
      </c>
      <c r="E42">
        <v>1.0136764372130374</v>
      </c>
      <c r="F42">
        <v>21.136956952687076</v>
      </c>
      <c r="G42">
        <v>682.25386228680179</v>
      </c>
    </row>
    <row r="43" spans="2:9" x14ac:dyDescent="0.3">
      <c r="B43">
        <v>4</v>
      </c>
      <c r="C43">
        <v>6.8887723744372816E-5</v>
      </c>
      <c r="D43">
        <v>478.19791191631305</v>
      </c>
      <c r="E43">
        <v>1.7900117146556511</v>
      </c>
      <c r="F43">
        <v>30.879840464208627</v>
      </c>
      <c r="G43">
        <v>1023.7040995576418</v>
      </c>
    </row>
    <row r="44" spans="2:9" x14ac:dyDescent="0.3">
      <c r="B44">
        <v>5</v>
      </c>
      <c r="C44">
        <v>4.5467271304860234E-5</v>
      </c>
      <c r="D44">
        <v>315.6201572169478</v>
      </c>
      <c r="E44">
        <v>1.1814434248275587</v>
      </c>
      <c r="F44">
        <v>31.586681182694171</v>
      </c>
      <c r="G44">
        <v>660.54521357983981</v>
      </c>
    </row>
    <row r="45" spans="2:9" x14ac:dyDescent="0.3">
      <c r="B45">
        <v>6</v>
      </c>
      <c r="C45">
        <v>1.6834135518189296E-5</v>
      </c>
      <c r="D45">
        <v>146.07189815826831</v>
      </c>
      <c r="E45">
        <v>0.43742626618753822</v>
      </c>
      <c r="F45">
        <v>28.508389977837755</v>
      </c>
      <c r="G45">
        <v>338.71606614042787</v>
      </c>
    </row>
    <row r="46" spans="2:9" x14ac:dyDescent="0.3">
      <c r="B46">
        <v>7</v>
      </c>
      <c r="C46">
        <v>2.1390090581038838E-5</v>
      </c>
      <c r="D46">
        <v>193.85357816557408</v>
      </c>
      <c r="E46">
        <v>0.55581039169889357</v>
      </c>
      <c r="F46">
        <v>37.018995984035094</v>
      </c>
      <c r="G46">
        <v>346.17125367547158</v>
      </c>
    </row>
    <row r="47" spans="2:9" x14ac:dyDescent="0.3">
      <c r="B47">
        <v>8</v>
      </c>
      <c r="C47">
        <v>4.2941311787923558E-5</v>
      </c>
      <c r="D47">
        <v>364.32697160228031</v>
      </c>
      <c r="E47">
        <v>1.1158076790038054</v>
      </c>
      <c r="F47">
        <v>39.175981756508861</v>
      </c>
      <c r="G47">
        <v>614.7708263462855</v>
      </c>
    </row>
    <row r="48" spans="2:9" x14ac:dyDescent="0.3">
      <c r="B48">
        <v>9</v>
      </c>
      <c r="C48">
        <v>5.2843190172392579E-5</v>
      </c>
      <c r="D48">
        <v>438.14799023463996</v>
      </c>
      <c r="E48">
        <v>1.3731028448459337</v>
      </c>
      <c r="F48">
        <v>39.128381722937903</v>
      </c>
      <c r="G48">
        <v>740.2369373417755</v>
      </c>
    </row>
    <row r="53" spans="2:5" x14ac:dyDescent="0.3">
      <c r="B53" s="23" t="s">
        <v>91</v>
      </c>
      <c r="C53" s="23"/>
      <c r="D53" s="23"/>
      <c r="E53" s="23"/>
    </row>
    <row r="54" spans="2:5" ht="28.8" x14ac:dyDescent="0.3">
      <c r="B54" s="15" t="s">
        <v>89</v>
      </c>
      <c r="C54" s="21" t="s">
        <v>94</v>
      </c>
      <c r="D54" s="22" t="s">
        <v>93</v>
      </c>
      <c r="E54" s="22" t="s">
        <v>95</v>
      </c>
    </row>
    <row r="55" spans="2:5" x14ac:dyDescent="0.3">
      <c r="B55">
        <v>1</v>
      </c>
      <c r="C55">
        <v>347.668507828401</v>
      </c>
      <c r="D55">
        <v>18.720611959990823</v>
      </c>
      <c r="E55">
        <v>324.75077853742346</v>
      </c>
    </row>
    <row r="56" spans="2:5" x14ac:dyDescent="0.3">
      <c r="B56">
        <v>2</v>
      </c>
      <c r="C56">
        <v>427.61227550198782</v>
      </c>
      <c r="D56">
        <v>23.02527637318396</v>
      </c>
      <c r="E56">
        <v>604.23326673326676</v>
      </c>
    </row>
    <row r="57" spans="2:5" x14ac:dyDescent="0.3">
      <c r="B57">
        <v>3</v>
      </c>
      <c r="C57">
        <v>353.42177645275939</v>
      </c>
      <c r="D57">
        <v>19.030403347456275</v>
      </c>
      <c r="E57">
        <v>341.14110867746444</v>
      </c>
    </row>
    <row r="58" spans="2:5" x14ac:dyDescent="0.3">
      <c r="B58">
        <v>4</v>
      </c>
      <c r="C58">
        <v>427.18121444821793</v>
      </c>
      <c r="D58">
        <v>23.00206539336558</v>
      </c>
      <c r="E58">
        <v>558.6304949883887</v>
      </c>
    </row>
    <row r="59" spans="2:5" x14ac:dyDescent="0.3">
      <c r="B59">
        <v>5</v>
      </c>
      <c r="C59">
        <v>371.93281594625358</v>
      </c>
      <c r="D59">
        <v>20.027151627875192</v>
      </c>
      <c r="E59">
        <v>368.70726588465948</v>
      </c>
    </row>
    <row r="60" spans="2:5" x14ac:dyDescent="0.3">
      <c r="B60">
        <v>6</v>
      </c>
      <c r="C60">
        <v>267.07207103869467</v>
      </c>
      <c r="D60">
        <v>14.380803825160482</v>
      </c>
      <c r="E60">
        <v>136.51287843570074</v>
      </c>
    </row>
    <row r="61" spans="2:5" x14ac:dyDescent="0.3">
      <c r="B61">
        <v>7</v>
      </c>
      <c r="C61">
        <v>289.26934293476097</v>
      </c>
      <c r="D61">
        <v>15.576041542640976</v>
      </c>
      <c r="E61">
        <v>214.36213453951817</v>
      </c>
    </row>
    <row r="62" spans="2:5" x14ac:dyDescent="0.3">
      <c r="B62">
        <v>8</v>
      </c>
      <c r="C62">
        <v>364.91353352052624</v>
      </c>
      <c r="D62">
        <v>19.649190266489875</v>
      </c>
      <c r="E62">
        <v>430.3390497535338</v>
      </c>
    </row>
    <row r="63" spans="2:5" x14ac:dyDescent="0.3">
      <c r="B63">
        <v>9</v>
      </c>
      <c r="C63">
        <v>391.04602652703238</v>
      </c>
      <c r="D63">
        <v>21.056324505301745</v>
      </c>
      <c r="E63">
        <v>529.57134511964387</v>
      </c>
    </row>
    <row r="67" spans="2:9" x14ac:dyDescent="0.3">
      <c r="B67" s="23" t="s">
        <v>102</v>
      </c>
      <c r="C67" s="23"/>
      <c r="D67" s="23"/>
      <c r="E67" s="23"/>
    </row>
    <row r="68" spans="2:9" x14ac:dyDescent="0.3">
      <c r="B68" t="s">
        <v>96</v>
      </c>
      <c r="C68" t="s">
        <v>97</v>
      </c>
      <c r="D68" t="s">
        <v>101</v>
      </c>
      <c r="E68" t="s">
        <v>98</v>
      </c>
    </row>
    <row r="69" spans="2:9" x14ac:dyDescent="0.3">
      <c r="B69">
        <v>1</v>
      </c>
      <c r="C69" s="19">
        <v>725.48545079908558</v>
      </c>
      <c r="D69" s="24">
        <v>347.668507828401</v>
      </c>
      <c r="E69">
        <f xml:space="preserve"> ABS(C69-D69)/C69*100</f>
        <v>52.077811147630641</v>
      </c>
    </row>
    <row r="70" spans="2:9" x14ac:dyDescent="0.3">
      <c r="B70">
        <v>2</v>
      </c>
      <c r="C70" s="20">
        <v>1160.7042871215172</v>
      </c>
      <c r="D70" s="25">
        <v>427.61227550198782</v>
      </c>
      <c r="E70">
        <f t="shared" ref="E70:E77" si="0" xml:space="preserve"> ABS(C70-D70)/C70*100</f>
        <v>63.159240450257769</v>
      </c>
    </row>
    <row r="71" spans="2:9" x14ac:dyDescent="0.3">
      <c r="B71">
        <v>3</v>
      </c>
      <c r="C71" s="19">
        <v>682.25386228680179</v>
      </c>
      <c r="D71" s="24">
        <v>353.42177645275939</v>
      </c>
      <c r="E71">
        <f t="shared" si="0"/>
        <v>48.197907554799585</v>
      </c>
      <c r="G71" t="s">
        <v>116</v>
      </c>
      <c r="H71" t="s">
        <v>117</v>
      </c>
      <c r="I71" t="s">
        <v>118</v>
      </c>
    </row>
    <row r="72" spans="2:9" x14ac:dyDescent="0.3">
      <c r="B72">
        <v>4</v>
      </c>
      <c r="C72" s="20">
        <v>1023.7040995576418</v>
      </c>
      <c r="D72" s="25">
        <v>427.18121444821793</v>
      </c>
      <c r="E72">
        <f t="shared" si="0"/>
        <v>58.271026302150254</v>
      </c>
      <c r="G72">
        <v>1</v>
      </c>
      <c r="H72">
        <v>5</v>
      </c>
      <c r="I72">
        <v>9</v>
      </c>
    </row>
    <row r="73" spans="2:9" x14ac:dyDescent="0.3">
      <c r="B73">
        <v>5</v>
      </c>
      <c r="C73" s="19">
        <v>660.54521357983981</v>
      </c>
      <c r="D73" s="24">
        <v>371.93281594625358</v>
      </c>
      <c r="E73">
        <f t="shared" si="0"/>
        <v>43.69305714433154</v>
      </c>
      <c r="G73">
        <v>2</v>
      </c>
      <c r="H73">
        <v>6</v>
      </c>
      <c r="I73">
        <v>10</v>
      </c>
    </row>
    <row r="74" spans="2:9" x14ac:dyDescent="0.3">
      <c r="B74">
        <v>6</v>
      </c>
      <c r="C74" s="20">
        <v>338.71606614042787</v>
      </c>
      <c r="D74" s="25">
        <v>267.07207103869467</v>
      </c>
      <c r="E74">
        <f t="shared" si="0"/>
        <v>21.151637688195869</v>
      </c>
      <c r="G74">
        <v>3</v>
      </c>
      <c r="H74">
        <v>7</v>
      </c>
      <c r="I74">
        <v>11</v>
      </c>
    </row>
    <row r="75" spans="2:9" x14ac:dyDescent="0.3">
      <c r="B75">
        <v>7</v>
      </c>
      <c r="C75" s="19">
        <v>346.17125367547158</v>
      </c>
      <c r="D75" s="24">
        <v>289.26934293476097</v>
      </c>
      <c r="E75">
        <f t="shared" si="0"/>
        <v>16.437503153873941</v>
      </c>
      <c r="G75">
        <v>4</v>
      </c>
      <c r="H75">
        <v>8</v>
      </c>
      <c r="I75">
        <v>12</v>
      </c>
    </row>
    <row r="76" spans="2:9" x14ac:dyDescent="0.3">
      <c r="B76">
        <v>8</v>
      </c>
      <c r="C76" s="20">
        <v>614.7708263462855</v>
      </c>
      <c r="D76" s="25">
        <v>364.91353352052624</v>
      </c>
      <c r="E76">
        <f t="shared" si="0"/>
        <v>40.642347053244961</v>
      </c>
    </row>
    <row r="77" spans="2:9" x14ac:dyDescent="0.3">
      <c r="B77">
        <v>9</v>
      </c>
      <c r="C77" s="19">
        <v>740.2369373417755</v>
      </c>
      <c r="D77" s="24">
        <v>391.04602652703238</v>
      </c>
      <c r="E77">
        <f t="shared" si="0"/>
        <v>47.172856851578295</v>
      </c>
    </row>
    <row r="81" spans="1:8" x14ac:dyDescent="0.3">
      <c r="B81" s="23" t="s">
        <v>103</v>
      </c>
      <c r="C81" s="23"/>
      <c r="D81" s="23"/>
      <c r="E81" s="23"/>
      <c r="F81" s="23"/>
      <c r="G81" s="23"/>
      <c r="H81" s="23"/>
    </row>
    <row r="82" spans="1:8" x14ac:dyDescent="0.3">
      <c r="A82" t="s">
        <v>115</v>
      </c>
      <c r="B82" t="s">
        <v>104</v>
      </c>
      <c r="C82" t="s">
        <v>105</v>
      </c>
      <c r="D82" t="s">
        <v>107</v>
      </c>
      <c r="E82" t="s">
        <v>109</v>
      </c>
      <c r="F82" t="s">
        <v>106</v>
      </c>
      <c r="G82" t="s">
        <v>108</v>
      </c>
      <c r="H82" t="s">
        <v>110</v>
      </c>
    </row>
    <row r="83" spans="1:8" x14ac:dyDescent="0.3">
      <c r="A83">
        <v>50</v>
      </c>
      <c r="B83">
        <v>1</v>
      </c>
      <c r="C83" s="24">
        <f>D55</f>
        <v>18.720611959990823</v>
      </c>
      <c r="D83">
        <v>39.064601196873838</v>
      </c>
      <c r="E83">
        <f>E55</f>
        <v>324.75077853742346</v>
      </c>
      <c r="F83">
        <f>LOG10(G83)</f>
        <v>0.1045963681530197</v>
      </c>
      <c r="G83">
        <f>LOG10(C83)</f>
        <v>1.2723200413306766</v>
      </c>
      <c r="H83">
        <f>LOG10(D83)</f>
        <v>1.5917833950379892</v>
      </c>
    </row>
    <row r="84" spans="1:8" x14ac:dyDescent="0.3">
      <c r="A84">
        <v>50</v>
      </c>
      <c r="B84">
        <v>2</v>
      </c>
      <c r="C84" s="24">
        <f t="shared" ref="C84:C91" si="1">D56</f>
        <v>23.02527637318396</v>
      </c>
      <c r="D84">
        <v>62.499461614235543</v>
      </c>
      <c r="E84">
        <f t="shared" ref="E84:E91" si="2">E56</f>
        <v>604.23326673326676</v>
      </c>
      <c r="F84">
        <f>LOG10(G84)</f>
        <v>0.13424242277177631</v>
      </c>
      <c r="G84">
        <f>LOG10(C84)</f>
        <v>1.36220485175177</v>
      </c>
      <c r="H84">
        <f t="shared" ref="H84:H91" si="3">LOG10(D84)</f>
        <v>1.7958762762404956</v>
      </c>
    </row>
    <row r="85" spans="1:8" x14ac:dyDescent="0.3">
      <c r="A85">
        <v>50</v>
      </c>
      <c r="B85">
        <v>3</v>
      </c>
      <c r="C85" s="24">
        <f t="shared" si="1"/>
        <v>19.030403347456275</v>
      </c>
      <c r="D85">
        <v>36.736746430827786</v>
      </c>
      <c r="E85">
        <f t="shared" si="2"/>
        <v>341.14110867746444</v>
      </c>
      <c r="F85">
        <f>LOG10(G85)</f>
        <v>0.10702263745244948</v>
      </c>
      <c r="G85">
        <f>LOG10(C85)</f>
        <v>1.2794479932117795</v>
      </c>
      <c r="H85">
        <f t="shared" si="3"/>
        <v>1.5651006906277312</v>
      </c>
    </row>
    <row r="86" spans="1:8" x14ac:dyDescent="0.3">
      <c r="A86">
        <v>60</v>
      </c>
      <c r="B86">
        <v>4</v>
      </c>
      <c r="C86" s="24">
        <f t="shared" si="1"/>
        <v>23.00206539336558</v>
      </c>
      <c r="D86">
        <v>55.122528437719176</v>
      </c>
      <c r="E86">
        <f t="shared" si="2"/>
        <v>558.6304949883887</v>
      </c>
      <c r="F86">
        <f>LOG10(G86)</f>
        <v>0.1341027526068965</v>
      </c>
      <c r="G86">
        <f>LOG10(C86)</f>
        <v>1.3617668337858262</v>
      </c>
      <c r="H86">
        <f t="shared" si="3"/>
        <v>1.741329130187026</v>
      </c>
    </row>
    <row r="87" spans="1:8" x14ac:dyDescent="0.3">
      <c r="A87">
        <v>60</v>
      </c>
      <c r="B87">
        <v>5</v>
      </c>
      <c r="C87" s="24">
        <f t="shared" si="1"/>
        <v>20.027151627875192</v>
      </c>
      <c r="D87">
        <v>35.567819192760609</v>
      </c>
      <c r="E87">
        <f t="shared" si="2"/>
        <v>368.70726588465948</v>
      </c>
      <c r="F87">
        <f>LOG10(G87)</f>
        <v>0.11448394149625996</v>
      </c>
      <c r="G87">
        <f>LOG10(C87)</f>
        <v>1.301619185925587</v>
      </c>
      <c r="H87">
        <f t="shared" si="3"/>
        <v>1.5510572376461338</v>
      </c>
    </row>
    <row r="88" spans="1:8" x14ac:dyDescent="0.3">
      <c r="A88">
        <v>60</v>
      </c>
      <c r="B88">
        <v>6</v>
      </c>
      <c r="C88" s="24">
        <f t="shared" si="1"/>
        <v>14.380803825160482</v>
      </c>
      <c r="D88">
        <v>18.238557407561498</v>
      </c>
      <c r="E88">
        <f t="shared" si="2"/>
        <v>136.51287843570074</v>
      </c>
      <c r="F88">
        <f>LOG10(G88)</f>
        <v>6.362722916771292E-2</v>
      </c>
      <c r="G88">
        <f>LOG10(C88)</f>
        <v>1.157783161921337</v>
      </c>
      <c r="H88">
        <f t="shared" si="3"/>
        <v>1.2609904845015991</v>
      </c>
    </row>
    <row r="89" spans="1:8" x14ac:dyDescent="0.3">
      <c r="A89">
        <v>70</v>
      </c>
      <c r="B89">
        <v>7</v>
      </c>
      <c r="C89" s="24">
        <f t="shared" si="1"/>
        <v>15.576041542640976</v>
      </c>
      <c r="D89">
        <v>18.639990582525392</v>
      </c>
      <c r="E89">
        <f t="shared" si="2"/>
        <v>214.36213453951817</v>
      </c>
      <c r="F89">
        <f>LOG10(G89)</f>
        <v>7.644276259514661E-2</v>
      </c>
      <c r="G89">
        <f>LOG10(C89)</f>
        <v>1.1924570968142145</v>
      </c>
      <c r="H89">
        <f t="shared" si="3"/>
        <v>1.2704456885995994</v>
      </c>
    </row>
    <row r="90" spans="1:8" x14ac:dyDescent="0.3">
      <c r="A90">
        <v>70</v>
      </c>
      <c r="B90">
        <v>8</v>
      </c>
      <c r="C90" s="24">
        <f t="shared" si="1"/>
        <v>19.649190266489875</v>
      </c>
      <c r="D90">
        <v>33.103044495569222</v>
      </c>
      <c r="E90">
        <f t="shared" si="2"/>
        <v>430.3390497535338</v>
      </c>
      <c r="F90">
        <f>LOG10(G90)</f>
        <v>0.1117142736267603</v>
      </c>
      <c r="G90">
        <f>LOG10(C90)</f>
        <v>1.2933446580172427</v>
      </c>
      <c r="H90">
        <f t="shared" si="3"/>
        <v>1.5198679377884723</v>
      </c>
    </row>
    <row r="91" spans="1:8" x14ac:dyDescent="0.3">
      <c r="A91">
        <v>70</v>
      </c>
      <c r="B91">
        <v>9</v>
      </c>
      <c r="C91" s="24">
        <f t="shared" si="1"/>
        <v>21.056324505301745</v>
      </c>
      <c r="D91">
        <v>39.858912010710988</v>
      </c>
      <c r="E91">
        <f t="shared" si="2"/>
        <v>529.57134511964387</v>
      </c>
      <c r="F91">
        <f>LOG10(G91)</f>
        <v>0.1216854087099465</v>
      </c>
      <c r="G91">
        <f>LOG10(C91)</f>
        <v>1.323382565027323</v>
      </c>
      <c r="H91">
        <f t="shared" si="3"/>
        <v>1.6005254400194282</v>
      </c>
    </row>
  </sheetData>
  <mergeCells count="7">
    <mergeCell ref="B67:E67"/>
    <mergeCell ref="B81:H81"/>
    <mergeCell ref="B8:E8"/>
    <mergeCell ref="B23:I23"/>
    <mergeCell ref="B38:I38"/>
    <mergeCell ref="A1:N1"/>
    <mergeCell ref="B53:E53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o c S V X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o c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H E l U o i k e 4 D g A A A B E A A A A T A B w A R m 9 y b X V s Y X M v U 2 V j d G l v b j E u b S C i G A A o o B Q A A A A A A A A A A A A A A A A A A A A A A A A A A A A r T k 0 u y c z P U w i G 0 I b W A F B L A Q I t A B Q A A g A I A A K H E l V + K R 6 K p A A A A P U A A A A S A A A A A A A A A A A A A A A A A A A A A A B D b 2 5 m a W c v U G F j a 2 F n Z S 5 4 b W x Q S w E C L Q A U A A I A C A A C h x J V D 8 r p q 6 Q A A A D p A A A A E w A A A A A A A A A A A A A A A A D w A A A A W 0 N v b n R l b n R f V H l w Z X N d L n h t b F B L A Q I t A B Q A A g A I A A K H E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f / 0 F T e G 8 S o e V S E v q W 6 J s A A A A A A I A A A A A A B B m A A A A A Q A A I A A A A D H 8 y I y k 5 Y 7 Q B m J g P j d L 0 N 5 V M A U G 8 O N z F 9 j T 2 m 8 x T j i l A A A A A A 6 A A A A A A g A A I A A A A A w Z 3 6 s z u y 2 v X I J b U j C I S d X r R a A R L h n n 5 W 1 U l P 2 V A 2 I 3 U A A A A G 5 3 6 y 0 + c N d 3 Y L q G B K 0 Z r R c M y r + O 8 K n C f L B u L N e A Q N O s m c / Z I U T e D n j 7 9 r U g F q 5 x P Q e E a N l Y s 5 7 U H 6 o e U o 9 z Y e c J z b 4 5 q r G w A h 2 p c Y 5 k i L / B Q A A A A M b O 6 O w n r R u 2 m Z P V s o P i U a / h F D l w t b V n 1 2 r m n V L n r A L M I C U i 2 P S M D t P k 1 q / 4 h W p K X c w 6 y q Q 5 I B d S U L S N j s y / m e 8 = < / D a t a M a s h u p > 
</file>

<file path=customXml/itemProps1.xml><?xml version="1.0" encoding="utf-8"?>
<ds:datastoreItem xmlns:ds="http://schemas.openxmlformats.org/officeDocument/2006/customXml" ds:itemID="{5D7AC320-1F34-4125-908E-75494510B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2022-08-16T10:29:19Z</dcterms:created>
  <dcterms:modified xsi:type="dcterms:W3CDTF">2022-08-18T19:18:49Z</dcterms:modified>
</cp:coreProperties>
</file>