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 Penumarti\Desktop\UCSB\Fall 2019\PHYS 128AL\Gamma Ray Spectroscopy\"/>
    </mc:Choice>
  </mc:AlternateContent>
  <xr:revisionPtr revIDLastSave="0" documentId="13_ncr:1_{1B41F287-BBC4-4811-89A8-26F58474E370}" xr6:coauthVersionLast="41" xr6:coauthVersionMax="41" xr10:uidLastSave="{00000000-0000-0000-0000-000000000000}"/>
  <bookViews>
    <workbookView xWindow="-110" yWindow="-110" windowWidth="19420" windowHeight="11020" xr2:uid="{D0D99D04-EFE2-4A42-96A9-0D6CFB4B776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2" l="1"/>
  <c r="M15" i="2"/>
  <c r="M10" i="2"/>
  <c r="M5" i="2"/>
  <c r="G20" i="2"/>
  <c r="G15" i="2"/>
  <c r="G10" i="2"/>
  <c r="G5" i="2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F20" i="2" s="1"/>
  <c r="E24" i="2"/>
  <c r="F15" i="2"/>
  <c r="E6" i="2"/>
  <c r="E7" i="2"/>
  <c r="E8" i="2"/>
  <c r="F5" i="2" s="1"/>
  <c r="E9" i="2"/>
  <c r="E5" i="2"/>
  <c r="L20" i="2"/>
  <c r="K20" i="2"/>
  <c r="K21" i="2"/>
  <c r="K22" i="2"/>
  <c r="K23" i="2"/>
  <c r="K24" i="2"/>
  <c r="L15" i="2"/>
  <c r="L10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5" i="2"/>
  <c r="F10" i="2"/>
  <c r="F3" i="2"/>
  <c r="F4" i="2"/>
  <c r="F2" i="2"/>
  <c r="H18" i="1" l="1"/>
  <c r="H19" i="1"/>
  <c r="H20" i="1"/>
  <c r="H21" i="1"/>
  <c r="H22" i="1"/>
  <c r="H23" i="1"/>
  <c r="H24" i="1"/>
  <c r="H25" i="1"/>
  <c r="H26" i="1"/>
  <c r="H27" i="1"/>
  <c r="H28" i="1"/>
  <c r="H29" i="1"/>
  <c r="H17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E31" i="1"/>
  <c r="E30" i="1"/>
  <c r="E27" i="1"/>
  <c r="E28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<sst xmlns="http://schemas.openxmlformats.org/spreadsheetml/2006/main" count="28" uniqueCount="19">
  <si>
    <t>Channel Number</t>
  </si>
  <si>
    <t>Photopeak Energy (keV)</t>
  </si>
  <si>
    <t>FWHM (keV)</t>
  </si>
  <si>
    <t>Natural Logarithm of Fractional Uncertainty</t>
  </si>
  <si>
    <t>Natural Logarithm of Photopeak Energy</t>
  </si>
  <si>
    <t>Square of the Fractional Uncertainty</t>
  </si>
  <si>
    <t>Inverse Photopeak Energy</t>
  </si>
  <si>
    <t>Uncertainty</t>
  </si>
  <si>
    <t>Photopeak Energies</t>
  </si>
  <si>
    <t>Averages</t>
  </si>
  <si>
    <t>FWHM</t>
  </si>
  <si>
    <t>Type of Absorber</t>
  </si>
  <si>
    <t>Thickness (mg/cm^2)</t>
  </si>
  <si>
    <t>Net Counts</t>
  </si>
  <si>
    <t>Lead</t>
  </si>
  <si>
    <t>Aluminum</t>
  </si>
  <si>
    <t>Live Time (s)</t>
  </si>
  <si>
    <t>Log of Net Count Rate</t>
  </si>
  <si>
    <t>Photopeak Energies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</si>
</sst>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3F0A8-A465-42A1-9CB2-253D6FDC5644}" name="Table1" displayName="Table1" ref="A1:B11" totalsRowShown="0" headerRowDxfId="3" dataDxfId="2">
  <autoFilter ref="A1:B11" xr:uid="{FE31624A-7F7C-4E98-9035-284E8FAFBE54}"/>
  <tableColumns count="2">
    <tableColumn id="1" xr3:uid="{4BBD9704-714D-46DD-8253-BC48D3DA3CED}" name="Photopeak Energies (keV)" dataDxfId="1"/>
    <tableColumn id="2" xr3:uid="{AC3B2B8D-F07A-4BF4-BE80-37F4B67A0779}" name="FWHM (keV)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B4A1-FC27-409B-83FE-604FE081132E}">
  <dimension ref="A1:J36"/>
  <sheetViews>
    <sheetView tabSelected="1" workbookViewId="0">
      <selection activeCell="F36" sqref="F36"/>
    </sheetView>
  </sheetViews>
  <sheetFormatPr defaultRowHeight="14.5" x14ac:dyDescent="0.35"/>
  <cols>
    <col min="1" max="1" width="15" bestFit="1" customWidth="1"/>
    <col min="2" max="2" width="20.7265625" bestFit="1" customWidth="1"/>
    <col min="3" max="3" width="11.26953125" bestFit="1" customWidth="1"/>
    <col min="4" max="4" width="17.36328125" bestFit="1" customWidth="1"/>
    <col min="5" max="5" width="31.1796875" bestFit="1" customWidth="1"/>
    <col min="6" max="6" width="20.7265625" bestFit="1" customWidth="1"/>
    <col min="7" max="7" width="11.26953125" bestFit="1" customWidth="1"/>
    <col min="8" max="8" width="37.26953125" bestFit="1" customWidth="1"/>
    <col min="9" max="9" width="34" bestFit="1" customWidth="1"/>
    <col min="10" max="10" width="22.6328125" bestFit="1" customWidth="1"/>
  </cols>
  <sheetData>
    <row r="1" spans="1:10" x14ac:dyDescent="0.35">
      <c r="A1" s="4" t="s">
        <v>0</v>
      </c>
      <c r="B1" s="4" t="s">
        <v>1</v>
      </c>
      <c r="C1" s="4" t="s">
        <v>2</v>
      </c>
      <c r="E1" t="s">
        <v>5</v>
      </c>
      <c r="F1" t="s">
        <v>1</v>
      </c>
      <c r="G1" t="s">
        <v>2</v>
      </c>
      <c r="H1" t="s">
        <v>3</v>
      </c>
      <c r="I1" t="s">
        <v>4</v>
      </c>
      <c r="J1" t="s">
        <v>6</v>
      </c>
    </row>
    <row r="2" spans="1:10" ht="15.5" x14ac:dyDescent="0.35">
      <c r="A2" s="4">
        <v>261</v>
      </c>
      <c r="B2" s="4">
        <v>509.262</v>
      </c>
      <c r="C2" s="4">
        <v>44.648000000000003</v>
      </c>
      <c r="E2">
        <f>(G2/F2)^2</f>
        <v>2.5529648488123459E-3</v>
      </c>
      <c r="F2" s="1">
        <v>514.26099999999997</v>
      </c>
      <c r="G2" s="1">
        <v>25.984000000000002</v>
      </c>
      <c r="H2">
        <f>LN(G2/F2)</f>
        <v>-2.9852499546993596</v>
      </c>
      <c r="I2">
        <f>LN(F2)</f>
        <v>6.2427309186786273</v>
      </c>
      <c r="J2">
        <f>1/F2</f>
        <v>1.9445378902930614E-3</v>
      </c>
    </row>
    <row r="3" spans="1:10" ht="15.5" x14ac:dyDescent="0.35">
      <c r="A3" s="4">
        <v>613</v>
      </c>
      <c r="B3" s="4">
        <v>1266.0409999999999</v>
      </c>
      <c r="C3" s="4">
        <v>75.483000000000004</v>
      </c>
      <c r="E3">
        <f t="shared" ref="E3:E14" si="0">(G3/F3)^2</f>
        <v>2.6269973641402122E-3</v>
      </c>
      <c r="F3" s="1">
        <v>662.95</v>
      </c>
      <c r="G3" s="1">
        <v>33.978999999999999</v>
      </c>
      <c r="H3">
        <f t="shared" ref="H3:H14" si="1">LN(G3/F3)</f>
        <v>-2.9709568858259128</v>
      </c>
      <c r="I3">
        <f t="shared" ref="I3:I14" si="2">LN(F3)</f>
        <v>6.4966995725607282</v>
      </c>
      <c r="J3">
        <f t="shared" ref="J3:J14" si="3">1/F3</f>
        <v>1.5084093823063578E-3</v>
      </c>
    </row>
    <row r="4" spans="1:10" ht="15.5" x14ac:dyDescent="0.35">
      <c r="A4" s="4">
        <v>335</v>
      </c>
      <c r="B4" s="4">
        <v>658</v>
      </c>
      <c r="C4" s="4">
        <v>56.857999999999997</v>
      </c>
      <c r="E4">
        <f t="shared" si="0"/>
        <v>3.3085975125680646E-4</v>
      </c>
      <c r="F4" s="1">
        <v>1208.606</v>
      </c>
      <c r="G4" s="1">
        <v>21.984000000000002</v>
      </c>
      <c r="H4">
        <f t="shared" si="1"/>
        <v>-4.0069079922968411</v>
      </c>
      <c r="I4">
        <f t="shared" si="2"/>
        <v>7.0972229083367804</v>
      </c>
      <c r="J4">
        <f t="shared" si="3"/>
        <v>8.2739949991974225E-4</v>
      </c>
    </row>
    <row r="5" spans="1:10" ht="15.5" x14ac:dyDescent="0.35">
      <c r="A5" s="4">
        <v>568</v>
      </c>
      <c r="B5" s="4">
        <v>1162.326</v>
      </c>
      <c r="C5" s="4">
        <v>59.942999999999998</v>
      </c>
      <c r="E5">
        <f t="shared" si="0"/>
        <v>6.3368279622942501E-3</v>
      </c>
      <c r="F5" s="1">
        <v>301.36099999999999</v>
      </c>
      <c r="G5" s="1">
        <v>23.989599999999999</v>
      </c>
      <c r="H5">
        <f t="shared" si="1"/>
        <v>-2.5306884785701058</v>
      </c>
      <c r="I5">
        <f t="shared" si="2"/>
        <v>5.7083088816686969</v>
      </c>
      <c r="J5">
        <f t="shared" si="3"/>
        <v>3.3182794057625242E-3</v>
      </c>
    </row>
    <row r="6" spans="1:10" ht="15.5" x14ac:dyDescent="0.35">
      <c r="A6" s="4">
        <v>636</v>
      </c>
      <c r="B6" s="4">
        <v>1323.075</v>
      </c>
      <c r="C6" s="4">
        <v>69.213999999999999</v>
      </c>
      <c r="E6">
        <f t="shared" si="0"/>
        <v>2.4806154352075066E-3</v>
      </c>
      <c r="F6" s="1">
        <v>361.18299999999999</v>
      </c>
      <c r="G6" s="1">
        <v>17.989000000000001</v>
      </c>
      <c r="H6">
        <f t="shared" si="1"/>
        <v>-2.9996242951169103</v>
      </c>
      <c r="I6">
        <f t="shared" si="2"/>
        <v>5.8893847550974598</v>
      </c>
      <c r="J6">
        <f t="shared" si="3"/>
        <v>2.7686795890172018E-3</v>
      </c>
    </row>
    <row r="7" spans="1:10" ht="15.5" x14ac:dyDescent="0.35">
      <c r="A7" s="4">
        <v>150</v>
      </c>
      <c r="B7" s="4">
        <v>302.85199999999998</v>
      </c>
      <c r="C7" s="4">
        <v>32.585000000000001</v>
      </c>
      <c r="E7">
        <f t="shared" si="0"/>
        <v>2.3393073645791352E-3</v>
      </c>
      <c r="F7" s="1">
        <v>661.20299999999997</v>
      </c>
      <c r="G7" s="1">
        <v>31.98</v>
      </c>
      <c r="H7">
        <f t="shared" si="1"/>
        <v>-3.0289501957358493</v>
      </c>
      <c r="I7">
        <f t="shared" si="2"/>
        <v>6.4940609031416576</v>
      </c>
      <c r="J7">
        <f t="shared" si="3"/>
        <v>1.5123948318443807E-3</v>
      </c>
    </row>
    <row r="8" spans="1:10" ht="15.5" x14ac:dyDescent="0.35">
      <c r="A8" s="4">
        <v>182</v>
      </c>
      <c r="B8" s="4">
        <v>362.45100000000002</v>
      </c>
      <c r="C8" s="4">
        <v>33.289000000000001</v>
      </c>
      <c r="E8">
        <f t="shared" si="0"/>
        <v>1.7956470581876331E-3</v>
      </c>
      <c r="F8" s="1">
        <v>660.34100000000001</v>
      </c>
      <c r="G8" s="1">
        <v>27.981999999999999</v>
      </c>
      <c r="H8">
        <f t="shared" si="1"/>
        <v>-3.1611949219497775</v>
      </c>
      <c r="I8">
        <f t="shared" si="2"/>
        <v>6.4927563682608715</v>
      </c>
      <c r="J8">
        <f t="shared" si="3"/>
        <v>1.5143690911211026E-3</v>
      </c>
    </row>
    <row r="9" spans="1:10" ht="15.5" x14ac:dyDescent="0.35">
      <c r="A9" s="4">
        <v>417</v>
      </c>
      <c r="B9" s="4">
        <v>827.88900000000001</v>
      </c>
      <c r="C9" s="4">
        <v>57.435000000000002</v>
      </c>
      <c r="E9">
        <f t="shared" si="0"/>
        <v>4.5677800912921428E-4</v>
      </c>
      <c r="F9" s="1">
        <v>1122.1500000000001</v>
      </c>
      <c r="G9" s="1">
        <v>23.983000000000001</v>
      </c>
      <c r="H9">
        <f t="shared" si="1"/>
        <v>-3.8456565209584954</v>
      </c>
      <c r="I9">
        <f t="shared" si="2"/>
        <v>7.0230017669865239</v>
      </c>
      <c r="J9">
        <f t="shared" si="3"/>
        <v>8.911464599206879E-4</v>
      </c>
    </row>
    <row r="10" spans="1:10" ht="15.5" x14ac:dyDescent="0.35">
      <c r="A10" s="4">
        <v>42</v>
      </c>
      <c r="B10" s="4">
        <v>113.715</v>
      </c>
      <c r="C10" s="4">
        <v>15.146000000000001</v>
      </c>
      <c r="E10">
        <f t="shared" si="0"/>
        <v>4.9639045175979882E-4</v>
      </c>
      <c r="F10" s="1">
        <v>1255.8</v>
      </c>
      <c r="G10" s="1">
        <v>27.978999999999999</v>
      </c>
      <c r="H10">
        <f t="shared" si="1"/>
        <v>-3.8040738698955092</v>
      </c>
      <c r="I10">
        <f t="shared" si="2"/>
        <v>7.1355280986800089</v>
      </c>
      <c r="J10">
        <f t="shared" si="3"/>
        <v>7.9630514413123112E-4</v>
      </c>
    </row>
    <row r="11" spans="1:10" ht="15.5" x14ac:dyDescent="0.35">
      <c r="A11" s="4">
        <v>41</v>
      </c>
      <c r="B11" s="4">
        <v>112.217</v>
      </c>
      <c r="C11" s="4">
        <v>20.158999999999999</v>
      </c>
      <c r="E11">
        <f t="shared" si="0"/>
        <v>2.0725900157466683E-3</v>
      </c>
      <c r="F11" s="1">
        <v>658.55100000000004</v>
      </c>
      <c r="G11" s="1">
        <v>29.981000000000002</v>
      </c>
      <c r="H11">
        <f t="shared" si="1"/>
        <v>-3.0894781192429419</v>
      </c>
      <c r="I11">
        <f t="shared" si="2"/>
        <v>6.4900419669314893</v>
      </c>
      <c r="J11">
        <f t="shared" si="3"/>
        <v>1.5184852805629327E-3</v>
      </c>
    </row>
    <row r="12" spans="1:10" ht="15.5" x14ac:dyDescent="0.35">
      <c r="A12" s="4">
        <v>61</v>
      </c>
      <c r="B12" s="4">
        <v>147.06100000000001</v>
      </c>
      <c r="C12" s="4">
        <v>18.760000000000002</v>
      </c>
      <c r="E12">
        <f t="shared" si="0"/>
        <v>1.1571290221801297E-3</v>
      </c>
      <c r="F12" s="1">
        <v>822.56899999999996</v>
      </c>
      <c r="G12" s="1">
        <v>27.981000000000002</v>
      </c>
      <c r="H12">
        <f t="shared" si="1"/>
        <v>-3.3809066612855805</v>
      </c>
      <c r="I12">
        <f t="shared" si="2"/>
        <v>6.7124323696984165</v>
      </c>
      <c r="J12">
        <f t="shared" si="3"/>
        <v>1.2157034850571807E-3</v>
      </c>
    </row>
    <row r="13" spans="1:10" ht="15.5" x14ac:dyDescent="0.35">
      <c r="A13" s="4">
        <v>334</v>
      </c>
      <c r="B13" s="4">
        <v>655.38</v>
      </c>
      <c r="C13" s="4">
        <v>52.765999999999998</v>
      </c>
      <c r="E13">
        <f t="shared" si="0"/>
        <v>3.6842631067278185E-3</v>
      </c>
      <c r="F13" s="1">
        <v>658.58699999999999</v>
      </c>
      <c r="G13" s="1">
        <v>39.975000000000001</v>
      </c>
      <c r="H13">
        <f t="shared" si="1"/>
        <v>-2.801842372187469</v>
      </c>
      <c r="I13">
        <f t="shared" si="2"/>
        <v>6.4900966309074866</v>
      </c>
      <c r="J13">
        <f t="shared" si="3"/>
        <v>1.5184022763886928E-3</v>
      </c>
    </row>
    <row r="14" spans="1:10" ht="16" thickBot="1" x14ac:dyDescent="0.4">
      <c r="A14" s="4">
        <v>542</v>
      </c>
      <c r="B14" s="4">
        <v>1104.3720000000001</v>
      </c>
      <c r="C14" s="4">
        <v>72.828999999999994</v>
      </c>
      <c r="E14">
        <f t="shared" si="0"/>
        <v>1.2578117647712574E-4</v>
      </c>
      <c r="F14" s="1">
        <v>1069.172</v>
      </c>
      <c r="G14" s="1">
        <v>11.991</v>
      </c>
      <c r="H14">
        <f t="shared" si="1"/>
        <v>-4.4904834277205961</v>
      </c>
      <c r="I14">
        <f t="shared" si="2"/>
        <v>6.9746397961178914</v>
      </c>
      <c r="J14">
        <f t="shared" si="3"/>
        <v>9.3530320659351341E-4</v>
      </c>
    </row>
    <row r="15" spans="1:10" ht="15" thickBot="1" x14ac:dyDescent="0.4">
      <c r="A15" s="5">
        <v>334</v>
      </c>
      <c r="B15" s="5">
        <v>655.31700000000001</v>
      </c>
      <c r="C15" s="5">
        <v>52.735999999999997</v>
      </c>
    </row>
    <row r="16" spans="1:10" ht="15" thickBot="1" x14ac:dyDescent="0.4">
      <c r="A16" s="6">
        <v>334</v>
      </c>
      <c r="B16" s="6">
        <v>655.22900000000004</v>
      </c>
      <c r="C16" s="6">
        <v>52.735999999999997</v>
      </c>
      <c r="H16" t="s">
        <v>7</v>
      </c>
    </row>
    <row r="17" spans="1:8" ht="15" thickBot="1" x14ac:dyDescent="0.4">
      <c r="A17" s="6">
        <v>333</v>
      </c>
      <c r="B17" s="6">
        <v>654.76300000000003</v>
      </c>
      <c r="C17" s="6">
        <v>54.78</v>
      </c>
      <c r="H17">
        <f>G2*SQRT(13)/F2</f>
        <v>0.18217722973676073</v>
      </c>
    </row>
    <row r="18" spans="1:8" ht="15" thickBot="1" x14ac:dyDescent="0.4">
      <c r="A18" s="6">
        <v>333</v>
      </c>
      <c r="B18" s="6">
        <v>654.649</v>
      </c>
      <c r="C18" s="6">
        <v>48.679000000000002</v>
      </c>
      <c r="H18">
        <f t="shared" ref="H18:H29" si="4">G3*SQRT(13)/F3</f>
        <v>0.18479979906326402</v>
      </c>
    </row>
    <row r="19" spans="1:8" x14ac:dyDescent="0.35">
      <c r="A19" s="7">
        <v>541</v>
      </c>
      <c r="B19" s="4">
        <v>1102.31</v>
      </c>
      <c r="C19" s="4">
        <v>65.983999999999995</v>
      </c>
      <c r="H19">
        <f t="shared" si="4"/>
        <v>6.5583357388429589E-2</v>
      </c>
    </row>
    <row r="20" spans="1:8" x14ac:dyDescent="0.35">
      <c r="A20" s="7">
        <v>541</v>
      </c>
      <c r="B20" s="4">
        <v>1101.4390000000001</v>
      </c>
      <c r="C20" s="4">
        <v>63.692</v>
      </c>
      <c r="H20">
        <f t="shared" si="4"/>
        <v>0.28701700909497552</v>
      </c>
    </row>
    <row r="21" spans="1:8" x14ac:dyDescent="0.35">
      <c r="A21" s="7">
        <v>541</v>
      </c>
      <c r="B21" s="4">
        <v>1100.8779999999999</v>
      </c>
      <c r="C21" s="4">
        <v>72.753</v>
      </c>
      <c r="H21">
        <f t="shared" si="4"/>
        <v>0.17957728324511871</v>
      </c>
    </row>
    <row r="22" spans="1:8" x14ac:dyDescent="0.35">
      <c r="A22" s="7">
        <v>541</v>
      </c>
      <c r="B22" s="4">
        <v>1101.1510000000001</v>
      </c>
      <c r="C22" s="4">
        <v>70.460999999999999</v>
      </c>
      <c r="H22">
        <f t="shared" si="4"/>
        <v>0.17438748733647363</v>
      </c>
    </row>
    <row r="23" spans="1:8" x14ac:dyDescent="0.35">
      <c r="H23">
        <f t="shared" si="4"/>
        <v>0.15278550898707385</v>
      </c>
    </row>
    <row r="24" spans="1:8" x14ac:dyDescent="0.35">
      <c r="H24">
        <f t="shared" si="4"/>
        <v>7.705915986227585E-2</v>
      </c>
    </row>
    <row r="25" spans="1:8" x14ac:dyDescent="0.35">
      <c r="H25">
        <f t="shared" si="4"/>
        <v>8.0331039286675385E-2</v>
      </c>
    </row>
    <row r="26" spans="1:8" x14ac:dyDescent="0.35">
      <c r="D26" t="s">
        <v>8</v>
      </c>
      <c r="E26" t="s">
        <v>9</v>
      </c>
      <c r="F26" t="s">
        <v>10</v>
      </c>
      <c r="H26">
        <f t="shared" si="4"/>
        <v>0.16414527164894724</v>
      </c>
    </row>
    <row r="27" spans="1:8" x14ac:dyDescent="0.35">
      <c r="D27">
        <v>655.38</v>
      </c>
      <c r="E27">
        <f>AVERAGE(D27:D31)</f>
        <v>655.06760000000008</v>
      </c>
      <c r="F27">
        <v>52.765999999999998</v>
      </c>
      <c r="H27">
        <f t="shared" si="4"/>
        <v>0.12264859268797862</v>
      </c>
    </row>
    <row r="28" spans="1:8" x14ac:dyDescent="0.35">
      <c r="D28">
        <v>655.31700000000001</v>
      </c>
      <c r="E28">
        <f>AVERAGE(D32:D36)</f>
        <v>1101.83</v>
      </c>
      <c r="F28">
        <v>52.735999999999997</v>
      </c>
      <c r="H28">
        <f t="shared" si="4"/>
        <v>0.21885022364041953</v>
      </c>
    </row>
    <row r="29" spans="1:8" x14ac:dyDescent="0.35">
      <c r="D29">
        <v>655.22900000000004</v>
      </c>
      <c r="F29">
        <v>52.735999999999997</v>
      </c>
      <c r="H29">
        <f t="shared" si="4"/>
        <v>4.0437053480720311E-2</v>
      </c>
    </row>
    <row r="30" spans="1:8" x14ac:dyDescent="0.35">
      <c r="D30">
        <v>654.76300000000003</v>
      </c>
      <c r="E30">
        <f>AVERAGE(F27:F31)</f>
        <v>52.339399999999998</v>
      </c>
      <c r="F30">
        <v>54.78</v>
      </c>
    </row>
    <row r="31" spans="1:8" x14ac:dyDescent="0.35">
      <c r="D31">
        <v>654.649</v>
      </c>
      <c r="E31">
        <f>AVERAGE(F32:F36)</f>
        <v>69.143799999999999</v>
      </c>
      <c r="F31">
        <v>48.679000000000002</v>
      </c>
    </row>
    <row r="32" spans="1:8" x14ac:dyDescent="0.35">
      <c r="D32">
        <v>1104.3720000000001</v>
      </c>
      <c r="F32">
        <v>72.828999999999994</v>
      </c>
    </row>
    <row r="33" spans="4:6" x14ac:dyDescent="0.35">
      <c r="D33">
        <v>1102.31</v>
      </c>
      <c r="F33">
        <v>65.983999999999995</v>
      </c>
    </row>
    <row r="34" spans="4:6" x14ac:dyDescent="0.35">
      <c r="D34">
        <v>1101.4390000000001</v>
      </c>
      <c r="F34">
        <v>63.692</v>
      </c>
    </row>
    <row r="35" spans="4:6" x14ac:dyDescent="0.35">
      <c r="D35">
        <v>1100.8779999999999</v>
      </c>
      <c r="F35">
        <v>72.753</v>
      </c>
    </row>
    <row r="36" spans="4:6" x14ac:dyDescent="0.35">
      <c r="D36">
        <v>1100.1510000000001</v>
      </c>
      <c r="F36">
        <v>70.460999999999999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3A66-2DDA-4AD6-9388-0B6B6E8245D6}">
  <dimension ref="A1:B11"/>
  <sheetViews>
    <sheetView workbookViewId="0">
      <selection activeCell="A2" sqref="A2:B11"/>
    </sheetView>
  </sheetViews>
  <sheetFormatPr defaultRowHeight="14.5" x14ac:dyDescent="0.35"/>
  <cols>
    <col min="1" max="1" width="24.36328125" customWidth="1"/>
    <col min="2" max="2" width="13.453125" customWidth="1"/>
  </cols>
  <sheetData>
    <row r="1" spans="1:2" x14ac:dyDescent="0.35">
      <c r="A1" s="12" t="s">
        <v>18</v>
      </c>
      <c r="B1" s="12" t="s">
        <v>2</v>
      </c>
    </row>
    <row r="2" spans="1:2" x14ac:dyDescent="0.35">
      <c r="A2" s="12">
        <v>655.38</v>
      </c>
      <c r="B2" s="12">
        <v>52.765999999999998</v>
      </c>
    </row>
    <row r="3" spans="1:2" x14ac:dyDescent="0.35">
      <c r="A3" s="12">
        <v>655.31700000000001</v>
      </c>
      <c r="B3" s="12">
        <v>52.735999999999997</v>
      </c>
    </row>
    <row r="4" spans="1:2" x14ac:dyDescent="0.35">
      <c r="A4" s="12">
        <v>655.22900000000004</v>
      </c>
      <c r="B4" s="12">
        <v>52.735999999999997</v>
      </c>
    </row>
    <row r="5" spans="1:2" x14ac:dyDescent="0.35">
      <c r="A5" s="12">
        <v>654.76300000000003</v>
      </c>
      <c r="B5" s="12">
        <v>54.78</v>
      </c>
    </row>
    <row r="6" spans="1:2" x14ac:dyDescent="0.35">
      <c r="A6" s="12">
        <v>654.649</v>
      </c>
      <c r="B6" s="12">
        <v>48.679000000000002</v>
      </c>
    </row>
    <row r="7" spans="1:2" x14ac:dyDescent="0.35">
      <c r="A7" s="12">
        <v>1104.3720000000001</v>
      </c>
      <c r="B7" s="12">
        <v>72.828999999999994</v>
      </c>
    </row>
    <row r="8" spans="1:2" x14ac:dyDescent="0.35">
      <c r="A8" s="12">
        <v>1102.31</v>
      </c>
      <c r="B8" s="12">
        <v>65.983999999999995</v>
      </c>
    </row>
    <row r="9" spans="1:2" x14ac:dyDescent="0.35">
      <c r="A9" s="12">
        <v>1101.4390000000001</v>
      </c>
      <c r="B9" s="12">
        <v>63.692</v>
      </c>
    </row>
    <row r="10" spans="1:2" x14ac:dyDescent="0.35">
      <c r="A10" s="12">
        <v>1100.8779999999999</v>
      </c>
      <c r="B10" s="12">
        <v>72.753</v>
      </c>
    </row>
    <row r="11" spans="1:2" x14ac:dyDescent="0.35">
      <c r="A11" s="12">
        <v>1100.1510000000001</v>
      </c>
      <c r="B11" s="12">
        <v>70.460999999999999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EEA0-528B-4A5E-89F8-85FA145A91B5}">
  <dimension ref="A1:M24"/>
  <sheetViews>
    <sheetView workbookViewId="0">
      <selection activeCell="F2" sqref="F2"/>
    </sheetView>
  </sheetViews>
  <sheetFormatPr defaultRowHeight="14.5" x14ac:dyDescent="0.35"/>
  <cols>
    <col min="6" max="6" width="10.81640625" bestFit="1" customWidth="1"/>
    <col min="13" max="13" width="8.26953125" bestFit="1" customWidth="1"/>
  </cols>
  <sheetData>
    <row r="1" spans="1:13" ht="62.5" thickBot="1" x14ac:dyDescent="0.4">
      <c r="A1" s="2" t="s">
        <v>11</v>
      </c>
      <c r="B1" s="8" t="s">
        <v>12</v>
      </c>
      <c r="C1" s="8" t="s">
        <v>13</v>
      </c>
      <c r="D1" s="2" t="s">
        <v>16</v>
      </c>
      <c r="F1" s="11" t="s">
        <v>17</v>
      </c>
      <c r="G1" s="11" t="s">
        <v>7</v>
      </c>
      <c r="H1" s="8" t="s">
        <v>12</v>
      </c>
      <c r="I1" s="8" t="s">
        <v>13</v>
      </c>
      <c r="J1" s="2" t="s">
        <v>16</v>
      </c>
      <c r="L1" s="11" t="s">
        <v>17</v>
      </c>
      <c r="M1" s="13" t="s">
        <v>7</v>
      </c>
    </row>
    <row r="2" spans="1:13" ht="16" thickBot="1" x14ac:dyDescent="0.4">
      <c r="A2" s="14" t="s">
        <v>14</v>
      </c>
      <c r="B2" s="9">
        <v>2066</v>
      </c>
      <c r="C2" s="9">
        <v>1422</v>
      </c>
      <c r="D2" s="3">
        <v>300</v>
      </c>
      <c r="F2">
        <f>LN(C2/D2)</f>
        <v>1.5560371357069851</v>
      </c>
    </row>
    <row r="3" spans="1:13" ht="16" thickBot="1" x14ac:dyDescent="0.4">
      <c r="A3" s="15"/>
      <c r="B3" s="9">
        <v>5514</v>
      </c>
      <c r="C3" s="9">
        <v>1110</v>
      </c>
      <c r="D3" s="3">
        <v>300</v>
      </c>
      <c r="F3">
        <f t="shared" ref="F3:F4" si="0">LN(C3/D3)</f>
        <v>1.3083328196501789</v>
      </c>
    </row>
    <row r="4" spans="1:13" ht="16" thickBot="1" x14ac:dyDescent="0.4">
      <c r="A4" s="16"/>
      <c r="B4" s="9">
        <v>12881</v>
      </c>
      <c r="C4" s="9">
        <v>1003</v>
      </c>
      <c r="D4" s="3">
        <v>687</v>
      </c>
      <c r="F4">
        <f t="shared" si="0"/>
        <v>0.37841649573958624</v>
      </c>
    </row>
    <row r="5" spans="1:13" ht="16" thickBot="1" x14ac:dyDescent="0.4">
      <c r="A5" s="14" t="s">
        <v>15</v>
      </c>
      <c r="B5" s="14">
        <v>425</v>
      </c>
      <c r="C5" s="9">
        <v>1017</v>
      </c>
      <c r="D5" s="3">
        <v>154</v>
      </c>
      <c r="E5">
        <f>C5/D5</f>
        <v>6.6038961038961039</v>
      </c>
      <c r="F5">
        <f>LN(AVERAGE(E5:E9))</f>
        <v>1.7061475722513679</v>
      </c>
      <c r="G5">
        <f>ABS(1/AVERAGE(E5:E9))*_xlfn.STDEV.S(E5:E9)</f>
        <v>0.12083605295024702</v>
      </c>
      <c r="H5" s="14">
        <v>425</v>
      </c>
      <c r="I5" s="8">
        <v>512</v>
      </c>
      <c r="J5" s="2">
        <v>125</v>
      </c>
      <c r="K5">
        <f>I5/J5</f>
        <v>4.0960000000000001</v>
      </c>
      <c r="L5">
        <f>LN(AVERAGE(K5:K9))</f>
        <v>1.7954731405934958</v>
      </c>
      <c r="M5">
        <f>ABS(1/AVERAGE(K5:K9))*_xlfn.STDEV.S(K5:K9)</f>
        <v>0.22564878858179613</v>
      </c>
    </row>
    <row r="6" spans="1:13" ht="16" thickBot="1" x14ac:dyDescent="0.4">
      <c r="A6" s="15"/>
      <c r="B6" s="15"/>
      <c r="C6" s="9">
        <v>1019</v>
      </c>
      <c r="D6" s="3">
        <v>208</v>
      </c>
      <c r="E6">
        <f t="shared" ref="E6:E24" si="1">C6/D6</f>
        <v>4.8990384615384617</v>
      </c>
      <c r="H6" s="15"/>
      <c r="I6" s="9">
        <v>518</v>
      </c>
      <c r="J6" s="10">
        <v>75</v>
      </c>
      <c r="K6">
        <f t="shared" ref="K6:K24" si="2">I6/J6</f>
        <v>6.9066666666666663</v>
      </c>
    </row>
    <row r="7" spans="1:13" ht="16" thickBot="1" x14ac:dyDescent="0.4">
      <c r="A7" s="15"/>
      <c r="B7" s="15"/>
      <c r="C7" s="9">
        <v>1015</v>
      </c>
      <c r="D7" s="3">
        <v>199</v>
      </c>
      <c r="E7">
        <f t="shared" si="1"/>
        <v>5.1005025125628141</v>
      </c>
      <c r="H7" s="15"/>
      <c r="I7" s="9">
        <v>578</v>
      </c>
      <c r="J7" s="10">
        <v>88</v>
      </c>
      <c r="K7">
        <f t="shared" si="2"/>
        <v>6.5681818181818183</v>
      </c>
    </row>
    <row r="8" spans="1:13" ht="16" thickBot="1" x14ac:dyDescent="0.4">
      <c r="A8" s="15"/>
      <c r="B8" s="15"/>
      <c r="C8" s="9">
        <v>1012</v>
      </c>
      <c r="D8" s="3">
        <v>181</v>
      </c>
      <c r="E8">
        <f t="shared" si="1"/>
        <v>5.5911602209944755</v>
      </c>
      <c r="H8" s="15"/>
      <c r="I8" s="9">
        <v>502</v>
      </c>
      <c r="J8" s="10">
        <v>68</v>
      </c>
      <c r="K8">
        <f t="shared" si="2"/>
        <v>7.382352941176471</v>
      </c>
    </row>
    <row r="9" spans="1:13" ht="16" thickBot="1" x14ac:dyDescent="0.4">
      <c r="A9" s="15"/>
      <c r="B9" s="16"/>
      <c r="C9" s="9">
        <v>1010</v>
      </c>
      <c r="D9" s="3">
        <v>189</v>
      </c>
      <c r="E9">
        <f t="shared" si="1"/>
        <v>5.3439153439153442</v>
      </c>
      <c r="H9" s="16"/>
      <c r="I9" s="9">
        <v>521</v>
      </c>
      <c r="J9" s="10">
        <v>101</v>
      </c>
      <c r="K9">
        <f t="shared" si="2"/>
        <v>5.1584158415841586</v>
      </c>
    </row>
    <row r="10" spans="1:13" ht="16" thickBot="1" x14ac:dyDescent="0.4">
      <c r="A10" s="15"/>
      <c r="B10" s="14">
        <v>947</v>
      </c>
      <c r="C10" s="9">
        <v>1016</v>
      </c>
      <c r="D10" s="3">
        <v>194</v>
      </c>
      <c r="E10">
        <f t="shared" si="1"/>
        <v>5.2371134020618557</v>
      </c>
      <c r="F10">
        <f>LN(AVERAGE(E10:E14))</f>
        <v>1.5895278544899274</v>
      </c>
      <c r="G10">
        <f>ABS(1/AVERAGE(E10:E14))*_xlfn.STDEV.S(E10:E14)</f>
        <v>0.15564781558507593</v>
      </c>
      <c r="H10" s="14">
        <v>947</v>
      </c>
      <c r="I10" s="9">
        <v>509</v>
      </c>
      <c r="J10" s="10">
        <v>106</v>
      </c>
      <c r="K10">
        <f t="shared" si="2"/>
        <v>4.8018867924528301</v>
      </c>
      <c r="L10">
        <f>LN(AVERAGE(K10:K14))</f>
        <v>1.7603939965623296</v>
      </c>
      <c r="M10">
        <f>ABS(1/AVERAGE(K10:K14))*_xlfn.STDEV.S(K10:K14)</f>
        <v>0.27739133252243614</v>
      </c>
    </row>
    <row r="11" spans="1:13" ht="16" thickBot="1" x14ac:dyDescent="0.4">
      <c r="A11" s="15"/>
      <c r="B11" s="15"/>
      <c r="C11" s="9">
        <v>1070</v>
      </c>
      <c r="D11" s="3">
        <v>176</v>
      </c>
      <c r="E11">
        <f t="shared" si="1"/>
        <v>6.0795454545454541</v>
      </c>
      <c r="H11" s="15"/>
      <c r="I11" s="9">
        <v>510</v>
      </c>
      <c r="J11" s="10">
        <v>84</v>
      </c>
      <c r="K11">
        <f t="shared" si="2"/>
        <v>6.0714285714285712</v>
      </c>
    </row>
    <row r="12" spans="1:13" ht="16" thickBot="1" x14ac:dyDescent="0.4">
      <c r="A12" s="15"/>
      <c r="B12" s="15"/>
      <c r="C12" s="9">
        <v>1017</v>
      </c>
      <c r="D12" s="3">
        <v>221</v>
      </c>
      <c r="E12">
        <f t="shared" si="1"/>
        <v>4.6018099547511309</v>
      </c>
      <c r="H12" s="15"/>
      <c r="I12" s="9">
        <v>508</v>
      </c>
      <c r="J12" s="10">
        <v>122</v>
      </c>
      <c r="K12">
        <f t="shared" si="2"/>
        <v>4.1639344262295079</v>
      </c>
    </row>
    <row r="13" spans="1:13" ht="16" thickBot="1" x14ac:dyDescent="0.4">
      <c r="A13" s="15"/>
      <c r="B13" s="15"/>
      <c r="C13" s="9">
        <v>1001</v>
      </c>
      <c r="D13" s="3">
        <v>234</v>
      </c>
      <c r="E13">
        <f t="shared" si="1"/>
        <v>4.2777777777777777</v>
      </c>
      <c r="H13" s="15"/>
      <c r="I13" s="9">
        <v>515</v>
      </c>
      <c r="J13" s="10">
        <v>91</v>
      </c>
      <c r="K13">
        <f t="shared" si="2"/>
        <v>5.6593406593406597</v>
      </c>
    </row>
    <row r="14" spans="1:13" ht="16" thickBot="1" x14ac:dyDescent="0.4">
      <c r="A14" s="15"/>
      <c r="B14" s="16"/>
      <c r="C14" s="9">
        <v>513</v>
      </c>
      <c r="D14" s="3">
        <v>119</v>
      </c>
      <c r="E14">
        <f t="shared" si="1"/>
        <v>4.3109243697478989</v>
      </c>
      <c r="H14" s="16"/>
      <c r="I14" s="9">
        <v>511</v>
      </c>
      <c r="J14" s="10">
        <v>61</v>
      </c>
      <c r="K14">
        <f t="shared" si="2"/>
        <v>8.3770491803278695</v>
      </c>
    </row>
    <row r="15" spans="1:13" ht="16" thickBot="1" x14ac:dyDescent="0.4">
      <c r="A15" s="15"/>
      <c r="B15" s="14">
        <v>1602</v>
      </c>
      <c r="C15" s="9">
        <v>1029</v>
      </c>
      <c r="D15" s="3">
        <v>199</v>
      </c>
      <c r="E15">
        <f t="shared" si="1"/>
        <v>5.1708542713567835</v>
      </c>
      <c r="F15">
        <f>LN(AVERAGE(E15:E19))</f>
        <v>1.6434005827258285</v>
      </c>
      <c r="G15">
        <f>ABS(1/AVERAGE(E15:E19))*_xlfn.STDEV.S(E15:E19)</f>
        <v>0.27629130793265672</v>
      </c>
      <c r="H15" s="14">
        <v>1602</v>
      </c>
      <c r="I15" s="9">
        <v>502</v>
      </c>
      <c r="J15" s="10">
        <v>112</v>
      </c>
      <c r="K15">
        <f t="shared" si="2"/>
        <v>4.4821428571428568</v>
      </c>
      <c r="L15">
        <f>LN(AVERAGE(K15:K19))</f>
        <v>1.5565515636151703</v>
      </c>
      <c r="M15">
        <f>ABS(1/AVERAGE(K15:K19))*_xlfn.STDEV.S(K15:K19)</f>
        <v>0.16164956576651671</v>
      </c>
    </row>
    <row r="16" spans="1:13" ht="16" thickBot="1" x14ac:dyDescent="0.4">
      <c r="A16" s="15"/>
      <c r="B16" s="15"/>
      <c r="C16" s="9">
        <v>501</v>
      </c>
      <c r="D16" s="3">
        <v>141</v>
      </c>
      <c r="E16">
        <f t="shared" si="1"/>
        <v>3.5531914893617023</v>
      </c>
      <c r="H16" s="15"/>
      <c r="I16" s="9">
        <v>498</v>
      </c>
      <c r="J16" s="10">
        <v>107</v>
      </c>
      <c r="K16">
        <f t="shared" si="2"/>
        <v>4.6542056074766354</v>
      </c>
    </row>
    <row r="17" spans="1:13" ht="16" thickBot="1" x14ac:dyDescent="0.4">
      <c r="A17" s="15"/>
      <c r="B17" s="15"/>
      <c r="C17" s="9">
        <v>511</v>
      </c>
      <c r="D17" s="3">
        <v>87</v>
      </c>
      <c r="E17">
        <f t="shared" si="1"/>
        <v>5.8735632183908049</v>
      </c>
      <c r="H17" s="15"/>
      <c r="I17" s="9">
        <v>553</v>
      </c>
      <c r="J17" s="10">
        <v>91</v>
      </c>
      <c r="K17">
        <f t="shared" si="2"/>
        <v>6.0769230769230766</v>
      </c>
    </row>
    <row r="18" spans="1:13" ht="16" thickBot="1" x14ac:dyDescent="0.4">
      <c r="A18" s="15"/>
      <c r="B18" s="15"/>
      <c r="C18" s="9">
        <v>518</v>
      </c>
      <c r="D18" s="3">
        <v>126</v>
      </c>
      <c r="E18">
        <f t="shared" si="1"/>
        <v>4.1111111111111107</v>
      </c>
      <c r="H18" s="15"/>
      <c r="I18" s="9">
        <v>522</v>
      </c>
      <c r="J18" s="10">
        <v>121</v>
      </c>
      <c r="K18">
        <f t="shared" si="2"/>
        <v>4.3140495867768598</v>
      </c>
    </row>
    <row r="19" spans="1:13" ht="16" thickBot="1" x14ac:dyDescent="0.4">
      <c r="A19" s="16"/>
      <c r="B19" s="16"/>
      <c r="C19" s="9">
        <v>508</v>
      </c>
      <c r="D19" s="3">
        <v>71</v>
      </c>
      <c r="E19">
        <f t="shared" si="1"/>
        <v>7.154929577464789</v>
      </c>
      <c r="H19" s="16"/>
      <c r="I19" s="9">
        <v>498</v>
      </c>
      <c r="J19" s="10">
        <v>119</v>
      </c>
      <c r="K19">
        <f t="shared" si="2"/>
        <v>4.1848739495798322</v>
      </c>
    </row>
    <row r="20" spans="1:13" ht="16" thickBot="1" x14ac:dyDescent="0.4">
      <c r="B20" s="14">
        <v>0</v>
      </c>
      <c r="C20" s="8">
        <v>1926</v>
      </c>
      <c r="D20" s="2">
        <v>300</v>
      </c>
      <c r="E20">
        <f t="shared" si="1"/>
        <v>6.42</v>
      </c>
      <c r="F20">
        <f>LN(AVERAGE(E20:E24))</f>
        <v>1.8150486227482354</v>
      </c>
      <c r="G20">
        <f>ABS(1/AVERAGE(E20:E24))*_xlfn.STDEV.S(E20:E24)</f>
        <v>6.2050846332193342E-2</v>
      </c>
      <c r="H20" s="14">
        <v>0</v>
      </c>
      <c r="I20" s="8">
        <v>504</v>
      </c>
      <c r="J20" s="2">
        <v>96</v>
      </c>
      <c r="K20">
        <f t="shared" si="2"/>
        <v>5.25</v>
      </c>
      <c r="L20">
        <f>LN(AVERAGE(K20:K24))</f>
        <v>1.7454409423018464</v>
      </c>
      <c r="M20">
        <f>ABS(1/AVERAGE(K20:K24))*_xlfn.STDEV.S(K20:K24)</f>
        <v>0.2137988315293127</v>
      </c>
    </row>
    <row r="21" spans="1:13" ht="16" thickBot="1" x14ac:dyDescent="0.4">
      <c r="B21" s="15"/>
      <c r="C21" s="9">
        <v>1105</v>
      </c>
      <c r="D21" s="10">
        <v>169</v>
      </c>
      <c r="E21">
        <f t="shared" si="1"/>
        <v>6.5384615384615383</v>
      </c>
      <c r="H21" s="15"/>
      <c r="I21" s="9">
        <v>534</v>
      </c>
      <c r="J21" s="10">
        <v>69</v>
      </c>
      <c r="K21">
        <f t="shared" si="2"/>
        <v>7.7391304347826084</v>
      </c>
    </row>
    <row r="22" spans="1:13" ht="16" thickBot="1" x14ac:dyDescent="0.4">
      <c r="B22" s="15"/>
      <c r="C22" s="9">
        <v>1010</v>
      </c>
      <c r="D22" s="10">
        <v>162</v>
      </c>
      <c r="E22">
        <f t="shared" si="1"/>
        <v>6.2345679012345681</v>
      </c>
      <c r="H22" s="15"/>
      <c r="I22" s="9">
        <v>523</v>
      </c>
      <c r="J22" s="10">
        <v>87</v>
      </c>
      <c r="K22">
        <f t="shared" si="2"/>
        <v>6.0114942528735629</v>
      </c>
    </row>
    <row r="23" spans="1:13" ht="16" thickBot="1" x14ac:dyDescent="0.4">
      <c r="B23" s="15"/>
      <c r="C23" s="9">
        <v>1009</v>
      </c>
      <c r="D23" s="10">
        <v>171</v>
      </c>
      <c r="E23">
        <f t="shared" si="1"/>
        <v>5.9005847953216373</v>
      </c>
      <c r="H23" s="15"/>
      <c r="I23" s="9">
        <v>510</v>
      </c>
      <c r="J23" s="10">
        <v>106</v>
      </c>
      <c r="K23">
        <f t="shared" si="2"/>
        <v>4.8113207547169807</v>
      </c>
    </row>
    <row r="24" spans="1:13" ht="16" thickBot="1" x14ac:dyDescent="0.4">
      <c r="B24" s="16"/>
      <c r="C24" s="9">
        <v>1016</v>
      </c>
      <c r="D24" s="10">
        <v>181</v>
      </c>
      <c r="E24">
        <f t="shared" si="1"/>
        <v>5.6132596685082872</v>
      </c>
      <c r="H24" s="16"/>
      <c r="I24" s="9">
        <v>512</v>
      </c>
      <c r="J24" s="10">
        <v>106</v>
      </c>
      <c r="K24">
        <f t="shared" si="2"/>
        <v>4.8301886792452828</v>
      </c>
    </row>
  </sheetData>
  <mergeCells count="10">
    <mergeCell ref="H20:H24"/>
    <mergeCell ref="B20:B24"/>
    <mergeCell ref="H5:H9"/>
    <mergeCell ref="H10:H14"/>
    <mergeCell ref="H15:H19"/>
    <mergeCell ref="A2:A4"/>
    <mergeCell ref="A5:A19"/>
    <mergeCell ref="B5:B9"/>
    <mergeCell ref="B10:B14"/>
    <mergeCell ref="B15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Penumarti</dc:creator>
  <cp:lastModifiedBy>Rohit Penumarti</cp:lastModifiedBy>
  <dcterms:created xsi:type="dcterms:W3CDTF">2019-11-25T00:08:24Z</dcterms:created>
  <dcterms:modified xsi:type="dcterms:W3CDTF">2019-11-25T22:22:14Z</dcterms:modified>
</cp:coreProperties>
</file>