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Sheet2" sheetId="2" r:id="rId1"/>
    <sheet name="Sheet3" sheetId="3" r:id="rId2"/>
    <sheet name="Sheet1" sheetId="1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" l="1"/>
  <c r="D28" i="3" l="1"/>
  <c r="D48" i="3" s="1"/>
  <c r="E28" i="3"/>
  <c r="E45" i="3" s="1"/>
  <c r="F28" i="3"/>
  <c r="F46" i="3" s="1"/>
  <c r="G28" i="3"/>
  <c r="G48" i="3" s="1"/>
  <c r="H28" i="3"/>
  <c r="H49" i="3" s="1"/>
  <c r="C28" i="3"/>
  <c r="C46" i="3" s="1"/>
  <c r="G45" i="3" l="1"/>
  <c r="F45" i="3"/>
  <c r="F48" i="3"/>
  <c r="F49" i="3"/>
  <c r="D45" i="3"/>
  <c r="C47" i="3"/>
  <c r="E47" i="3"/>
  <c r="E46" i="3"/>
  <c r="C48" i="3"/>
  <c r="E49" i="3"/>
  <c r="E48" i="3"/>
  <c r="D47" i="3"/>
  <c r="D46" i="3"/>
  <c r="C45" i="3"/>
  <c r="C49" i="3"/>
  <c r="D49" i="3"/>
  <c r="G47" i="3"/>
  <c r="G46" i="3"/>
  <c r="G49" i="3"/>
  <c r="F47" i="3"/>
  <c r="H48" i="3"/>
  <c r="H47" i="3"/>
  <c r="H46" i="3"/>
  <c r="H45" i="3"/>
  <c r="G245" i="2"/>
  <c r="G244" i="2"/>
  <c r="G248" i="2"/>
  <c r="G247" i="2"/>
  <c r="G246" i="2"/>
  <c r="H233" i="2"/>
  <c r="F234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08" i="2"/>
  <c r="F210" i="2"/>
  <c r="E210" i="2"/>
  <c r="D210" i="2"/>
  <c r="C210" i="2"/>
  <c r="B210" i="2"/>
  <c r="F209" i="2"/>
  <c r="E209" i="2"/>
  <c r="D209" i="2"/>
  <c r="C209" i="2"/>
  <c r="B209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D166" i="2"/>
  <c r="D157" i="2"/>
  <c r="F157" i="2"/>
  <c r="E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70" i="2"/>
  <c r="F69" i="2"/>
  <c r="E70" i="2"/>
  <c r="E69" i="2"/>
  <c r="D70" i="2"/>
  <c r="D69" i="2"/>
  <c r="C70" i="2"/>
  <c r="C69" i="2"/>
  <c r="B146" i="2"/>
  <c r="B140" i="2"/>
  <c r="B144" i="2"/>
  <c r="F122" i="2"/>
  <c r="F121" i="2"/>
  <c r="F120" i="2"/>
  <c r="F119" i="2"/>
  <c r="F118" i="2"/>
  <c r="E122" i="2"/>
  <c r="E121" i="2"/>
  <c r="E120" i="2"/>
  <c r="E119" i="2"/>
  <c r="E118" i="2"/>
  <c r="D122" i="2"/>
  <c r="D121" i="2"/>
  <c r="D120" i="2"/>
  <c r="D119" i="2"/>
  <c r="D118" i="2"/>
  <c r="C122" i="2"/>
  <c r="C121" i="2"/>
  <c r="C120" i="2"/>
  <c r="C119" i="2"/>
  <c r="C118" i="2"/>
  <c r="B122" i="2"/>
  <c r="B121" i="2"/>
  <c r="B120" i="2"/>
  <c r="B119" i="2"/>
  <c r="B118" i="2"/>
  <c r="F109" i="2"/>
  <c r="F108" i="2"/>
  <c r="F107" i="2"/>
  <c r="F106" i="2"/>
  <c r="F105" i="2"/>
  <c r="E109" i="2"/>
  <c r="E108" i="2"/>
  <c r="E107" i="2"/>
  <c r="E106" i="2"/>
  <c r="E105" i="2"/>
  <c r="D109" i="2"/>
  <c r="D108" i="2"/>
  <c r="D107" i="2"/>
  <c r="D106" i="2"/>
  <c r="D105" i="2"/>
  <c r="C109" i="2"/>
  <c r="C108" i="2"/>
  <c r="C107" i="2"/>
  <c r="C106" i="2"/>
  <c r="C105" i="2"/>
  <c r="B109" i="2"/>
  <c r="B108" i="2"/>
  <c r="B107" i="2"/>
  <c r="B106" i="2"/>
  <c r="B105" i="2"/>
  <c r="F100" i="2"/>
  <c r="F99" i="2"/>
  <c r="F98" i="2"/>
  <c r="F97" i="2"/>
  <c r="F96" i="2"/>
  <c r="E100" i="2"/>
  <c r="E99" i="2"/>
  <c r="E98" i="2"/>
  <c r="E97" i="2"/>
  <c r="E96" i="2"/>
  <c r="D100" i="2"/>
  <c r="D99" i="2"/>
  <c r="D98" i="2"/>
  <c r="D97" i="2"/>
  <c r="D96" i="2"/>
  <c r="C100" i="2"/>
  <c r="C99" i="2"/>
  <c r="C98" i="2"/>
  <c r="C97" i="2"/>
  <c r="C96" i="2"/>
  <c r="B100" i="2"/>
  <c r="B99" i="2"/>
  <c r="B98" i="2"/>
  <c r="B97" i="2"/>
  <c r="B96" i="2"/>
  <c r="C55" i="3" l="1"/>
  <c r="F219" i="2"/>
  <c r="D199" i="2"/>
  <c r="F211" i="2"/>
  <c r="F216" i="2" s="1"/>
  <c r="C200" i="2"/>
  <c r="B211" i="2"/>
  <c r="B219" i="2" s="1"/>
  <c r="D193" i="2"/>
  <c r="C193" i="2"/>
  <c r="B229" i="2"/>
  <c r="F229" i="2"/>
  <c r="F236" i="2" s="1"/>
  <c r="D217" i="2"/>
  <c r="D183" i="2"/>
  <c r="B234" i="2"/>
  <c r="B233" i="2"/>
  <c r="D197" i="2"/>
  <c r="D182" i="2"/>
  <c r="E193" i="2"/>
  <c r="E199" i="2" s="1"/>
  <c r="D198" i="2"/>
  <c r="C199" i="2"/>
  <c r="F218" i="2"/>
  <c r="D237" i="2"/>
  <c r="F233" i="2"/>
  <c r="D175" i="2"/>
  <c r="C175" i="2"/>
  <c r="C181" i="2" s="1"/>
  <c r="B193" i="2"/>
  <c r="B198" i="2" s="1"/>
  <c r="F193" i="2"/>
  <c r="D211" i="2"/>
  <c r="D218" i="2" s="1"/>
  <c r="C211" i="2"/>
  <c r="C217" i="2" s="1"/>
  <c r="C216" i="2"/>
  <c r="D229" i="2"/>
  <c r="C229" i="2"/>
  <c r="C235" i="2" s="1"/>
  <c r="E123" i="2"/>
  <c r="E131" i="2" s="1"/>
  <c r="D179" i="2"/>
  <c r="E211" i="2"/>
  <c r="E215" i="2" s="1"/>
  <c r="E229" i="2"/>
  <c r="E233" i="2" s="1"/>
  <c r="D233" i="2"/>
  <c r="F215" i="2"/>
  <c r="F164" i="2"/>
  <c r="D158" i="2"/>
  <c r="D164" i="2" s="1"/>
  <c r="C158" i="2"/>
  <c r="C165" i="2" s="1"/>
  <c r="B110" i="2"/>
  <c r="C110" i="2"/>
  <c r="E110" i="2"/>
  <c r="F110" i="2"/>
  <c r="D123" i="2"/>
  <c r="D132" i="2" s="1"/>
  <c r="E158" i="2"/>
  <c r="E164" i="2" s="1"/>
  <c r="D162" i="2"/>
  <c r="B175" i="2"/>
  <c r="B181" i="2" s="1"/>
  <c r="F175" i="2"/>
  <c r="F180" i="2" s="1"/>
  <c r="B164" i="2"/>
  <c r="E175" i="2"/>
  <c r="E180" i="2" s="1"/>
  <c r="B158" i="2"/>
  <c r="B166" i="2" s="1"/>
  <c r="F158" i="2"/>
  <c r="B163" i="2"/>
  <c r="B165" i="2"/>
  <c r="E129" i="2"/>
  <c r="F101" i="2"/>
  <c r="B101" i="2"/>
  <c r="B123" i="2"/>
  <c r="D110" i="2"/>
  <c r="D101" i="2"/>
  <c r="D129" i="2"/>
  <c r="C101" i="2"/>
  <c r="E101" i="2"/>
  <c r="F123" i="2"/>
  <c r="F130" i="2" s="1"/>
  <c r="C123" i="2"/>
  <c r="C129" i="2" s="1"/>
  <c r="F91" i="2"/>
  <c r="F90" i="2"/>
  <c r="F89" i="2"/>
  <c r="F88" i="2"/>
  <c r="F87" i="2"/>
  <c r="E91" i="2"/>
  <c r="E90" i="2"/>
  <c r="E89" i="2"/>
  <c r="E88" i="2"/>
  <c r="E87" i="2"/>
  <c r="D91" i="2"/>
  <c r="D90" i="2"/>
  <c r="D89" i="2"/>
  <c r="D88" i="2"/>
  <c r="D87" i="2"/>
  <c r="C91" i="2"/>
  <c r="C90" i="2"/>
  <c r="C89" i="2"/>
  <c r="C88" i="2"/>
  <c r="C87" i="2"/>
  <c r="B91" i="2"/>
  <c r="B90" i="2"/>
  <c r="B89" i="2"/>
  <c r="B88" i="2"/>
  <c r="B87" i="2"/>
  <c r="F82" i="2"/>
  <c r="F81" i="2"/>
  <c r="F80" i="2"/>
  <c r="F79" i="2"/>
  <c r="F78" i="2"/>
  <c r="E82" i="2"/>
  <c r="E81" i="2"/>
  <c r="E80" i="2"/>
  <c r="E79" i="2"/>
  <c r="E78" i="2"/>
  <c r="D82" i="2"/>
  <c r="D81" i="2"/>
  <c r="D80" i="2"/>
  <c r="D79" i="2"/>
  <c r="D78" i="2"/>
  <c r="C82" i="2"/>
  <c r="C81" i="2"/>
  <c r="C80" i="2"/>
  <c r="C79" i="2"/>
  <c r="C78" i="2"/>
  <c r="B82" i="2"/>
  <c r="B81" i="2"/>
  <c r="B80" i="2"/>
  <c r="B79" i="2"/>
  <c r="B78" i="2"/>
  <c r="B73" i="2"/>
  <c r="B72" i="2"/>
  <c r="B71" i="2"/>
  <c r="B70" i="2"/>
  <c r="B69" i="2"/>
  <c r="F73" i="2"/>
  <c r="F72" i="2"/>
  <c r="F71" i="2"/>
  <c r="E73" i="2"/>
  <c r="E72" i="2"/>
  <c r="E71" i="2"/>
  <c r="D73" i="2"/>
  <c r="D72" i="2"/>
  <c r="D71" i="2"/>
  <c r="C73" i="2"/>
  <c r="C72" i="2"/>
  <c r="C71" i="2"/>
  <c r="F63" i="2"/>
  <c r="F62" i="2"/>
  <c r="F61" i="2"/>
  <c r="F60" i="2"/>
  <c r="F59" i="2"/>
  <c r="E63" i="2"/>
  <c r="E62" i="2"/>
  <c r="E61" i="2"/>
  <c r="E60" i="2"/>
  <c r="E59" i="2"/>
  <c r="D63" i="2"/>
  <c r="D62" i="2"/>
  <c r="D61" i="2"/>
  <c r="D60" i="2"/>
  <c r="D59" i="2"/>
  <c r="C63" i="2"/>
  <c r="C62" i="2"/>
  <c r="C61" i="2"/>
  <c r="C60" i="2"/>
  <c r="C59" i="2"/>
  <c r="B63" i="2"/>
  <c r="B62" i="2"/>
  <c r="B61" i="2"/>
  <c r="B60" i="2"/>
  <c r="B59" i="2"/>
  <c r="D14" i="1"/>
  <c r="D15" i="1"/>
  <c r="J17" i="1"/>
  <c r="J16" i="1"/>
  <c r="J15" i="1"/>
  <c r="J14" i="1"/>
  <c r="J13" i="1"/>
  <c r="D13" i="1"/>
  <c r="I16" i="1"/>
  <c r="I17" i="1"/>
  <c r="I15" i="1"/>
  <c r="I14" i="1"/>
  <c r="I13" i="1"/>
  <c r="C13" i="1"/>
  <c r="G14" i="1"/>
  <c r="M17" i="1"/>
  <c r="L17" i="1"/>
  <c r="M16" i="1"/>
  <c r="L16" i="1"/>
  <c r="M15" i="1"/>
  <c r="L15" i="1"/>
  <c r="M14" i="1"/>
  <c r="L14" i="1"/>
  <c r="M13" i="1"/>
  <c r="L13" i="1"/>
  <c r="G16" i="1"/>
  <c r="E13" i="1"/>
  <c r="K12" i="1"/>
  <c r="C65" i="3" l="1"/>
  <c r="C64" i="3"/>
  <c r="C66" i="3"/>
  <c r="C67" i="3"/>
  <c r="B215" i="2"/>
  <c r="C236" i="2"/>
  <c r="F183" i="2"/>
  <c r="B236" i="2"/>
  <c r="B237" i="2"/>
  <c r="D128" i="2"/>
  <c r="F235" i="2"/>
  <c r="B217" i="2"/>
  <c r="B180" i="2"/>
  <c r="D216" i="2"/>
  <c r="C233" i="2"/>
  <c r="G233" i="2" s="1"/>
  <c r="C182" i="2"/>
  <c r="C197" i="2"/>
  <c r="C198" i="2"/>
  <c r="B216" i="2"/>
  <c r="F217" i="2"/>
  <c r="E234" i="2"/>
  <c r="E128" i="2"/>
  <c r="B218" i="2"/>
  <c r="B162" i="2"/>
  <c r="C234" i="2"/>
  <c r="C180" i="2"/>
  <c r="D215" i="2"/>
  <c r="G215" i="2" s="1"/>
  <c r="H215" i="2" s="1"/>
  <c r="B235" i="2"/>
  <c r="B200" i="2"/>
  <c r="C183" i="2"/>
  <c r="B199" i="2"/>
  <c r="F237" i="2"/>
  <c r="D200" i="2"/>
  <c r="D201" i="2"/>
  <c r="C201" i="2"/>
  <c r="F198" i="2"/>
  <c r="F199" i="2"/>
  <c r="G234" i="2"/>
  <c r="H234" i="2" s="1"/>
  <c r="E165" i="2"/>
  <c r="F197" i="2"/>
  <c r="F201" i="2"/>
  <c r="E216" i="2"/>
  <c r="G216" i="2" s="1"/>
  <c r="H216" i="2" s="1"/>
  <c r="E130" i="2"/>
  <c r="B182" i="2"/>
  <c r="B183" i="2"/>
  <c r="B197" i="2"/>
  <c r="C218" i="2"/>
  <c r="C215" i="2"/>
  <c r="E219" i="2"/>
  <c r="E201" i="2"/>
  <c r="C179" i="2"/>
  <c r="E198" i="2"/>
  <c r="G198" i="2" s="1"/>
  <c r="H198" i="2" s="1"/>
  <c r="C237" i="2"/>
  <c r="E218" i="2"/>
  <c r="F182" i="2"/>
  <c r="F179" i="2"/>
  <c r="B201" i="2"/>
  <c r="E217" i="2"/>
  <c r="D130" i="2"/>
  <c r="A142" i="2" s="1"/>
  <c r="D131" i="2"/>
  <c r="E132" i="2"/>
  <c r="A144" i="2" s="1"/>
  <c r="E179" i="2"/>
  <c r="E183" i="2"/>
  <c r="D234" i="2"/>
  <c r="D235" i="2"/>
  <c r="D181" i="2"/>
  <c r="D180" i="2"/>
  <c r="G180" i="2" s="1"/>
  <c r="H180" i="2" s="1"/>
  <c r="E236" i="2"/>
  <c r="F200" i="2"/>
  <c r="E197" i="2"/>
  <c r="E181" i="2"/>
  <c r="G181" i="2" s="1"/>
  <c r="H181" i="2" s="1"/>
  <c r="D219" i="2"/>
  <c r="E182" i="2"/>
  <c r="D236" i="2"/>
  <c r="E237" i="2"/>
  <c r="F181" i="2"/>
  <c r="E200" i="2"/>
  <c r="G200" i="2" s="1"/>
  <c r="H200" i="2" s="1"/>
  <c r="C219" i="2"/>
  <c r="E235" i="2"/>
  <c r="B179" i="2"/>
  <c r="C166" i="2"/>
  <c r="F132" i="2"/>
  <c r="F162" i="2"/>
  <c r="F166" i="2"/>
  <c r="F165" i="2"/>
  <c r="E166" i="2"/>
  <c r="E163" i="2"/>
  <c r="E162" i="2"/>
  <c r="C164" i="2"/>
  <c r="G164" i="2" s="1"/>
  <c r="H164" i="2" s="1"/>
  <c r="D165" i="2"/>
  <c r="G165" i="2" s="1"/>
  <c r="H165" i="2" s="1"/>
  <c r="C162" i="2"/>
  <c r="G162" i="2" s="1"/>
  <c r="H162" i="2" s="1"/>
  <c r="C163" i="2"/>
  <c r="B130" i="2"/>
  <c r="B128" i="2"/>
  <c r="D163" i="2"/>
  <c r="F163" i="2"/>
  <c r="B132" i="2"/>
  <c r="F131" i="2"/>
  <c r="B131" i="2"/>
  <c r="F74" i="2"/>
  <c r="F128" i="2"/>
  <c r="C132" i="2"/>
  <c r="F129" i="2"/>
  <c r="C92" i="2"/>
  <c r="C130" i="2"/>
  <c r="C131" i="2"/>
  <c r="B129" i="2"/>
  <c r="G129" i="2" s="1"/>
  <c r="H129" i="2" s="1"/>
  <c r="C128" i="2"/>
  <c r="C74" i="2"/>
  <c r="D74" i="2"/>
  <c r="E74" i="2"/>
  <c r="B74" i="2"/>
  <c r="B83" i="2"/>
  <c r="E83" i="2"/>
  <c r="F83" i="2"/>
  <c r="C83" i="2"/>
  <c r="E92" i="2"/>
  <c r="F92" i="2"/>
  <c r="B92" i="2"/>
  <c r="D92" i="2"/>
  <c r="D83" i="2"/>
  <c r="H13" i="1"/>
  <c r="G17" i="1"/>
  <c r="F17" i="1"/>
  <c r="E17" i="1"/>
  <c r="D17" i="1"/>
  <c r="C17" i="1"/>
  <c r="H17" i="1" s="1"/>
  <c r="F16" i="1"/>
  <c r="E16" i="1"/>
  <c r="D16" i="1"/>
  <c r="D18" i="1" s="1"/>
  <c r="C16" i="1"/>
  <c r="H16" i="1" s="1"/>
  <c r="G15" i="1"/>
  <c r="F15" i="1"/>
  <c r="E15" i="1"/>
  <c r="C15" i="1"/>
  <c r="H15" i="1" s="1"/>
  <c r="F14" i="1"/>
  <c r="E14" i="1"/>
  <c r="E18" i="1" s="1"/>
  <c r="C14" i="1"/>
  <c r="C18" i="1" s="1"/>
  <c r="G13" i="1"/>
  <c r="G18" i="1" s="1"/>
  <c r="F13" i="1"/>
  <c r="F18" i="1" s="1"/>
  <c r="O3" i="1"/>
  <c r="D10" i="1"/>
  <c r="E10" i="1"/>
  <c r="F10" i="1"/>
  <c r="G10" i="1"/>
  <c r="C10" i="1"/>
  <c r="O4" i="1"/>
  <c r="O5" i="1"/>
  <c r="O6" i="1"/>
  <c r="O7" i="1"/>
  <c r="G163" i="2" l="1"/>
  <c r="H163" i="2" s="1"/>
  <c r="G166" i="2"/>
  <c r="H166" i="2" s="1"/>
  <c r="G201" i="2"/>
  <c r="H201" i="2" s="1"/>
  <c r="G199" i="2"/>
  <c r="H199" i="2" s="1"/>
  <c r="G130" i="2"/>
  <c r="H130" i="2" s="1"/>
  <c r="G217" i="2"/>
  <c r="H217" i="2" s="1"/>
  <c r="G183" i="2"/>
  <c r="H183" i="2" s="1"/>
  <c r="G179" i="2"/>
  <c r="H179" i="2" s="1"/>
  <c r="G218" i="2"/>
  <c r="H218" i="2" s="1"/>
  <c r="G182" i="2"/>
  <c r="H182" i="2" s="1"/>
  <c r="G236" i="2"/>
  <c r="H236" i="2" s="1"/>
  <c r="A138" i="2"/>
  <c r="G219" i="2"/>
  <c r="H219" i="2" s="1"/>
  <c r="G235" i="2"/>
  <c r="H235" i="2" s="1"/>
  <c r="G237" i="2"/>
  <c r="H237" i="2" s="1"/>
  <c r="G197" i="2"/>
  <c r="H197" i="2" s="1"/>
  <c r="G132" i="2"/>
  <c r="H132" i="2" s="1"/>
  <c r="B142" i="2"/>
  <c r="A146" i="2"/>
  <c r="A140" i="2"/>
  <c r="G131" i="2"/>
  <c r="H131" i="2" s="1"/>
  <c r="G128" i="2"/>
  <c r="H128" i="2" s="1"/>
  <c r="B138" i="2"/>
  <c r="H14" i="1"/>
  <c r="H18" i="1" s="1"/>
  <c r="O8" i="1"/>
  <c r="O15" i="1" l="1"/>
  <c r="O13" i="1"/>
  <c r="O17" i="1"/>
  <c r="O16" i="1"/>
  <c r="P16" i="1" s="1"/>
  <c r="O14" i="1"/>
  <c r="P7" i="1"/>
  <c r="P6" i="1"/>
  <c r="P5" i="1"/>
  <c r="P4" i="1"/>
  <c r="P3" i="1"/>
  <c r="K17" i="1" l="1"/>
  <c r="K13" i="1"/>
  <c r="K14" i="1"/>
  <c r="K15" i="1"/>
  <c r="K16" i="1"/>
  <c r="P17" i="1"/>
  <c r="P13" i="1"/>
  <c r="P14" i="1"/>
  <c r="P15" i="1"/>
  <c r="P8" i="1"/>
  <c r="P18" i="1" l="1"/>
</calcChain>
</file>

<file path=xl/sharedStrings.xml><?xml version="1.0" encoding="utf-8"?>
<sst xmlns="http://schemas.openxmlformats.org/spreadsheetml/2006/main" count="430" uniqueCount="188">
  <si>
    <t>total</t>
  </si>
  <si>
    <t>hasil bagi</t>
  </si>
  <si>
    <t>langkah 1</t>
  </si>
  <si>
    <t>total mx1</t>
  </si>
  <si>
    <t>matrix2</t>
  </si>
  <si>
    <t>egin</t>
  </si>
  <si>
    <t>perbedaan</t>
  </si>
  <si>
    <t>matrix 1</t>
  </si>
  <si>
    <t>PERHITUNGAN MENGGUNAKAN METODE AHP</t>
  </si>
  <si>
    <t>KRITERIA:</t>
  </si>
  <si>
    <t>CC</t>
  </si>
  <si>
    <t>CD</t>
  </si>
  <si>
    <t>CE</t>
  </si>
  <si>
    <t>Harga (C1)</t>
  </si>
  <si>
    <t>Merk (C2)</t>
  </si>
  <si>
    <t>Ukuran Layar (C3)</t>
  </si>
  <si>
    <t>Tipe Processor (C4)</t>
  </si>
  <si>
    <t>VGA (C5)</t>
  </si>
  <si>
    <t>Kriteria</t>
  </si>
  <si>
    <t>Nilai</t>
  </si>
  <si>
    <t>Alternatif</t>
  </si>
  <si>
    <t>Alternatif:</t>
  </si>
  <si>
    <t>Axio</t>
  </si>
  <si>
    <t>Lenovo</t>
  </si>
  <si>
    <t>Acer</t>
  </si>
  <si>
    <t>Sony</t>
  </si>
  <si>
    <t>Asus</t>
  </si>
  <si>
    <t>C1 (4)</t>
  </si>
  <si>
    <t>C2 (4)</t>
  </si>
  <si>
    <t>C3 (3)</t>
  </si>
  <si>
    <t>C4 (2)</t>
  </si>
  <si>
    <t>C5 (1)</t>
  </si>
  <si>
    <t>B. Perbandingan antar alternatif (An/An)</t>
  </si>
  <si>
    <t>A. Perbandingan antar kriteria (Cn/Cn)</t>
  </si>
  <si>
    <t>A1 (4)</t>
  </si>
  <si>
    <t>A2 (4)</t>
  </si>
  <si>
    <t>A3 (3)</t>
  </si>
  <si>
    <t>A4 (4)</t>
  </si>
  <si>
    <t>A5 (3)</t>
  </si>
  <si>
    <t>jumlah</t>
  </si>
  <si>
    <t>1. Kriteria C1 (2,1,3,4,3)</t>
  </si>
  <si>
    <t>A1 (2)</t>
  </si>
  <si>
    <t>A2 (1)</t>
  </si>
  <si>
    <t>2. Kriteria C2 (4,4,3,1,2)</t>
  </si>
  <si>
    <t>A4 (1)</t>
  </si>
  <si>
    <t>A5 (2)</t>
  </si>
  <si>
    <t>3. Kriteria C3 (3,4,1,2,3)</t>
  </si>
  <si>
    <t>A1 (3)</t>
  </si>
  <si>
    <t>A3 (1)</t>
  </si>
  <si>
    <t>A4 (2)</t>
  </si>
  <si>
    <t>C1. Harga</t>
  </si>
  <si>
    <t>1 - 2 Juta</t>
  </si>
  <si>
    <t>6 - 8 Juta</t>
  </si>
  <si>
    <t>4 - 5 Juta</t>
  </si>
  <si>
    <t>&gt; 8 Juta</t>
  </si>
  <si>
    <t>C2. Merk</t>
  </si>
  <si>
    <t xml:space="preserve">C3. Ukuran Layar </t>
  </si>
  <si>
    <t>2 - 3 Juta</t>
  </si>
  <si>
    <t>10 - 11''</t>
  </si>
  <si>
    <t>12 - 13''</t>
  </si>
  <si>
    <t>14''</t>
  </si>
  <si>
    <t>15''</t>
  </si>
  <si>
    <t>&gt;15''</t>
  </si>
  <si>
    <t>C4. Tipe Processor</t>
  </si>
  <si>
    <t>Celerum</t>
  </si>
  <si>
    <t>Pentium</t>
  </si>
  <si>
    <t>Core i3</t>
  </si>
  <si>
    <t>Core i5</t>
  </si>
  <si>
    <t>Core i7</t>
  </si>
  <si>
    <t>C5. VGA</t>
  </si>
  <si>
    <t>Intel HD/AMDE</t>
  </si>
  <si>
    <t>Radean-APV</t>
  </si>
  <si>
    <t>Geforce/Radean &lt;2gb ram</t>
  </si>
  <si>
    <t>Geforce/Radean 2gb ram</t>
  </si>
  <si>
    <t>Radean &gt; 2gb /Geforce R5X</t>
  </si>
  <si>
    <t>4.. Kriteria C4 (4,3,2,2,1)</t>
  </si>
  <si>
    <t>A2 (3)</t>
  </si>
  <si>
    <t>A3 (2)</t>
  </si>
  <si>
    <t>A5 (1)</t>
  </si>
  <si>
    <t>5. Kriteria C5 (3,2,4,1,4)</t>
  </si>
  <si>
    <t>A2 (2)</t>
  </si>
  <si>
    <t>A3 (4)</t>
  </si>
  <si>
    <t>A5 (4)</t>
  </si>
  <si>
    <t xml:space="preserve">PERHITUNGAN METODE AHP </t>
  </si>
  <si>
    <t>A. Perhitungan Bobot Prioritas Kriteria</t>
  </si>
  <si>
    <t xml:space="preserve">1. Mencari baris Total </t>
  </si>
  <si>
    <t>C1 (5)</t>
  </si>
  <si>
    <t>2. Menormalisasi matriks dan bobot prioritas (Nilai Perbandingan antar kriteria/nilai baris total)</t>
  </si>
  <si>
    <t>C1</t>
  </si>
  <si>
    <t xml:space="preserve">C2 </t>
  </si>
  <si>
    <t xml:space="preserve">C3 </t>
  </si>
  <si>
    <t xml:space="preserve">C4 </t>
  </si>
  <si>
    <t xml:space="preserve">C5 </t>
  </si>
  <si>
    <t>C2</t>
  </si>
  <si>
    <t>C3</t>
  </si>
  <si>
    <t xml:space="preserve">3. Mencari Konsistensi Matriks </t>
  </si>
  <si>
    <t>Mencari consistency measure (CM)</t>
  </si>
  <si>
    <t>Baris 1</t>
  </si>
  <si>
    <t>Bobot Prioritas</t>
  </si>
  <si>
    <t>Jumlah</t>
  </si>
  <si>
    <t>Bobot Prioritas (Bobot/n)</t>
  </si>
  <si>
    <t>Baris 2</t>
  </si>
  <si>
    <t>Baris 3</t>
  </si>
  <si>
    <t>Baris 4</t>
  </si>
  <si>
    <t>Baris 5</t>
  </si>
  <si>
    <t>B. Perhitungn Bobot Prioritas Alternatif</t>
  </si>
  <si>
    <t>Menormalisasi Matriks dan bobot prioritas (nilai perbandingan antar alternatif / nilai baris total)</t>
  </si>
  <si>
    <t>1. Kriteria C1</t>
  </si>
  <si>
    <t>A1</t>
  </si>
  <si>
    <t xml:space="preserve">A2 </t>
  </si>
  <si>
    <t xml:space="preserve">A3 </t>
  </si>
  <si>
    <t>A4</t>
  </si>
  <si>
    <t>A5</t>
  </si>
  <si>
    <t>A2</t>
  </si>
  <si>
    <t>A3</t>
  </si>
  <si>
    <t>2. Kriteria C2</t>
  </si>
  <si>
    <t xml:space="preserve">A1 </t>
  </si>
  <si>
    <t>3. Alternatif C3</t>
  </si>
  <si>
    <t>4. Alternatif C4</t>
  </si>
  <si>
    <t>5. Alternatif C5</t>
  </si>
  <si>
    <t>C. PERANGKINGAN</t>
  </si>
  <si>
    <t>Rank</t>
  </si>
  <si>
    <t>perhitungan metode SAW</t>
  </si>
  <si>
    <t>Alternatif \ Kriteria</t>
  </si>
  <si>
    <t>Rs. Drs AU Hardjolukito</t>
  </si>
  <si>
    <t>Rs. Panti Rapih</t>
  </si>
  <si>
    <t>Rs. Bethesda</t>
  </si>
  <si>
    <t>Rs. Dr Sardjito</t>
  </si>
  <si>
    <t>Rs. Islam Yogyakarta</t>
  </si>
  <si>
    <t>C1 Fasilitas</t>
  </si>
  <si>
    <t>C2  Kebersihan</t>
  </si>
  <si>
    <t>C3 Layanan</t>
  </si>
  <si>
    <t>C4 Ket.Dokter</t>
  </si>
  <si>
    <t>C5 Keamanan</t>
  </si>
  <si>
    <t>C6 Ket.Obat</t>
  </si>
  <si>
    <t>Langkah-langkah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</si>
  <si>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Menentukan Bobot Preferensi </t>
    </r>
    <r>
      <rPr>
        <b/>
        <sz val="12"/>
        <color theme="1"/>
        <rFont val="Times New Roman"/>
        <family val="1"/>
      </rPr>
      <t>W= 4, 2, 3, 6 ,1, 5</t>
    </r>
  </si>
  <si>
    <t>diperoleh matriks ternormalisasi R sbb:</t>
  </si>
  <si>
    <t>max</t>
  </si>
  <si>
    <t xml:space="preserve">3. Nilai Preferensi Setiap alternatif (Total Bobot) , dengan W= 4, 2, 3, 6 ,1, 5 </t>
  </si>
  <si>
    <t xml:space="preserve">2 Normalisasi Matriks dari </t>
  </si>
  <si>
    <t>nilai preferensi</t>
  </si>
  <si>
    <t>v1</t>
  </si>
  <si>
    <t>v2</t>
  </si>
  <si>
    <t>v3</t>
  </si>
  <si>
    <t>v4</t>
  </si>
  <si>
    <t>v5</t>
  </si>
  <si>
    <r>
      <t xml:space="preserve">Menghitung IP Rumah Sakit </t>
    </r>
    <r>
      <rPr>
        <b/>
        <sz val="12"/>
        <color theme="1"/>
        <rFont val="Times New Roman"/>
        <family val="1"/>
      </rPr>
      <t xml:space="preserve">, diperoleh dari hasil perhitungan pada langkah 3 </t>
    </r>
    <r>
      <rPr>
        <b/>
        <u/>
        <sz val="12"/>
        <color theme="1"/>
        <rFont val="Times New Roman"/>
        <family val="1"/>
      </rPr>
      <t>dibagi</t>
    </r>
    <r>
      <rPr>
        <b/>
        <sz val="12"/>
        <color theme="1"/>
        <rFont val="Times New Roman"/>
        <family val="1"/>
      </rPr>
      <t xml:space="preserve"> dengan 6 (jumlah kriteria(C) : V1/6, dst</t>
    </r>
  </si>
  <si>
    <t>ip rumah sakit</t>
  </si>
  <si>
    <t>RS1</t>
  </si>
  <si>
    <t>RS2</t>
  </si>
  <si>
    <t>RS3</t>
  </si>
  <si>
    <t>RS4</t>
  </si>
  <si>
    <t>RS5</t>
  </si>
  <si>
    <t>1. Menentukan Kategori: Berdasarkan IP</t>
  </si>
  <si>
    <t>tabel 2. Pemetaan Nilai untuk Kategori</t>
  </si>
  <si>
    <t>IP</t>
  </si>
  <si>
    <t>Kategori</t>
  </si>
  <si>
    <t>&lt;1.0</t>
  </si>
  <si>
    <t>1,1-2,0</t>
  </si>
  <si>
    <t>2,1-3,0</t>
  </si>
  <si>
    <t>3,1-4,0</t>
  </si>
  <si>
    <t>Kurang Baik</t>
  </si>
  <si>
    <t>Cukup Baik</t>
  </si>
  <si>
    <t>Baik</t>
  </si>
  <si>
    <t>Sangat Baik</t>
  </si>
  <si>
    <t>Diurutkan berdasarkan IP dari yang terbesar ke IP yang terkecil.</t>
  </si>
  <si>
    <t>1. Tampilan Tabel hasil:</t>
  </si>
  <si>
    <t>Tabel 3. hasil Perhitungan Evaluasi Perkuliahan dengan Pembobotan Rata-Rata</t>
  </si>
  <si>
    <t>Total Bobot</t>
  </si>
  <si>
    <t>IP RUMAH SAKIT</t>
  </si>
  <si>
    <t>Rangking</t>
  </si>
  <si>
    <t>total bobot</t>
  </si>
  <si>
    <t>TABLE KRITERIA</t>
  </si>
  <si>
    <t>Fasilitas</t>
  </si>
  <si>
    <t>Kebersihan</t>
  </si>
  <si>
    <t>Pelayanan</t>
  </si>
  <si>
    <t>C4</t>
  </si>
  <si>
    <t>Ketersediaan Dokter</t>
  </si>
  <si>
    <t>C5</t>
  </si>
  <si>
    <t>Keamanan</t>
  </si>
  <si>
    <t>C6</t>
  </si>
  <si>
    <t>Ketersediaan Obat</t>
  </si>
  <si>
    <t>TABLE ALTERNATIF</t>
  </si>
  <si>
    <t xml:space="preserve">Rs. AU Drs Hardjolukito </t>
  </si>
  <si>
    <t xml:space="preserve">Rs. Panti Rapih </t>
  </si>
  <si>
    <t>RSI Yogyakarta</t>
  </si>
  <si>
    <t>2.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</si>
</sst>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8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 indent="5"/>
    </xf>
    <xf numFmtId="0" fontId="5" fillId="0" borderId="0" xfId="0" applyFont="1" applyAlignment="1">
      <alignment horizontal="center"/>
    </xf>
    <xf numFmtId="2" fontId="7" fillId="0" borderId="6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2" fontId="0" fillId="0" borderId="1" xfId="0" applyNumberFormat="1" applyBorder="1"/>
    <xf numFmtId="0" fontId="0" fillId="0" borderId="11" xfId="0" applyBorder="1"/>
    <xf numFmtId="2" fontId="0" fillId="0" borderId="11" xfId="0" applyNumberFormat="1" applyBorder="1"/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7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1209524</xdr:colOff>
      <xdr:row>31</xdr:row>
      <xdr:rowOff>142810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5C08671-7BB6-4C2D-B3EF-73FE3970F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57625"/>
          <a:ext cx="1209524" cy="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32</xdr:row>
      <xdr:rowOff>114301</xdr:rowOff>
    </xdr:from>
    <xdr:to>
      <xdr:col>3</xdr:col>
      <xdr:colOff>609600</xdr:colOff>
      <xdr:row>40</xdr:row>
      <xdr:rowOff>38101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7762876"/>
          <a:ext cx="26670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33</xdr:row>
      <xdr:rowOff>2</xdr:rowOff>
    </xdr:from>
    <xdr:to>
      <xdr:col>6</xdr:col>
      <xdr:colOff>513862</xdr:colOff>
      <xdr:row>40</xdr:row>
      <xdr:rowOff>180976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7839077"/>
          <a:ext cx="2190262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33</xdr:row>
      <xdr:rowOff>38100</xdr:rowOff>
    </xdr:from>
    <xdr:to>
      <xdr:col>10</xdr:col>
      <xdr:colOff>228111</xdr:colOff>
      <xdr:row>40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5450" y="7877175"/>
          <a:ext cx="2256936" cy="1476375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33</xdr:row>
      <xdr:rowOff>47626</xdr:rowOff>
    </xdr:from>
    <xdr:to>
      <xdr:col>13</xdr:col>
      <xdr:colOff>532929</xdr:colOff>
      <xdr:row>40</xdr:row>
      <xdr:rowOff>180976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0" y="7886701"/>
          <a:ext cx="1990254" cy="1466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33</xdr:row>
      <xdr:rowOff>38100</xdr:rowOff>
    </xdr:from>
    <xdr:to>
      <xdr:col>17</xdr:col>
      <xdr:colOff>361485</xdr:colOff>
      <xdr:row>40</xdr:row>
      <xdr:rowOff>180975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25075" y="7877175"/>
          <a:ext cx="2037885" cy="1476375"/>
        </a:xfrm>
        <a:prstGeom prst="rect">
          <a:avLst/>
        </a:prstGeom>
      </xdr:spPr>
    </xdr:pic>
    <xdr:clientData/>
  </xdr:twoCellAnchor>
  <xdr:twoCellAnchor editAs="oneCell">
    <xdr:from>
      <xdr:col>17</xdr:col>
      <xdr:colOff>561975</xdr:colOff>
      <xdr:row>32</xdr:row>
      <xdr:rowOff>180975</xdr:rowOff>
    </xdr:from>
    <xdr:to>
      <xdr:col>21</xdr:col>
      <xdr:colOff>351943</xdr:colOff>
      <xdr:row>40</xdr:row>
      <xdr:rowOff>152400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63450" y="7829550"/>
          <a:ext cx="2228368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zoomScale="84" zoomScaleNormal="84" workbookViewId="0">
      <selection activeCell="W244" sqref="W244"/>
    </sheetView>
  </sheetViews>
  <sheetFormatPr defaultRowHeight="15" x14ac:dyDescent="0.25"/>
  <cols>
    <col min="1" max="1" width="26" style="3" customWidth="1"/>
    <col min="2" max="5" width="9.140625" style="3"/>
    <col min="6" max="6" width="8" style="3" customWidth="1"/>
    <col min="7" max="7" width="10.42578125" style="3" customWidth="1"/>
    <col min="8" max="16384" width="9.140625" style="3"/>
  </cols>
  <sheetData>
    <row r="1" spans="1:10" ht="30.75" x14ac:dyDescent="0.4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x14ac:dyDescent="0.25">
      <c r="A3" s="3" t="s">
        <v>9</v>
      </c>
    </row>
    <row r="4" spans="1:10" ht="15.75" thickBot="1" x14ac:dyDescent="0.3"/>
    <row r="5" spans="1:10" ht="15.75" thickBot="1" x14ac:dyDescent="0.3">
      <c r="A5" s="5" t="s">
        <v>18</v>
      </c>
      <c r="B5" s="5" t="s">
        <v>19</v>
      </c>
    </row>
    <row r="6" spans="1:10" ht="15.75" thickBot="1" x14ac:dyDescent="0.3">
      <c r="A6" s="4" t="s">
        <v>13</v>
      </c>
      <c r="B6" s="5">
        <v>5</v>
      </c>
    </row>
    <row r="7" spans="1:10" ht="15.75" thickBot="1" x14ac:dyDescent="0.3">
      <c r="A7" s="4" t="s">
        <v>14</v>
      </c>
      <c r="B7" s="5">
        <v>4</v>
      </c>
    </row>
    <row r="8" spans="1:10" ht="15.75" thickBot="1" x14ac:dyDescent="0.3">
      <c r="A8" s="4" t="s">
        <v>15</v>
      </c>
      <c r="B8" s="5">
        <v>3</v>
      </c>
    </row>
    <row r="9" spans="1:10" ht="15.75" thickBot="1" x14ac:dyDescent="0.3">
      <c r="A9" s="4" t="s">
        <v>16</v>
      </c>
      <c r="B9" s="5">
        <v>2</v>
      </c>
    </row>
    <row r="10" spans="1:10" ht="15.75" thickBot="1" x14ac:dyDescent="0.3">
      <c r="A10" s="4" t="s">
        <v>17</v>
      </c>
      <c r="B10" s="5">
        <v>1</v>
      </c>
    </row>
    <row r="12" spans="1:10" x14ac:dyDescent="0.25">
      <c r="A12" s="3" t="s">
        <v>21</v>
      </c>
    </row>
    <row r="14" spans="1:10" ht="15.75" thickBot="1" x14ac:dyDescent="0.3">
      <c r="A14" s="3" t="s">
        <v>50</v>
      </c>
    </row>
    <row r="15" spans="1:10" ht="15.75" thickBot="1" x14ac:dyDescent="0.3">
      <c r="A15" s="5" t="s">
        <v>20</v>
      </c>
      <c r="B15" s="5" t="s">
        <v>19</v>
      </c>
    </row>
    <row r="16" spans="1:10" ht="15.75" thickBot="1" x14ac:dyDescent="0.3">
      <c r="A16" s="4" t="s">
        <v>51</v>
      </c>
      <c r="B16" s="5">
        <v>2</v>
      </c>
    </row>
    <row r="17" spans="1:2" ht="15.75" thickBot="1" x14ac:dyDescent="0.3">
      <c r="A17" s="4" t="s">
        <v>57</v>
      </c>
      <c r="B17" s="5">
        <v>2</v>
      </c>
    </row>
    <row r="18" spans="1:2" ht="15.75" thickBot="1" x14ac:dyDescent="0.3">
      <c r="A18" s="4" t="s">
        <v>53</v>
      </c>
      <c r="B18" s="5">
        <v>3</v>
      </c>
    </row>
    <row r="19" spans="1:2" ht="15.75" thickBot="1" x14ac:dyDescent="0.3">
      <c r="A19" s="4" t="s">
        <v>52</v>
      </c>
      <c r="B19" s="5">
        <v>4</v>
      </c>
    </row>
    <row r="20" spans="1:2" ht="15.75" thickBot="1" x14ac:dyDescent="0.3">
      <c r="A20" s="4" t="s">
        <v>54</v>
      </c>
      <c r="B20" s="5">
        <v>5</v>
      </c>
    </row>
    <row r="22" spans="1:2" ht="15.75" thickBot="1" x14ac:dyDescent="0.3">
      <c r="A22" s="3" t="s">
        <v>55</v>
      </c>
    </row>
    <row r="23" spans="1:2" ht="15.75" thickBot="1" x14ac:dyDescent="0.3">
      <c r="A23" s="5" t="s">
        <v>20</v>
      </c>
      <c r="B23" s="5" t="s">
        <v>19</v>
      </c>
    </row>
    <row r="24" spans="1:2" ht="15.75" thickBot="1" x14ac:dyDescent="0.3">
      <c r="A24" s="4" t="s">
        <v>22</v>
      </c>
      <c r="B24" s="5">
        <v>2</v>
      </c>
    </row>
    <row r="25" spans="1:2" ht="15.75" thickBot="1" x14ac:dyDescent="0.3">
      <c r="A25" s="4" t="s">
        <v>23</v>
      </c>
      <c r="B25" s="5">
        <v>2</v>
      </c>
    </row>
    <row r="26" spans="1:2" ht="15.75" thickBot="1" x14ac:dyDescent="0.3">
      <c r="A26" s="4" t="s">
        <v>24</v>
      </c>
      <c r="B26" s="5">
        <v>3</v>
      </c>
    </row>
    <row r="27" spans="1:2" ht="15.75" thickBot="1" x14ac:dyDescent="0.3">
      <c r="A27" s="4" t="s">
        <v>25</v>
      </c>
      <c r="B27" s="5">
        <v>4</v>
      </c>
    </row>
    <row r="28" spans="1:2" ht="15.75" thickBot="1" x14ac:dyDescent="0.3">
      <c r="A28" s="4" t="s">
        <v>26</v>
      </c>
      <c r="B28" s="5">
        <v>5</v>
      </c>
    </row>
    <row r="30" spans="1:2" ht="15.75" thickBot="1" x14ac:dyDescent="0.3">
      <c r="A30" s="3" t="s">
        <v>56</v>
      </c>
    </row>
    <row r="31" spans="1:2" ht="15.75" thickBot="1" x14ac:dyDescent="0.3">
      <c r="A31" s="5" t="s">
        <v>20</v>
      </c>
      <c r="B31" s="5" t="s">
        <v>19</v>
      </c>
    </row>
    <row r="32" spans="1:2" ht="15.75" thickBot="1" x14ac:dyDescent="0.3">
      <c r="A32" s="4" t="s">
        <v>58</v>
      </c>
      <c r="B32" s="5">
        <v>2</v>
      </c>
    </row>
    <row r="33" spans="1:2" ht="15.75" thickBot="1" x14ac:dyDescent="0.3">
      <c r="A33" s="4" t="s">
        <v>59</v>
      </c>
      <c r="B33" s="5">
        <v>2</v>
      </c>
    </row>
    <row r="34" spans="1:2" ht="15.75" thickBot="1" x14ac:dyDescent="0.3">
      <c r="A34" s="4" t="s">
        <v>60</v>
      </c>
      <c r="B34" s="5">
        <v>3</v>
      </c>
    </row>
    <row r="35" spans="1:2" ht="15.75" thickBot="1" x14ac:dyDescent="0.3">
      <c r="A35" s="4" t="s">
        <v>61</v>
      </c>
      <c r="B35" s="5">
        <v>4</v>
      </c>
    </row>
    <row r="36" spans="1:2" ht="15.75" thickBot="1" x14ac:dyDescent="0.3">
      <c r="A36" s="4" t="s">
        <v>62</v>
      </c>
      <c r="B36" s="5">
        <v>5</v>
      </c>
    </row>
    <row r="39" spans="1:2" ht="15.75" thickBot="1" x14ac:dyDescent="0.3">
      <c r="A39" s="3" t="s">
        <v>63</v>
      </c>
    </row>
    <row r="40" spans="1:2" ht="15.75" thickBot="1" x14ac:dyDescent="0.3">
      <c r="A40" s="5" t="s">
        <v>20</v>
      </c>
      <c r="B40" s="5" t="s">
        <v>19</v>
      </c>
    </row>
    <row r="41" spans="1:2" ht="15.75" thickBot="1" x14ac:dyDescent="0.3">
      <c r="A41" s="4" t="s">
        <v>64</v>
      </c>
      <c r="B41" s="5">
        <v>2</v>
      </c>
    </row>
    <row r="42" spans="1:2" ht="15.75" thickBot="1" x14ac:dyDescent="0.3">
      <c r="A42" s="4" t="s">
        <v>65</v>
      </c>
      <c r="B42" s="5">
        <v>2</v>
      </c>
    </row>
    <row r="43" spans="1:2" ht="15.75" thickBot="1" x14ac:dyDescent="0.3">
      <c r="A43" s="4" t="s">
        <v>66</v>
      </c>
      <c r="B43" s="5">
        <v>3</v>
      </c>
    </row>
    <row r="44" spans="1:2" ht="15.75" thickBot="1" x14ac:dyDescent="0.3">
      <c r="A44" s="4" t="s">
        <v>67</v>
      </c>
      <c r="B44" s="5">
        <v>4</v>
      </c>
    </row>
    <row r="45" spans="1:2" ht="15.75" thickBot="1" x14ac:dyDescent="0.3">
      <c r="A45" s="4" t="s">
        <v>68</v>
      </c>
      <c r="B45" s="5">
        <v>5</v>
      </c>
    </row>
    <row r="47" spans="1:2" ht="15.75" thickBot="1" x14ac:dyDescent="0.3">
      <c r="A47" s="3" t="s">
        <v>69</v>
      </c>
    </row>
    <row r="48" spans="1:2" ht="15.75" thickBot="1" x14ac:dyDescent="0.3">
      <c r="A48" s="5" t="s">
        <v>20</v>
      </c>
      <c r="B48" s="5" t="s">
        <v>19</v>
      </c>
    </row>
    <row r="49" spans="1:6" ht="15.75" thickBot="1" x14ac:dyDescent="0.3">
      <c r="A49" s="4" t="s">
        <v>70</v>
      </c>
      <c r="B49" s="5">
        <v>2</v>
      </c>
    </row>
    <row r="50" spans="1:6" ht="15.75" thickBot="1" x14ac:dyDescent="0.3">
      <c r="A50" s="4" t="s">
        <v>71</v>
      </c>
      <c r="B50" s="5">
        <v>2</v>
      </c>
    </row>
    <row r="51" spans="1:6" ht="15.75" thickBot="1" x14ac:dyDescent="0.3">
      <c r="A51" s="4" t="s">
        <v>72</v>
      </c>
      <c r="B51" s="5">
        <v>3</v>
      </c>
    </row>
    <row r="52" spans="1:6" ht="15.75" thickBot="1" x14ac:dyDescent="0.3">
      <c r="A52" s="4" t="s">
        <v>73</v>
      </c>
      <c r="B52" s="5">
        <v>4</v>
      </c>
    </row>
    <row r="53" spans="1:6" ht="15.75" thickBot="1" x14ac:dyDescent="0.3">
      <c r="A53" s="4" t="s">
        <v>74</v>
      </c>
      <c r="B53" s="5">
        <v>5</v>
      </c>
    </row>
    <row r="56" spans="1:6" x14ac:dyDescent="0.25">
      <c r="A56" s="3" t="s">
        <v>33</v>
      </c>
    </row>
    <row r="57" spans="1:6" ht="15.75" thickBot="1" x14ac:dyDescent="0.3"/>
    <row r="58" spans="1:6" ht="15.75" thickBot="1" x14ac:dyDescent="0.3">
      <c r="A58" s="5" t="s">
        <v>18</v>
      </c>
      <c r="B58" s="5" t="s">
        <v>27</v>
      </c>
      <c r="C58" s="5" t="s">
        <v>28</v>
      </c>
      <c r="D58" s="5" t="s">
        <v>29</v>
      </c>
      <c r="E58" s="5" t="s">
        <v>30</v>
      </c>
      <c r="F58" s="5" t="s">
        <v>31</v>
      </c>
    </row>
    <row r="59" spans="1:6" ht="15.75" thickBot="1" x14ac:dyDescent="0.3">
      <c r="A59" s="5" t="s">
        <v>27</v>
      </c>
      <c r="B59" s="5">
        <f>4/4</f>
        <v>1</v>
      </c>
      <c r="C59" s="5">
        <f>4/4</f>
        <v>1</v>
      </c>
      <c r="D59" s="6">
        <f>4/3</f>
        <v>1.3333333333333333</v>
      </c>
      <c r="E59" s="5">
        <f>4/2</f>
        <v>2</v>
      </c>
      <c r="F59" s="5">
        <f>4/1</f>
        <v>4</v>
      </c>
    </row>
    <row r="60" spans="1:6" ht="15.75" thickBot="1" x14ac:dyDescent="0.3">
      <c r="A60" s="5" t="s">
        <v>28</v>
      </c>
      <c r="B60" s="5">
        <f>4/4</f>
        <v>1</v>
      </c>
      <c r="C60" s="5">
        <f>4/4</f>
        <v>1</v>
      </c>
      <c r="D60" s="6">
        <f>4/3</f>
        <v>1.3333333333333333</v>
      </c>
      <c r="E60" s="5">
        <f>4/2</f>
        <v>2</v>
      </c>
      <c r="F60" s="5">
        <f>4/1</f>
        <v>4</v>
      </c>
    </row>
    <row r="61" spans="1:6" ht="15.75" thickBot="1" x14ac:dyDescent="0.3">
      <c r="A61" s="5" t="s">
        <v>29</v>
      </c>
      <c r="B61" s="5">
        <f>3/4</f>
        <v>0.75</v>
      </c>
      <c r="C61" s="5">
        <f>3/4</f>
        <v>0.75</v>
      </c>
      <c r="D61" s="5">
        <f>3/3</f>
        <v>1</v>
      </c>
      <c r="E61" s="5">
        <f>3/2</f>
        <v>1.5</v>
      </c>
      <c r="F61" s="7">
        <f>3/1</f>
        <v>3</v>
      </c>
    </row>
    <row r="62" spans="1:6" ht="15.75" thickBot="1" x14ac:dyDescent="0.3">
      <c r="A62" s="5" t="s">
        <v>30</v>
      </c>
      <c r="B62" s="5">
        <f>2/4</f>
        <v>0.5</v>
      </c>
      <c r="C62" s="5">
        <f>2/4</f>
        <v>0.5</v>
      </c>
      <c r="D62" s="6">
        <f>2/3</f>
        <v>0.66666666666666663</v>
      </c>
      <c r="E62" s="5">
        <f>2/2</f>
        <v>1</v>
      </c>
      <c r="F62" s="5">
        <f>2/1</f>
        <v>2</v>
      </c>
    </row>
    <row r="63" spans="1:6" ht="15.75" thickBot="1" x14ac:dyDescent="0.3">
      <c r="A63" s="5" t="s">
        <v>31</v>
      </c>
      <c r="B63" s="5">
        <f>1/4</f>
        <v>0.25</v>
      </c>
      <c r="C63" s="5">
        <f>1/4</f>
        <v>0.25</v>
      </c>
      <c r="D63" s="6">
        <f>1/3</f>
        <v>0.33333333333333331</v>
      </c>
      <c r="E63" s="5">
        <f>1/2</f>
        <v>0.5</v>
      </c>
      <c r="F63" s="5">
        <f>1/1</f>
        <v>1</v>
      </c>
    </row>
    <row r="65" spans="1:6" x14ac:dyDescent="0.25">
      <c r="A65" s="3" t="s">
        <v>32</v>
      </c>
    </row>
    <row r="67" spans="1:6" ht="15.75" thickBot="1" x14ac:dyDescent="0.3">
      <c r="A67" s="3" t="s">
        <v>40</v>
      </c>
    </row>
    <row r="68" spans="1:6" ht="15.75" thickBot="1" x14ac:dyDescent="0.3">
      <c r="A68" s="5" t="s">
        <v>18</v>
      </c>
      <c r="B68" s="5" t="s">
        <v>41</v>
      </c>
      <c r="C68" s="5" t="s">
        <v>42</v>
      </c>
      <c r="D68" s="5" t="s">
        <v>36</v>
      </c>
      <c r="E68" s="5" t="s">
        <v>37</v>
      </c>
      <c r="F68" s="5" t="s">
        <v>38</v>
      </c>
    </row>
    <row r="69" spans="1:6" ht="15.75" thickBot="1" x14ac:dyDescent="0.3">
      <c r="A69" s="5" t="s">
        <v>41</v>
      </c>
      <c r="B69" s="5">
        <f>2/2</f>
        <v>1</v>
      </c>
      <c r="C69" s="5">
        <f>2/1</f>
        <v>2</v>
      </c>
      <c r="D69" s="6">
        <f>2/3</f>
        <v>0.66666666666666663</v>
      </c>
      <c r="E69" s="5">
        <f>2/4</f>
        <v>0.5</v>
      </c>
      <c r="F69" s="6">
        <f>2/3</f>
        <v>0.66666666666666663</v>
      </c>
    </row>
    <row r="70" spans="1:6" ht="15.75" thickBot="1" x14ac:dyDescent="0.3">
      <c r="A70" s="5" t="s">
        <v>42</v>
      </c>
      <c r="B70" s="5">
        <f>1/2</f>
        <v>0.5</v>
      </c>
      <c r="C70" s="5">
        <f>1/1</f>
        <v>1</v>
      </c>
      <c r="D70" s="6">
        <f>1/3</f>
        <v>0.33333333333333331</v>
      </c>
      <c r="E70" s="5">
        <f>1/4</f>
        <v>0.25</v>
      </c>
      <c r="F70" s="6">
        <f>1/3</f>
        <v>0.33333333333333331</v>
      </c>
    </row>
    <row r="71" spans="1:6" ht="15.75" thickBot="1" x14ac:dyDescent="0.3">
      <c r="A71" s="5" t="s">
        <v>36</v>
      </c>
      <c r="B71" s="5">
        <f>3/2</f>
        <v>1.5</v>
      </c>
      <c r="C71" s="5">
        <f>3/1</f>
        <v>3</v>
      </c>
      <c r="D71" s="5">
        <f>3/3</f>
        <v>1</v>
      </c>
      <c r="E71" s="5">
        <f>3/4</f>
        <v>0.75</v>
      </c>
      <c r="F71" s="5">
        <f>3/3</f>
        <v>1</v>
      </c>
    </row>
    <row r="72" spans="1:6" ht="15.75" thickBot="1" x14ac:dyDescent="0.3">
      <c r="A72" s="5" t="s">
        <v>37</v>
      </c>
      <c r="B72" s="5">
        <f>4/2</f>
        <v>2</v>
      </c>
      <c r="C72" s="5">
        <f>4/1</f>
        <v>4</v>
      </c>
      <c r="D72" s="6">
        <f>4/3</f>
        <v>1.3333333333333333</v>
      </c>
      <c r="E72" s="5">
        <f>4/4</f>
        <v>1</v>
      </c>
      <c r="F72" s="6">
        <f>4/3</f>
        <v>1.3333333333333333</v>
      </c>
    </row>
    <row r="73" spans="1:6" ht="15.75" thickBot="1" x14ac:dyDescent="0.3">
      <c r="A73" s="5" t="s">
        <v>38</v>
      </c>
      <c r="B73" s="5">
        <f>3/2</f>
        <v>1.5</v>
      </c>
      <c r="C73" s="5">
        <f>3/1</f>
        <v>3</v>
      </c>
      <c r="D73" s="7">
        <f>3/3</f>
        <v>1</v>
      </c>
      <c r="E73" s="5">
        <f>3/4</f>
        <v>0.75</v>
      </c>
      <c r="F73" s="5">
        <f>3/3</f>
        <v>1</v>
      </c>
    </row>
    <row r="74" spans="1:6" ht="15.75" thickBot="1" x14ac:dyDescent="0.3">
      <c r="A74" s="5" t="s">
        <v>39</v>
      </c>
      <c r="B74" s="5">
        <f>SUM(B69:B73)</f>
        <v>6.5</v>
      </c>
      <c r="C74" s="5">
        <f>SUM(C69:C73)</f>
        <v>13</v>
      </c>
      <c r="D74" s="6">
        <f t="shared" ref="D74:F74" si="0">SUM(D69:D73)</f>
        <v>4.333333333333333</v>
      </c>
      <c r="E74" s="5">
        <f t="shared" si="0"/>
        <v>3.25</v>
      </c>
      <c r="F74" s="6">
        <f t="shared" si="0"/>
        <v>4.333333333333333</v>
      </c>
    </row>
    <row r="76" spans="1:6" ht="15.75" thickBot="1" x14ac:dyDescent="0.3">
      <c r="A76" s="3" t="s">
        <v>43</v>
      </c>
    </row>
    <row r="77" spans="1:6" ht="15.75" thickBot="1" x14ac:dyDescent="0.3">
      <c r="A77" s="5" t="s">
        <v>18</v>
      </c>
      <c r="B77" s="5" t="s">
        <v>34</v>
      </c>
      <c r="C77" s="5" t="s">
        <v>35</v>
      </c>
      <c r="D77" s="5" t="s">
        <v>36</v>
      </c>
      <c r="E77" s="5" t="s">
        <v>44</v>
      </c>
      <c r="F77" s="5" t="s">
        <v>45</v>
      </c>
    </row>
    <row r="78" spans="1:6" ht="15.75" thickBot="1" x14ac:dyDescent="0.3">
      <c r="A78" s="5" t="s">
        <v>34</v>
      </c>
      <c r="B78" s="5">
        <f>4/4</f>
        <v>1</v>
      </c>
      <c r="C78" s="5">
        <f>4/4</f>
        <v>1</v>
      </c>
      <c r="D78" s="6">
        <f>4/3</f>
        <v>1.3333333333333333</v>
      </c>
      <c r="E78" s="5">
        <f>4/1</f>
        <v>4</v>
      </c>
      <c r="F78" s="7">
        <f>4/2</f>
        <v>2</v>
      </c>
    </row>
    <row r="79" spans="1:6" ht="15.75" thickBot="1" x14ac:dyDescent="0.3">
      <c r="A79" s="5" t="s">
        <v>35</v>
      </c>
      <c r="B79" s="5">
        <f>4/4</f>
        <v>1</v>
      </c>
      <c r="C79" s="5">
        <f>4/4</f>
        <v>1</v>
      </c>
      <c r="D79" s="6">
        <f>4/3</f>
        <v>1.3333333333333333</v>
      </c>
      <c r="E79" s="5">
        <f>4/1</f>
        <v>4</v>
      </c>
      <c r="F79" s="7">
        <f>4/2</f>
        <v>2</v>
      </c>
    </row>
    <row r="80" spans="1:6" ht="15.75" thickBot="1" x14ac:dyDescent="0.3">
      <c r="A80" s="5" t="s">
        <v>36</v>
      </c>
      <c r="B80" s="5">
        <f>3/4</f>
        <v>0.75</v>
      </c>
      <c r="C80" s="5">
        <f>3/4</f>
        <v>0.75</v>
      </c>
      <c r="D80" s="5">
        <f>3/3</f>
        <v>1</v>
      </c>
      <c r="E80" s="5">
        <f>3/1</f>
        <v>3</v>
      </c>
      <c r="F80" s="5">
        <f>3/2</f>
        <v>1.5</v>
      </c>
    </row>
    <row r="81" spans="1:6" ht="15.75" thickBot="1" x14ac:dyDescent="0.3">
      <c r="A81" s="5" t="s">
        <v>44</v>
      </c>
      <c r="B81" s="5">
        <f>1/4</f>
        <v>0.25</v>
      </c>
      <c r="C81" s="5">
        <f>1/4</f>
        <v>0.25</v>
      </c>
      <c r="D81" s="6">
        <f>1/3</f>
        <v>0.33333333333333331</v>
      </c>
      <c r="E81" s="5">
        <f>1/1</f>
        <v>1</v>
      </c>
      <c r="F81" s="6">
        <f>1/2</f>
        <v>0.5</v>
      </c>
    </row>
    <row r="82" spans="1:6" ht="15.75" thickBot="1" x14ac:dyDescent="0.3">
      <c r="A82" s="5" t="s">
        <v>45</v>
      </c>
      <c r="B82" s="5">
        <f>2/4</f>
        <v>0.5</v>
      </c>
      <c r="C82" s="5">
        <f>2/4</f>
        <v>0.5</v>
      </c>
      <c r="D82" s="7">
        <f>2/3</f>
        <v>0.66666666666666663</v>
      </c>
      <c r="E82" s="5">
        <f>2/1</f>
        <v>2</v>
      </c>
      <c r="F82" s="5">
        <f>2/2</f>
        <v>1</v>
      </c>
    </row>
    <row r="83" spans="1:6" ht="15.75" thickBot="1" x14ac:dyDescent="0.3">
      <c r="A83" s="5" t="s">
        <v>39</v>
      </c>
      <c r="B83" s="5">
        <f>SUM(B78:B82)</f>
        <v>3.5</v>
      </c>
      <c r="C83" s="5">
        <f>SUM(C78:C82)</f>
        <v>3.5</v>
      </c>
      <c r="D83" s="6">
        <f t="shared" ref="D83" si="1">SUM(D78:D82)</f>
        <v>4.666666666666667</v>
      </c>
      <c r="E83" s="5">
        <f t="shared" ref="E83" si="2">SUM(E78:E82)</f>
        <v>14</v>
      </c>
      <c r="F83" s="7">
        <f t="shared" ref="F83" si="3">SUM(F78:F82)</f>
        <v>7</v>
      </c>
    </row>
    <row r="85" spans="1:6" ht="15.75" thickBot="1" x14ac:dyDescent="0.3">
      <c r="A85" s="3" t="s">
        <v>46</v>
      </c>
    </row>
    <row r="86" spans="1:6" ht="15.75" thickBot="1" x14ac:dyDescent="0.3">
      <c r="A86" s="5" t="s">
        <v>18</v>
      </c>
      <c r="B86" s="5" t="s">
        <v>47</v>
      </c>
      <c r="C86" s="5" t="s">
        <v>35</v>
      </c>
      <c r="D86" s="5" t="s">
        <v>48</v>
      </c>
      <c r="E86" s="5" t="s">
        <v>49</v>
      </c>
      <c r="F86" s="5" t="s">
        <v>38</v>
      </c>
    </row>
    <row r="87" spans="1:6" ht="15.75" thickBot="1" x14ac:dyDescent="0.3">
      <c r="A87" s="5" t="s">
        <v>47</v>
      </c>
      <c r="B87" s="5">
        <f>3/3</f>
        <v>1</v>
      </c>
      <c r="C87" s="5">
        <f>3/4</f>
        <v>0.75</v>
      </c>
      <c r="D87" s="7">
        <f>3/1</f>
        <v>3</v>
      </c>
      <c r="E87" s="5">
        <f>3/2</f>
        <v>1.5</v>
      </c>
      <c r="F87" s="8">
        <f>3/3</f>
        <v>1</v>
      </c>
    </row>
    <row r="88" spans="1:6" ht="15.75" thickBot="1" x14ac:dyDescent="0.3">
      <c r="A88" s="5" t="s">
        <v>35</v>
      </c>
      <c r="B88" s="6">
        <f>4/3</f>
        <v>1.3333333333333333</v>
      </c>
      <c r="C88" s="5">
        <f>4/4</f>
        <v>1</v>
      </c>
      <c r="D88" s="7">
        <f>4/1</f>
        <v>4</v>
      </c>
      <c r="E88" s="5">
        <f>4/2</f>
        <v>2</v>
      </c>
      <c r="F88" s="6">
        <f>4/3</f>
        <v>1.3333333333333333</v>
      </c>
    </row>
    <row r="89" spans="1:6" ht="15.75" thickBot="1" x14ac:dyDescent="0.3">
      <c r="A89" s="5" t="s">
        <v>48</v>
      </c>
      <c r="B89" s="6">
        <f>1/3</f>
        <v>0.33333333333333331</v>
      </c>
      <c r="C89" s="5">
        <f>1/4</f>
        <v>0.25</v>
      </c>
      <c r="D89" s="7">
        <f>1/1</f>
        <v>1</v>
      </c>
      <c r="E89" s="5">
        <f>1/2</f>
        <v>0.5</v>
      </c>
      <c r="F89" s="6">
        <f>1/3</f>
        <v>0.33333333333333331</v>
      </c>
    </row>
    <row r="90" spans="1:6" ht="15.75" thickBot="1" x14ac:dyDescent="0.3">
      <c r="A90" s="5" t="s">
        <v>49</v>
      </c>
      <c r="B90" s="6">
        <f>2/3</f>
        <v>0.66666666666666663</v>
      </c>
      <c r="C90" s="5">
        <f>2/4</f>
        <v>0.5</v>
      </c>
      <c r="D90" s="7">
        <f>2/1</f>
        <v>2</v>
      </c>
      <c r="E90" s="5">
        <f>2/2</f>
        <v>1</v>
      </c>
      <c r="F90" s="6">
        <f>2/3</f>
        <v>0.66666666666666663</v>
      </c>
    </row>
    <row r="91" spans="1:6" ht="15.75" thickBot="1" x14ac:dyDescent="0.3">
      <c r="A91" s="5" t="s">
        <v>38</v>
      </c>
      <c r="B91" s="5">
        <f>3/3</f>
        <v>1</v>
      </c>
      <c r="C91" s="5">
        <f>3/4</f>
        <v>0.75</v>
      </c>
      <c r="D91" s="7">
        <f>3/1</f>
        <v>3</v>
      </c>
      <c r="E91" s="5">
        <f>3/2</f>
        <v>1.5</v>
      </c>
      <c r="F91" s="8">
        <f>3/3</f>
        <v>1</v>
      </c>
    </row>
    <row r="92" spans="1:6" ht="15.75" thickBot="1" x14ac:dyDescent="0.3">
      <c r="A92" s="5" t="s">
        <v>39</v>
      </c>
      <c r="B92" s="6">
        <f>SUM(B87:B91)</f>
        <v>4.333333333333333</v>
      </c>
      <c r="C92" s="6">
        <f>SUM(C87:C91)</f>
        <v>3.25</v>
      </c>
      <c r="D92" s="7">
        <f t="shared" ref="D92" si="4">SUM(D87:D91)</f>
        <v>13</v>
      </c>
      <c r="E92" s="6">
        <f t="shared" ref="E92" si="5">SUM(E87:E91)</f>
        <v>6.5</v>
      </c>
      <c r="F92" s="6">
        <f t="shared" ref="F92" si="6">SUM(F87:F91)</f>
        <v>4.333333333333333</v>
      </c>
    </row>
    <row r="94" spans="1:6" ht="15.75" thickBot="1" x14ac:dyDescent="0.3">
      <c r="A94" s="3" t="s">
        <v>75</v>
      </c>
    </row>
    <row r="95" spans="1:6" ht="15.75" thickBot="1" x14ac:dyDescent="0.3">
      <c r="A95" s="5" t="s">
        <v>18</v>
      </c>
      <c r="B95" s="5" t="s">
        <v>34</v>
      </c>
      <c r="C95" s="5" t="s">
        <v>76</v>
      </c>
      <c r="D95" s="5" t="s">
        <v>77</v>
      </c>
      <c r="E95" s="5" t="s">
        <v>49</v>
      </c>
      <c r="F95" s="5" t="s">
        <v>78</v>
      </c>
    </row>
    <row r="96" spans="1:6" ht="15.75" thickBot="1" x14ac:dyDescent="0.3">
      <c r="A96" s="5" t="s">
        <v>34</v>
      </c>
      <c r="B96" s="8">
        <f>4/4</f>
        <v>1</v>
      </c>
      <c r="C96" s="6">
        <f>4/3</f>
        <v>1.3333333333333333</v>
      </c>
      <c r="D96" s="8">
        <f>4/2</f>
        <v>2</v>
      </c>
      <c r="E96" s="8">
        <f>4/2</f>
        <v>2</v>
      </c>
      <c r="F96" s="8">
        <f>4/1</f>
        <v>4</v>
      </c>
    </row>
    <row r="97" spans="1:6" ht="15.75" thickBot="1" x14ac:dyDescent="0.3">
      <c r="A97" s="5" t="s">
        <v>76</v>
      </c>
      <c r="B97" s="8">
        <f>3/4</f>
        <v>0.75</v>
      </c>
      <c r="C97" s="8">
        <f>3/3</f>
        <v>1</v>
      </c>
      <c r="D97" s="8">
        <f>3/2</f>
        <v>1.5</v>
      </c>
      <c r="E97" s="8">
        <f>3/2</f>
        <v>1.5</v>
      </c>
      <c r="F97" s="8">
        <f>3/1</f>
        <v>3</v>
      </c>
    </row>
    <row r="98" spans="1:6" ht="15.75" thickBot="1" x14ac:dyDescent="0.3">
      <c r="A98" s="5" t="s">
        <v>77</v>
      </c>
      <c r="B98" s="8">
        <f>2/4</f>
        <v>0.5</v>
      </c>
      <c r="C98" s="6">
        <f>2/3</f>
        <v>0.66666666666666663</v>
      </c>
      <c r="D98" s="8">
        <f>2/2</f>
        <v>1</v>
      </c>
      <c r="E98" s="8">
        <f>2/2</f>
        <v>1</v>
      </c>
      <c r="F98" s="8">
        <f>2/1</f>
        <v>2</v>
      </c>
    </row>
    <row r="99" spans="1:6" ht="15.75" thickBot="1" x14ac:dyDescent="0.3">
      <c r="A99" s="5" t="s">
        <v>49</v>
      </c>
      <c r="B99" s="8">
        <f>2/4</f>
        <v>0.5</v>
      </c>
      <c r="C99" s="6">
        <f>2/3</f>
        <v>0.66666666666666663</v>
      </c>
      <c r="D99" s="8">
        <f>2/2</f>
        <v>1</v>
      </c>
      <c r="E99" s="8">
        <f>2/2</f>
        <v>1</v>
      </c>
      <c r="F99" s="8">
        <f>2/1</f>
        <v>2</v>
      </c>
    </row>
    <row r="100" spans="1:6" ht="15.75" thickBot="1" x14ac:dyDescent="0.3">
      <c r="A100" s="5" t="s">
        <v>78</v>
      </c>
      <c r="B100" s="8">
        <f>1/4</f>
        <v>0.25</v>
      </c>
      <c r="C100" s="6">
        <f>1/3</f>
        <v>0.33333333333333331</v>
      </c>
      <c r="D100" s="8">
        <f>1/2</f>
        <v>0.5</v>
      </c>
      <c r="E100" s="8">
        <f>1/2</f>
        <v>0.5</v>
      </c>
      <c r="F100" s="8">
        <f>1/1</f>
        <v>1</v>
      </c>
    </row>
    <row r="101" spans="1:6" ht="15.75" thickBot="1" x14ac:dyDescent="0.3">
      <c r="A101" s="5" t="s">
        <v>39</v>
      </c>
      <c r="B101" s="8">
        <f>SUM(B96:B100)</f>
        <v>3</v>
      </c>
      <c r="C101" s="8">
        <f>SUM(C96:C100)</f>
        <v>3.9999999999999996</v>
      </c>
      <c r="D101" s="8">
        <f t="shared" ref="D101:F101" si="7">SUM(D96:D100)</f>
        <v>6</v>
      </c>
      <c r="E101" s="8">
        <f t="shared" si="7"/>
        <v>6</v>
      </c>
      <c r="F101" s="8">
        <f t="shared" si="7"/>
        <v>12</v>
      </c>
    </row>
    <row r="103" spans="1:6" ht="15.75" thickBot="1" x14ac:dyDescent="0.3">
      <c r="A103" s="3" t="s">
        <v>79</v>
      </c>
    </row>
    <row r="104" spans="1:6" ht="15.75" thickBot="1" x14ac:dyDescent="0.3">
      <c r="A104" s="5" t="s">
        <v>18</v>
      </c>
      <c r="B104" s="5" t="s">
        <v>47</v>
      </c>
      <c r="C104" s="5" t="s">
        <v>80</v>
      </c>
      <c r="D104" s="5" t="s">
        <v>81</v>
      </c>
      <c r="E104" s="5" t="s">
        <v>44</v>
      </c>
      <c r="F104" s="5" t="s">
        <v>82</v>
      </c>
    </row>
    <row r="105" spans="1:6" ht="15.75" thickBot="1" x14ac:dyDescent="0.3">
      <c r="A105" s="5" t="s">
        <v>47</v>
      </c>
      <c r="B105" s="8">
        <f>3/3</f>
        <v>1</v>
      </c>
      <c r="C105" s="6">
        <f>3/2</f>
        <v>1.5</v>
      </c>
      <c r="D105" s="8">
        <f>3/4</f>
        <v>0.75</v>
      </c>
      <c r="E105" s="8">
        <f>3/1</f>
        <v>3</v>
      </c>
      <c r="F105" s="8">
        <f>3/4</f>
        <v>0.75</v>
      </c>
    </row>
    <row r="106" spans="1:6" ht="15.75" thickBot="1" x14ac:dyDescent="0.3">
      <c r="A106" s="5" t="s">
        <v>80</v>
      </c>
      <c r="B106" s="6">
        <f>2/3</f>
        <v>0.66666666666666663</v>
      </c>
      <c r="C106" s="8">
        <f>2/2</f>
        <v>1</v>
      </c>
      <c r="D106" s="8">
        <f>2/4</f>
        <v>0.5</v>
      </c>
      <c r="E106" s="8">
        <f>2/1</f>
        <v>2</v>
      </c>
      <c r="F106" s="8">
        <f>2/4</f>
        <v>0.5</v>
      </c>
    </row>
    <row r="107" spans="1:6" ht="15.75" thickBot="1" x14ac:dyDescent="0.3">
      <c r="A107" s="5" t="s">
        <v>81</v>
      </c>
      <c r="B107" s="6">
        <f>4/3</f>
        <v>1.3333333333333333</v>
      </c>
      <c r="C107" s="6">
        <f>4/2</f>
        <v>2</v>
      </c>
      <c r="D107" s="8">
        <f>4/4</f>
        <v>1</v>
      </c>
      <c r="E107" s="8">
        <f>4/1</f>
        <v>4</v>
      </c>
      <c r="F107" s="8">
        <f>4/4</f>
        <v>1</v>
      </c>
    </row>
    <row r="108" spans="1:6" ht="15.75" thickBot="1" x14ac:dyDescent="0.3">
      <c r="A108" s="5" t="s">
        <v>44</v>
      </c>
      <c r="B108" s="6">
        <f>1/3</f>
        <v>0.33333333333333331</v>
      </c>
      <c r="C108" s="6">
        <f>1/2</f>
        <v>0.5</v>
      </c>
      <c r="D108" s="8">
        <f>1/4</f>
        <v>0.25</v>
      </c>
      <c r="E108" s="8">
        <f>1/1</f>
        <v>1</v>
      </c>
      <c r="F108" s="8">
        <f>1/4</f>
        <v>0.25</v>
      </c>
    </row>
    <row r="109" spans="1:6" ht="15.75" thickBot="1" x14ac:dyDescent="0.3">
      <c r="A109" s="5" t="s">
        <v>82</v>
      </c>
      <c r="B109" s="6">
        <f>4/3</f>
        <v>1.3333333333333333</v>
      </c>
      <c r="C109" s="6">
        <f>4/2</f>
        <v>2</v>
      </c>
      <c r="D109" s="8">
        <f>4/4</f>
        <v>1</v>
      </c>
      <c r="E109" s="8">
        <f>4/1</f>
        <v>4</v>
      </c>
      <c r="F109" s="8">
        <f>4/4</f>
        <v>1</v>
      </c>
    </row>
    <row r="110" spans="1:6" ht="15.75" thickBot="1" x14ac:dyDescent="0.3">
      <c r="A110" s="5" t="s">
        <v>39</v>
      </c>
      <c r="B110" s="6">
        <f>SUM(B105:B109)</f>
        <v>4.666666666666667</v>
      </c>
      <c r="C110" s="8">
        <f>SUM(C105:C109)</f>
        <v>7</v>
      </c>
      <c r="D110" s="8">
        <f t="shared" ref="D110:F110" si="8">SUM(D105:D109)</f>
        <v>3.5</v>
      </c>
      <c r="E110" s="8">
        <f t="shared" si="8"/>
        <v>14</v>
      </c>
      <c r="F110" s="8">
        <f t="shared" si="8"/>
        <v>3.5</v>
      </c>
    </row>
    <row r="112" spans="1:6" x14ac:dyDescent="0.25">
      <c r="A112" s="3" t="s">
        <v>83</v>
      </c>
    </row>
    <row r="113" spans="1:8" x14ac:dyDescent="0.25">
      <c r="A113" s="3" t="s">
        <v>84</v>
      </c>
    </row>
    <row r="115" spans="1:8" x14ac:dyDescent="0.25">
      <c r="A115" s="3" t="s">
        <v>85</v>
      </c>
    </row>
    <row r="116" spans="1:8" ht="15.75" thickBot="1" x14ac:dyDescent="0.3"/>
    <row r="117" spans="1:8" ht="15.75" thickBot="1" x14ac:dyDescent="0.3">
      <c r="A117" s="5" t="s">
        <v>18</v>
      </c>
      <c r="B117" s="5" t="s">
        <v>86</v>
      </c>
      <c r="C117" s="5" t="s">
        <v>28</v>
      </c>
      <c r="D117" s="5" t="s">
        <v>29</v>
      </c>
      <c r="E117" s="5" t="s">
        <v>30</v>
      </c>
      <c r="F117" s="5" t="s">
        <v>31</v>
      </c>
    </row>
    <row r="118" spans="1:8" ht="15.75" thickBot="1" x14ac:dyDescent="0.3">
      <c r="A118" s="5" t="s">
        <v>86</v>
      </c>
      <c r="B118" s="8">
        <f>5/5</f>
        <v>1</v>
      </c>
      <c r="C118" s="6">
        <f>5/4</f>
        <v>1.25</v>
      </c>
      <c r="D118" s="6">
        <f>5/3</f>
        <v>1.6666666666666667</v>
      </c>
      <c r="E118" s="8">
        <f>5/2</f>
        <v>2.5</v>
      </c>
      <c r="F118" s="8">
        <f>5/1</f>
        <v>5</v>
      </c>
    </row>
    <row r="119" spans="1:8" ht="15.75" thickBot="1" x14ac:dyDescent="0.3">
      <c r="A119" s="5" t="s">
        <v>28</v>
      </c>
      <c r="B119" s="6">
        <f>4/5</f>
        <v>0.8</v>
      </c>
      <c r="C119" s="8">
        <f>4/4</f>
        <v>1</v>
      </c>
      <c r="D119" s="6">
        <f>4/3</f>
        <v>1.3333333333333333</v>
      </c>
      <c r="E119" s="8">
        <f>4/2</f>
        <v>2</v>
      </c>
      <c r="F119" s="8">
        <f>4/1</f>
        <v>4</v>
      </c>
    </row>
    <row r="120" spans="1:8" ht="15.75" thickBot="1" x14ac:dyDescent="0.3">
      <c r="A120" s="5" t="s">
        <v>29</v>
      </c>
      <c r="B120" s="6">
        <f>3/5</f>
        <v>0.6</v>
      </c>
      <c r="C120" s="6">
        <f>3/4</f>
        <v>0.75</v>
      </c>
      <c r="D120" s="8">
        <f>3/3</f>
        <v>1</v>
      </c>
      <c r="E120" s="8">
        <f>3/2</f>
        <v>1.5</v>
      </c>
      <c r="F120" s="8">
        <f>3/1</f>
        <v>3</v>
      </c>
    </row>
    <row r="121" spans="1:8" ht="15.75" thickBot="1" x14ac:dyDescent="0.3">
      <c r="A121" s="5" t="s">
        <v>30</v>
      </c>
      <c r="B121" s="6">
        <f>2/5</f>
        <v>0.4</v>
      </c>
      <c r="C121" s="6">
        <f>2/4</f>
        <v>0.5</v>
      </c>
      <c r="D121" s="6">
        <f>2/3</f>
        <v>0.66666666666666663</v>
      </c>
      <c r="E121" s="8">
        <f>2/2</f>
        <v>1</v>
      </c>
      <c r="F121" s="8">
        <f>2/1</f>
        <v>2</v>
      </c>
    </row>
    <row r="122" spans="1:8" ht="15.75" thickBot="1" x14ac:dyDescent="0.3">
      <c r="A122" s="5" t="s">
        <v>31</v>
      </c>
      <c r="B122" s="6">
        <f>1/5</f>
        <v>0.2</v>
      </c>
      <c r="C122" s="6">
        <f>1/4</f>
        <v>0.25</v>
      </c>
      <c r="D122" s="6">
        <f>1/3</f>
        <v>0.33333333333333331</v>
      </c>
      <c r="E122" s="8">
        <f>1/2</f>
        <v>0.5</v>
      </c>
      <c r="F122" s="8">
        <f>1/1</f>
        <v>1</v>
      </c>
    </row>
    <row r="123" spans="1:8" ht="15.75" thickBot="1" x14ac:dyDescent="0.3">
      <c r="A123" s="5" t="s">
        <v>39</v>
      </c>
      <c r="B123" s="7">
        <f>SUM(B118:B122)</f>
        <v>3</v>
      </c>
      <c r="C123" s="8">
        <f>SUM(C118:C122)</f>
        <v>3.75</v>
      </c>
      <c r="D123" s="8">
        <f t="shared" ref="D123:F123" si="9">SUM(D118:D122)</f>
        <v>5</v>
      </c>
      <c r="E123" s="8">
        <f t="shared" si="9"/>
        <v>7.5</v>
      </c>
      <c r="F123" s="8">
        <f t="shared" si="9"/>
        <v>15</v>
      </c>
    </row>
    <row r="125" spans="1:8" x14ac:dyDescent="0.25">
      <c r="A125" s="33" t="s">
        <v>87</v>
      </c>
      <c r="B125" s="33"/>
      <c r="C125" s="33"/>
      <c r="D125" s="33"/>
      <c r="E125" s="33"/>
      <c r="F125" s="33"/>
      <c r="G125" s="33"/>
    </row>
    <row r="126" spans="1:8" ht="15.75" thickBot="1" x14ac:dyDescent="0.3"/>
    <row r="127" spans="1:8" ht="45.75" thickBot="1" x14ac:dyDescent="0.3">
      <c r="A127" s="5" t="s">
        <v>18</v>
      </c>
      <c r="B127" s="5" t="s">
        <v>88</v>
      </c>
      <c r="C127" s="5" t="s">
        <v>93</v>
      </c>
      <c r="D127" s="5" t="s">
        <v>94</v>
      </c>
      <c r="E127" s="5" t="s">
        <v>91</v>
      </c>
      <c r="F127" s="5" t="s">
        <v>92</v>
      </c>
      <c r="G127" s="5" t="s">
        <v>99</v>
      </c>
      <c r="H127" s="10" t="s">
        <v>100</v>
      </c>
    </row>
    <row r="128" spans="1:8" ht="15.75" thickBot="1" x14ac:dyDescent="0.3">
      <c r="A128" s="5" t="s">
        <v>88</v>
      </c>
      <c r="B128" s="6">
        <f>B118/B123</f>
        <v>0.33333333333333331</v>
      </c>
      <c r="C128" s="6">
        <f>C118/C123</f>
        <v>0.33333333333333331</v>
      </c>
      <c r="D128" s="6">
        <f>D118/D123</f>
        <v>0.33333333333333337</v>
      </c>
      <c r="E128" s="6">
        <f>E118/E123</f>
        <v>0.33333333333333331</v>
      </c>
      <c r="F128" s="6">
        <f>F118/F123</f>
        <v>0.33333333333333331</v>
      </c>
      <c r="G128" s="6">
        <f>SUM(B128:F128)</f>
        <v>1.6666666666666665</v>
      </c>
      <c r="H128" s="9">
        <f>G128/5</f>
        <v>0.33333333333333331</v>
      </c>
    </row>
    <row r="129" spans="1:8" ht="15.75" thickBot="1" x14ac:dyDescent="0.3">
      <c r="A129" s="5" t="s">
        <v>89</v>
      </c>
      <c r="B129" s="6">
        <f>B119/B123</f>
        <v>0.26666666666666666</v>
      </c>
      <c r="C129" s="6">
        <f>C119/C123</f>
        <v>0.26666666666666666</v>
      </c>
      <c r="D129" s="6">
        <f>D119/D123</f>
        <v>0.26666666666666666</v>
      </c>
      <c r="E129" s="6">
        <f>E119/E123</f>
        <v>0.26666666666666666</v>
      </c>
      <c r="F129" s="6">
        <f>F119/F123</f>
        <v>0.26666666666666666</v>
      </c>
      <c r="G129" s="6">
        <f>SUM(B129:F129)</f>
        <v>1.3333333333333333</v>
      </c>
      <c r="H129" s="9">
        <f>G129/5</f>
        <v>0.26666666666666666</v>
      </c>
    </row>
    <row r="130" spans="1:8" ht="15.75" thickBot="1" x14ac:dyDescent="0.3">
      <c r="A130" s="5" t="s">
        <v>90</v>
      </c>
      <c r="B130" s="6">
        <f>B120/B123</f>
        <v>0.19999999999999998</v>
      </c>
      <c r="C130" s="6">
        <f>C120/C123</f>
        <v>0.2</v>
      </c>
      <c r="D130" s="6">
        <f>D120/D123</f>
        <v>0.2</v>
      </c>
      <c r="E130" s="6">
        <f>E120/E123</f>
        <v>0.2</v>
      </c>
      <c r="F130" s="6">
        <f>F120/F123</f>
        <v>0.2</v>
      </c>
      <c r="G130" s="6">
        <f>SUM(B130:F130)</f>
        <v>1</v>
      </c>
      <c r="H130" s="9">
        <f>G130/5</f>
        <v>0.2</v>
      </c>
    </row>
    <row r="131" spans="1:8" ht="15.75" thickBot="1" x14ac:dyDescent="0.3">
      <c r="A131" s="5" t="s">
        <v>91</v>
      </c>
      <c r="B131" s="6">
        <f>B121/B123</f>
        <v>0.13333333333333333</v>
      </c>
      <c r="C131" s="6">
        <f>C121/C123</f>
        <v>0.13333333333333333</v>
      </c>
      <c r="D131" s="6">
        <f>D121/D123</f>
        <v>0.13333333333333333</v>
      </c>
      <c r="E131" s="6">
        <f>E121/E123</f>
        <v>0.13333333333333333</v>
      </c>
      <c r="F131" s="6">
        <f>F121/F123</f>
        <v>0.13333333333333333</v>
      </c>
      <c r="G131" s="6">
        <f>SUM(B131:F131)</f>
        <v>0.66666666666666663</v>
      </c>
      <c r="H131" s="9">
        <f>G131/5</f>
        <v>0.13333333333333333</v>
      </c>
    </row>
    <row r="132" spans="1:8" ht="15.75" thickBot="1" x14ac:dyDescent="0.3">
      <c r="A132" s="5" t="s">
        <v>92</v>
      </c>
      <c r="B132" s="6">
        <f>B122/B123</f>
        <v>6.6666666666666666E-2</v>
      </c>
      <c r="C132" s="6">
        <f>C122/C123</f>
        <v>6.6666666666666666E-2</v>
      </c>
      <c r="D132" s="6">
        <f>D122/D123</f>
        <v>6.6666666666666666E-2</v>
      </c>
      <c r="E132" s="6">
        <f>E122/E123</f>
        <v>6.6666666666666666E-2</v>
      </c>
      <c r="F132" s="6">
        <f>F122/F123</f>
        <v>6.6666666666666666E-2</v>
      </c>
      <c r="G132" s="6">
        <f>SUM(B132:F132)</f>
        <v>0.33333333333333331</v>
      </c>
      <c r="H132" s="9">
        <f>G132/5</f>
        <v>6.6666666666666666E-2</v>
      </c>
    </row>
    <row r="134" spans="1:8" x14ac:dyDescent="0.25">
      <c r="A134" s="33" t="s">
        <v>95</v>
      </c>
      <c r="B134" s="33"/>
      <c r="C134" s="33"/>
    </row>
    <row r="135" spans="1:8" x14ac:dyDescent="0.25">
      <c r="A135" s="3" t="s">
        <v>96</v>
      </c>
    </row>
    <row r="136" spans="1:8" ht="15.75" thickBot="1" x14ac:dyDescent="0.3"/>
    <row r="137" spans="1:8" ht="15.75" thickBot="1" x14ac:dyDescent="0.3">
      <c r="A137" s="30" t="s">
        <v>97</v>
      </c>
      <c r="B137" s="31"/>
    </row>
    <row r="138" spans="1:8" ht="15.75" thickBot="1" x14ac:dyDescent="0.3">
      <c r="A138" s="9">
        <f>(B118*B128)+(C118*B129)+(D118*B130)+(E118*B131)+(F118*B132)</f>
        <v>1.6666666666666665</v>
      </c>
      <c r="B138" s="9">
        <f>A138/0.33</f>
        <v>5.0505050505050502</v>
      </c>
    </row>
    <row r="139" spans="1:8" ht="15.75" thickBot="1" x14ac:dyDescent="0.3">
      <c r="A139" s="30" t="s">
        <v>101</v>
      </c>
      <c r="B139" s="31"/>
    </row>
    <row r="140" spans="1:8" ht="15.75" thickBot="1" x14ac:dyDescent="0.3">
      <c r="A140" s="9">
        <f>(B119*C128)+(C119*C129)+(D119*C130)+(E119*C131)+(F119*C132)</f>
        <v>1.3333333333333333</v>
      </c>
      <c r="B140" s="9">
        <f>1.33/0.27</f>
        <v>4.9259259259259256</v>
      </c>
    </row>
    <row r="141" spans="1:8" ht="15.75" thickBot="1" x14ac:dyDescent="0.3">
      <c r="A141" s="30" t="s">
        <v>102</v>
      </c>
      <c r="B141" s="31"/>
    </row>
    <row r="142" spans="1:8" ht="15.75" thickBot="1" x14ac:dyDescent="0.3">
      <c r="A142" s="4">
        <f>(B120*D128)+(C120*D129)+(D120*D130)+(E120*D131)+(F120*D132)</f>
        <v>1</v>
      </c>
      <c r="B142" s="12">
        <f>A142/H130</f>
        <v>5</v>
      </c>
    </row>
    <row r="143" spans="1:8" ht="15.75" thickBot="1" x14ac:dyDescent="0.3">
      <c r="A143" s="30" t="s">
        <v>103</v>
      </c>
      <c r="B143" s="31"/>
    </row>
    <row r="144" spans="1:8" ht="15.75" thickBot="1" x14ac:dyDescent="0.3">
      <c r="A144" s="9">
        <f>(B121*E128)+(C121*E129)+(D121*E130)+(E121*E131)+(F121*E132)</f>
        <v>0.66666666666666663</v>
      </c>
      <c r="B144" s="13">
        <f>0.67/0.13</f>
        <v>5.1538461538461542</v>
      </c>
    </row>
    <row r="145" spans="1:6" ht="15.75" thickBot="1" x14ac:dyDescent="0.3">
      <c r="A145" s="30" t="s">
        <v>104</v>
      </c>
      <c r="B145" s="31"/>
    </row>
    <row r="146" spans="1:6" ht="15.75" thickBot="1" x14ac:dyDescent="0.3">
      <c r="A146" s="9">
        <f>(B122*F128)+(C122*F129)+(D122*F130)+(E122*F131)+(F122*F132)</f>
        <v>0.33333333333333331</v>
      </c>
      <c r="B146" s="9">
        <f>0.33/0.07</f>
        <v>4.7142857142857144</v>
      </c>
    </row>
    <row r="148" spans="1:6" x14ac:dyDescent="0.25">
      <c r="A148" s="3" t="s">
        <v>105</v>
      </c>
    </row>
    <row r="149" spans="1:6" x14ac:dyDescent="0.25">
      <c r="A149" s="3" t="s">
        <v>106</v>
      </c>
    </row>
    <row r="151" spans="1:6" ht="15.75" thickBot="1" x14ac:dyDescent="0.3">
      <c r="A151" s="3" t="s">
        <v>107</v>
      </c>
    </row>
    <row r="152" spans="1:6" ht="15.75" thickBot="1" x14ac:dyDescent="0.3">
      <c r="A152" s="5" t="s">
        <v>18</v>
      </c>
      <c r="B152" s="5" t="s">
        <v>41</v>
      </c>
      <c r="C152" s="5" t="s">
        <v>42</v>
      </c>
      <c r="D152" s="5" t="s">
        <v>36</v>
      </c>
      <c r="E152" s="5" t="s">
        <v>37</v>
      </c>
      <c r="F152" s="5" t="s">
        <v>38</v>
      </c>
    </row>
    <row r="153" spans="1:6" ht="15.75" thickBot="1" x14ac:dyDescent="0.3">
      <c r="A153" s="5" t="s">
        <v>41</v>
      </c>
      <c r="B153" s="5">
        <f>2/2</f>
        <v>1</v>
      </c>
      <c r="C153" s="5">
        <f>2/1</f>
        <v>2</v>
      </c>
      <c r="D153" s="6">
        <f>2/3</f>
        <v>0.66666666666666663</v>
      </c>
      <c r="E153" s="5">
        <f>2/4</f>
        <v>0.5</v>
      </c>
      <c r="F153" s="6">
        <f>2/3</f>
        <v>0.66666666666666663</v>
      </c>
    </row>
    <row r="154" spans="1:6" ht="15.75" thickBot="1" x14ac:dyDescent="0.3">
      <c r="A154" s="5" t="s">
        <v>42</v>
      </c>
      <c r="B154" s="5">
        <f>1/2</f>
        <v>0.5</v>
      </c>
      <c r="C154" s="5">
        <f>1/1</f>
        <v>1</v>
      </c>
      <c r="D154" s="6">
        <f>1/3</f>
        <v>0.33333333333333331</v>
      </c>
      <c r="E154" s="5">
        <f>1/4</f>
        <v>0.25</v>
      </c>
      <c r="F154" s="6">
        <f>1/3</f>
        <v>0.33333333333333331</v>
      </c>
    </row>
    <row r="155" spans="1:6" ht="15.75" thickBot="1" x14ac:dyDescent="0.3">
      <c r="A155" s="5" t="s">
        <v>36</v>
      </c>
      <c r="B155" s="5">
        <f>3/2</f>
        <v>1.5</v>
      </c>
      <c r="C155" s="5">
        <f>3/1</f>
        <v>3</v>
      </c>
      <c r="D155" s="5">
        <f>3/3</f>
        <v>1</v>
      </c>
      <c r="E155" s="5">
        <f>3/4</f>
        <v>0.75</v>
      </c>
      <c r="F155" s="5">
        <f>3/3</f>
        <v>1</v>
      </c>
    </row>
    <row r="156" spans="1:6" ht="15.75" thickBot="1" x14ac:dyDescent="0.3">
      <c r="A156" s="5" t="s">
        <v>37</v>
      </c>
      <c r="B156" s="5">
        <f>4/2</f>
        <v>2</v>
      </c>
      <c r="C156" s="5">
        <f>4/1</f>
        <v>4</v>
      </c>
      <c r="D156" s="6">
        <f>4/3</f>
        <v>1.3333333333333333</v>
      </c>
      <c r="E156" s="5">
        <f>4/4</f>
        <v>1</v>
      </c>
      <c r="F156" s="6">
        <f>4/3</f>
        <v>1.3333333333333333</v>
      </c>
    </row>
    <row r="157" spans="1:6" ht="15.75" thickBot="1" x14ac:dyDescent="0.3">
      <c r="A157" s="5" t="s">
        <v>38</v>
      </c>
      <c r="B157" s="5">
        <f>3/2</f>
        <v>1.5</v>
      </c>
      <c r="C157" s="5">
        <f>3/1</f>
        <v>3</v>
      </c>
      <c r="D157" s="7">
        <f>3/3</f>
        <v>1</v>
      </c>
      <c r="E157" s="5">
        <f>3/4</f>
        <v>0.75</v>
      </c>
      <c r="F157" s="5">
        <f>3/3</f>
        <v>1</v>
      </c>
    </row>
    <row r="158" spans="1:6" ht="15.75" thickBot="1" x14ac:dyDescent="0.3">
      <c r="A158" s="5" t="s">
        <v>39</v>
      </c>
      <c r="B158" s="5">
        <f>SUM(B153:B157)</f>
        <v>6.5</v>
      </c>
      <c r="C158" s="5">
        <f>SUM(C153:C157)</f>
        <v>13</v>
      </c>
      <c r="D158" s="6">
        <f t="shared" ref="D158:F158" si="10">SUM(D153:D157)</f>
        <v>4.333333333333333</v>
      </c>
      <c r="E158" s="5">
        <f t="shared" si="10"/>
        <v>3.25</v>
      </c>
      <c r="F158" s="6">
        <f t="shared" si="10"/>
        <v>4.333333333333333</v>
      </c>
    </row>
    <row r="160" spans="1:6" ht="15.75" thickBot="1" x14ac:dyDescent="0.3"/>
    <row r="161" spans="1:8" ht="45.75" thickBot="1" x14ac:dyDescent="0.3">
      <c r="A161" s="5" t="s">
        <v>20</v>
      </c>
      <c r="B161" s="5" t="s">
        <v>108</v>
      </c>
      <c r="C161" s="5" t="s">
        <v>113</v>
      </c>
      <c r="D161" s="5" t="s">
        <v>114</v>
      </c>
      <c r="E161" s="5" t="s">
        <v>111</v>
      </c>
      <c r="F161" s="5" t="s">
        <v>112</v>
      </c>
      <c r="G161" s="5" t="s">
        <v>99</v>
      </c>
      <c r="H161" s="10" t="s">
        <v>100</v>
      </c>
    </row>
    <row r="162" spans="1:8" ht="15.75" thickBot="1" x14ac:dyDescent="0.3">
      <c r="A162" s="5" t="s">
        <v>108</v>
      </c>
      <c r="B162" s="6">
        <f>B153/B158</f>
        <v>0.15384615384615385</v>
      </c>
      <c r="C162" s="6">
        <f>C153/C158</f>
        <v>0.15384615384615385</v>
      </c>
      <c r="D162" s="6">
        <f>D153/D158</f>
        <v>0.15384615384615385</v>
      </c>
      <c r="E162" s="6">
        <f>E153/E158</f>
        <v>0.15384615384615385</v>
      </c>
      <c r="F162" s="6">
        <f>F153/F158</f>
        <v>0.15384615384615385</v>
      </c>
      <c r="G162" s="6">
        <f>SUM(B162:F162)</f>
        <v>0.76923076923076927</v>
      </c>
      <c r="H162" s="9">
        <f>G162/5</f>
        <v>0.15384615384615385</v>
      </c>
    </row>
    <row r="163" spans="1:8" ht="15.75" thickBot="1" x14ac:dyDescent="0.3">
      <c r="A163" s="5" t="s">
        <v>109</v>
      </c>
      <c r="B163" s="6">
        <f>B154/B158</f>
        <v>7.6923076923076927E-2</v>
      </c>
      <c r="C163" s="6">
        <f>C154/C158</f>
        <v>7.6923076923076927E-2</v>
      </c>
      <c r="D163" s="6">
        <f>D154/D158</f>
        <v>7.6923076923076927E-2</v>
      </c>
      <c r="E163" s="6">
        <f>E154/E158</f>
        <v>7.6923076923076927E-2</v>
      </c>
      <c r="F163" s="6">
        <f>F154/F158</f>
        <v>7.6923076923076927E-2</v>
      </c>
      <c r="G163" s="6">
        <f>SUM(B163:F163)</f>
        <v>0.38461538461538464</v>
      </c>
      <c r="H163" s="9">
        <f>G163/5</f>
        <v>7.6923076923076927E-2</v>
      </c>
    </row>
    <row r="164" spans="1:8" ht="15.75" thickBot="1" x14ac:dyDescent="0.3">
      <c r="A164" s="5" t="s">
        <v>110</v>
      </c>
      <c r="B164" s="6">
        <f>B155/B158</f>
        <v>0.23076923076923078</v>
      </c>
      <c r="C164" s="6">
        <f>C155/C158</f>
        <v>0.23076923076923078</v>
      </c>
      <c r="D164" s="6">
        <f>D155/D158</f>
        <v>0.23076923076923078</v>
      </c>
      <c r="E164" s="6">
        <f>E155/E158</f>
        <v>0.23076923076923078</v>
      </c>
      <c r="F164" s="6">
        <f>F155/F158</f>
        <v>0.23076923076923078</v>
      </c>
      <c r="G164" s="6">
        <f>SUM(B164:F164)</f>
        <v>1.153846153846154</v>
      </c>
      <c r="H164" s="9">
        <f>G164/5</f>
        <v>0.23076923076923078</v>
      </c>
    </row>
    <row r="165" spans="1:8" ht="15.75" thickBot="1" x14ac:dyDescent="0.3">
      <c r="A165" s="5" t="s">
        <v>111</v>
      </c>
      <c r="B165" s="6">
        <f>B156/B158</f>
        <v>0.30769230769230771</v>
      </c>
      <c r="C165" s="6">
        <f>C156/C158</f>
        <v>0.30769230769230771</v>
      </c>
      <c r="D165" s="6">
        <f>D156/D158</f>
        <v>0.30769230769230771</v>
      </c>
      <c r="E165" s="6">
        <f>E156/E158</f>
        <v>0.30769230769230771</v>
      </c>
      <c r="F165" s="6">
        <f>F156/F158</f>
        <v>0.30769230769230771</v>
      </c>
      <c r="G165" s="6">
        <f>SUM(B165:F165)</f>
        <v>1.5384615384615385</v>
      </c>
      <c r="H165" s="9">
        <f>G165/5</f>
        <v>0.30769230769230771</v>
      </c>
    </row>
    <row r="166" spans="1:8" ht="15.75" thickBot="1" x14ac:dyDescent="0.3">
      <c r="A166" s="5" t="s">
        <v>112</v>
      </c>
      <c r="B166" s="6">
        <f>B157/B158</f>
        <v>0.23076923076923078</v>
      </c>
      <c r="C166" s="6">
        <f>C157/C158</f>
        <v>0.23076923076923078</v>
      </c>
      <c r="D166" s="6">
        <f>1/4.33</f>
        <v>0.23094688221709006</v>
      </c>
      <c r="E166" s="6">
        <f>E157/E158</f>
        <v>0.23076923076923078</v>
      </c>
      <c r="F166" s="6">
        <f>F157/F158</f>
        <v>0.23076923076923078</v>
      </c>
      <c r="G166" s="6">
        <f>SUM(B166:F166)</f>
        <v>1.1540238052940133</v>
      </c>
      <c r="H166" s="9">
        <f>G166/5</f>
        <v>0.23080476105880265</v>
      </c>
    </row>
    <row r="168" spans="1:8" ht="15.75" thickBot="1" x14ac:dyDescent="0.3">
      <c r="A168" s="3" t="s">
        <v>115</v>
      </c>
    </row>
    <row r="169" spans="1:8" ht="15.75" thickBot="1" x14ac:dyDescent="0.3">
      <c r="A169" s="5" t="s">
        <v>18</v>
      </c>
      <c r="B169" s="5" t="s">
        <v>34</v>
      </c>
      <c r="C169" s="5" t="s">
        <v>35</v>
      </c>
      <c r="D169" s="5" t="s">
        <v>36</v>
      </c>
      <c r="E169" s="5" t="s">
        <v>44</v>
      </c>
      <c r="F169" s="5" t="s">
        <v>45</v>
      </c>
    </row>
    <row r="170" spans="1:8" ht="15.75" thickBot="1" x14ac:dyDescent="0.3">
      <c r="A170" s="5" t="s">
        <v>34</v>
      </c>
      <c r="B170" s="5">
        <f>4/4</f>
        <v>1</v>
      </c>
      <c r="C170" s="5">
        <f>4/4</f>
        <v>1</v>
      </c>
      <c r="D170" s="6">
        <f>4/3</f>
        <v>1.3333333333333333</v>
      </c>
      <c r="E170" s="5">
        <f>4/1</f>
        <v>4</v>
      </c>
      <c r="F170" s="7">
        <f>4/2</f>
        <v>2</v>
      </c>
    </row>
    <row r="171" spans="1:8" ht="15.75" thickBot="1" x14ac:dyDescent="0.3">
      <c r="A171" s="5" t="s">
        <v>35</v>
      </c>
      <c r="B171" s="5">
        <f>4/4</f>
        <v>1</v>
      </c>
      <c r="C171" s="5">
        <f>4/4</f>
        <v>1</v>
      </c>
      <c r="D171" s="6">
        <f>4/3</f>
        <v>1.3333333333333333</v>
      </c>
      <c r="E171" s="5">
        <f>4/1</f>
        <v>4</v>
      </c>
      <c r="F171" s="7">
        <f>4/2</f>
        <v>2</v>
      </c>
    </row>
    <row r="172" spans="1:8" ht="15.75" thickBot="1" x14ac:dyDescent="0.3">
      <c r="A172" s="5" t="s">
        <v>36</v>
      </c>
      <c r="B172" s="5">
        <f>3/4</f>
        <v>0.75</v>
      </c>
      <c r="C172" s="5">
        <f>3/4</f>
        <v>0.75</v>
      </c>
      <c r="D172" s="5">
        <f>3/3</f>
        <v>1</v>
      </c>
      <c r="E172" s="5">
        <f>3/1</f>
        <v>3</v>
      </c>
      <c r="F172" s="5">
        <f>3/2</f>
        <v>1.5</v>
      </c>
    </row>
    <row r="173" spans="1:8" ht="15.75" thickBot="1" x14ac:dyDescent="0.3">
      <c r="A173" s="5" t="s">
        <v>44</v>
      </c>
      <c r="B173" s="5">
        <f>1/4</f>
        <v>0.25</v>
      </c>
      <c r="C173" s="5">
        <f>1/4</f>
        <v>0.25</v>
      </c>
      <c r="D173" s="6">
        <f>1/3</f>
        <v>0.33333333333333331</v>
      </c>
      <c r="E173" s="5">
        <f>1/1</f>
        <v>1</v>
      </c>
      <c r="F173" s="6">
        <f>1/2</f>
        <v>0.5</v>
      </c>
    </row>
    <row r="174" spans="1:8" ht="15.75" thickBot="1" x14ac:dyDescent="0.3">
      <c r="A174" s="5" t="s">
        <v>45</v>
      </c>
      <c r="B174" s="5">
        <f>2/4</f>
        <v>0.5</v>
      </c>
      <c r="C174" s="5">
        <f>2/4</f>
        <v>0.5</v>
      </c>
      <c r="D174" s="7">
        <f>2/3</f>
        <v>0.66666666666666663</v>
      </c>
      <c r="E174" s="5">
        <f>2/1</f>
        <v>2</v>
      </c>
      <c r="F174" s="5">
        <f>2/2</f>
        <v>1</v>
      </c>
    </row>
    <row r="175" spans="1:8" ht="15.75" thickBot="1" x14ac:dyDescent="0.3">
      <c r="A175" s="5" t="s">
        <v>39</v>
      </c>
      <c r="B175" s="5">
        <f>SUM(B170:B174)</f>
        <v>3.5</v>
      </c>
      <c r="C175" s="5">
        <f>SUM(C170:C174)</f>
        <v>3.5</v>
      </c>
      <c r="D175" s="6">
        <f t="shared" ref="D175:F175" si="11">SUM(D170:D174)</f>
        <v>4.666666666666667</v>
      </c>
      <c r="E175" s="5">
        <f t="shared" si="11"/>
        <v>14</v>
      </c>
      <c r="F175" s="7">
        <f t="shared" si="11"/>
        <v>7</v>
      </c>
    </row>
    <row r="177" spans="1:8" ht="15.75" thickBot="1" x14ac:dyDescent="0.3"/>
    <row r="178" spans="1:8" ht="45.75" thickBot="1" x14ac:dyDescent="0.3">
      <c r="A178" s="5" t="s">
        <v>20</v>
      </c>
      <c r="B178" s="5" t="s">
        <v>116</v>
      </c>
      <c r="C178" s="5" t="s">
        <v>109</v>
      </c>
      <c r="D178" s="5" t="s">
        <v>114</v>
      </c>
      <c r="E178" s="5" t="s">
        <v>111</v>
      </c>
      <c r="F178" s="5" t="s">
        <v>112</v>
      </c>
      <c r="G178" s="5" t="s">
        <v>99</v>
      </c>
      <c r="H178" s="10" t="s">
        <v>100</v>
      </c>
    </row>
    <row r="179" spans="1:8" ht="15.75" thickBot="1" x14ac:dyDescent="0.3">
      <c r="A179" s="5" t="s">
        <v>108</v>
      </c>
      <c r="B179" s="6">
        <f>B170/B175</f>
        <v>0.2857142857142857</v>
      </c>
      <c r="C179" s="6">
        <f>C170/C175</f>
        <v>0.2857142857142857</v>
      </c>
      <c r="D179" s="6">
        <f>D170/D175</f>
        <v>0.2857142857142857</v>
      </c>
      <c r="E179" s="6">
        <f>E170/E175</f>
        <v>0.2857142857142857</v>
      </c>
      <c r="F179" s="6">
        <f>F170/F175</f>
        <v>0.2857142857142857</v>
      </c>
      <c r="G179" s="6">
        <f>SUM(B179:F179)</f>
        <v>1.4285714285714284</v>
      </c>
      <c r="H179" s="9">
        <f>G179/5</f>
        <v>0.2857142857142857</v>
      </c>
    </row>
    <row r="180" spans="1:8" ht="15.75" thickBot="1" x14ac:dyDescent="0.3">
      <c r="A180" s="5" t="s">
        <v>109</v>
      </c>
      <c r="B180" s="6">
        <f>B171/B175</f>
        <v>0.2857142857142857</v>
      </c>
      <c r="C180" s="6">
        <f>C171/C175</f>
        <v>0.2857142857142857</v>
      </c>
      <c r="D180" s="6">
        <f>D171/D175</f>
        <v>0.2857142857142857</v>
      </c>
      <c r="E180" s="6">
        <f>E171/E175</f>
        <v>0.2857142857142857</v>
      </c>
      <c r="F180" s="6">
        <f>F171/F175</f>
        <v>0.2857142857142857</v>
      </c>
      <c r="G180" s="6">
        <f>SUM(B180:F180)</f>
        <v>1.4285714285714284</v>
      </c>
      <c r="H180" s="9">
        <f>G180/5</f>
        <v>0.2857142857142857</v>
      </c>
    </row>
    <row r="181" spans="1:8" ht="15.75" thickBot="1" x14ac:dyDescent="0.3">
      <c r="A181" s="5" t="s">
        <v>114</v>
      </c>
      <c r="B181" s="6">
        <f>B172/B175</f>
        <v>0.21428571428571427</v>
      </c>
      <c r="C181" s="6">
        <f>C172/C175</f>
        <v>0.21428571428571427</v>
      </c>
      <c r="D181" s="6">
        <f>D172/D175</f>
        <v>0.21428571428571427</v>
      </c>
      <c r="E181" s="6">
        <f>E172/E175</f>
        <v>0.21428571428571427</v>
      </c>
      <c r="F181" s="6">
        <f>F172/F175</f>
        <v>0.21428571428571427</v>
      </c>
      <c r="G181" s="6">
        <f>SUM(B181:F181)</f>
        <v>1.0714285714285714</v>
      </c>
      <c r="H181" s="9">
        <f>G181/5</f>
        <v>0.21428571428571427</v>
      </c>
    </row>
    <row r="182" spans="1:8" ht="15.75" thickBot="1" x14ac:dyDescent="0.3">
      <c r="A182" s="5" t="s">
        <v>111</v>
      </c>
      <c r="B182" s="6">
        <f>B173/B175</f>
        <v>7.1428571428571425E-2</v>
      </c>
      <c r="C182" s="6">
        <f>C173/C175</f>
        <v>7.1428571428571425E-2</v>
      </c>
      <c r="D182" s="6">
        <f>D173/D175</f>
        <v>7.1428571428571425E-2</v>
      </c>
      <c r="E182" s="6">
        <f>E173/E175</f>
        <v>7.1428571428571425E-2</v>
      </c>
      <c r="F182" s="6">
        <f>F173/F175</f>
        <v>7.1428571428571425E-2</v>
      </c>
      <c r="G182" s="6">
        <f>SUM(B182:F182)</f>
        <v>0.3571428571428571</v>
      </c>
      <c r="H182" s="9">
        <f>G182/5</f>
        <v>7.1428571428571425E-2</v>
      </c>
    </row>
    <row r="183" spans="1:8" ht="15.75" thickBot="1" x14ac:dyDescent="0.3">
      <c r="A183" s="5" t="s">
        <v>112</v>
      </c>
      <c r="B183" s="6">
        <f>B174/B175</f>
        <v>0.14285714285714285</v>
      </c>
      <c r="C183" s="6">
        <f>C174/C175</f>
        <v>0.14285714285714285</v>
      </c>
      <c r="D183" s="6">
        <f>D174/D175</f>
        <v>0.14285714285714285</v>
      </c>
      <c r="E183" s="6">
        <f>E174/E175</f>
        <v>0.14285714285714285</v>
      </c>
      <c r="F183" s="6">
        <f>F174/F175</f>
        <v>0.14285714285714285</v>
      </c>
      <c r="G183" s="6">
        <f>SUM(B183:F183)</f>
        <v>0.71428571428571419</v>
      </c>
      <c r="H183" s="9">
        <f>G183/5</f>
        <v>0.14285714285714285</v>
      </c>
    </row>
    <row r="185" spans="1:8" x14ac:dyDescent="0.25">
      <c r="A185" s="3" t="s">
        <v>117</v>
      </c>
    </row>
    <row r="186" spans="1:8" ht="15.75" thickBot="1" x14ac:dyDescent="0.3"/>
    <row r="187" spans="1:8" ht="15.75" thickBot="1" x14ac:dyDescent="0.3">
      <c r="A187" s="5" t="s">
        <v>18</v>
      </c>
      <c r="B187" s="5" t="s">
        <v>47</v>
      </c>
      <c r="C187" s="5" t="s">
        <v>35</v>
      </c>
      <c r="D187" s="5" t="s">
        <v>48</v>
      </c>
      <c r="E187" s="5" t="s">
        <v>49</v>
      </c>
      <c r="F187" s="5" t="s">
        <v>38</v>
      </c>
    </row>
    <row r="188" spans="1:8" ht="15.75" thickBot="1" x14ac:dyDescent="0.3">
      <c r="A188" s="5" t="s">
        <v>47</v>
      </c>
      <c r="B188" s="5">
        <f>3/3</f>
        <v>1</v>
      </c>
      <c r="C188" s="5">
        <f>3/4</f>
        <v>0.75</v>
      </c>
      <c r="D188" s="7">
        <f>3/1</f>
        <v>3</v>
      </c>
      <c r="E188" s="5">
        <f>3/2</f>
        <v>1.5</v>
      </c>
      <c r="F188" s="8">
        <f>3/3</f>
        <v>1</v>
      </c>
    </row>
    <row r="189" spans="1:8" ht="15.75" thickBot="1" x14ac:dyDescent="0.3">
      <c r="A189" s="5" t="s">
        <v>35</v>
      </c>
      <c r="B189" s="6">
        <f>4/3</f>
        <v>1.3333333333333333</v>
      </c>
      <c r="C189" s="5">
        <f>4/4</f>
        <v>1</v>
      </c>
      <c r="D189" s="7">
        <f>4/1</f>
        <v>4</v>
      </c>
      <c r="E189" s="5">
        <f>4/2</f>
        <v>2</v>
      </c>
      <c r="F189" s="6">
        <f>4/3</f>
        <v>1.3333333333333333</v>
      </c>
    </row>
    <row r="190" spans="1:8" ht="15.75" thickBot="1" x14ac:dyDescent="0.3">
      <c r="A190" s="5" t="s">
        <v>48</v>
      </c>
      <c r="B190" s="6">
        <f>1/3</f>
        <v>0.33333333333333331</v>
      </c>
      <c r="C190" s="5">
        <f>1/4</f>
        <v>0.25</v>
      </c>
      <c r="D190" s="7">
        <f>1/1</f>
        <v>1</v>
      </c>
      <c r="E190" s="5">
        <f>1/2</f>
        <v>0.5</v>
      </c>
      <c r="F190" s="6">
        <f>1/3</f>
        <v>0.33333333333333331</v>
      </c>
    </row>
    <row r="191" spans="1:8" ht="15.75" thickBot="1" x14ac:dyDescent="0.3">
      <c r="A191" s="5" t="s">
        <v>49</v>
      </c>
      <c r="B191" s="6">
        <f>2/3</f>
        <v>0.66666666666666663</v>
      </c>
      <c r="C191" s="5">
        <f>2/4</f>
        <v>0.5</v>
      </c>
      <c r="D191" s="7">
        <f>2/1</f>
        <v>2</v>
      </c>
      <c r="E191" s="5">
        <f>2/2</f>
        <v>1</v>
      </c>
      <c r="F191" s="6">
        <f>2/3</f>
        <v>0.66666666666666663</v>
      </c>
    </row>
    <row r="192" spans="1:8" ht="15.75" thickBot="1" x14ac:dyDescent="0.3">
      <c r="A192" s="5" t="s">
        <v>38</v>
      </c>
      <c r="B192" s="5">
        <f>3/3</f>
        <v>1</v>
      </c>
      <c r="C192" s="5">
        <f>3/4</f>
        <v>0.75</v>
      </c>
      <c r="D192" s="7">
        <f>3/1</f>
        <v>3</v>
      </c>
      <c r="E192" s="5">
        <f>3/2</f>
        <v>1.5</v>
      </c>
      <c r="F192" s="8">
        <f>3/3</f>
        <v>1</v>
      </c>
    </row>
    <row r="193" spans="1:8" ht="15.75" thickBot="1" x14ac:dyDescent="0.3">
      <c r="A193" s="5" t="s">
        <v>39</v>
      </c>
      <c r="B193" s="6">
        <f>SUM(B188:B192)</f>
        <v>4.333333333333333</v>
      </c>
      <c r="C193" s="6">
        <f>SUM(C188:C192)</f>
        <v>3.25</v>
      </c>
      <c r="D193" s="7">
        <f t="shared" ref="D193:F193" si="12">SUM(D188:D192)</f>
        <v>13</v>
      </c>
      <c r="E193" s="6">
        <f t="shared" si="12"/>
        <v>6.5</v>
      </c>
      <c r="F193" s="6">
        <f t="shared" si="12"/>
        <v>4.333333333333333</v>
      </c>
    </row>
    <row r="195" spans="1:8" ht="15.75" thickBot="1" x14ac:dyDescent="0.3"/>
    <row r="196" spans="1:8" ht="45.75" thickBot="1" x14ac:dyDescent="0.3">
      <c r="A196" s="5" t="s">
        <v>20</v>
      </c>
      <c r="B196" s="5" t="s">
        <v>116</v>
      </c>
      <c r="C196" s="5" t="s">
        <v>109</v>
      </c>
      <c r="D196" s="5" t="s">
        <v>114</v>
      </c>
      <c r="E196" s="5" t="s">
        <v>111</v>
      </c>
      <c r="F196" s="5" t="s">
        <v>112</v>
      </c>
      <c r="G196" s="5" t="s">
        <v>99</v>
      </c>
      <c r="H196" s="10" t="s">
        <v>100</v>
      </c>
    </row>
    <row r="197" spans="1:8" ht="15.75" thickBot="1" x14ac:dyDescent="0.3">
      <c r="A197" s="5" t="s">
        <v>108</v>
      </c>
      <c r="B197" s="6">
        <f>B188/B193</f>
        <v>0.23076923076923078</v>
      </c>
      <c r="C197" s="6">
        <f>C188/C193</f>
        <v>0.23076923076923078</v>
      </c>
      <c r="D197" s="6">
        <f>D188/D193</f>
        <v>0.23076923076923078</v>
      </c>
      <c r="E197" s="6">
        <f>E188/E193</f>
        <v>0.23076923076923078</v>
      </c>
      <c r="F197" s="6">
        <f>F188/F193</f>
        <v>0.23076923076923078</v>
      </c>
      <c r="G197" s="6">
        <f>SUM(B197:F197)</f>
        <v>1.153846153846154</v>
      </c>
      <c r="H197" s="9">
        <f>G197/5</f>
        <v>0.23076923076923078</v>
      </c>
    </row>
    <row r="198" spans="1:8" ht="15.75" thickBot="1" x14ac:dyDescent="0.3">
      <c r="A198" s="5" t="s">
        <v>109</v>
      </c>
      <c r="B198" s="6">
        <f>B189/B193</f>
        <v>0.30769230769230771</v>
      </c>
      <c r="C198" s="6">
        <f>C189/C193</f>
        <v>0.30769230769230771</v>
      </c>
      <c r="D198" s="6">
        <f>D189/D193</f>
        <v>0.30769230769230771</v>
      </c>
      <c r="E198" s="6">
        <f>E189/E193</f>
        <v>0.30769230769230771</v>
      </c>
      <c r="F198" s="6">
        <f>F189/F193</f>
        <v>0.30769230769230771</v>
      </c>
      <c r="G198" s="6">
        <f>SUM(B198:F198)</f>
        <v>1.5384615384615385</v>
      </c>
      <c r="H198" s="9">
        <f>G198/5</f>
        <v>0.30769230769230771</v>
      </c>
    </row>
    <row r="199" spans="1:8" ht="15.75" thickBot="1" x14ac:dyDescent="0.3">
      <c r="A199" s="5" t="s">
        <v>114</v>
      </c>
      <c r="B199" s="6">
        <f>B190/B193</f>
        <v>7.6923076923076927E-2</v>
      </c>
      <c r="C199" s="6">
        <f>C190/C193</f>
        <v>7.6923076923076927E-2</v>
      </c>
      <c r="D199" s="6">
        <f>D190/D193</f>
        <v>7.6923076923076927E-2</v>
      </c>
      <c r="E199" s="6">
        <f>E190/E193</f>
        <v>7.6923076923076927E-2</v>
      </c>
      <c r="F199" s="6">
        <f>F190/F193</f>
        <v>7.6923076923076927E-2</v>
      </c>
      <c r="G199" s="6">
        <f>SUM(B199:F199)</f>
        <v>0.38461538461538464</v>
      </c>
      <c r="H199" s="9">
        <f>G199/5</f>
        <v>7.6923076923076927E-2</v>
      </c>
    </row>
    <row r="200" spans="1:8" ht="15.75" thickBot="1" x14ac:dyDescent="0.3">
      <c r="A200" s="5" t="s">
        <v>111</v>
      </c>
      <c r="B200" s="6">
        <f>B191/B193</f>
        <v>0.15384615384615385</v>
      </c>
      <c r="C200" s="6">
        <f>C191/C193</f>
        <v>0.15384615384615385</v>
      </c>
      <c r="D200" s="6">
        <f>D191/D193</f>
        <v>0.15384615384615385</v>
      </c>
      <c r="E200" s="6">
        <f>E191/E193</f>
        <v>0.15384615384615385</v>
      </c>
      <c r="F200" s="6">
        <f>F191/F193</f>
        <v>0.15384615384615385</v>
      </c>
      <c r="G200" s="6">
        <f>SUM(B200:F200)</f>
        <v>0.76923076923076927</v>
      </c>
      <c r="H200" s="9">
        <f>G200/5</f>
        <v>0.15384615384615385</v>
      </c>
    </row>
    <row r="201" spans="1:8" ht="15.75" thickBot="1" x14ac:dyDescent="0.3">
      <c r="A201" s="5" t="s">
        <v>112</v>
      </c>
      <c r="B201" s="6">
        <f>B192/B193</f>
        <v>0.23076923076923078</v>
      </c>
      <c r="C201" s="6">
        <f>C192/C193</f>
        <v>0.23076923076923078</v>
      </c>
      <c r="D201" s="6">
        <f>D192/D193</f>
        <v>0.23076923076923078</v>
      </c>
      <c r="E201" s="6">
        <f>E192/E193</f>
        <v>0.23076923076923078</v>
      </c>
      <c r="F201" s="6">
        <f>F192/F193</f>
        <v>0.23076923076923078</v>
      </c>
      <c r="G201" s="6">
        <f>SUM(B201:F201)</f>
        <v>1.153846153846154</v>
      </c>
      <c r="H201" s="9">
        <f>G201/5</f>
        <v>0.23076923076923078</v>
      </c>
    </row>
    <row r="203" spans="1:8" x14ac:dyDescent="0.25">
      <c r="A203" s="3" t="s">
        <v>118</v>
      </c>
    </row>
    <row r="204" spans="1:8" ht="15.75" thickBot="1" x14ac:dyDescent="0.3"/>
    <row r="205" spans="1:8" ht="15.75" thickBot="1" x14ac:dyDescent="0.3">
      <c r="A205" s="5" t="s">
        <v>18</v>
      </c>
      <c r="B205" s="5" t="s">
        <v>34</v>
      </c>
      <c r="C205" s="5" t="s">
        <v>76</v>
      </c>
      <c r="D205" s="5" t="s">
        <v>77</v>
      </c>
      <c r="E205" s="5" t="s">
        <v>49</v>
      </c>
      <c r="F205" s="5" t="s">
        <v>78</v>
      </c>
    </row>
    <row r="206" spans="1:8" ht="15.75" thickBot="1" x14ac:dyDescent="0.3">
      <c r="A206" s="5" t="s">
        <v>34</v>
      </c>
      <c r="B206" s="8">
        <f>4/4</f>
        <v>1</v>
      </c>
      <c r="C206" s="6">
        <f>4/3</f>
        <v>1.3333333333333333</v>
      </c>
      <c r="D206" s="8">
        <f>4/2</f>
        <v>2</v>
      </c>
      <c r="E206" s="8">
        <f>4/2</f>
        <v>2</v>
      </c>
      <c r="F206" s="8">
        <f>4/1</f>
        <v>4</v>
      </c>
    </row>
    <row r="207" spans="1:8" ht="15.75" thickBot="1" x14ac:dyDescent="0.3">
      <c r="A207" s="5" t="s">
        <v>76</v>
      </c>
      <c r="B207" s="8">
        <f>3/4</f>
        <v>0.75</v>
      </c>
      <c r="C207" s="8">
        <f>3/3</f>
        <v>1</v>
      </c>
      <c r="D207" s="8">
        <f>3/2</f>
        <v>1.5</v>
      </c>
      <c r="E207" s="8">
        <f>3/2</f>
        <v>1.5</v>
      </c>
      <c r="F207" s="8">
        <f>3/1</f>
        <v>3</v>
      </c>
    </row>
    <row r="208" spans="1:8" ht="15.75" thickBot="1" x14ac:dyDescent="0.3">
      <c r="A208" s="5" t="s">
        <v>77</v>
      </c>
      <c r="B208" s="8">
        <f>2/4</f>
        <v>0.5</v>
      </c>
      <c r="C208" s="6">
        <f>2/3</f>
        <v>0.66666666666666663</v>
      </c>
      <c r="D208" s="8">
        <f>2/2</f>
        <v>1</v>
      </c>
      <c r="E208" s="8">
        <f>2/2</f>
        <v>1</v>
      </c>
      <c r="F208" s="8">
        <f>2/1</f>
        <v>2</v>
      </c>
    </row>
    <row r="209" spans="1:8" ht="15.75" thickBot="1" x14ac:dyDescent="0.3">
      <c r="A209" s="5" t="s">
        <v>49</v>
      </c>
      <c r="B209" s="8">
        <f>2/4</f>
        <v>0.5</v>
      </c>
      <c r="C209" s="6">
        <f>2/3</f>
        <v>0.66666666666666663</v>
      </c>
      <c r="D209" s="8">
        <f>2/2</f>
        <v>1</v>
      </c>
      <c r="E209" s="8">
        <f>2/2</f>
        <v>1</v>
      </c>
      <c r="F209" s="8">
        <f>2/1</f>
        <v>2</v>
      </c>
    </row>
    <row r="210" spans="1:8" ht="15.75" thickBot="1" x14ac:dyDescent="0.3">
      <c r="A210" s="5" t="s">
        <v>78</v>
      </c>
      <c r="B210" s="8">
        <f>1/4</f>
        <v>0.25</v>
      </c>
      <c r="C210" s="6">
        <f>1/3</f>
        <v>0.33333333333333331</v>
      </c>
      <c r="D210" s="8">
        <f>1/2</f>
        <v>0.5</v>
      </c>
      <c r="E210" s="8">
        <f>1/2</f>
        <v>0.5</v>
      </c>
      <c r="F210" s="8">
        <f>1/1</f>
        <v>1</v>
      </c>
    </row>
    <row r="211" spans="1:8" ht="15.75" thickBot="1" x14ac:dyDescent="0.3">
      <c r="A211" s="5" t="s">
        <v>39</v>
      </c>
      <c r="B211" s="8">
        <f>SUM(B206:B210)</f>
        <v>3</v>
      </c>
      <c r="C211" s="8">
        <f>SUM(C206:C210)</f>
        <v>3.9999999999999996</v>
      </c>
      <c r="D211" s="8">
        <f t="shared" ref="D211:F211" si="13">SUM(D206:D210)</f>
        <v>6</v>
      </c>
      <c r="E211" s="8">
        <f t="shared" si="13"/>
        <v>6</v>
      </c>
      <c r="F211" s="8">
        <f t="shared" si="13"/>
        <v>12</v>
      </c>
    </row>
    <row r="213" spans="1:8" ht="15.75" thickBot="1" x14ac:dyDescent="0.3"/>
    <row r="214" spans="1:8" ht="45.75" thickBot="1" x14ac:dyDescent="0.3">
      <c r="A214" s="5" t="s">
        <v>20</v>
      </c>
      <c r="B214" s="5" t="s">
        <v>116</v>
      </c>
      <c r="C214" s="5" t="s">
        <v>109</v>
      </c>
      <c r="D214" s="5" t="s">
        <v>114</v>
      </c>
      <c r="E214" s="5" t="s">
        <v>111</v>
      </c>
      <c r="F214" s="5" t="s">
        <v>112</v>
      </c>
      <c r="G214" s="5" t="s">
        <v>99</v>
      </c>
      <c r="H214" s="10" t="s">
        <v>100</v>
      </c>
    </row>
    <row r="215" spans="1:8" ht="15.75" thickBot="1" x14ac:dyDescent="0.3">
      <c r="A215" s="5" t="s">
        <v>108</v>
      </c>
      <c r="B215" s="6">
        <f>B206/B211</f>
        <v>0.33333333333333331</v>
      </c>
      <c r="C215" s="6">
        <f>C206/C211</f>
        <v>0.33333333333333337</v>
      </c>
      <c r="D215" s="6">
        <f>D206/D211</f>
        <v>0.33333333333333331</v>
      </c>
      <c r="E215" s="6">
        <f>E206/E211</f>
        <v>0.33333333333333331</v>
      </c>
      <c r="F215" s="6">
        <f>F206/F211</f>
        <v>0.33333333333333331</v>
      </c>
      <c r="G215" s="6">
        <f>SUM(B215:F215)</f>
        <v>1.6666666666666665</v>
      </c>
      <c r="H215" s="9">
        <f>G215/5</f>
        <v>0.33333333333333331</v>
      </c>
    </row>
    <row r="216" spans="1:8" ht="15.75" thickBot="1" x14ac:dyDescent="0.3">
      <c r="A216" s="5" t="s">
        <v>109</v>
      </c>
      <c r="B216" s="6">
        <f>B207/B211</f>
        <v>0.25</v>
      </c>
      <c r="C216" s="6">
        <f>C207/C211</f>
        <v>0.25000000000000006</v>
      </c>
      <c r="D216" s="6">
        <f>D207/D211</f>
        <v>0.25</v>
      </c>
      <c r="E216" s="6">
        <f>E207/E211</f>
        <v>0.25</v>
      </c>
      <c r="F216" s="6">
        <f>F207/F211</f>
        <v>0.25</v>
      </c>
      <c r="G216" s="6">
        <f>SUM(B216:F216)</f>
        <v>1.25</v>
      </c>
      <c r="H216" s="9">
        <f>G216/5</f>
        <v>0.25</v>
      </c>
    </row>
    <row r="217" spans="1:8" ht="15.75" thickBot="1" x14ac:dyDescent="0.3">
      <c r="A217" s="5" t="s">
        <v>114</v>
      </c>
      <c r="B217" s="6">
        <f>B208/B211</f>
        <v>0.16666666666666666</v>
      </c>
      <c r="C217" s="6">
        <f>C208/C211</f>
        <v>0.16666666666666669</v>
      </c>
      <c r="D217" s="6">
        <f>D208/D211</f>
        <v>0.16666666666666666</v>
      </c>
      <c r="E217" s="6">
        <f>E208/E211</f>
        <v>0.16666666666666666</v>
      </c>
      <c r="F217" s="6">
        <f>F208/F211</f>
        <v>0.16666666666666666</v>
      </c>
      <c r="G217" s="6">
        <f>SUM(B217:F217)</f>
        <v>0.83333333333333326</v>
      </c>
      <c r="H217" s="9">
        <f>G217/5</f>
        <v>0.16666666666666666</v>
      </c>
    </row>
    <row r="218" spans="1:8" ht="15.75" thickBot="1" x14ac:dyDescent="0.3">
      <c r="A218" s="5" t="s">
        <v>111</v>
      </c>
      <c r="B218" s="6">
        <f>B209/B211</f>
        <v>0.16666666666666666</v>
      </c>
      <c r="C218" s="6">
        <f>C209/C211</f>
        <v>0.16666666666666669</v>
      </c>
      <c r="D218" s="6">
        <f>D209/D211</f>
        <v>0.16666666666666666</v>
      </c>
      <c r="E218" s="6">
        <f>E209/E211</f>
        <v>0.16666666666666666</v>
      </c>
      <c r="F218" s="6">
        <f>F209/F211</f>
        <v>0.16666666666666666</v>
      </c>
      <c r="G218" s="6">
        <f>SUM(B218:F218)</f>
        <v>0.83333333333333326</v>
      </c>
      <c r="H218" s="9">
        <f>G218/5</f>
        <v>0.16666666666666666</v>
      </c>
    </row>
    <row r="219" spans="1:8" ht="15.75" thickBot="1" x14ac:dyDescent="0.3">
      <c r="A219" s="5" t="s">
        <v>112</v>
      </c>
      <c r="B219" s="6">
        <f>B210/B211</f>
        <v>8.3333333333333329E-2</v>
      </c>
      <c r="C219" s="6">
        <f>C210/C211</f>
        <v>8.3333333333333343E-2</v>
      </c>
      <c r="D219" s="6">
        <f>D210/D211</f>
        <v>8.3333333333333329E-2</v>
      </c>
      <c r="E219" s="6">
        <f>E210/E211</f>
        <v>8.3333333333333329E-2</v>
      </c>
      <c r="F219" s="6">
        <f>F210/F211</f>
        <v>8.3333333333333329E-2</v>
      </c>
      <c r="G219" s="6">
        <f>SUM(B219:F219)</f>
        <v>0.41666666666666663</v>
      </c>
      <c r="H219" s="9">
        <f>G219/5</f>
        <v>8.3333333333333329E-2</v>
      </c>
    </row>
    <row r="221" spans="1:8" x14ac:dyDescent="0.25">
      <c r="A221" s="3" t="s">
        <v>119</v>
      </c>
    </row>
    <row r="222" spans="1:8" ht="15.75" thickBot="1" x14ac:dyDescent="0.3"/>
    <row r="223" spans="1:8" ht="15.75" thickBot="1" x14ac:dyDescent="0.3">
      <c r="A223" s="5" t="s">
        <v>18</v>
      </c>
      <c r="B223" s="5" t="s">
        <v>47</v>
      </c>
      <c r="C223" s="5" t="s">
        <v>80</v>
      </c>
      <c r="D223" s="5" t="s">
        <v>81</v>
      </c>
      <c r="E223" s="5" t="s">
        <v>44</v>
      </c>
      <c r="F223" s="5" t="s">
        <v>82</v>
      </c>
    </row>
    <row r="224" spans="1:8" ht="15.75" thickBot="1" x14ac:dyDescent="0.3">
      <c r="A224" s="5" t="s">
        <v>47</v>
      </c>
      <c r="B224" s="8">
        <f>3/3</f>
        <v>1</v>
      </c>
      <c r="C224" s="6">
        <f>3/2</f>
        <v>1.5</v>
      </c>
      <c r="D224" s="8">
        <f>3/4</f>
        <v>0.75</v>
      </c>
      <c r="E224" s="8">
        <f>3/1</f>
        <v>3</v>
      </c>
      <c r="F224" s="8">
        <f>3/4</f>
        <v>0.75</v>
      </c>
    </row>
    <row r="225" spans="1:8" ht="15.75" thickBot="1" x14ac:dyDescent="0.3">
      <c r="A225" s="5" t="s">
        <v>80</v>
      </c>
      <c r="B225" s="6">
        <f>2/3</f>
        <v>0.66666666666666663</v>
      </c>
      <c r="C225" s="8">
        <f>2/2</f>
        <v>1</v>
      </c>
      <c r="D225" s="8">
        <f>2/4</f>
        <v>0.5</v>
      </c>
      <c r="E225" s="8">
        <f>2/1</f>
        <v>2</v>
      </c>
      <c r="F225" s="8">
        <f>2/4</f>
        <v>0.5</v>
      </c>
    </row>
    <row r="226" spans="1:8" ht="15.75" thickBot="1" x14ac:dyDescent="0.3">
      <c r="A226" s="5" t="s">
        <v>81</v>
      </c>
      <c r="B226" s="6">
        <f>4/3</f>
        <v>1.3333333333333333</v>
      </c>
      <c r="C226" s="6">
        <f>4/2</f>
        <v>2</v>
      </c>
      <c r="D226" s="8">
        <f>4/4</f>
        <v>1</v>
      </c>
      <c r="E226" s="8">
        <f>4/1</f>
        <v>4</v>
      </c>
      <c r="F226" s="8">
        <f>4/4</f>
        <v>1</v>
      </c>
    </row>
    <row r="227" spans="1:8" ht="15.75" thickBot="1" x14ac:dyDescent="0.3">
      <c r="A227" s="5" t="s">
        <v>44</v>
      </c>
      <c r="B227" s="6">
        <f>1/3</f>
        <v>0.33333333333333331</v>
      </c>
      <c r="C227" s="6">
        <f>1/2</f>
        <v>0.5</v>
      </c>
      <c r="D227" s="8">
        <f>1/4</f>
        <v>0.25</v>
      </c>
      <c r="E227" s="8">
        <f>1/1</f>
        <v>1</v>
      </c>
      <c r="F227" s="8">
        <f>1/4</f>
        <v>0.25</v>
      </c>
    </row>
    <row r="228" spans="1:8" ht="15.75" thickBot="1" x14ac:dyDescent="0.3">
      <c r="A228" s="5" t="s">
        <v>82</v>
      </c>
      <c r="B228" s="6">
        <f>4/3</f>
        <v>1.3333333333333333</v>
      </c>
      <c r="C228" s="6">
        <f>4/2</f>
        <v>2</v>
      </c>
      <c r="D228" s="8">
        <f>4/4</f>
        <v>1</v>
      </c>
      <c r="E228" s="8">
        <f>4/1</f>
        <v>4</v>
      </c>
      <c r="F228" s="8">
        <f>4/4</f>
        <v>1</v>
      </c>
    </row>
    <row r="229" spans="1:8" ht="15.75" thickBot="1" x14ac:dyDescent="0.3">
      <c r="A229" s="5" t="s">
        <v>39</v>
      </c>
      <c r="B229" s="6">
        <f>SUM(B224:B228)</f>
        <v>4.666666666666667</v>
      </c>
      <c r="C229" s="8">
        <f>SUM(C224:C228)</f>
        <v>7</v>
      </c>
      <c r="D229" s="8">
        <f t="shared" ref="D229:F229" si="14">SUM(D224:D228)</f>
        <v>3.5</v>
      </c>
      <c r="E229" s="8">
        <f t="shared" si="14"/>
        <v>14</v>
      </c>
      <c r="F229" s="8">
        <f t="shared" si="14"/>
        <v>3.5</v>
      </c>
    </row>
    <row r="231" spans="1:8" ht="15.75" thickBot="1" x14ac:dyDescent="0.3"/>
    <row r="232" spans="1:8" ht="45.75" thickBot="1" x14ac:dyDescent="0.3">
      <c r="A232" s="5" t="s">
        <v>20</v>
      </c>
      <c r="B232" s="5" t="s">
        <v>116</v>
      </c>
      <c r="C232" s="5" t="s">
        <v>109</v>
      </c>
      <c r="D232" s="5" t="s">
        <v>114</v>
      </c>
      <c r="E232" s="5" t="s">
        <v>111</v>
      </c>
      <c r="F232" s="5" t="s">
        <v>112</v>
      </c>
      <c r="G232" s="5" t="s">
        <v>99</v>
      </c>
      <c r="H232" s="10" t="s">
        <v>100</v>
      </c>
    </row>
    <row r="233" spans="1:8" ht="15.75" thickBot="1" x14ac:dyDescent="0.3">
      <c r="A233" s="5" t="s">
        <v>108</v>
      </c>
      <c r="B233" s="6">
        <f>B224/B229</f>
        <v>0.21428571428571427</v>
      </c>
      <c r="C233" s="6">
        <f>C224/C229</f>
        <v>0.21428571428571427</v>
      </c>
      <c r="D233" s="6">
        <f>D224/D229</f>
        <v>0.21428571428571427</v>
      </c>
      <c r="E233" s="6">
        <f>E224/E229</f>
        <v>0.21428571428571427</v>
      </c>
      <c r="F233" s="6">
        <f>F224/F229</f>
        <v>0.21428571428571427</v>
      </c>
      <c r="G233" s="6">
        <f>SUM(B233:F233)</f>
        <v>1.0714285714285714</v>
      </c>
      <c r="H233" s="9">
        <f>G233/5</f>
        <v>0.21428571428571427</v>
      </c>
    </row>
    <row r="234" spans="1:8" ht="15.75" thickBot="1" x14ac:dyDescent="0.3">
      <c r="A234" s="5" t="s">
        <v>109</v>
      </c>
      <c r="B234" s="6">
        <f>B225/B229</f>
        <v>0.14285714285714285</v>
      </c>
      <c r="C234" s="6">
        <f>C225/C229</f>
        <v>0.14285714285714285</v>
      </c>
      <c r="D234" s="6">
        <f>D225/D229</f>
        <v>0.14285714285714285</v>
      </c>
      <c r="E234" s="6">
        <f>E225/E229</f>
        <v>0.14285714285714285</v>
      </c>
      <c r="F234" s="6">
        <f>0.5/3.5</f>
        <v>0.14285714285714285</v>
      </c>
      <c r="G234" s="6">
        <f>SUM(B234:F234)</f>
        <v>0.71428571428571419</v>
      </c>
      <c r="H234" s="9">
        <f>G234/5</f>
        <v>0.14285714285714285</v>
      </c>
    </row>
    <row r="235" spans="1:8" ht="15.75" thickBot="1" x14ac:dyDescent="0.3">
      <c r="A235" s="5" t="s">
        <v>114</v>
      </c>
      <c r="B235" s="6">
        <f>B226/B229</f>
        <v>0.2857142857142857</v>
      </c>
      <c r="C235" s="6">
        <f>C226/C229</f>
        <v>0.2857142857142857</v>
      </c>
      <c r="D235" s="6">
        <f>D226/D229</f>
        <v>0.2857142857142857</v>
      </c>
      <c r="E235" s="6">
        <f>E226/E229</f>
        <v>0.2857142857142857</v>
      </c>
      <c r="F235" s="6">
        <f>F226/F229</f>
        <v>0.2857142857142857</v>
      </c>
      <c r="G235" s="6">
        <f>SUM(B235:F235)</f>
        <v>1.4285714285714284</v>
      </c>
      <c r="H235" s="9">
        <f>G235/5</f>
        <v>0.2857142857142857</v>
      </c>
    </row>
    <row r="236" spans="1:8" ht="15.75" thickBot="1" x14ac:dyDescent="0.3">
      <c r="A236" s="5" t="s">
        <v>111</v>
      </c>
      <c r="B236" s="6">
        <f>B227/B229</f>
        <v>7.1428571428571425E-2</v>
      </c>
      <c r="C236" s="6">
        <f>C227/C229</f>
        <v>7.1428571428571425E-2</v>
      </c>
      <c r="D236" s="6">
        <f>D227/D229</f>
        <v>7.1428571428571425E-2</v>
      </c>
      <c r="E236" s="6">
        <f>E227/E229</f>
        <v>7.1428571428571425E-2</v>
      </c>
      <c r="F236" s="6">
        <f>F227/F229</f>
        <v>7.1428571428571425E-2</v>
      </c>
      <c r="G236" s="6">
        <f>SUM(B236:F236)</f>
        <v>0.3571428571428571</v>
      </c>
      <c r="H236" s="9">
        <f>G236/5</f>
        <v>7.1428571428571425E-2</v>
      </c>
    </row>
    <row r="237" spans="1:8" ht="15.75" thickBot="1" x14ac:dyDescent="0.3">
      <c r="A237" s="5" t="s">
        <v>112</v>
      </c>
      <c r="B237" s="6">
        <f>B228/B229</f>
        <v>0.2857142857142857</v>
      </c>
      <c r="C237" s="6">
        <f>C228/C229</f>
        <v>0.2857142857142857</v>
      </c>
      <c r="D237" s="6">
        <f>D228/D229</f>
        <v>0.2857142857142857</v>
      </c>
      <c r="E237" s="6">
        <f>E228/E229</f>
        <v>0.2857142857142857</v>
      </c>
      <c r="F237" s="6">
        <f>F228/F229</f>
        <v>0.2857142857142857</v>
      </c>
      <c r="G237" s="6">
        <f>SUM(B237:F237)</f>
        <v>1.4285714285714284</v>
      </c>
      <c r="H237" s="9">
        <f>G237/5</f>
        <v>0.2857142857142857</v>
      </c>
    </row>
    <row r="240" spans="1:8" x14ac:dyDescent="0.25">
      <c r="A240" s="3" t="s">
        <v>120</v>
      </c>
    </row>
    <row r="241" spans="1:8" ht="15.75" thickBot="1" x14ac:dyDescent="0.3"/>
    <row r="242" spans="1:8" ht="15.75" thickBot="1" x14ac:dyDescent="0.3">
      <c r="A242" s="5" t="s">
        <v>20</v>
      </c>
      <c r="B242" s="5" t="s">
        <v>116</v>
      </c>
      <c r="C242" s="5" t="s">
        <v>109</v>
      </c>
      <c r="D242" s="5" t="s">
        <v>114</v>
      </c>
      <c r="E242" s="5" t="s">
        <v>111</v>
      </c>
      <c r="F242" s="5" t="s">
        <v>112</v>
      </c>
      <c r="G242" s="5" t="s">
        <v>19</v>
      </c>
      <c r="H242" s="10" t="s">
        <v>121</v>
      </c>
    </row>
    <row r="243" spans="1:8" ht="15.75" thickBot="1" x14ac:dyDescent="0.3">
      <c r="A243" s="14" t="s">
        <v>98</v>
      </c>
      <c r="B243" s="5">
        <v>0.33</v>
      </c>
      <c r="C243" s="5">
        <v>0.27</v>
      </c>
      <c r="D243" s="6">
        <v>0.2</v>
      </c>
      <c r="E243" s="5">
        <v>0.13</v>
      </c>
      <c r="F243" s="5">
        <v>7.0000000000000007E-2</v>
      </c>
      <c r="G243" s="4"/>
      <c r="H243" s="5"/>
    </row>
    <row r="244" spans="1:8" ht="15.75" thickBot="1" x14ac:dyDescent="0.3">
      <c r="A244" s="5" t="s">
        <v>108</v>
      </c>
      <c r="B244" s="6">
        <v>0.15</v>
      </c>
      <c r="C244" s="6">
        <v>0.28999999999999998</v>
      </c>
      <c r="D244" s="6">
        <v>0.23</v>
      </c>
      <c r="E244" s="6">
        <v>0.33</v>
      </c>
      <c r="F244" s="6">
        <v>0.21</v>
      </c>
      <c r="G244" s="11">
        <f>(B243*B244)+(C243*C244)+(D243*D244)+(E243*E244)+(F243*F244)</f>
        <v>0.23139999999999999</v>
      </c>
      <c r="H244" s="7">
        <v>1</v>
      </c>
    </row>
    <row r="245" spans="1:8" ht="15.75" thickBot="1" x14ac:dyDescent="0.3">
      <c r="A245" s="5" t="s">
        <v>109</v>
      </c>
      <c r="B245" s="6">
        <v>0.08</v>
      </c>
      <c r="C245" s="6">
        <v>0.28999999999999998</v>
      </c>
      <c r="D245" s="6">
        <v>0.31</v>
      </c>
      <c r="E245" s="6">
        <v>0.25</v>
      </c>
      <c r="F245" s="6">
        <v>0.14000000000000001</v>
      </c>
      <c r="G245" s="11">
        <f>(B243*B245)+(C243*C245)+(D243*D245)+(E243*E245)+(F243*F245)</f>
        <v>0.20900000000000002</v>
      </c>
      <c r="H245" s="7">
        <v>2</v>
      </c>
    </row>
    <row r="246" spans="1:8" ht="15.75" thickBot="1" x14ac:dyDescent="0.3">
      <c r="A246" s="5" t="s">
        <v>114</v>
      </c>
      <c r="B246" s="6">
        <v>0.23</v>
      </c>
      <c r="C246" s="6">
        <v>0.21</v>
      </c>
      <c r="D246" s="6">
        <v>0.08</v>
      </c>
      <c r="E246" s="6">
        <v>0.17</v>
      </c>
      <c r="F246" s="6">
        <v>0.28999999999999998</v>
      </c>
      <c r="G246" s="11">
        <f>(B243*B246)+(C243*C246)+(D243*D246)+(E243*E246)+(F243*F246)</f>
        <v>0.19100000000000003</v>
      </c>
      <c r="H246" s="7">
        <v>3</v>
      </c>
    </row>
    <row r="247" spans="1:8" ht="15.75" thickBot="1" x14ac:dyDescent="0.3">
      <c r="A247" s="5" t="s">
        <v>111</v>
      </c>
      <c r="B247" s="6">
        <v>0.31</v>
      </c>
      <c r="C247" s="6">
        <v>7.0000000000000007E-2</v>
      </c>
      <c r="D247" s="6">
        <v>0.15</v>
      </c>
      <c r="E247" s="6">
        <v>0.17</v>
      </c>
      <c r="F247" s="6">
        <v>7.0000000000000007E-2</v>
      </c>
      <c r="G247" s="11">
        <f>(B243*B247)+(C243*C247)+(D243*D247)+(E243*E247)+(F243*F247)</f>
        <v>0.1782</v>
      </c>
      <c r="H247" s="7">
        <v>5</v>
      </c>
    </row>
    <row r="248" spans="1:8" ht="15.75" thickBot="1" x14ac:dyDescent="0.3">
      <c r="A248" s="5" t="s">
        <v>112</v>
      </c>
      <c r="B248" s="6">
        <v>0.23</v>
      </c>
      <c r="C248" s="6">
        <v>0.14000000000000001</v>
      </c>
      <c r="D248" s="6">
        <v>0.23</v>
      </c>
      <c r="E248" s="6">
        <v>0.08</v>
      </c>
      <c r="F248" s="6">
        <v>0.28999999999999998</v>
      </c>
      <c r="G248" s="11">
        <f>(B243*B248)+(C243*C248)+(D243*D248)+(E243*E248)+(F243*F248)</f>
        <v>0.19040000000000004</v>
      </c>
      <c r="H248" s="7">
        <v>4</v>
      </c>
    </row>
  </sheetData>
  <mergeCells count="8">
    <mergeCell ref="A139:B139"/>
    <mergeCell ref="A141:B141"/>
    <mergeCell ref="A143:B143"/>
    <mergeCell ref="A145:B145"/>
    <mergeCell ref="A1:J1"/>
    <mergeCell ref="A125:G125"/>
    <mergeCell ref="A134:C134"/>
    <mergeCell ref="A137:B13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topLeftCell="A74" workbookViewId="0">
      <selection activeCell="B82" sqref="B82"/>
    </sheetView>
  </sheetViews>
  <sheetFormatPr defaultRowHeight="15" x14ac:dyDescent="0.25"/>
  <cols>
    <col min="1" max="1" width="7.140625" customWidth="1"/>
    <col min="2" max="2" width="18.5703125" customWidth="1"/>
    <col min="3" max="3" width="11.42578125" customWidth="1"/>
    <col min="4" max="4" width="11.85546875" customWidth="1"/>
    <col min="5" max="5" width="11.42578125" customWidth="1"/>
    <col min="6" max="6" width="11.85546875" customWidth="1"/>
    <col min="7" max="7" width="11" customWidth="1"/>
    <col min="8" max="8" width="11.42578125" customWidth="1"/>
  </cols>
  <sheetData>
    <row r="1" spans="1:12" ht="23.25" x14ac:dyDescent="0.35">
      <c r="A1" s="35" t="s">
        <v>122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9.5" customHeight="1" thickBot="1" x14ac:dyDescent="0.4">
      <c r="A2" s="19"/>
      <c r="B2" s="26"/>
      <c r="D2" s="19"/>
      <c r="E2" s="19"/>
      <c r="F2" s="19"/>
      <c r="G2" s="19"/>
      <c r="H2" s="19"/>
      <c r="I2" s="19"/>
      <c r="J2" s="19"/>
      <c r="K2" s="19"/>
      <c r="L2" s="19"/>
    </row>
    <row r="3" spans="1:12" ht="19.5" customHeight="1" thickBot="1" x14ac:dyDescent="0.4">
      <c r="A3" s="19"/>
      <c r="B3" s="34" t="s">
        <v>173</v>
      </c>
      <c r="C3" s="34"/>
      <c r="D3" s="34"/>
      <c r="E3" s="19"/>
      <c r="F3" s="19"/>
      <c r="G3" s="19"/>
      <c r="H3" s="19"/>
      <c r="I3" s="19"/>
      <c r="J3" s="19"/>
      <c r="K3" s="19"/>
      <c r="L3" s="19"/>
    </row>
    <row r="4" spans="1:12" ht="19.5" customHeight="1" thickBot="1" x14ac:dyDescent="0.4">
      <c r="A4" s="19"/>
      <c r="B4" s="29" t="s">
        <v>88</v>
      </c>
      <c r="C4" s="34" t="s">
        <v>174</v>
      </c>
      <c r="D4" s="34"/>
      <c r="E4" s="19"/>
      <c r="F4" s="19"/>
      <c r="G4" s="19"/>
      <c r="H4" s="19"/>
      <c r="I4" s="19"/>
      <c r="J4" s="19"/>
      <c r="K4" s="19"/>
      <c r="L4" s="19"/>
    </row>
    <row r="5" spans="1:12" ht="19.5" customHeight="1" thickBot="1" x14ac:dyDescent="0.4">
      <c r="A5" s="19"/>
      <c r="B5" s="29" t="s">
        <v>93</v>
      </c>
      <c r="C5" s="34" t="s">
        <v>175</v>
      </c>
      <c r="D5" s="34"/>
      <c r="E5" s="19"/>
      <c r="F5" s="19"/>
      <c r="G5" s="19"/>
      <c r="H5" s="19"/>
      <c r="I5" s="19"/>
      <c r="J5" s="19"/>
      <c r="K5" s="19"/>
      <c r="L5" s="19"/>
    </row>
    <row r="6" spans="1:12" ht="19.5" customHeight="1" thickBot="1" x14ac:dyDescent="0.4">
      <c r="A6" s="19"/>
      <c r="B6" s="29" t="s">
        <v>94</v>
      </c>
      <c r="C6" s="34" t="s">
        <v>176</v>
      </c>
      <c r="D6" s="34"/>
      <c r="E6" s="19"/>
      <c r="F6" s="19"/>
      <c r="G6" s="19"/>
      <c r="H6" s="19"/>
      <c r="I6" s="19"/>
      <c r="J6" s="19"/>
      <c r="K6" s="19"/>
      <c r="L6" s="19"/>
    </row>
    <row r="7" spans="1:12" ht="19.5" customHeight="1" thickBot="1" x14ac:dyDescent="0.4">
      <c r="A7" s="19"/>
      <c r="B7" s="29" t="s">
        <v>177</v>
      </c>
      <c r="C7" s="34" t="s">
        <v>178</v>
      </c>
      <c r="D7" s="34"/>
      <c r="E7" s="19"/>
      <c r="F7" s="19"/>
      <c r="G7" s="19"/>
      <c r="H7" s="19"/>
      <c r="I7" s="19"/>
      <c r="J7" s="19"/>
      <c r="K7" s="19"/>
      <c r="L7" s="19"/>
    </row>
    <row r="8" spans="1:12" ht="19.5" customHeight="1" thickBot="1" x14ac:dyDescent="0.4">
      <c r="A8" s="19"/>
      <c r="B8" s="29" t="s">
        <v>179</v>
      </c>
      <c r="C8" s="34" t="s">
        <v>180</v>
      </c>
      <c r="D8" s="34"/>
      <c r="E8" s="19"/>
      <c r="F8" s="19"/>
      <c r="G8" s="19"/>
      <c r="H8" s="19"/>
      <c r="I8" s="19"/>
      <c r="J8" s="19"/>
      <c r="K8" s="19"/>
      <c r="L8" s="19"/>
    </row>
    <row r="9" spans="1:12" ht="19.5" customHeight="1" thickBot="1" x14ac:dyDescent="0.4">
      <c r="A9" s="19"/>
      <c r="B9" s="29" t="s">
        <v>181</v>
      </c>
      <c r="C9" s="34" t="s">
        <v>182</v>
      </c>
      <c r="D9" s="34"/>
      <c r="E9" s="19"/>
      <c r="F9" s="19"/>
      <c r="G9" s="19"/>
      <c r="H9" s="19"/>
      <c r="I9" s="19"/>
      <c r="J9" s="19"/>
      <c r="K9" s="19"/>
      <c r="L9" s="19"/>
    </row>
    <row r="10" spans="1:12" ht="19.5" customHeight="1" thickBot="1" x14ac:dyDescent="0.4">
      <c r="A10" s="19"/>
      <c r="B10" s="27"/>
      <c r="D10" s="19"/>
      <c r="E10" s="19"/>
      <c r="F10" s="19"/>
      <c r="G10" s="19"/>
      <c r="H10" s="19"/>
      <c r="I10" s="19"/>
      <c r="J10" s="19"/>
      <c r="K10" s="19"/>
      <c r="L10" s="19"/>
    </row>
    <row r="11" spans="1:12" ht="19.5" customHeight="1" thickBot="1" x14ac:dyDescent="0.4">
      <c r="A11" s="19"/>
      <c r="B11" s="34" t="s">
        <v>183</v>
      </c>
      <c r="C11" s="34"/>
      <c r="D11" s="34"/>
      <c r="E11" s="19"/>
      <c r="F11" s="19"/>
      <c r="G11" s="19"/>
      <c r="H11" s="19"/>
      <c r="I11" s="19"/>
      <c r="J11" s="19"/>
      <c r="K11" s="19"/>
      <c r="L11" s="19"/>
    </row>
    <row r="12" spans="1:12" ht="19.5" customHeight="1" thickBot="1" x14ac:dyDescent="0.4">
      <c r="A12" s="19"/>
      <c r="B12" s="29" t="s">
        <v>108</v>
      </c>
      <c r="C12" s="34" t="s">
        <v>184</v>
      </c>
      <c r="D12" s="34"/>
      <c r="E12" s="19"/>
      <c r="F12" s="19"/>
      <c r="G12" s="19"/>
      <c r="H12" s="19"/>
      <c r="I12" s="19"/>
      <c r="J12" s="19"/>
      <c r="K12" s="19"/>
      <c r="L12" s="19"/>
    </row>
    <row r="13" spans="1:12" ht="19.5" customHeight="1" thickBot="1" x14ac:dyDescent="0.4">
      <c r="A13" s="19"/>
      <c r="B13" s="29" t="s">
        <v>113</v>
      </c>
      <c r="C13" s="34" t="s">
        <v>185</v>
      </c>
      <c r="D13" s="34"/>
      <c r="E13" s="19"/>
      <c r="F13" s="19"/>
      <c r="G13" s="19"/>
      <c r="H13" s="19"/>
      <c r="I13" s="19"/>
      <c r="J13" s="19"/>
      <c r="K13" s="19"/>
      <c r="L13" s="19"/>
    </row>
    <row r="14" spans="1:12" ht="19.5" customHeight="1" thickBot="1" x14ac:dyDescent="0.4">
      <c r="A14" s="19"/>
      <c r="B14" s="29" t="s">
        <v>114</v>
      </c>
      <c r="C14" s="34" t="s">
        <v>126</v>
      </c>
      <c r="D14" s="34"/>
      <c r="E14" s="19"/>
      <c r="F14" s="19"/>
      <c r="G14" s="19"/>
      <c r="H14" s="19"/>
      <c r="I14" s="19"/>
      <c r="J14" s="19"/>
      <c r="K14" s="19"/>
      <c r="L14" s="19"/>
    </row>
    <row r="15" spans="1:12" ht="19.5" customHeight="1" thickBot="1" x14ac:dyDescent="0.4">
      <c r="A15" s="19"/>
      <c r="B15" s="29" t="s">
        <v>111</v>
      </c>
      <c r="C15" s="34" t="s">
        <v>127</v>
      </c>
      <c r="D15" s="34"/>
      <c r="E15" s="19"/>
      <c r="F15" s="19"/>
      <c r="G15" s="19"/>
      <c r="H15" s="19"/>
      <c r="I15" s="19"/>
      <c r="J15" s="19"/>
      <c r="K15" s="19"/>
      <c r="L15" s="19"/>
    </row>
    <row r="16" spans="1:12" ht="19.5" customHeight="1" thickBot="1" x14ac:dyDescent="0.4">
      <c r="A16" s="19"/>
      <c r="B16" s="29" t="s">
        <v>112</v>
      </c>
      <c r="C16" s="34" t="s">
        <v>186</v>
      </c>
      <c r="D16" s="34"/>
      <c r="E16" s="19"/>
      <c r="F16" s="19"/>
      <c r="G16" s="19"/>
      <c r="H16" s="19"/>
      <c r="I16" s="19"/>
      <c r="J16" s="19"/>
      <c r="K16" s="19"/>
      <c r="L16" s="19"/>
    </row>
    <row r="17" spans="1:12" ht="19.5" customHeight="1" x14ac:dyDescent="0.35">
      <c r="A17" s="16" t="s">
        <v>135</v>
      </c>
      <c r="B17" s="28"/>
      <c r="D17" s="19"/>
      <c r="E17" s="19"/>
      <c r="F17" s="19"/>
      <c r="G17" s="19"/>
      <c r="H17" s="19"/>
      <c r="I17" s="19"/>
      <c r="J17" s="19"/>
      <c r="K17" s="19"/>
      <c r="L17" s="19"/>
    </row>
    <row r="18" spans="1:12" ht="19.5" customHeight="1" x14ac:dyDescent="0.35">
      <c r="A18" s="18" t="s">
        <v>136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9.5" customHeight="1" x14ac:dyDescent="0.35">
      <c r="A19" s="17" t="s">
        <v>140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ht="15.75" thickBot="1" x14ac:dyDescent="0.3"/>
    <row r="21" spans="1:12" ht="15.75" customHeight="1" x14ac:dyDescent="0.25">
      <c r="B21" s="36" t="s">
        <v>123</v>
      </c>
      <c r="C21" s="36" t="s">
        <v>129</v>
      </c>
      <c r="D21" s="36" t="s">
        <v>130</v>
      </c>
      <c r="E21" s="36" t="s">
        <v>131</v>
      </c>
      <c r="F21" s="36" t="s">
        <v>132</v>
      </c>
      <c r="G21" s="36" t="s">
        <v>133</v>
      </c>
      <c r="H21" s="36" t="s">
        <v>134</v>
      </c>
    </row>
    <row r="22" spans="1:12" ht="15.75" thickBot="1" x14ac:dyDescent="0.3">
      <c r="B22" s="37"/>
      <c r="C22" s="37"/>
      <c r="D22" s="37"/>
      <c r="E22" s="37"/>
      <c r="F22" s="37"/>
      <c r="G22" s="37"/>
      <c r="H22" s="37"/>
    </row>
    <row r="23" spans="1:12" ht="39" customHeight="1" thickBot="1" x14ac:dyDescent="0.3">
      <c r="B23" s="50" t="s">
        <v>124</v>
      </c>
      <c r="C23" s="43">
        <v>2</v>
      </c>
      <c r="D23" s="44">
        <v>3</v>
      </c>
      <c r="E23" s="44">
        <v>3</v>
      </c>
      <c r="F23" s="44">
        <v>2</v>
      </c>
      <c r="G23" s="44">
        <v>3</v>
      </c>
      <c r="H23" s="44">
        <v>3</v>
      </c>
    </row>
    <row r="24" spans="1:12" ht="16.5" thickBot="1" x14ac:dyDescent="0.3">
      <c r="B24" s="15" t="s">
        <v>125</v>
      </c>
      <c r="C24" s="45">
        <v>3</v>
      </c>
      <c r="D24" s="46">
        <v>3</v>
      </c>
      <c r="E24" s="46">
        <v>3</v>
      </c>
      <c r="F24" s="46">
        <v>2</v>
      </c>
      <c r="G24" s="46">
        <v>3</v>
      </c>
      <c r="H24" s="46">
        <v>3</v>
      </c>
    </row>
    <row r="25" spans="1:12" ht="16.5" thickBot="1" x14ac:dyDescent="0.3">
      <c r="B25" s="15" t="s">
        <v>126</v>
      </c>
      <c r="C25" s="45">
        <v>3</v>
      </c>
      <c r="D25" s="46">
        <v>3</v>
      </c>
      <c r="E25" s="46">
        <v>3</v>
      </c>
      <c r="F25" s="46">
        <v>3</v>
      </c>
      <c r="G25" s="46">
        <v>2</v>
      </c>
      <c r="H25" s="46">
        <v>2</v>
      </c>
    </row>
    <row r="26" spans="1:12" ht="16.5" thickBot="1" x14ac:dyDescent="0.3">
      <c r="B26" s="15" t="s">
        <v>127</v>
      </c>
      <c r="C26" s="45">
        <v>3</v>
      </c>
      <c r="D26" s="46">
        <v>3</v>
      </c>
      <c r="E26" s="46">
        <v>2</v>
      </c>
      <c r="F26" s="46">
        <v>3</v>
      </c>
      <c r="G26" s="46">
        <v>3</v>
      </c>
      <c r="H26" s="46">
        <v>3</v>
      </c>
    </row>
    <row r="27" spans="1:12" ht="16.5" thickBot="1" x14ac:dyDescent="0.3">
      <c r="B27" s="49" t="s">
        <v>128</v>
      </c>
      <c r="C27" s="45">
        <v>2</v>
      </c>
      <c r="D27" s="46">
        <v>3</v>
      </c>
      <c r="E27" s="46">
        <v>3</v>
      </c>
      <c r="F27" s="46">
        <v>3</v>
      </c>
      <c r="G27" s="46">
        <v>3</v>
      </c>
      <c r="H27" s="46">
        <v>2</v>
      </c>
    </row>
    <row r="28" spans="1:12" s="48" customFormat="1" ht="15.75" x14ac:dyDescent="0.25">
      <c r="B28" s="47" t="s">
        <v>138</v>
      </c>
      <c r="C28" s="48">
        <f t="shared" ref="C28:H28" si="0">MAX(C23:C27)</f>
        <v>3</v>
      </c>
      <c r="D28" s="48">
        <f t="shared" si="0"/>
        <v>3</v>
      </c>
      <c r="E28" s="48">
        <f t="shared" si="0"/>
        <v>3</v>
      </c>
      <c r="F28" s="48">
        <f t="shared" si="0"/>
        <v>3</v>
      </c>
      <c r="G28" s="48">
        <f t="shared" si="0"/>
        <v>3</v>
      </c>
      <c r="H28" s="48">
        <f t="shared" si="0"/>
        <v>3</v>
      </c>
    </row>
    <row r="33" spans="2:8" x14ac:dyDescent="0.25">
      <c r="B33" s="1"/>
    </row>
    <row r="42" spans="2:8" ht="16.5" thickBot="1" x14ac:dyDescent="0.3">
      <c r="B42" s="18" t="s">
        <v>137</v>
      </c>
    </row>
    <row r="43" spans="2:8" x14ac:dyDescent="0.25">
      <c r="B43" s="36" t="s">
        <v>123</v>
      </c>
      <c r="C43" s="36" t="s">
        <v>129</v>
      </c>
      <c r="D43" s="36" t="s">
        <v>130</v>
      </c>
      <c r="E43" s="36" t="s">
        <v>131</v>
      </c>
      <c r="F43" s="36" t="s">
        <v>132</v>
      </c>
      <c r="G43" s="36" t="s">
        <v>133</v>
      </c>
      <c r="H43" s="36" t="s">
        <v>134</v>
      </c>
    </row>
    <row r="44" spans="2:8" ht="15.75" thickBot="1" x14ac:dyDescent="0.3">
      <c r="B44" s="37"/>
      <c r="C44" s="37"/>
      <c r="D44" s="37"/>
      <c r="E44" s="37"/>
      <c r="F44" s="37"/>
      <c r="G44" s="37"/>
      <c r="H44" s="37"/>
    </row>
    <row r="45" spans="2:8" ht="32.25" thickBot="1" x14ac:dyDescent="0.3">
      <c r="B45" s="15" t="s">
        <v>124</v>
      </c>
      <c r="C45" s="20">
        <f>C23/C28</f>
        <v>0.66666666666666663</v>
      </c>
      <c r="D45" s="20">
        <f>D23/D28</f>
        <v>1</v>
      </c>
      <c r="E45" s="20">
        <f>E23/E28</f>
        <v>1</v>
      </c>
      <c r="F45" s="20">
        <f>F23/F28</f>
        <v>0.66666666666666663</v>
      </c>
      <c r="G45" s="20">
        <f>G23/G28</f>
        <v>1</v>
      </c>
      <c r="H45" s="20">
        <f>H23/H28</f>
        <v>1</v>
      </c>
    </row>
    <row r="46" spans="2:8" ht="16.5" thickBot="1" x14ac:dyDescent="0.3">
      <c r="B46" s="15" t="s">
        <v>125</v>
      </c>
      <c r="C46" s="20">
        <f>C24/C28</f>
        <v>1</v>
      </c>
      <c r="D46" s="20">
        <f>D24/D28</f>
        <v>1</v>
      </c>
      <c r="E46" s="20">
        <f>E24/E28</f>
        <v>1</v>
      </c>
      <c r="F46" s="20">
        <f>F24/F28</f>
        <v>0.66666666666666663</v>
      </c>
      <c r="G46" s="20">
        <f>G24/G28</f>
        <v>1</v>
      </c>
      <c r="H46" s="20">
        <f>H24/H28</f>
        <v>1</v>
      </c>
    </row>
    <row r="47" spans="2:8" ht="16.5" thickBot="1" x14ac:dyDescent="0.3">
      <c r="B47" s="15" t="s">
        <v>126</v>
      </c>
      <c r="C47" s="20">
        <f>C25/C28</f>
        <v>1</v>
      </c>
      <c r="D47" s="20">
        <f>D25/D28</f>
        <v>1</v>
      </c>
      <c r="E47" s="20">
        <f>E25/E28</f>
        <v>1</v>
      </c>
      <c r="F47" s="20">
        <f>F25/F28</f>
        <v>1</v>
      </c>
      <c r="G47" s="20">
        <f>G25/G28</f>
        <v>0.66666666666666663</v>
      </c>
      <c r="H47" s="20">
        <f>H25/H28</f>
        <v>0.66666666666666663</v>
      </c>
    </row>
    <row r="48" spans="2:8" ht="16.5" thickBot="1" x14ac:dyDescent="0.3">
      <c r="B48" s="15" t="s">
        <v>127</v>
      </c>
      <c r="C48" s="20">
        <f>C26/C28</f>
        <v>1</v>
      </c>
      <c r="D48" s="20">
        <f>D26/D28</f>
        <v>1</v>
      </c>
      <c r="E48" s="20">
        <f>E26/E28</f>
        <v>0.66666666666666663</v>
      </c>
      <c r="F48" s="20">
        <f>F26/F28</f>
        <v>1</v>
      </c>
      <c r="G48" s="20">
        <f>G26/G28</f>
        <v>1</v>
      </c>
      <c r="H48" s="20">
        <f>H26/H28</f>
        <v>1</v>
      </c>
    </row>
    <row r="49" spans="2:8" ht="32.25" thickBot="1" x14ac:dyDescent="0.3">
      <c r="B49" s="15" t="s">
        <v>128</v>
      </c>
      <c r="C49" s="20">
        <f>C27/C28</f>
        <v>0.66666666666666663</v>
      </c>
      <c r="D49" s="20">
        <f>D27/D28</f>
        <v>1</v>
      </c>
      <c r="E49" s="20">
        <f>E27/E28</f>
        <v>1</v>
      </c>
      <c r="F49" s="20">
        <f>F27/F28</f>
        <v>1</v>
      </c>
      <c r="G49" s="20">
        <f>G27/G28</f>
        <v>1</v>
      </c>
      <c r="H49" s="20">
        <f>H27/H28</f>
        <v>0.66666666666666663</v>
      </c>
    </row>
    <row r="52" spans="2:8" x14ac:dyDescent="0.25">
      <c r="B52" t="s">
        <v>139</v>
      </c>
    </row>
    <row r="53" spans="2:8" ht="15.75" thickBot="1" x14ac:dyDescent="0.3"/>
    <row r="54" spans="2:8" ht="15.75" thickBot="1" x14ac:dyDescent="0.3">
      <c r="B54" s="22" t="s">
        <v>141</v>
      </c>
      <c r="C54" s="22" t="s">
        <v>172</v>
      </c>
    </row>
    <row r="55" spans="2:8" ht="15.75" thickBot="1" x14ac:dyDescent="0.3">
      <c r="B55" s="22" t="s">
        <v>142</v>
      </c>
      <c r="C55" s="51">
        <f>(4*C45)+(2*D45)+(3*E45)+(6*F45)+(1*G45)+(5*H45)</f>
        <v>17.666666666666664</v>
      </c>
    </row>
    <row r="56" spans="2:8" ht="15.75" thickBot="1" x14ac:dyDescent="0.3">
      <c r="B56" s="22" t="s">
        <v>143</v>
      </c>
      <c r="C56" s="23">
        <v>19.02</v>
      </c>
    </row>
    <row r="57" spans="2:8" ht="15.75" thickBot="1" x14ac:dyDescent="0.3">
      <c r="B57" s="22" t="s">
        <v>144</v>
      </c>
      <c r="C57" s="23">
        <v>19.02</v>
      </c>
    </row>
    <row r="58" spans="2:8" ht="15.75" thickBot="1" x14ac:dyDescent="0.3">
      <c r="B58" s="22" t="s">
        <v>145</v>
      </c>
      <c r="C58" s="23">
        <v>20.010000000000002</v>
      </c>
    </row>
    <row r="59" spans="2:8" ht="15.75" thickBot="1" x14ac:dyDescent="0.3">
      <c r="B59" s="22" t="s">
        <v>146</v>
      </c>
      <c r="C59" s="23">
        <v>18.03</v>
      </c>
    </row>
    <row r="61" spans="2:8" ht="16.5" thickBot="1" x14ac:dyDescent="0.3">
      <c r="B61" s="17" t="s">
        <v>147</v>
      </c>
    </row>
    <row r="62" spans="2:8" ht="16.5" thickTop="1" thickBot="1" x14ac:dyDescent="0.3">
      <c r="B62" s="24" t="s">
        <v>148</v>
      </c>
      <c r="C62" s="24"/>
    </row>
    <row r="63" spans="2:8" ht="16.5" thickTop="1" thickBot="1" x14ac:dyDescent="0.3">
      <c r="B63" s="24" t="s">
        <v>149</v>
      </c>
      <c r="C63" s="25">
        <f>C55/6</f>
        <v>2.9444444444444442</v>
      </c>
    </row>
    <row r="64" spans="2:8" ht="16.5" thickTop="1" thickBot="1" x14ac:dyDescent="0.3">
      <c r="B64" s="24" t="s">
        <v>150</v>
      </c>
      <c r="C64" s="25">
        <f>C56/6</f>
        <v>3.17</v>
      </c>
    </row>
    <row r="65" spans="2:4" ht="16.5" thickTop="1" thickBot="1" x14ac:dyDescent="0.3">
      <c r="B65" s="24" t="s">
        <v>151</v>
      </c>
      <c r="C65" s="25">
        <f>C57/6</f>
        <v>3.17</v>
      </c>
    </row>
    <row r="66" spans="2:4" ht="16.5" thickTop="1" thickBot="1" x14ac:dyDescent="0.3">
      <c r="B66" s="24" t="s">
        <v>152</v>
      </c>
      <c r="C66" s="25">
        <f>C58/6</f>
        <v>3.3350000000000004</v>
      </c>
    </row>
    <row r="67" spans="2:4" ht="16.5" thickTop="1" thickBot="1" x14ac:dyDescent="0.3">
      <c r="B67" s="24" t="s">
        <v>153</v>
      </c>
      <c r="C67" s="25">
        <f>C59/6</f>
        <v>3.0050000000000003</v>
      </c>
    </row>
    <row r="68" spans="2:4" ht="15.75" thickTop="1" x14ac:dyDescent="0.25"/>
    <row r="69" spans="2:4" x14ac:dyDescent="0.25">
      <c r="B69" t="s">
        <v>154</v>
      </c>
    </row>
    <row r="70" spans="2:4" x14ac:dyDescent="0.25">
      <c r="B70" t="s">
        <v>155</v>
      </c>
    </row>
    <row r="72" spans="2:4" x14ac:dyDescent="0.25">
      <c r="C72" s="21" t="s">
        <v>156</v>
      </c>
      <c r="D72" s="21" t="s">
        <v>157</v>
      </c>
    </row>
    <row r="73" spans="2:4" x14ac:dyDescent="0.25">
      <c r="C73" s="21" t="s">
        <v>158</v>
      </c>
      <c r="D73" s="21" t="s">
        <v>162</v>
      </c>
    </row>
    <row r="74" spans="2:4" x14ac:dyDescent="0.25">
      <c r="C74" s="21" t="s">
        <v>159</v>
      </c>
      <c r="D74" s="21" t="s">
        <v>163</v>
      </c>
    </row>
    <row r="75" spans="2:4" x14ac:dyDescent="0.25">
      <c r="C75" s="21" t="s">
        <v>160</v>
      </c>
      <c r="D75" s="21" t="s">
        <v>164</v>
      </c>
    </row>
    <row r="76" spans="2:4" x14ac:dyDescent="0.25">
      <c r="C76" s="21" t="s">
        <v>161</v>
      </c>
      <c r="D76" s="21" t="s">
        <v>165</v>
      </c>
    </row>
    <row r="78" spans="2:4" x14ac:dyDescent="0.25">
      <c r="B78" t="s">
        <v>187</v>
      </c>
    </row>
    <row r="79" spans="2:4" x14ac:dyDescent="0.25">
      <c r="B79" t="s">
        <v>166</v>
      </c>
    </row>
    <row r="80" spans="2:4" x14ac:dyDescent="0.25">
      <c r="B80" t="s">
        <v>167</v>
      </c>
    </row>
    <row r="81" spans="2:12" x14ac:dyDescent="0.25">
      <c r="B81" t="s">
        <v>168</v>
      </c>
    </row>
    <row r="82" spans="2:12" ht="15.75" thickBot="1" x14ac:dyDescent="0.3"/>
    <row r="83" spans="2:12" ht="29.25" customHeight="1" thickBot="1" x14ac:dyDescent="0.3">
      <c r="B83" s="36" t="s">
        <v>123</v>
      </c>
      <c r="C83" s="36" t="s">
        <v>129</v>
      </c>
      <c r="D83" s="36" t="s">
        <v>130</v>
      </c>
      <c r="E83" s="36" t="s">
        <v>131</v>
      </c>
      <c r="F83" s="36" t="s">
        <v>132</v>
      </c>
      <c r="G83" s="38" t="s">
        <v>133</v>
      </c>
      <c r="H83" s="40" t="s">
        <v>134</v>
      </c>
      <c r="I83" s="41" t="s">
        <v>169</v>
      </c>
      <c r="J83" s="41" t="s">
        <v>170</v>
      </c>
      <c r="K83" s="42" t="s">
        <v>157</v>
      </c>
      <c r="L83" s="42" t="s">
        <v>171</v>
      </c>
    </row>
    <row r="84" spans="2:12" ht="15.75" customHeight="1" thickBot="1" x14ac:dyDescent="0.3">
      <c r="B84" s="37"/>
      <c r="C84" s="37"/>
      <c r="D84" s="37"/>
      <c r="E84" s="37"/>
      <c r="F84" s="37"/>
      <c r="G84" s="39"/>
      <c r="H84" s="40"/>
      <c r="I84" s="41"/>
      <c r="J84" s="41"/>
      <c r="K84" s="42"/>
      <c r="L84" s="42"/>
    </row>
    <row r="85" spans="2:12" ht="32.25" thickBot="1" x14ac:dyDescent="0.3">
      <c r="B85" s="15" t="s">
        <v>124</v>
      </c>
      <c r="C85" s="43">
        <v>2</v>
      </c>
      <c r="D85" s="44">
        <v>3</v>
      </c>
      <c r="E85" s="44">
        <v>3</v>
      </c>
      <c r="F85" s="44">
        <v>2</v>
      </c>
      <c r="G85" s="44">
        <v>3</v>
      </c>
      <c r="H85" s="44">
        <v>3</v>
      </c>
      <c r="I85" s="44">
        <v>17.7</v>
      </c>
      <c r="J85" s="44">
        <v>2.94</v>
      </c>
      <c r="K85" s="44" t="s">
        <v>164</v>
      </c>
      <c r="L85" s="44">
        <v>5</v>
      </c>
    </row>
    <row r="86" spans="2:12" ht="32.25" thickBot="1" x14ac:dyDescent="0.3">
      <c r="B86" s="15" t="s">
        <v>125</v>
      </c>
      <c r="C86" s="45">
        <v>3</v>
      </c>
      <c r="D86" s="46">
        <v>3</v>
      </c>
      <c r="E86" s="46">
        <v>3</v>
      </c>
      <c r="F86" s="46">
        <v>2</v>
      </c>
      <c r="G86" s="46">
        <v>3</v>
      </c>
      <c r="H86" s="46">
        <v>3</v>
      </c>
      <c r="I86" s="46">
        <v>19.02</v>
      </c>
      <c r="J86" s="46">
        <v>3.17</v>
      </c>
      <c r="K86" s="46" t="s">
        <v>165</v>
      </c>
      <c r="L86" s="46">
        <v>2</v>
      </c>
    </row>
    <row r="87" spans="2:12" ht="32.25" thickBot="1" x14ac:dyDescent="0.3">
      <c r="B87" s="15" t="s">
        <v>126</v>
      </c>
      <c r="C87" s="45">
        <v>3</v>
      </c>
      <c r="D87" s="46">
        <v>3</v>
      </c>
      <c r="E87" s="46">
        <v>3</v>
      </c>
      <c r="F87" s="46">
        <v>3</v>
      </c>
      <c r="G87" s="46">
        <v>2</v>
      </c>
      <c r="H87" s="46">
        <v>2</v>
      </c>
      <c r="I87" s="46">
        <v>19.02</v>
      </c>
      <c r="J87" s="46">
        <v>3.17</v>
      </c>
      <c r="K87" s="46" t="s">
        <v>165</v>
      </c>
      <c r="L87" s="46">
        <v>3</v>
      </c>
    </row>
    <row r="88" spans="2:12" ht="32.25" thickBot="1" x14ac:dyDescent="0.3">
      <c r="B88" s="15" t="s">
        <v>127</v>
      </c>
      <c r="C88" s="45">
        <v>3</v>
      </c>
      <c r="D88" s="46">
        <v>3</v>
      </c>
      <c r="E88" s="46">
        <v>2</v>
      </c>
      <c r="F88" s="46">
        <v>3</v>
      </c>
      <c r="G88" s="46">
        <v>3</v>
      </c>
      <c r="H88" s="46">
        <v>3</v>
      </c>
      <c r="I88" s="46">
        <v>20.010000000000002</v>
      </c>
      <c r="J88" s="46">
        <v>3.34</v>
      </c>
      <c r="K88" s="46" t="s">
        <v>165</v>
      </c>
      <c r="L88" s="46">
        <v>1</v>
      </c>
    </row>
    <row r="89" spans="2:12" ht="32.25" thickBot="1" x14ac:dyDescent="0.3">
      <c r="B89" s="15" t="s">
        <v>128</v>
      </c>
      <c r="C89" s="45">
        <v>2</v>
      </c>
      <c r="D89" s="46">
        <v>3</v>
      </c>
      <c r="E89" s="46">
        <v>3</v>
      </c>
      <c r="F89" s="46">
        <v>3</v>
      </c>
      <c r="G89" s="46">
        <v>3</v>
      </c>
      <c r="H89" s="46">
        <v>2</v>
      </c>
      <c r="I89" s="46">
        <v>18.03</v>
      </c>
      <c r="J89" s="46">
        <v>3.01</v>
      </c>
      <c r="K89" s="46" t="s">
        <v>165</v>
      </c>
      <c r="L89" s="46">
        <v>4</v>
      </c>
    </row>
  </sheetData>
  <mergeCells count="39">
    <mergeCell ref="I83:I84"/>
    <mergeCell ref="J83:J84"/>
    <mergeCell ref="K83:K84"/>
    <mergeCell ref="L83:L84"/>
    <mergeCell ref="H43:H44"/>
    <mergeCell ref="G83:G84"/>
    <mergeCell ref="H83:H84"/>
    <mergeCell ref="B43:B44"/>
    <mergeCell ref="C43:C44"/>
    <mergeCell ref="D43:D44"/>
    <mergeCell ref="E43:E44"/>
    <mergeCell ref="F43:F44"/>
    <mergeCell ref="G43:G44"/>
    <mergeCell ref="B83:B84"/>
    <mergeCell ref="C83:C84"/>
    <mergeCell ref="D83:D84"/>
    <mergeCell ref="E83:E84"/>
    <mergeCell ref="F83:F84"/>
    <mergeCell ref="A1:L1"/>
    <mergeCell ref="B21:B22"/>
    <mergeCell ref="C21:C22"/>
    <mergeCell ref="D21:D22"/>
    <mergeCell ref="E21:E22"/>
    <mergeCell ref="F21:F22"/>
    <mergeCell ref="G21:G22"/>
    <mergeCell ref="H21:H22"/>
    <mergeCell ref="C4:D4"/>
    <mergeCell ref="C5:D5"/>
    <mergeCell ref="C6:D6"/>
    <mergeCell ref="C7:D7"/>
    <mergeCell ref="C8:D8"/>
    <mergeCell ref="C9:D9"/>
    <mergeCell ref="C14:D14"/>
    <mergeCell ref="C15:D15"/>
    <mergeCell ref="C16:D16"/>
    <mergeCell ref="B3:D3"/>
    <mergeCell ref="B11:D11"/>
    <mergeCell ref="C12:D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B3" workbookViewId="0">
      <selection activeCell="C13" sqref="C13"/>
    </sheetView>
  </sheetViews>
  <sheetFormatPr defaultRowHeight="15" x14ac:dyDescent="0.25"/>
  <cols>
    <col min="7" max="7" width="10.5703125" customWidth="1"/>
    <col min="8" max="8" width="20.5703125" customWidth="1"/>
    <col min="10" max="10" width="22.42578125" customWidth="1"/>
    <col min="11" max="11" width="16.140625" customWidth="1"/>
    <col min="16" max="16" width="14.7109375" customWidth="1"/>
  </cols>
  <sheetData>
    <row r="2" spans="2:16" x14ac:dyDescent="0.25">
      <c r="B2" t="s">
        <v>2</v>
      </c>
      <c r="C2" t="s">
        <v>7</v>
      </c>
      <c r="O2" t="s">
        <v>3</v>
      </c>
      <c r="P2" t="s">
        <v>1</v>
      </c>
    </row>
    <row r="3" spans="2:16" x14ac:dyDescent="0.25">
      <c r="C3">
        <v>30.9556</v>
      </c>
      <c r="D3">
        <v>24.277999999999999</v>
      </c>
      <c r="E3">
        <v>30.591999999999999</v>
      </c>
      <c r="F3">
        <v>44.8504</v>
      </c>
      <c r="G3">
        <v>116.96</v>
      </c>
      <c r="H3">
        <v>30.9556</v>
      </c>
      <c r="I3">
        <v>24.277999999999999</v>
      </c>
      <c r="J3">
        <v>30.591999999999999</v>
      </c>
      <c r="K3">
        <v>44.8504</v>
      </c>
      <c r="L3">
        <v>116.96</v>
      </c>
      <c r="O3">
        <f>SUM(C3:G3)</f>
        <v>247.63599999999997</v>
      </c>
      <c r="P3">
        <f>O3/O8</f>
        <v>0.39893578889118891</v>
      </c>
    </row>
    <row r="4" spans="2:16" x14ac:dyDescent="0.25">
      <c r="C4">
        <v>16.542000000000002</v>
      </c>
      <c r="D4">
        <v>53.526200000000003</v>
      </c>
      <c r="E4">
        <v>20.984000000000002</v>
      </c>
      <c r="F4">
        <v>30.244</v>
      </c>
      <c r="G4">
        <v>76.92</v>
      </c>
      <c r="H4">
        <v>16.542000000000002</v>
      </c>
      <c r="I4">
        <v>53.526200000000003</v>
      </c>
      <c r="J4">
        <v>20.984000000000002</v>
      </c>
      <c r="K4">
        <v>30.244</v>
      </c>
      <c r="L4">
        <v>76.92</v>
      </c>
      <c r="O4">
        <f t="shared" ref="O4:O7" si="0">SUM(C4:G4)</f>
        <v>198.21620000000001</v>
      </c>
      <c r="P4">
        <f>O4/O8</f>
        <v>0.31932164999440182</v>
      </c>
    </row>
    <row r="5" spans="2:16" x14ac:dyDescent="0.25">
      <c r="C5">
        <v>9.5645000000000007</v>
      </c>
      <c r="D5">
        <v>10.3218</v>
      </c>
      <c r="E5">
        <v>28.98</v>
      </c>
      <c r="F5">
        <v>18.234300000000001</v>
      </c>
      <c r="G5">
        <v>44.9</v>
      </c>
      <c r="H5">
        <v>9.5645000000000007</v>
      </c>
      <c r="I5">
        <v>10.3218</v>
      </c>
      <c r="J5">
        <v>28.98</v>
      </c>
      <c r="K5">
        <v>18.234300000000001</v>
      </c>
      <c r="L5">
        <v>44.9</v>
      </c>
      <c r="O5">
        <f t="shared" si="0"/>
        <v>112.00059999999999</v>
      </c>
      <c r="P5">
        <f>O5/O8</f>
        <v>0.18043034016575335</v>
      </c>
    </row>
    <row r="6" spans="2:16" x14ac:dyDescent="0.25">
      <c r="C6">
        <v>4.9433999999999996</v>
      </c>
      <c r="D6">
        <v>5.4683999999999999</v>
      </c>
      <c r="E6">
        <v>6.5839999999999996</v>
      </c>
      <c r="F6">
        <v>12.954599999999999</v>
      </c>
      <c r="G6">
        <v>20.91</v>
      </c>
      <c r="H6">
        <v>4.9433999999999996</v>
      </c>
      <c r="I6">
        <v>5.4683999999999999</v>
      </c>
      <c r="J6">
        <v>6.5839999999999996</v>
      </c>
      <c r="K6">
        <v>12.954599999999999</v>
      </c>
      <c r="L6">
        <v>20.91</v>
      </c>
      <c r="O6">
        <f t="shared" si="0"/>
        <v>50.860399999999998</v>
      </c>
      <c r="P6">
        <f>O6/O8</f>
        <v>8.1934911714457617E-2</v>
      </c>
    </row>
    <row r="7" spans="2:16" x14ac:dyDescent="0.25">
      <c r="C7">
        <v>1.4267000000000001</v>
      </c>
      <c r="D7">
        <v>1.5414000000000001</v>
      </c>
      <c r="E7">
        <v>1.792</v>
      </c>
      <c r="F7">
        <v>2.3081999999999998</v>
      </c>
      <c r="G7">
        <v>4.96</v>
      </c>
      <c r="H7">
        <v>1.4267000000000001</v>
      </c>
      <c r="I7">
        <v>1.5414000000000001</v>
      </c>
      <c r="J7">
        <v>1.792</v>
      </c>
      <c r="K7">
        <v>2.3081999999999998</v>
      </c>
      <c r="L7">
        <v>4.96</v>
      </c>
      <c r="O7">
        <f t="shared" si="0"/>
        <v>12.028300000000002</v>
      </c>
      <c r="P7">
        <f>O7/O8</f>
        <v>1.9377309234198132E-2</v>
      </c>
    </row>
    <row r="8" spans="2:16" x14ac:dyDescent="0.25">
      <c r="N8" t="s">
        <v>0</v>
      </c>
      <c r="O8">
        <f>SUM(O3:O7)</f>
        <v>620.74150000000009</v>
      </c>
      <c r="P8">
        <f>SUM(P3:P7)</f>
        <v>0.99999999999999978</v>
      </c>
    </row>
    <row r="10" spans="2:16" x14ac:dyDescent="0.25">
      <c r="B10" t="s">
        <v>0</v>
      </c>
      <c r="C10">
        <f>SUM(C3:C7)</f>
        <v>63.432200000000002</v>
      </c>
      <c r="D10">
        <f t="shared" ref="D10:G10" si="1">SUM(D3:D7)</f>
        <v>95.135800000000003</v>
      </c>
      <c r="E10">
        <f t="shared" si="1"/>
        <v>88.932000000000002</v>
      </c>
      <c r="F10">
        <f t="shared" si="1"/>
        <v>108.59150000000001</v>
      </c>
      <c r="G10">
        <f t="shared" si="1"/>
        <v>264.64999999999998</v>
      </c>
      <c r="K10" s="2">
        <v>0.6</v>
      </c>
    </row>
    <row r="12" spans="2:16" x14ac:dyDescent="0.25">
      <c r="C12" t="s">
        <v>4</v>
      </c>
      <c r="H12" s="1" t="s">
        <v>0</v>
      </c>
      <c r="K12">
        <f>7/5</f>
        <v>1.4</v>
      </c>
      <c r="O12" t="s">
        <v>5</v>
      </c>
      <c r="P12" t="s">
        <v>6</v>
      </c>
    </row>
    <row r="13" spans="2:16" x14ac:dyDescent="0.25">
      <c r="C13">
        <f>(C3*H3)+(D3*H4)+(E3*H5)+(F3*H6)+(G3*H7)</f>
        <v>2041.0333307200001</v>
      </c>
      <c r="D13">
        <f>(C3*I3)+(D3*I4)+(E3*I5)+(F3*I6)+(G3*I7)</f>
        <v>2792.3557173600002</v>
      </c>
      <c r="E13">
        <f>(C3*J3)+(D3*J4)+(E3*J5)+(F3*J6)+(G3*J7)</f>
        <v>2847.8867808</v>
      </c>
      <c r="F13">
        <f>(C3*K3)+(D3*K4)+(E3*K5)+(F3*K6)+(G3*K7)</f>
        <v>3531.4446436800004</v>
      </c>
      <c r="G13">
        <f>(C3*L3)+(D3*L4)+(E3*L5)+(F3*L6)+(G3*L7)</f>
        <v>8379.5550000000003</v>
      </c>
      <c r="H13" s="1">
        <f>SUM(C13:G13)</f>
        <v>19592.275472560003</v>
      </c>
      <c r="I13">
        <f>(C3*H3)+(D3*H4)+(E3*H5)+(F3*H6)+(G3*H7)</f>
        <v>2041.0333307200001</v>
      </c>
      <c r="J13">
        <f>(C3*I3)+(D3*I4)+(E3*I5)+(F3*I6)+(G3*I7)</f>
        <v>2792.3557173600002</v>
      </c>
      <c r="K13">
        <f>(I3*P3)+(J3*P4)+(K3*P5)+(L3*P6)+(M3*P7)</f>
        <v>37.129531202022093</v>
      </c>
      <c r="L13">
        <f>(I3*Q3)+(J3*Q4)+(K3*Q5)+(L3*Q6)+(M3*Q7)</f>
        <v>0</v>
      </c>
      <c r="M13">
        <f>(I3*R3)+(J3*R4)+(K3*R5)+(L3*R6)+(M3*R7)</f>
        <v>0</v>
      </c>
      <c r="O13">
        <f>H13/H18</f>
        <v>0.36805248341872721</v>
      </c>
      <c r="P13">
        <f>O13-P3</f>
        <v>-3.0883305472461708E-2</v>
      </c>
    </row>
    <row r="14" spans="2:16" x14ac:dyDescent="0.25">
      <c r="C14">
        <f>(C4*H3)+(D4*H4)+(E4*H5)+(F4*H6)+(G4*H7)</f>
        <v>1857.4493572000003</v>
      </c>
      <c r="D14">
        <f>(C4*I3)+(D4*I4)+(E4*I5)+(F4*I6)+(G4*I7)</f>
        <v>3767.2041912400005</v>
      </c>
      <c r="E14">
        <f>(C4*J3)+(D4*J4)+(E4*J5)+(F4*J6)+(G4*J7)</f>
        <v>2574.3301008000003</v>
      </c>
      <c r="F14">
        <f>(C4*K3)+(D4*K4)+(E4*K5)+(F4*K6)+(G4*K7)</f>
        <v>3312.7359272000003</v>
      </c>
      <c r="G14">
        <f>(C4*L3)+(D4*L4)+(E4*L5)+(F4*L6)+(G4*L7)</f>
        <v>8008.0944640000007</v>
      </c>
      <c r="H14" s="1">
        <f t="shared" ref="H14:H17" si="2">SUM(C14:G14)</f>
        <v>19519.814040440004</v>
      </c>
      <c r="I14">
        <f>(C4*H3)+(D4*H4)+(E4*H5)+(F4*H6)+(G4*H7)</f>
        <v>1857.4493572000003</v>
      </c>
      <c r="J14">
        <f>(C4*I3)+(D4*I4)+(E4*I5)+(F4*I6)+(G4*I7)</f>
        <v>3767.2041912400005</v>
      </c>
      <c r="K14">
        <f>(I4*P3)+(J4*P4)+(K4*P5)+(L4*P6)+(M4*P7)</f>
        <v>39.813530943879215</v>
      </c>
      <c r="L14">
        <f>(I4*Q3)+(J4*Q4)+(K4*Q5)+(L4*Q6)+(M4*Q7)</f>
        <v>0</v>
      </c>
      <c r="M14">
        <f>(I4*R3)+(J4*R4)+(K4*R5)+(L4*R6)+(M4*R7)</f>
        <v>0</v>
      </c>
      <c r="O14">
        <f>H14/H18</f>
        <v>0.36669125255602342</v>
      </c>
      <c r="P14">
        <f>O14-P4</f>
        <v>4.7369602561621593E-2</v>
      </c>
    </row>
    <row r="15" spans="2:16" x14ac:dyDescent="0.25">
      <c r="C15">
        <f>(C5*H3)+(D5*H4)+(E5*H5)+(F5*H6)+(G5*H7)</f>
        <v>898.19553042000007</v>
      </c>
      <c r="D15">
        <f>(C5*I3)+(D5*I4)+(E5*I5)+(F5*I6)+(G5*I7)</f>
        <v>1252.7407322800002</v>
      </c>
      <c r="E15">
        <f>(C5*J3)+(D5*J4)+(E5*J5)+(F5*J6)+(G5*J7)</f>
        <v>1549.5456664000001</v>
      </c>
      <c r="F15">
        <f>(C5*K3)+(D5*K4)+(E5*K5)+(F5*K6)+(G5*K7)</f>
        <v>1609.4304267800001</v>
      </c>
      <c r="G15">
        <f>(C5*L3)+(D5*L4)+(E5*L5)+(F5*L6)+(G5*L7)</f>
        <v>3817.801989</v>
      </c>
      <c r="H15" s="1">
        <f t="shared" si="2"/>
        <v>9127.7143448799998</v>
      </c>
      <c r="I15">
        <f>(C5*H3)+(D5*H4)+(E5*H5)+(F5*H6)+(G5*H7)</f>
        <v>898.19553042000007</v>
      </c>
      <c r="J15">
        <f>(C5*I3)+(D5*I4)+(E5*I5)+(F5*I6)+(G5*I7)</f>
        <v>1252.7407322800002</v>
      </c>
      <c r="K15">
        <f>(I5*P3)+(J5*P4)+(K5*P5)+(L5*P6)+(M5*P7)</f>
        <v>20.340575330278384</v>
      </c>
      <c r="L15">
        <f>(I5*Q3)+(J5*Q4)+(K5*Q5)+(L5*Q6)+(M5*Q7)</f>
        <v>0</v>
      </c>
      <c r="M15">
        <f>(I5*R3)+(J5*R4)+(K5*R5)+(L5*R6)+(M5*R7)</f>
        <v>0</v>
      </c>
      <c r="O15">
        <f>H15/H18</f>
        <v>0.17146951293508236</v>
      </c>
      <c r="P15">
        <f>O15-P5</f>
        <v>-8.9608272306709869E-3</v>
      </c>
    </row>
    <row r="16" spans="2:16" x14ac:dyDescent="0.25">
      <c r="C16">
        <f>(C6*H3)+(D6*H4)+(E6*H5)+(F6*H6)+(G6*H7)</f>
        <v>400.32892047999997</v>
      </c>
      <c r="D16">
        <f>(C6*I3)+(D6*I4)+(E6*I5)+(F6*I6)+(G6*I7)</f>
        <v>583.74887711999997</v>
      </c>
      <c r="E16">
        <f>(C6*J3)+(D6*J4)+(E6*J5)+(F6*J6)+(G6*J7)</f>
        <v>579.54552479999995</v>
      </c>
      <c r="F16">
        <f>(C6*K3)+(D6*K4)+(E6*K5)+(F6*K6)+(G6*K7)</f>
        <v>723.24051132</v>
      </c>
      <c r="G16">
        <f>(C6*L3)+(D6*L4)+(E6*L5)+(F6*L6)+(G6*L7)</f>
        <v>1669.0252779999998</v>
      </c>
      <c r="H16" s="1">
        <f t="shared" si="2"/>
        <v>3955.8891117200001</v>
      </c>
      <c r="I16">
        <f>(C6*H3)+(D6*H4)+(E6*H5)+(F6*H6)+(G6*H7)</f>
        <v>400.32892047999997</v>
      </c>
      <c r="J16">
        <f>(C6*I3)+(D6*I4)+(E6*I5)+(F6*I6)+(G6*I7)</f>
        <v>583.74887711999997</v>
      </c>
      <c r="K16">
        <f>(I6*P3)+(J6*P4)+(K6*P5)+(L6*P6)+(M6*P7)</f>
        <v>8.3346161001962962</v>
      </c>
      <c r="L16">
        <f>(I6*Q3)+(J6*Q4)+(K6*Q5)+(L6*Q6)+(M6*Q7)</f>
        <v>0</v>
      </c>
      <c r="M16">
        <f>(I6*R3)+(J6*R4)+(K6*R5)+(L6*R6)+(M6*R7)</f>
        <v>0</v>
      </c>
      <c r="O16">
        <f>H16/H18</f>
        <v>7.4313716838905058E-2</v>
      </c>
      <c r="P16">
        <f>O16-P6</f>
        <v>-7.6211948755525588E-3</v>
      </c>
    </row>
    <row r="17" spans="3:16" x14ac:dyDescent="0.25">
      <c r="C17">
        <f>(C7*H3)+(D7*H4)+(E7*H5)+(F7*H6)+(G7*H7)</f>
        <v>105.28856519999999</v>
      </c>
      <c r="D17">
        <f>(C7*I3)+(D7*I4)+(E7*I5)+(F7*I6)+(G7*I7)</f>
        <v>155.90687776000001</v>
      </c>
      <c r="E17">
        <f>(C7*J3)+(D7*J4)+(E7*J5)+(F7*J6)+(G7*J7)</f>
        <v>152.00801279999999</v>
      </c>
      <c r="F17">
        <f>(C7*K3)+(D7*K4)+(E7*K5)+(F7*K6)+(G7*K7)</f>
        <v>184.63251259999998</v>
      </c>
      <c r="G17">
        <f>(C7*L3)+(D7*L4)+(E7*L5)+(F7*L6)+(G7*L7)</f>
        <v>438.75818200000003</v>
      </c>
      <c r="H17" s="1">
        <f t="shared" si="2"/>
        <v>1036.59415036</v>
      </c>
      <c r="I17">
        <f>(C7*H3)+(D7*H4)+(E7*H5)+(F7*H6)+(G7*H7)</f>
        <v>105.28856519999999</v>
      </c>
      <c r="J17">
        <f>(C7*I3)+(D7*I4)+(E7*I5)+(F7*I6)+(G7*I7)</f>
        <v>155.90687776000001</v>
      </c>
      <c r="K17">
        <f>(I7*P3)+(J7*P4)+(K7*P5)+(L7*P6)+(M7*P7)</f>
        <v>2.0100104950611479</v>
      </c>
      <c r="L17">
        <f>(I7*Q3)+(J7*Q4)+(K7*Q5)+(L7*Q6)+(M7*Q7)</f>
        <v>0</v>
      </c>
      <c r="M17">
        <f>(I7*R3)+(J7*R4)+(K7*R5)+(L7*R6)+(M7*R7)</f>
        <v>0</v>
      </c>
      <c r="O17">
        <f>H17/H18</f>
        <v>1.9473034251262112E-2</v>
      </c>
      <c r="P17">
        <f>O17-P7</f>
        <v>9.5725017063980067E-5</v>
      </c>
    </row>
    <row r="18" spans="3:16" x14ac:dyDescent="0.25">
      <c r="C18" s="1">
        <f>SUM(C13:C17)</f>
        <v>5302.2957040200017</v>
      </c>
      <c r="D18" s="1">
        <f t="shared" ref="D18:G18" si="3">SUM(D13:D17)</f>
        <v>8551.9563957600003</v>
      </c>
      <c r="E18" s="1">
        <f t="shared" si="3"/>
        <v>7703.3160856000004</v>
      </c>
      <c r="F18" s="1">
        <f t="shared" si="3"/>
        <v>9361.4840215799995</v>
      </c>
      <c r="G18" s="1">
        <f t="shared" si="3"/>
        <v>22313.234913000004</v>
      </c>
      <c r="H18" s="1">
        <f>SUM(H13:H17)</f>
        <v>53232.287119959998</v>
      </c>
      <c r="J18">
        <v>1</v>
      </c>
      <c r="P18">
        <f>SUM(P13:P17)</f>
        <v>3.1918911957973251E-16</v>
      </c>
    </row>
    <row r="19" spans="3:16" x14ac:dyDescent="0.25">
      <c r="C19" t="s">
        <v>10</v>
      </c>
      <c r="D19" t="s">
        <v>11</v>
      </c>
      <c r="E19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Puspasari</dc:creator>
  <cp:lastModifiedBy>admin</cp:lastModifiedBy>
  <dcterms:created xsi:type="dcterms:W3CDTF">2019-05-21T06:25:05Z</dcterms:created>
  <dcterms:modified xsi:type="dcterms:W3CDTF">2019-07-23T13:10:05Z</dcterms:modified>
</cp:coreProperties>
</file>