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mrguser\Documents\School\Research\AIST\Documentation\pRCBHT\Failure Characterization\2. 2013Sep-EarlyFailureCharac-HSA\"/>
    </mc:Choice>
  </mc:AlternateContent>
  <bookViews>
    <workbookView minimized="1" xWindow="0" yWindow="90" windowWidth="14220" windowHeight="12660" tabRatio="900" firstSheet="8" activeTab="12"/>
  </bookViews>
  <sheets>
    <sheet name="Succes Training" sheetId="1" r:id="rId1"/>
    <sheet name="xDirFail" sheetId="2" r:id="rId2"/>
    <sheet name="yDirFail" sheetId="3" r:id="rId3"/>
    <sheet name="xYallDir" sheetId="4" r:id="rId4"/>
    <sheet name="xDirTrain" sheetId="5" r:id="rId5"/>
    <sheet name="yDirTrain" sheetId="6" r:id="rId6"/>
    <sheet name="xYallTrain" sheetId="7" r:id="rId7"/>
    <sheet name="x,yTrain" sheetId="8" r:id="rId8"/>
    <sheet name="x,xYallTrain" sheetId="9" r:id="rId9"/>
    <sheet name="y,xYallTrain" sheetId="10" r:id="rId10"/>
    <sheet name="x,y,xYallTrain" sheetId="11" r:id="rId11"/>
    <sheet name="f_TrainingSummary" sheetId="12" r:id="rId12"/>
    <sheet name="f_TestingSummary" sheetId="13" r:id="rId13"/>
  </sheets>
  <calcPr calcId="152511"/>
</workbook>
</file>

<file path=xl/calcChain.xml><?xml version="1.0" encoding="utf-8"?>
<calcChain xmlns="http://schemas.openxmlformats.org/spreadsheetml/2006/main">
  <c r="V34" i="12" l="1"/>
  <c r="U34" i="12"/>
  <c r="V30" i="12"/>
  <c r="U30" i="12"/>
  <c r="X30" i="12" s="1"/>
  <c r="X28" i="12"/>
  <c r="R28" i="12"/>
  <c r="Y28" i="12"/>
  <c r="AD28" i="12" s="1"/>
  <c r="Y30" i="12"/>
  <c r="Z30" i="12"/>
  <c r="R32" i="12"/>
  <c r="S32" i="12"/>
  <c r="T32" i="12"/>
  <c r="X32" i="12" s="1"/>
  <c r="Y32" i="12"/>
  <c r="Z32" i="12"/>
  <c r="AA32" i="12"/>
  <c r="R34" i="12"/>
  <c r="S34" i="12"/>
  <c r="Y34" i="12"/>
  <c r="Z34" i="12"/>
  <c r="AA34" i="12"/>
  <c r="AB34" i="12"/>
  <c r="R36" i="12"/>
  <c r="S36" i="12"/>
  <c r="T36" i="12"/>
  <c r="X36" i="12" s="1"/>
  <c r="Y36" i="12"/>
  <c r="Z36" i="12"/>
  <c r="AA36" i="12"/>
  <c r="R38" i="12"/>
  <c r="S38" i="12"/>
  <c r="T38" i="12"/>
  <c r="U38" i="12"/>
  <c r="V38" i="12"/>
  <c r="Y38" i="12"/>
  <c r="Z38" i="12"/>
  <c r="AA38" i="12"/>
  <c r="AB38" i="12"/>
  <c r="AC38" i="12"/>
  <c r="W32" i="12" l="1"/>
  <c r="W30" i="12"/>
  <c r="X38" i="12"/>
  <c r="X34" i="12"/>
  <c r="W34" i="12"/>
  <c r="AD30" i="12"/>
  <c r="AD32" i="12"/>
  <c r="AD36" i="12"/>
  <c r="AD34" i="12"/>
  <c r="W36" i="12"/>
  <c r="AD38" i="12"/>
  <c r="W38" i="12"/>
  <c r="H42" i="13"/>
  <c r="I42" i="13"/>
  <c r="J42" i="13"/>
  <c r="K42" i="13"/>
  <c r="L42" i="13"/>
  <c r="M42" i="13"/>
  <c r="G42" i="13"/>
  <c r="H41" i="13"/>
  <c r="I41" i="13"/>
  <c r="J41" i="13"/>
  <c r="K41" i="13"/>
  <c r="L41" i="13"/>
  <c r="M41" i="13"/>
  <c r="G41" i="13"/>
  <c r="H40" i="13"/>
  <c r="F63" i="13" s="1"/>
  <c r="I40" i="13"/>
  <c r="G63" i="13" s="1"/>
  <c r="J40" i="13"/>
  <c r="I63" i="13" s="1"/>
  <c r="K40" i="13"/>
  <c r="J63" i="13" s="1"/>
  <c r="L40" i="13"/>
  <c r="K63" i="13" s="1"/>
  <c r="M40" i="13"/>
  <c r="L63" i="13" s="1"/>
  <c r="G40" i="13"/>
  <c r="E63" i="13" s="1"/>
  <c r="H39" i="13"/>
  <c r="I39" i="13"/>
  <c r="G58" i="13" s="1"/>
  <c r="J39" i="13"/>
  <c r="I58" i="13" s="1"/>
  <c r="K39" i="13"/>
  <c r="J58" i="13" s="1"/>
  <c r="L39" i="13"/>
  <c r="K58" i="13" s="1"/>
  <c r="M39" i="13"/>
  <c r="L58" i="13" s="1"/>
  <c r="G39" i="13"/>
  <c r="E58" i="13" s="1"/>
  <c r="I103" i="13"/>
  <c r="H103" i="13"/>
  <c r="G103" i="13"/>
  <c r="G104" i="13"/>
  <c r="F104" i="13"/>
  <c r="F103" i="13"/>
  <c r="I101" i="13"/>
  <c r="H101" i="13"/>
  <c r="G101" i="13"/>
  <c r="G102" i="13"/>
  <c r="F102" i="13"/>
  <c r="F101" i="13"/>
  <c r="G99" i="13"/>
  <c r="G100" i="13"/>
  <c r="F100" i="13"/>
  <c r="F99" i="13"/>
  <c r="I97" i="13"/>
  <c r="I98" i="13"/>
  <c r="I106" i="13" s="1"/>
  <c r="H98" i="13"/>
  <c r="H106" i="13" s="1"/>
  <c r="H97" i="13"/>
  <c r="G97" i="13"/>
  <c r="G98" i="13"/>
  <c r="F98" i="13"/>
  <c r="F106" i="13" s="1"/>
  <c r="F97" i="13"/>
  <c r="F92" i="13"/>
  <c r="F87" i="13"/>
  <c r="F86" i="13"/>
  <c r="F85" i="13"/>
  <c r="F91" i="13"/>
  <c r="F90" i="13"/>
  <c r="F89" i="13"/>
  <c r="F88" i="13"/>
  <c r="G75" i="13"/>
  <c r="G76" i="13"/>
  <c r="F76" i="13"/>
  <c r="F75" i="13"/>
  <c r="G77" i="13"/>
  <c r="G78" i="13"/>
  <c r="F78" i="13"/>
  <c r="F77" i="13"/>
  <c r="G79" i="13"/>
  <c r="G80" i="13"/>
  <c r="F80" i="13"/>
  <c r="F79" i="13"/>
  <c r="G74" i="13"/>
  <c r="F74" i="13"/>
  <c r="G73" i="13"/>
  <c r="F73" i="13"/>
  <c r="AB46" i="13"/>
  <c r="AA46" i="13"/>
  <c r="Y46" i="13"/>
  <c r="Z46" i="13"/>
  <c r="X46" i="13"/>
  <c r="U46" i="13"/>
  <c r="T46" i="13"/>
  <c r="R46" i="13"/>
  <c r="S46" i="13"/>
  <c r="Q46" i="13"/>
  <c r="AB45" i="13"/>
  <c r="AA45" i="13"/>
  <c r="Z45" i="13"/>
  <c r="U45" i="13"/>
  <c r="T45" i="13"/>
  <c r="S45" i="13"/>
  <c r="AB44" i="13"/>
  <c r="AA44" i="13"/>
  <c r="Y44" i="13"/>
  <c r="X44" i="13"/>
  <c r="U44" i="13"/>
  <c r="T44" i="13"/>
  <c r="R44" i="13"/>
  <c r="Q44" i="13"/>
  <c r="Y43" i="13"/>
  <c r="Z43" i="13"/>
  <c r="X43" i="13"/>
  <c r="R43" i="13"/>
  <c r="S43" i="13"/>
  <c r="Q43" i="13"/>
  <c r="Z41" i="13"/>
  <c r="AB42" i="13"/>
  <c r="AA42" i="13"/>
  <c r="U42" i="13"/>
  <c r="T42" i="13"/>
  <c r="AC41" i="13"/>
  <c r="AD41" i="13" s="1"/>
  <c r="S41" i="13"/>
  <c r="Y40" i="13"/>
  <c r="X40" i="13"/>
  <c r="X47" i="13" s="1"/>
  <c r="R40" i="13"/>
  <c r="Q40" i="13"/>
  <c r="F58" i="13"/>
  <c r="F21" i="13"/>
  <c r="F17" i="13"/>
  <c r="F19" i="13" s="1"/>
  <c r="F22" i="13" s="1"/>
  <c r="E16" i="13"/>
  <c r="E15" i="13"/>
  <c r="E14" i="13"/>
  <c r="E13" i="13"/>
  <c r="N24" i="12"/>
  <c r="M24" i="12"/>
  <c r="I24" i="12"/>
  <c r="H24" i="12"/>
  <c r="G24" i="12"/>
  <c r="R26" i="12"/>
  <c r="S26" i="12"/>
  <c r="Y26" i="12"/>
  <c r="Z26" i="12"/>
  <c r="G106" i="13" l="1"/>
  <c r="Z47" i="13"/>
  <c r="Y47" i="13"/>
  <c r="AA47" i="13"/>
  <c r="AB47" i="13"/>
  <c r="U47" i="13"/>
  <c r="V41" i="13"/>
  <c r="W41" i="13" s="1"/>
  <c r="S47" i="13"/>
  <c r="T47" i="13"/>
  <c r="Q47" i="13"/>
  <c r="R47" i="13"/>
  <c r="X26" i="12"/>
  <c r="AD26" i="12"/>
  <c r="W26" i="12"/>
  <c r="F65" i="13"/>
  <c r="W40" i="13"/>
  <c r="E65" i="13"/>
  <c r="W43" i="13"/>
  <c r="I65" i="13"/>
  <c r="W44" i="13"/>
  <c r="L65" i="13"/>
  <c r="AD40" i="13"/>
  <c r="K65" i="13"/>
  <c r="J65" i="13"/>
  <c r="AD46" i="13"/>
  <c r="AD44" i="13"/>
  <c r="G65" i="13"/>
  <c r="AD45" i="13"/>
  <c r="W45" i="13"/>
  <c r="W46" i="13"/>
  <c r="AD42" i="13"/>
  <c r="AD43" i="13"/>
  <c r="I105" i="13"/>
  <c r="W42" i="13"/>
  <c r="Y62" i="13"/>
  <c r="G105" i="13"/>
  <c r="J45" i="13"/>
  <c r="J47" i="13" s="1"/>
  <c r="J49" i="13" s="1"/>
  <c r="J46" i="13"/>
  <c r="J48" i="13" s="1"/>
  <c r="F105" i="13"/>
  <c r="F94" i="13"/>
  <c r="J44" i="13"/>
  <c r="F81" i="13"/>
  <c r="G82" i="13"/>
  <c r="J43" i="13"/>
  <c r="F93" i="13"/>
  <c r="H105" i="13"/>
  <c r="F82" i="13"/>
  <c r="G81" i="13"/>
  <c r="AC44" i="13"/>
  <c r="AC43" i="13"/>
  <c r="V44" i="13"/>
  <c r="K45" i="13"/>
  <c r="K47" i="13" s="1"/>
  <c r="K49" i="13" s="1"/>
  <c r="V43" i="13"/>
  <c r="AC42" i="13"/>
  <c r="V40" i="13"/>
  <c r="AC40" i="13"/>
  <c r="K46" i="13"/>
  <c r="K48" i="13" s="1"/>
  <c r="V42" i="13"/>
  <c r="V46" i="13"/>
  <c r="AC46" i="13"/>
  <c r="AC45" i="13"/>
  <c r="V45" i="13"/>
  <c r="I45" i="13"/>
  <c r="I47" i="13" s="1"/>
  <c r="I49" i="13" s="1"/>
  <c r="G46" i="13"/>
  <c r="G48" i="13" s="1"/>
  <c r="G43" i="13"/>
  <c r="H45" i="13"/>
  <c r="H47" i="13" s="1"/>
  <c r="H49" i="13" s="1"/>
  <c r="I46" i="13"/>
  <c r="I48" i="13" s="1"/>
  <c r="F20" i="13"/>
  <c r="G44" i="13"/>
  <c r="K43" i="13"/>
  <c r="H44" i="13"/>
  <c r="I44" i="13"/>
  <c r="K44" i="13"/>
  <c r="H43" i="13"/>
  <c r="L44" i="13"/>
  <c r="I43" i="13"/>
  <c r="M46" i="13"/>
  <c r="M48" i="13" s="1"/>
  <c r="H46" i="13"/>
  <c r="H48" i="13" s="1"/>
  <c r="L45" i="13"/>
  <c r="L47" i="13" s="1"/>
  <c r="L49" i="13" s="1"/>
  <c r="M45" i="13"/>
  <c r="M47" i="13" s="1"/>
  <c r="M49" i="13" s="1"/>
  <c r="L43" i="13"/>
  <c r="M44" i="13"/>
  <c r="M43" i="13"/>
  <c r="G45" i="13"/>
  <c r="G47" i="13" s="1"/>
  <c r="G49" i="13" s="1"/>
  <c r="L46" i="13"/>
  <c r="L48" i="13" s="1"/>
  <c r="L23" i="12"/>
  <c r="K23" i="12"/>
  <c r="I23" i="12"/>
  <c r="H23" i="12"/>
  <c r="G23" i="12"/>
  <c r="N22" i="12"/>
  <c r="M22" i="12"/>
  <c r="I22" i="12"/>
  <c r="N21" i="12"/>
  <c r="M21" i="12"/>
  <c r="I21" i="12"/>
  <c r="L20" i="12"/>
  <c r="K20" i="12"/>
  <c r="H20" i="12"/>
  <c r="G20" i="12"/>
  <c r="L19" i="12"/>
  <c r="K19" i="12"/>
  <c r="H19" i="12"/>
  <c r="G19" i="12"/>
  <c r="I18" i="12"/>
  <c r="H18" i="12"/>
  <c r="G18" i="12"/>
  <c r="I17" i="12"/>
  <c r="H17" i="12"/>
  <c r="G17" i="12"/>
  <c r="AD47" i="13" l="1"/>
  <c r="W47" i="13"/>
  <c r="AC47" i="13"/>
  <c r="V47" i="13"/>
  <c r="R56" i="12"/>
  <c r="Q56" i="12"/>
  <c r="K58" i="12"/>
  <c r="K57" i="12"/>
  <c r="L56" i="12"/>
  <c r="L60" i="12" s="1"/>
  <c r="K56" i="12"/>
  <c r="K55" i="12"/>
  <c r="K7" i="1"/>
  <c r="K5" i="1"/>
  <c r="L46" i="12"/>
  <c r="K46" i="12"/>
  <c r="J46" i="12"/>
  <c r="I46" i="12"/>
  <c r="G46" i="12"/>
  <c r="F46" i="12"/>
  <c r="E46" i="12"/>
  <c r="L41" i="12"/>
  <c r="K41" i="12"/>
  <c r="J41" i="12"/>
  <c r="I41" i="12"/>
  <c r="G41" i="12"/>
  <c r="F41" i="12"/>
  <c r="E41" i="12"/>
  <c r="T58" i="12"/>
  <c r="S58" i="12"/>
  <c r="R58" i="12"/>
  <c r="Q58" i="12"/>
  <c r="S57" i="12"/>
  <c r="R55" i="12"/>
  <c r="T55" i="12"/>
  <c r="Q55" i="12"/>
  <c r="H6" i="12"/>
  <c r="H7" i="12"/>
  <c r="H8" i="12"/>
  <c r="F58" i="12" s="1"/>
  <c r="H5" i="12"/>
  <c r="G7" i="12"/>
  <c r="G8" i="12"/>
  <c r="E58" i="12" s="1"/>
  <c r="G5" i="12"/>
  <c r="G6" i="12"/>
  <c r="K23" i="7"/>
  <c r="J23" i="7"/>
  <c r="I23" i="7"/>
  <c r="H23" i="7"/>
  <c r="I23" i="6"/>
  <c r="H23" i="6"/>
  <c r="I22" i="5"/>
  <c r="H22" i="5"/>
  <c r="P50" i="3"/>
  <c r="O51" i="3"/>
  <c r="O50" i="3"/>
  <c r="N50" i="3"/>
  <c r="F86" i="4"/>
  <c r="F85" i="4"/>
  <c r="M86" i="4"/>
  <c r="M85" i="4"/>
  <c r="J86" i="4"/>
  <c r="J85" i="4"/>
  <c r="C86" i="4"/>
  <c r="C85" i="4"/>
  <c r="K51" i="4"/>
  <c r="J51" i="4"/>
  <c r="I51" i="4"/>
  <c r="H51" i="4"/>
  <c r="L51" i="4" s="1"/>
  <c r="K50" i="4"/>
  <c r="J50" i="4"/>
  <c r="I50" i="4"/>
  <c r="H50" i="4"/>
  <c r="K49" i="4"/>
  <c r="J49" i="4"/>
  <c r="I49" i="4"/>
  <c r="H49" i="4"/>
  <c r="L49" i="4" s="1"/>
  <c r="K48" i="4"/>
  <c r="J48" i="4"/>
  <c r="I48" i="4"/>
  <c r="H48" i="4"/>
  <c r="K10" i="4"/>
  <c r="K9" i="4"/>
  <c r="E8" i="4"/>
  <c r="M8" i="4" s="1"/>
  <c r="E7" i="4"/>
  <c r="M7" i="4" s="1"/>
  <c r="F83" i="2"/>
  <c r="F82" i="2"/>
  <c r="C83" i="2"/>
  <c r="C82" i="2"/>
  <c r="F77" i="3"/>
  <c r="F76" i="3"/>
  <c r="C77" i="3"/>
  <c r="C76" i="3"/>
  <c r="E51" i="3"/>
  <c r="M51" i="3" s="1"/>
  <c r="R10" i="3"/>
  <c r="L61" i="2"/>
  <c r="K61" i="2"/>
  <c r="J61" i="2"/>
  <c r="L60" i="2"/>
  <c r="K60" i="2"/>
  <c r="J60" i="2"/>
  <c r="P10" i="3"/>
  <c r="P9" i="3"/>
  <c r="O10" i="3"/>
  <c r="O9" i="3"/>
  <c r="N10" i="3"/>
  <c r="N9" i="3"/>
  <c r="M50" i="3"/>
  <c r="Q50" i="3" s="1"/>
  <c r="R50" i="3" s="1"/>
  <c r="M9" i="3"/>
  <c r="D50" i="3" s="1"/>
  <c r="M10" i="3"/>
  <c r="D51" i="3" s="1"/>
  <c r="V75" i="2"/>
  <c r="V74" i="2"/>
  <c r="V71" i="2"/>
  <c r="I60" i="2"/>
  <c r="V72" i="2"/>
  <c r="N72" i="2"/>
  <c r="O71" i="2" s="1"/>
  <c r="G71" i="2"/>
  <c r="I61" i="2"/>
  <c r="G8" i="2"/>
  <c r="E8" i="2"/>
  <c r="H8" i="2"/>
  <c r="H7" i="2"/>
  <c r="G7" i="2"/>
  <c r="F8" i="2"/>
  <c r="F7" i="2"/>
  <c r="E7" i="2"/>
  <c r="G10" i="1"/>
  <c r="G9" i="1"/>
  <c r="G6" i="1"/>
  <c r="F10" i="1"/>
  <c r="F9" i="1"/>
  <c r="F6" i="1"/>
  <c r="E10" i="1"/>
  <c r="E9" i="1"/>
  <c r="E6" i="1"/>
  <c r="AB49" i="2"/>
  <c r="I39" i="2"/>
  <c r="V52" i="2" s="1"/>
  <c r="H39" i="2"/>
  <c r="L48" i="4" l="1"/>
  <c r="L50" i="4"/>
  <c r="J8" i="2"/>
  <c r="M60" i="2"/>
  <c r="N60" i="2" s="1"/>
  <c r="M61" i="2"/>
  <c r="N61" i="2" s="1"/>
  <c r="W71" i="2"/>
  <c r="K10" i="1"/>
  <c r="F55" i="12"/>
  <c r="K6" i="1"/>
  <c r="K9" i="1"/>
  <c r="N51" i="3"/>
  <c r="Q51" i="3" s="1"/>
  <c r="R51" i="3" s="1"/>
  <c r="F57" i="12"/>
  <c r="E55" i="12"/>
  <c r="E57" i="12"/>
  <c r="F56" i="12"/>
  <c r="E56" i="12"/>
  <c r="T57" i="12"/>
  <c r="T60" i="12" s="1"/>
  <c r="Q60" i="12"/>
  <c r="R60" i="12"/>
  <c r="K60" i="12"/>
  <c r="S55" i="12"/>
  <c r="S60" i="12" s="1"/>
  <c r="L10" i="1"/>
  <c r="L5" i="1"/>
  <c r="J7" i="1"/>
  <c r="M6" i="1"/>
  <c r="L9" i="1"/>
  <c r="M5" i="1"/>
  <c r="M9" i="1"/>
  <c r="L25" i="12"/>
  <c r="J40" i="12" s="1"/>
  <c r="I25" i="12"/>
  <c r="G40" i="12" s="1"/>
  <c r="I27" i="12"/>
  <c r="L28" i="12"/>
  <c r="I28" i="12"/>
  <c r="G26" i="12"/>
  <c r="H28" i="12"/>
  <c r="N27" i="12"/>
  <c r="L27" i="12"/>
  <c r="G27" i="12"/>
  <c r="M27" i="12"/>
  <c r="L26" i="12"/>
  <c r="H27" i="12"/>
  <c r="K28" i="12"/>
  <c r="H25" i="12"/>
  <c r="F40" i="12" s="1"/>
  <c r="N28" i="12"/>
  <c r="M28" i="12"/>
  <c r="G28" i="12"/>
  <c r="M26" i="12"/>
  <c r="K25" i="12"/>
  <c r="I40" i="12" s="1"/>
  <c r="G25" i="12"/>
  <c r="N26" i="12"/>
  <c r="N25" i="12"/>
  <c r="M25" i="12"/>
  <c r="K40" i="12" s="1"/>
  <c r="K26" i="12"/>
  <c r="K27" i="12"/>
  <c r="I26" i="12"/>
  <c r="H26" i="12"/>
  <c r="J10" i="1"/>
  <c r="L6" i="1"/>
  <c r="M7" i="1"/>
  <c r="L7" i="1"/>
  <c r="M10" i="1"/>
  <c r="P51" i="3"/>
  <c r="M51" i="4"/>
  <c r="M50" i="4"/>
  <c r="M49" i="4"/>
  <c r="M48" i="4"/>
  <c r="N8" i="4"/>
  <c r="K8" i="4"/>
  <c r="L7" i="4"/>
  <c r="L8" i="4"/>
  <c r="N7" i="4"/>
  <c r="K7" i="4"/>
  <c r="I8" i="2"/>
  <c r="K7" i="2"/>
  <c r="K8" i="2"/>
  <c r="J7" i="2"/>
  <c r="L8" i="2"/>
  <c r="Q10" i="3"/>
  <c r="L7" i="2"/>
  <c r="Q9" i="3"/>
  <c r="W74" i="2"/>
  <c r="I7" i="2"/>
  <c r="J5" i="1"/>
  <c r="J6" i="1"/>
  <c r="J9" i="1"/>
  <c r="F57" i="13" l="1"/>
  <c r="F43" i="12"/>
  <c r="J57" i="13"/>
  <c r="J60" i="13" s="1"/>
  <c r="J43" i="12"/>
  <c r="K57" i="13"/>
  <c r="K67" i="13" s="1"/>
  <c r="K43" i="12"/>
  <c r="I57" i="13"/>
  <c r="I60" i="13" s="1"/>
  <c r="I43" i="12"/>
  <c r="G57" i="13"/>
  <c r="G43" i="12"/>
  <c r="F60" i="12"/>
  <c r="I45" i="12"/>
  <c r="I51" i="12" s="1"/>
  <c r="I62" i="13"/>
  <c r="F60" i="13"/>
  <c r="F59" i="13"/>
  <c r="F67" i="13"/>
  <c r="L45" i="12"/>
  <c r="L47" i="12" s="1"/>
  <c r="L62" i="13"/>
  <c r="E45" i="12"/>
  <c r="E51" i="12" s="1"/>
  <c r="E62" i="13"/>
  <c r="K60" i="13"/>
  <c r="F45" i="12"/>
  <c r="F51" i="12" s="1"/>
  <c r="F62" i="13"/>
  <c r="J45" i="12"/>
  <c r="J51" i="12" s="1"/>
  <c r="J62" i="13"/>
  <c r="G45" i="12"/>
  <c r="G51" i="12" s="1"/>
  <c r="G62" i="13"/>
  <c r="K45" i="12"/>
  <c r="K48" i="12" s="1"/>
  <c r="K62" i="13"/>
  <c r="G67" i="13"/>
  <c r="G59" i="13"/>
  <c r="G60" i="13"/>
  <c r="E60" i="12"/>
  <c r="F50" i="12"/>
  <c r="J42" i="12"/>
  <c r="J50" i="12"/>
  <c r="I50" i="12"/>
  <c r="K50" i="12"/>
  <c r="G50" i="12"/>
  <c r="N7" i="1"/>
  <c r="O7" i="1" s="1"/>
  <c r="L32" i="12"/>
  <c r="L34" i="12" s="1"/>
  <c r="G42" i="12"/>
  <c r="L31" i="12"/>
  <c r="L33" i="12" s="1"/>
  <c r="H31" i="12"/>
  <c r="H33" i="12" s="1"/>
  <c r="I31" i="12"/>
  <c r="I33" i="12" s="1"/>
  <c r="I42" i="12"/>
  <c r="M31" i="12"/>
  <c r="M33" i="12" s="1"/>
  <c r="K31" i="12"/>
  <c r="K33" i="12" s="1"/>
  <c r="K29" i="12"/>
  <c r="K42" i="12"/>
  <c r="N32" i="12"/>
  <c r="N34" i="12" s="1"/>
  <c r="L40" i="12"/>
  <c r="N31" i="12"/>
  <c r="N33" i="12" s="1"/>
  <c r="F42" i="12"/>
  <c r="G30" i="12"/>
  <c r="E40" i="12"/>
  <c r="G31" i="12"/>
  <c r="G33" i="12" s="1"/>
  <c r="G29" i="12"/>
  <c r="O7" i="4"/>
  <c r="P7" i="4" s="1"/>
  <c r="M29" i="12"/>
  <c r="I32" i="12"/>
  <c r="I34" i="12" s="1"/>
  <c r="K30" i="12"/>
  <c r="K32" i="12"/>
  <c r="K34" i="12" s="1"/>
  <c r="G32" i="12"/>
  <c r="G34" i="12" s="1"/>
  <c r="M32" i="12"/>
  <c r="M34" i="12" s="1"/>
  <c r="H32" i="12"/>
  <c r="H34" i="12" s="1"/>
  <c r="H29" i="12"/>
  <c r="H30" i="12"/>
  <c r="L30" i="12"/>
  <c r="N30" i="12"/>
  <c r="M30" i="12"/>
  <c r="L29" i="12"/>
  <c r="N29" i="12"/>
  <c r="I30" i="12"/>
  <c r="I29" i="12"/>
  <c r="T49" i="2"/>
  <c r="N6" i="1"/>
  <c r="O6" i="1" s="1"/>
  <c r="N5" i="1"/>
  <c r="O5" i="1" s="1"/>
  <c r="N10" i="1"/>
  <c r="O10" i="1" s="1"/>
  <c r="N9" i="1"/>
  <c r="O9" i="1" s="1"/>
  <c r="O8" i="4"/>
  <c r="P8" i="4" s="1"/>
  <c r="M7" i="2"/>
  <c r="K59" i="13" l="1"/>
  <c r="J59" i="13"/>
  <c r="J67" i="13"/>
  <c r="I59" i="13"/>
  <c r="E57" i="13"/>
  <c r="E64" i="13" s="1"/>
  <c r="E43" i="12"/>
  <c r="I67" i="13"/>
  <c r="L57" i="13"/>
  <c r="L67" i="13" s="1"/>
  <c r="L43" i="12"/>
  <c r="L51" i="12"/>
  <c r="L48" i="12"/>
  <c r="K51" i="12"/>
  <c r="I48" i="12"/>
  <c r="I47" i="12"/>
  <c r="J47" i="12"/>
  <c r="G47" i="12"/>
  <c r="K47" i="12"/>
  <c r="E47" i="12"/>
  <c r="E48" i="12"/>
  <c r="G64" i="13"/>
  <c r="G68" i="13"/>
  <c r="F47" i="12"/>
  <c r="F48" i="12"/>
  <c r="E68" i="13"/>
  <c r="J64" i="13"/>
  <c r="J68" i="13"/>
  <c r="J48" i="12"/>
  <c r="K64" i="13"/>
  <c r="K68" i="13"/>
  <c r="L68" i="13"/>
  <c r="I64" i="13"/>
  <c r="I68" i="13"/>
  <c r="G48" i="12"/>
  <c r="F64" i="13"/>
  <c r="F68" i="13"/>
  <c r="E50" i="12"/>
  <c r="L50" i="12"/>
  <c r="L42" i="12"/>
  <c r="K35" i="12"/>
  <c r="G35" i="12"/>
  <c r="E42" i="12"/>
  <c r="H35" i="12"/>
  <c r="M35" i="12"/>
  <c r="N35" i="12"/>
  <c r="L35" i="12"/>
  <c r="I35" i="12"/>
  <c r="E60" i="13" l="1"/>
  <c r="L64" i="13"/>
  <c r="L59" i="13"/>
  <c r="L60" i="13"/>
  <c r="E67" i="13"/>
  <c r="E59" i="13"/>
</calcChain>
</file>

<file path=xl/comments1.xml><?xml version="1.0" encoding="utf-8"?>
<comments xmlns="http://schemas.openxmlformats.org/spreadsheetml/2006/main">
  <authors>
    <author>vmrguser</author>
  </authors>
  <commentList>
    <comment ref="C43" authorId="0" shapeId="0">
      <text>
        <r>
          <rPr>
            <b/>
            <sz val="8"/>
            <color indexed="81"/>
            <rFont val="Tahoma"/>
            <family val="2"/>
          </rPr>
          <t>Did not detect this parameter as correlated b/c it's the first time history is done for failure and so the values are 0,0. Next time we should expect correlation.</t>
        </r>
      </text>
    </comment>
    <comment ref="S43" authorId="0" shapeId="0">
      <text>
        <r>
          <rPr>
            <b/>
            <sz val="8"/>
            <color indexed="81"/>
            <rFont val="Tahoma"/>
            <family val="2"/>
          </rPr>
          <t xml:space="preserve">Expected this to be 0
</t>
        </r>
      </text>
    </comment>
    <comment ref="AA43" authorId="0" shapeId="0">
      <text>
        <r>
          <rPr>
            <b/>
            <sz val="8"/>
            <color indexed="81"/>
            <rFont val="Tahoma"/>
            <family val="2"/>
          </rPr>
          <t>Good correlation here</t>
        </r>
      </text>
    </comment>
    <comment ref="K44" authorId="0" shapeId="0">
      <text>
        <r>
          <rPr>
            <b/>
            <sz val="8"/>
            <color indexed="81"/>
            <rFont val="Tahoma"/>
            <family val="2"/>
          </rPr>
          <t xml:space="preserve">1st time to find this error, so cannot correlate. Similar to FC005 with MyRot
</t>
        </r>
      </text>
    </comment>
    <comment ref="R44" authorId="0" shapeId="0">
      <text>
        <r>
          <rPr>
            <b/>
            <sz val="8"/>
            <color indexed="81"/>
            <rFont val="Tahoma"/>
            <family val="2"/>
          </rPr>
          <t>Expected this to be 1</t>
        </r>
      </text>
    </comment>
    <comment ref="S64" authorId="0" shapeId="0">
      <text>
        <r>
          <rPr>
            <b/>
            <sz val="8"/>
            <color indexed="81"/>
            <rFont val="Tahoma"/>
            <family val="2"/>
          </rPr>
          <t xml:space="preserve">Expected this to be 0
</t>
        </r>
      </text>
    </comment>
    <comment ref="K65" authorId="0" shapeId="0">
      <text>
        <r>
          <rPr>
            <b/>
            <sz val="8"/>
            <color indexed="81"/>
            <rFont val="Tahoma"/>
            <family val="2"/>
          </rPr>
          <t xml:space="preserve">1st time to find this error, so cannot correlate. Similar to FC005 with MyRot
</t>
        </r>
      </text>
    </comment>
    <comment ref="R65" authorId="0" shapeId="0">
      <text>
        <r>
          <rPr>
            <b/>
            <sz val="8"/>
            <color indexed="81"/>
            <rFont val="Tahoma"/>
            <family val="2"/>
          </rPr>
          <t>Expected this to be 1</t>
        </r>
      </text>
    </comment>
  </commentList>
</comments>
</file>

<file path=xl/comments2.xml><?xml version="1.0" encoding="utf-8"?>
<comments xmlns="http://schemas.openxmlformats.org/spreadsheetml/2006/main">
  <authors>
    <author>vmrguser</author>
  </authors>
  <commentList>
    <comment ref="Z28" authorId="0" shapeId="0">
      <text>
        <r>
          <rPr>
            <b/>
            <sz val="8"/>
            <color indexed="81"/>
            <rFont val="Tahoma"/>
            <family val="2"/>
          </rPr>
          <t>Expecting this to show up in MzRotMin. Ydir was positive, and expect the Mz values to be negative.</t>
        </r>
      </text>
    </comment>
    <comment ref="B39" authorId="0" shapeId="0">
      <text>
        <r>
          <rPr>
            <b/>
            <sz val="8"/>
            <color indexed="81"/>
            <rFont val="Tahoma"/>
            <family val="2"/>
          </rPr>
          <t>As expected here. With a small -ve Ydir deviation, the male part will rotate inwards in the other direction.</t>
        </r>
      </text>
    </comment>
    <comment ref="J39" authorId="0" shapeId="0">
      <text>
        <r>
          <rPr>
            <b/>
            <sz val="8"/>
            <color indexed="81"/>
            <rFont val="Tahoma"/>
            <family val="2"/>
          </rPr>
          <t>As expected here. With a small -ve Ydir deviation, the male part will rotate inwards in the other direction.</t>
        </r>
      </text>
    </comment>
    <comment ref="R39" authorId="0" shapeId="0">
      <text>
        <r>
          <rPr>
            <b/>
            <sz val="8"/>
            <color indexed="81"/>
            <rFont val="Tahoma"/>
            <family val="2"/>
          </rPr>
          <t>As expected here. With a small -ve Ydir deviation, the male part will rotate inwards in the other direction.</t>
        </r>
      </text>
    </comment>
    <comment ref="Z39" authorId="0" shapeId="0">
      <text>
        <r>
          <rPr>
            <b/>
            <sz val="8"/>
            <color indexed="81"/>
            <rFont val="Tahoma"/>
            <family val="2"/>
          </rPr>
          <t>As expected here. With a small -ve Ydir deviation, the male part will rotate inwards in the other direction.</t>
        </r>
      </text>
    </comment>
    <comment ref="J68" authorId="0" shapeId="0">
      <text>
        <r>
          <rPr>
            <b/>
            <sz val="8"/>
            <color indexed="81"/>
            <rFont val="Tahoma"/>
            <family val="2"/>
          </rPr>
          <t>As expected here. With a small -ve Ydir deviation, the male part will rotate inwards in the other direction.</t>
        </r>
      </text>
    </comment>
    <comment ref="R68" authorId="0" shapeId="0">
      <text>
        <r>
          <rPr>
            <b/>
            <sz val="8"/>
            <color indexed="81"/>
            <rFont val="Tahoma"/>
            <family val="2"/>
          </rPr>
          <t>As expected here. With a small -ve Ydir deviation, the male part will rotate inwards in the other direction.</t>
        </r>
      </text>
    </comment>
  </commentList>
</comments>
</file>

<file path=xl/comments3.xml><?xml version="1.0" encoding="utf-8"?>
<comments xmlns="http://schemas.openxmlformats.org/spreadsheetml/2006/main">
  <authors>
    <author>vmrguser</author>
  </authors>
  <commentList>
    <comment ref="C29" authorId="0" shapeId="0">
      <text>
        <r>
          <rPr>
            <b/>
            <sz val="8"/>
            <color indexed="81"/>
            <rFont val="Tahoma"/>
            <family val="2"/>
          </rPr>
          <t xml:space="preserve">MyRot seems to have been detected here… similar values?
</t>
        </r>
      </text>
    </comment>
  </commentList>
</comments>
</file>

<file path=xl/comments4.xml><?xml version="1.0" encoding="utf-8"?>
<comments xmlns="http://schemas.openxmlformats.org/spreadsheetml/2006/main">
  <authors>
    <author>vmrguser</author>
  </authors>
  <commentList>
    <comment ref="W32" authorId="0" shapeId="0">
      <text>
        <r>
          <rPr>
            <b/>
            <sz val="8"/>
            <color indexed="81"/>
            <rFont val="Tahoma"/>
            <family val="2"/>
          </rPr>
          <t>since y was not identified at all we must give 0 here.</t>
        </r>
      </text>
    </comment>
  </commentList>
</comments>
</file>

<file path=xl/sharedStrings.xml><?xml version="1.0" encoding="utf-8"?>
<sst xmlns="http://schemas.openxmlformats.org/spreadsheetml/2006/main" count="1108" uniqueCount="377">
  <si>
    <t>Deviation in X-direction</t>
  </si>
  <si>
    <t>Fz</t>
  </si>
  <si>
    <t>Identification Patterns</t>
  </si>
  <si>
    <t>My Magnitude</t>
  </si>
  <si>
    <t>Fz.Rot Variation</t>
  </si>
  <si>
    <t>We're training with trial prelim 77,78,79.</t>
  </si>
  <si>
    <t>we'll test in x-dire with FC005-0008.</t>
  </si>
  <si>
    <t>Compute a success rate</t>
  </si>
  <si>
    <t>Normally the average magnitude value in the rotation state is 0.4 in the first 50% of the state, but in these x-deviation its around 0.55</t>
  </si>
  <si>
    <t xml:space="preserve">The variation in Fz Rot for the first 33% of the state is much greater. 8N vs 4N. </t>
  </si>
  <si>
    <t>Training in X-Dir Deviation</t>
  </si>
  <si>
    <t>Training</t>
  </si>
  <si>
    <t>Testing Xdir</t>
  </si>
  <si>
    <t>My test detected failure. However, Fz did not. The reasonining is that when The deviation is not very big, The angle at which contact takes place inside friction cone, not very fast sliding. Looks similar to before. Expect different as we get further out.</t>
  </si>
  <si>
    <t>Thresholds: My is 0.2, Fz is 0.15</t>
  </si>
  <si>
    <t xml:space="preserve">fcData = </t>
  </si>
  <si>
    <t>boolFCData</t>
  </si>
  <si>
    <t xml:space="preserve">WayPoints: </t>
  </si>
  <si>
    <t>Hovers higher and a little bit more forward to avoid collision with snap</t>
  </si>
  <si>
    <t>We started with an a priori value (histMyRotAvgMagVal) of 0.45 but after 3 test trials it went down to 0.3528</t>
  </si>
  <si>
    <t>We started with an a priori value (histFzRotAvgMagVal) of 10 but after 3 test trials it went down to 9.4628</t>
  </si>
  <si>
    <t>X Dir</t>
  </si>
  <si>
    <t>FC005+x0.0075-z0.005-NVARFP-3.5-fc-0.531</t>
  </si>
  <si>
    <t>FC006+x0.0085-z0.005-NVARFP-3.5-fc-0.531</t>
  </si>
  <si>
    <t>FC007+x0.0095-z0.005-NVARFP-3.5-fc-0.531</t>
  </si>
  <si>
    <t>FC008+x0.0105-z0.005-NVARFP-3.5-fc-0.531</t>
  </si>
  <si>
    <t>My</t>
  </si>
  <si>
    <t>Hypothesis: MyRotAvgMag values are higher for failure scenarios ~20%. FzRotAvgMag values are higher for failure scenarios ~15%</t>
  </si>
  <si>
    <t>xDir</t>
  </si>
  <si>
    <t>yDir</t>
  </si>
  <si>
    <t>FzRot</t>
  </si>
  <si>
    <t>MyRot</t>
  </si>
  <si>
    <t>FxApp</t>
  </si>
  <si>
    <t>Success</t>
  </si>
  <si>
    <t>Summary of Variables: Empirical Guess before computing</t>
  </si>
  <si>
    <t>Failures</t>
  </si>
  <si>
    <t>Average</t>
  </si>
  <si>
    <t>Trial 0</t>
  </si>
  <si>
    <t>Trial 77</t>
  </si>
  <si>
    <t>Trial 78</t>
  </si>
  <si>
    <t>Trial 79</t>
  </si>
  <si>
    <t>Trial 81</t>
  </si>
  <si>
    <t>Trial 82</t>
  </si>
  <si>
    <t>FzApp</t>
  </si>
  <si>
    <t>FC005</t>
  </si>
  <si>
    <t>FC006</t>
  </si>
  <si>
    <t>MzRotP</t>
  </si>
  <si>
    <t>MzRotM</t>
  </si>
  <si>
    <t>FC007</t>
  </si>
  <si>
    <t>Ratio for FzRot</t>
  </si>
  <si>
    <t>MzRotPos</t>
  </si>
  <si>
    <t>MzRotMin</t>
  </si>
  <si>
    <t>Threshold = 0.15</t>
  </si>
  <si>
    <t>Hence not identified</t>
  </si>
  <si>
    <t>Mean</t>
  </si>
  <si>
    <t>FC008</t>
  </si>
  <si>
    <t>Both MyRot and FzRot were identified. MyRot was properly correlated as well since it was the second time it was identified. But FzRot was not yet correlated bc it was the first time it was identified.</t>
  </si>
  <si>
    <t>FzTor was not identified. The mean was at a ratio of 0.895 and our threshold was 0.15. Do we need to make the threshold smaller?</t>
  </si>
  <si>
    <t xml:space="preserve">Similar as above. </t>
  </si>
  <si>
    <t>Notes: Fz does not seem reliable any more under the current circumnstances</t>
  </si>
  <si>
    <t>FC009</t>
  </si>
  <si>
    <t>FC010</t>
  </si>
  <si>
    <t>FC011</t>
  </si>
  <si>
    <t>FC012</t>
  </si>
  <si>
    <t>FC013</t>
  </si>
  <si>
    <t>FC014</t>
  </si>
  <si>
    <t>FC015</t>
  </si>
  <si>
    <t>FC016</t>
  </si>
  <si>
    <t>MzP,MzM</t>
  </si>
  <si>
    <t>Fx,Fz</t>
  </si>
  <si>
    <t xml:space="preserve">Trial 80=failure. Skip. </t>
  </si>
  <si>
    <t>My,Fx</t>
  </si>
  <si>
    <t>IF mean was 9.5, and avg=10.5then ratio would be:</t>
  </si>
  <si>
    <t>Try threshold of 10%</t>
  </si>
  <si>
    <t>Round 1</t>
  </si>
  <si>
    <t>Round 2</t>
  </si>
  <si>
    <t>Ratio</t>
  </si>
  <si>
    <t>Fail??</t>
  </si>
  <si>
    <t>Which??</t>
  </si>
  <si>
    <t>Ratio.Fz</t>
  </si>
  <si>
    <t>RatioFz</t>
  </si>
  <si>
    <t>*Too much variability in Fz</t>
  </si>
  <si>
    <t>*Should we have an internal threshold for correlation of failure?</t>
  </si>
  <si>
    <t>*Found a bug with the threshold for internal correlation.Fixed it, this would change the internal correlation value to 0</t>
  </si>
  <si>
    <t>*The ratio indicates no failure, when in fact it exists.</t>
  </si>
  <si>
    <t>* Again, this may be when there is not a lot of divergence in xDir</t>
  </si>
  <si>
    <t>RatioMy</t>
  </si>
  <si>
    <t>After fixing if/elseif problem to separate statements solved internal correlation problem</t>
  </si>
  <si>
    <t>Ydir</t>
  </si>
  <si>
    <t>Deviation in Y-direction</t>
  </si>
  <si>
    <t xml:space="preserve">The fact that the moment changed signs may indicate that the male part </t>
  </si>
  <si>
    <t>is rotating the other way…</t>
  </si>
  <si>
    <t>Same as the previous one</t>
  </si>
  <si>
    <t>Summary of Variables: Starting with a zero vector for trial 0</t>
  </si>
  <si>
    <t>Summary of Variables: Starting with an averaged guess in trial 0</t>
  </si>
  <si>
    <t>"+Ydir Deviation"</t>
  </si>
  <si>
    <t>"-Ydir Deviation"</t>
  </si>
  <si>
    <t>Max</t>
  </si>
  <si>
    <t>Min</t>
  </si>
  <si>
    <t>StdDev</t>
  </si>
  <si>
    <t>The patterns of answers here could be due to the symmetry.</t>
  </si>
  <si>
    <t xml:space="preserve">Threshold </t>
  </si>
  <si>
    <t>Percentage</t>
  </si>
  <si>
    <t>If you don't consider outliers, ratio becomes 0.7</t>
  </si>
  <si>
    <t>No failure detected. Avg is too low</t>
  </si>
  <si>
    <t xml:space="preserve">Avg = </t>
  </si>
  <si>
    <t>Avg =</t>
  </si>
  <si>
    <t>Currently, our upper limit is lower with threshold. Could we make it open ended?</t>
  </si>
  <si>
    <t>Or, use our max history and say from here to that max</t>
  </si>
  <si>
    <t>Failure Detection</t>
  </si>
  <si>
    <t>Ydir'</t>
  </si>
  <si>
    <t>-Ydir'</t>
  </si>
  <si>
    <t>Failure Correlation Detection</t>
  </si>
  <si>
    <t>Results</t>
  </si>
  <si>
    <t>FC0017</t>
  </si>
  <si>
    <t>FC018</t>
  </si>
  <si>
    <t>FC019</t>
  </si>
  <si>
    <t>FC020</t>
  </si>
  <si>
    <t>FC021</t>
  </si>
  <si>
    <t>FC022</t>
  </si>
  <si>
    <t>Pos</t>
  </si>
  <si>
    <t>Hard to recognize trial 20. Maybe it's too similar to normal assembly</t>
  </si>
  <si>
    <t>FxAppPos</t>
  </si>
  <si>
    <t>FzAppPos</t>
  </si>
  <si>
    <t>FxAppMin</t>
  </si>
  <si>
    <t>FzAppMin</t>
  </si>
  <si>
    <t>FC0021</t>
  </si>
  <si>
    <t>FC0018</t>
  </si>
  <si>
    <t>FC0019</t>
  </si>
  <si>
    <t>FC0022</t>
  </si>
  <si>
    <t>Not counting 10 degrees experiments.</t>
  </si>
  <si>
    <t>Change internal threshold to 0.3</t>
  </si>
  <si>
    <t>Change internal threshold to 0.1</t>
  </si>
  <si>
    <t>Change internal threshold to 10%</t>
  </si>
  <si>
    <t>xDirTest</t>
  </si>
  <si>
    <t>yDirTest</t>
  </si>
  <si>
    <t>XY</t>
  </si>
  <si>
    <t>0.0087,-0.0078</t>
  </si>
  <si>
    <t>0.0100, 0.0090</t>
  </si>
  <si>
    <t>0.0077,0.2087</t>
  </si>
  <si>
    <t>0.8182,-0.3311</t>
  </si>
  <si>
    <t>0.0075,0.2673</t>
  </si>
  <si>
    <t>-0.0079,0.2812</t>
  </si>
  <si>
    <t>0.083,0.075,0.17</t>
  </si>
  <si>
    <t>exp1</t>
  </si>
  <si>
    <t>Failure Identified</t>
  </si>
  <si>
    <t>Correl1</t>
  </si>
  <si>
    <t>Correl2</t>
  </si>
  <si>
    <t>Correl3</t>
  </si>
  <si>
    <t>y</t>
  </si>
  <si>
    <t>exp2</t>
  </si>
  <si>
    <t>exp3</t>
  </si>
  <si>
    <t>exp4</t>
  </si>
  <si>
    <t>0.0085,0.0085,0.1848</t>
  </si>
  <si>
    <t>exp5</t>
  </si>
  <si>
    <t>exp6</t>
  </si>
  <si>
    <t>exp7</t>
  </si>
  <si>
    <t>exp8</t>
  </si>
  <si>
    <t>exp9</t>
  </si>
  <si>
    <t>exp10</t>
  </si>
  <si>
    <t>exp11</t>
  </si>
  <si>
    <t>exp12</t>
  </si>
  <si>
    <t>exp13</t>
  </si>
  <si>
    <t>exp14</t>
  </si>
  <si>
    <t>exp15</t>
  </si>
  <si>
    <t>exp16</t>
  </si>
  <si>
    <t>exp17</t>
  </si>
  <si>
    <t>exp18</t>
  </si>
  <si>
    <t>exp19</t>
  </si>
  <si>
    <t>exp20</t>
  </si>
  <si>
    <t>Parameters</t>
  </si>
  <si>
    <t>Divergence</t>
  </si>
  <si>
    <t>MaxDiff</t>
  </si>
  <si>
    <t>MinDiff</t>
  </si>
  <si>
    <t>maxRatio</t>
  </si>
  <si>
    <t>minRatio</t>
  </si>
  <si>
    <t>Statistics</t>
  </si>
  <si>
    <t>x</t>
  </si>
  <si>
    <t>Test</t>
  </si>
  <si>
    <t>-y</t>
  </si>
  <si>
    <t>Difference</t>
  </si>
  <si>
    <t>Testing</t>
  </si>
  <si>
    <t>Test/Train</t>
  </si>
  <si>
    <t>topThreshold</t>
  </si>
  <si>
    <t>bottomThreshold</t>
  </si>
  <si>
    <t>Perc</t>
  </si>
  <si>
    <t>Combined</t>
  </si>
  <si>
    <t>x,y</t>
  </si>
  <si>
    <t>Tot Avg</t>
  </si>
  <si>
    <t>Axis</t>
  </si>
  <si>
    <t>x-Exp</t>
  </si>
  <si>
    <t>y-Exp</t>
  </si>
  <si>
    <t>My.Rot</t>
  </si>
  <si>
    <t>Failure cases have higher magnitudes than success cases.</t>
  </si>
  <si>
    <t>Failure cases have lower magnitudes than success cases.</t>
  </si>
  <si>
    <t>Failure cases have larger magnitudes than success cases.</t>
  </si>
  <si>
    <t>Failure cases have positive magnitudes, while success cases have negative magnitudes.</t>
  </si>
  <si>
    <t>Failure cases on occassions, go down to negative values with even lower magnitudes than success cases.</t>
  </si>
  <si>
    <t>When FzAppMin is married to FxAppMin and the latter is negative, FzAppMin shows even greater POSITIVE values than FxAppPos further distinguishing itself from the negative values of success cases.</t>
  </si>
  <si>
    <t>Notes about Key Parameters</t>
  </si>
  <si>
    <t>Testing Resolutions</t>
  </si>
  <si>
    <t>2) Use upper and lower thresholds</t>
  </si>
  <si>
    <t>3) Use current test trials as training and then create 2 new more sets of testing experiments per axis-set</t>
  </si>
  <si>
    <t>1) Currently MzRot is not giving us useful information when using the magnitude value. Let's test with the amplitude. Rerun test experiments. Will need to create a new EXCEL sheet to record the data.</t>
  </si>
  <si>
    <t>Did It Fail?</t>
  </si>
  <si>
    <t>exp 9</t>
  </si>
  <si>
    <t>exp 10</t>
  </si>
  <si>
    <t>exp 11</t>
  </si>
  <si>
    <t>MzRot very close to MyRot</t>
  </si>
  <si>
    <t>exp 12</t>
  </si>
  <si>
    <t>experiment 13</t>
  </si>
  <si>
    <t>s_ratio = 0.91</t>
  </si>
  <si>
    <t>MzRot</t>
  </si>
  <si>
    <t>x_ration =   1.1338</t>
  </si>
  <si>
    <t>experiment 14</t>
  </si>
  <si>
    <t>experiment 15</t>
  </si>
  <si>
    <t>Can we Correlate the Failure apprpriately?</t>
  </si>
  <si>
    <t>experiment 16</t>
  </si>
  <si>
    <t>experiment 17</t>
  </si>
  <si>
    <t>experiment 18</t>
  </si>
  <si>
    <t>Notes:</t>
  </si>
  <si>
    <t xml:space="preserve">the forces that a purely yDir motion experienced are removed from here and we move towards </t>
  </si>
  <si>
    <t>In both experiments 15, 16 FzApp was not able to be internally correlated b/c the f_histAvg to that point was low and this value was over the ratio.</t>
  </si>
  <si>
    <t>experiment 19</t>
  </si>
  <si>
    <t>experiment 20</t>
  </si>
  <si>
    <t>Corrl 1</t>
  </si>
  <si>
    <t>Breakdown</t>
  </si>
  <si>
    <t>FRComb</t>
  </si>
  <si>
    <t>Corrl2</t>
  </si>
  <si>
    <t>CorrlComb</t>
  </si>
  <si>
    <t>X</t>
  </si>
  <si>
    <t>Y</t>
  </si>
  <si>
    <t>X,Y</t>
  </si>
  <si>
    <t xml:space="preserve"> </t>
  </si>
  <si>
    <t>Training2</t>
  </si>
  <si>
    <t>Notes</t>
  </si>
  <si>
    <t xml:space="preserve">The value for MzRotPos was even lower than the average for successful tasks, so it could not be correlated. </t>
  </si>
  <si>
    <t>Not sure why MyRot would be similar to success value here. MyRot's histAvgVal was 0.4227 and MzRotPos histAvgVal was 0.4315</t>
  </si>
  <si>
    <t>FzRot had a large value than avg.  And FxApp had variation in amplitude as expected, but the values of magnitude did not reflect it. Better change this key param to Amplitude in the last half of the state.</t>
  </si>
  <si>
    <t>This is a more extreme case with deviation in x and a lot of rotation.</t>
  </si>
  <si>
    <t xml:space="preserve">There was not many changes in amplitude here before Rot state. </t>
  </si>
  <si>
    <t>Avg</t>
  </si>
  <si>
    <t>Std Dev</t>
  </si>
  <si>
    <t>Tot Dev</t>
  </si>
  <si>
    <t>Stat</t>
  </si>
  <si>
    <t>There may have been some contact between the male snaps and the walls of the female snap that increase the level of magnitude in FxApp</t>
  </si>
  <si>
    <t>Same correlation with FzApp</t>
  </si>
  <si>
    <t>Need to confirm</t>
  </si>
  <si>
    <t>Stats</t>
  </si>
  <si>
    <t>Results Summary</t>
  </si>
  <si>
    <t>1) Failure Detection: Two Analysis Modes (a) Individual Parameter Analysis and Combined Parameter Analysis</t>
  </si>
  <si>
    <t>KP2</t>
  </si>
  <si>
    <t>KP1</t>
  </si>
  <si>
    <t>KP3</t>
  </si>
  <si>
    <t>KP4</t>
  </si>
  <si>
    <t>KP5</t>
  </si>
  <si>
    <t>Corrl 3</t>
  </si>
  <si>
    <t>Corrl 4</t>
  </si>
  <si>
    <t>Corrl 5</t>
  </si>
  <si>
    <t>Averages</t>
  </si>
  <si>
    <t>Ydir: MzRotAmp was very effective at 87.5%</t>
  </si>
  <si>
    <t>KP1 and KP5 were perfect. KP3 loses its predictability factor here b/c when you move in xDir the tranditional hardware constraints found in lateral motion are removed, so here Y factor should not be contemplated.</t>
  </si>
  <si>
    <t>Xdir: MyRotMag was 100% effective in identifying failure. Very high correlation between these two signa's envelope.</t>
  </si>
  <si>
    <t xml:space="preserve">(a) Individual Divergence Analysis: </t>
  </si>
  <si>
    <t>(b) Individual KP Analysis</t>
  </si>
  <si>
    <t>KP1,KP4,KP5, better than 75%</t>
  </si>
  <si>
    <t>FRMax</t>
  </si>
  <si>
    <t xml:space="preserve">- FrComb: Similar patterns but with lower percentages. </t>
  </si>
  <si>
    <t>2) Failure Correlation: More difficult than failure detection. Failure detection just has to detect KP value outside success range. Correlation requires that value is within bounds of failure recognition range. As we introduce divergence in more axes, there is more variability in the ranges of the values. Currently with this approach we are trying to have one mean and upper/lower thresholds to accomodate all values.</t>
  </si>
  <si>
    <t>- Better correlation for single-axis divergence than 2- and 3-axes divergence.</t>
  </si>
  <si>
    <t>CorrlMax</t>
  </si>
  <si>
    <t>(c) KP Combination Analysis:</t>
  </si>
  <si>
    <t xml:space="preserve">Two approaches: (i) Take average of KP values for which divergence has more than 1 KP; or (ii) Take the MAX value of two or more KPs that characterize one axis-divergence. </t>
  </si>
  <si>
    <t xml:space="preserve">(c) Correlation Combination Analysis: Two approaches(i) Take average of correlation values for which divergence has more than 1 KP; or (ii) Take the MAX value of two or more correlations that characterize one axis-divergence. </t>
  </si>
  <si>
    <t>(b) Individual Correlation Parameter Analysis</t>
  </si>
  <si>
    <t xml:space="preserve">- KP1 was best with KP2 and KP4 struggling. Mainly b/c 1 param was used to identify different scnearios. Consider using different sets of means/thresholds for tasks that possess divergence in 1,2,or 3 axes and their combinations. </t>
  </si>
  <si>
    <t>3) historical Averages and StdDev Deviations</t>
  </si>
  <si>
    <t xml:space="preserve">- 4 KPs values stayed within 15% of training values. MzRotPos and FxAppPos had the greatest change with respect to training data. </t>
  </si>
  <si>
    <t>Mean%</t>
  </si>
  <si>
    <t>- More interesting is the std deviation magnitude within our testing set. StdDevs as a percentage of the value of mean (stddev/mean) is 115% for MzRotPot, 125% for FzAppPos and more than 50% for FxAppPos and FzAppMin.</t>
  </si>
  <si>
    <t>- Recommended to comptue these seperately as part of different divergence sub-groups as noted earlier.</t>
  </si>
  <si>
    <t xml:space="preserve">- Means/std devs were analyzed as part of their sub-divergence group. </t>
  </si>
  <si>
    <t>Sub-Divergence Groups</t>
  </si>
  <si>
    <t>- MzRot quite high values in purely y-divergence but values similar to success base-line results in the other subgroups. Big variability otherwise.</t>
  </si>
  <si>
    <t>Summary</t>
  </si>
  <si>
    <t>The system as it stands provides up to 89% of reliability in failure detection and up to 76% in correlation identification. These numbers can be increase further first by doing analysis by sub-divergence groups with their corresponding means and thresholds.</t>
  </si>
  <si>
    <t>Furthermore, classification can be improved by using automated machine learning algorithms.</t>
  </si>
  <si>
    <t>+x</t>
  </si>
  <si>
    <t>+y</t>
  </si>
  <si>
    <r>
      <t>+</t>
    </r>
    <r>
      <rPr>
        <b/>
        <sz val="11"/>
        <color theme="1"/>
        <rFont val="Calibri"/>
        <family val="2"/>
      </rPr>
      <t>φ</t>
    </r>
  </si>
  <si>
    <r>
      <t>-</t>
    </r>
    <r>
      <rPr>
        <b/>
        <sz val="11"/>
        <color theme="1"/>
        <rFont val="Calibri"/>
        <family val="2"/>
      </rPr>
      <t>φ</t>
    </r>
  </si>
  <si>
    <t>0.0073,0.0081</t>
  </si>
  <si>
    <t>0.0092,0.0102</t>
  </si>
  <si>
    <t>0.0085,-0.0081</t>
  </si>
  <si>
    <t>0.0077, -0.0100</t>
  </si>
  <si>
    <t>0.0083, 0.1826</t>
  </si>
  <si>
    <t>0.0088, 0.1809</t>
  </si>
  <si>
    <t>-0.0094, 0.1901</t>
  </si>
  <si>
    <t>-0.0083, -0.3283</t>
  </si>
  <si>
    <t>0.0081, 0.2812</t>
  </si>
  <si>
    <t>0.0097, -0.1800</t>
  </si>
  <si>
    <t>0.0077, 0.4073</t>
  </si>
  <si>
    <r>
      <t>x,</t>
    </r>
    <r>
      <rPr>
        <b/>
        <sz val="11"/>
        <color theme="1"/>
        <rFont val="Calibri"/>
        <family val="2"/>
      </rPr>
      <t>φ</t>
    </r>
  </si>
  <si>
    <t>y,φ</t>
  </si>
  <si>
    <t>x,y,φ</t>
  </si>
  <si>
    <t>0.0080, 0.0081, 0.2169</t>
  </si>
  <si>
    <t>0.0080, 0.0081, 0.3087</t>
  </si>
  <si>
    <t>0.0082, 0.0077, 0.3894</t>
  </si>
  <si>
    <t>0.0083, 0.0079, -0.3894</t>
  </si>
  <si>
    <t>0.0100,-0.3199</t>
  </si>
  <si>
    <t>x,xYall</t>
  </si>
  <si>
    <t>xYall</t>
  </si>
  <si>
    <t>y,xYall</t>
  </si>
  <si>
    <t>x,y,xYall</t>
  </si>
  <si>
    <t>Training Summary</t>
  </si>
  <si>
    <t>Break down</t>
  </si>
  <si>
    <t>`</t>
  </si>
  <si>
    <t>TODO: Recomputed all of these….</t>
  </si>
  <si>
    <t>0.0087, -0.0078</t>
  </si>
  <si>
    <t>0.0077, 0.2087</t>
  </si>
  <si>
    <t>0.0081,-0.3311</t>
  </si>
  <si>
    <t>0.0083,0.0075,0.17</t>
  </si>
  <si>
    <t>0.0085, 0.0085, 0.1848</t>
  </si>
  <si>
    <t>φ</t>
  </si>
  <si>
    <t>Summarized Version</t>
  </si>
  <si>
    <t>Training Deviation Summary</t>
  </si>
  <si>
    <t>Train/Test</t>
  </si>
  <si>
    <t>Exmplr1</t>
  </si>
  <si>
    <t>Exmplr2</t>
  </si>
  <si>
    <t>Exmplr3</t>
  </si>
  <si>
    <t>Exmplr4</t>
  </si>
  <si>
    <t>Exmplr5</t>
  </si>
  <si>
    <t>Positive</t>
  </si>
  <si>
    <t>Negative</t>
  </si>
  <si>
    <t>x,y: FzRot more accurate</t>
  </si>
  <si>
    <t>KP1 most effective &gt; 83%.</t>
  </si>
  <si>
    <t>x,Yall</t>
  </si>
  <si>
    <t>y,Yall</t>
  </si>
  <si>
    <t>x,y,Yall</t>
  </si>
  <si>
    <t>- Combined Correlation: Yall highest results. Y,Yall and x,y,Yall lowers results. Due to the fact that y-prediction was nullified here. If y-correlation removed percentages go up to 66.67%.</t>
  </si>
  <si>
    <t>- FxAppPos similar low value for purely Yall but higher values for the rest. xYall yYall and x,y,Yall have highly correlated values.</t>
  </si>
  <si>
    <t>- FzAppMin similar for Yall and y,Yall but x,y,Yall.</t>
  </si>
  <si>
    <t>- FzAppPos x,y,Roll and y,Yall very correlated, then x,Yall higher value, and Yall lower value.</t>
  </si>
  <si>
    <t xml:space="preserve">- FxAppMin highly correlated values for y,Yall and x,y,Yall and a different and much larger value for Yall. </t>
  </si>
  <si>
    <t>Yall Exp</t>
  </si>
  <si>
    <t>Yall</t>
  </si>
  <si>
    <t>YallDir</t>
  </si>
  <si>
    <t>X,Yall</t>
  </si>
  <si>
    <t>Y,Yall</t>
  </si>
  <si>
    <t>X,Y,Yall</t>
  </si>
  <si>
    <t>Yall: Both KPs were 83%</t>
  </si>
  <si>
    <t>X,Yall: MyRotMag and FzAppMag were more effective</t>
  </si>
  <si>
    <t>Y,Yall: KP3 100% and KP4 100%. Why? Pushing down vs pushing forward?</t>
  </si>
  <si>
    <t>If not contemplated, results here are still better than those of x,Yall</t>
  </si>
  <si>
    <t xml:space="preserve">KP3 is low but deceptive b/c of involvement in x,y,Yall otherwise, average would be: </t>
  </si>
  <si>
    <t>- FRMAx: all above 75%. X and y,Yall 100% and lowest x,Yall. If KP3 removed from x,y,Yall it would also be 100%</t>
  </si>
  <si>
    <t xml:space="preserve">-x and Yall were better correlated. If CorrlCombined is the analysis then Yall was better if CorrlMax then X-div was better. </t>
  </si>
  <si>
    <t>-x,Yall was worst. KP2 (FzRot) and KP4(FxAppMag) had a lot of variability. Instead of FxAppMag we shuld study the results of FxAppAmp.</t>
  </si>
  <si>
    <t>Deviation in Yall-direction</t>
  </si>
  <si>
    <t>"+Yalldir Deviation"</t>
  </si>
  <si>
    <t>"-Yalldir Deviation"</t>
  </si>
  <si>
    <t>We will change the threshold for internal correlation to 10% on the YallPos tests</t>
  </si>
  <si>
    <t>We will change the threshold for internal correlation to 20% on the YallMin tests</t>
  </si>
  <si>
    <t>YallDirTest</t>
  </si>
  <si>
    <t>X_Yall</t>
  </si>
  <si>
    <t>yYall</t>
  </si>
  <si>
    <t xml:space="preserve">The avue for MzRotPos is very close to the successful value. This is probably b/c when we rotate about Yall, </t>
  </si>
  <si>
    <t>x Explr</t>
  </si>
  <si>
    <t>y Explr</t>
  </si>
  <si>
    <t>Yall Explr</t>
  </si>
  <si>
    <r>
      <rPr>
        <b/>
        <sz val="11"/>
        <color theme="1"/>
        <rFont val="Calibri"/>
        <family val="2"/>
      </rPr>
      <t>∆</t>
    </r>
    <r>
      <rPr>
        <b/>
        <sz val="11"/>
        <color theme="1"/>
        <rFont val="Calibri"/>
        <family val="2"/>
        <scheme val="minor"/>
      </rPr>
      <t>x</t>
    </r>
  </si>
  <si>
    <t>∆'y</t>
  </si>
  <si>
    <t>∆φ</t>
  </si>
  <si>
    <t>∆x,∆y</t>
  </si>
  <si>
    <r>
      <t>∆x,∆</t>
    </r>
    <r>
      <rPr>
        <b/>
        <sz val="11"/>
        <color theme="1"/>
        <rFont val="Calibri"/>
        <family val="2"/>
      </rPr>
      <t>φ</t>
    </r>
  </si>
  <si>
    <t>∆y,∆φ</t>
  </si>
  <si>
    <t>∆x,∆y,∆φ</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</si>
</sst>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0.0%"/>
    <numFmt numFmtId="167" formatCode="0.000000"/>
  </numFmts>
  <fonts count="32" x14ac:knownFonts="1">
    <font>
      <sz val="11"/>
      <color theme="1"/>
      <name val="Calibri"/>
      <family val="2"/>
      <scheme val="minor"/>
    </font>
    <font>
      <b/>
      <sz val="11"/>
      <color theme="1"/>
      <name val="Calibri"/>
      <family val="2"/>
      <scheme val="minor"/>
    </font>
    <font>
      <i/>
      <sz val="11"/>
      <color theme="1"/>
      <name val="Calibri"/>
      <family val="2"/>
      <scheme val="minor"/>
    </font>
    <font>
      <i/>
      <sz val="11"/>
      <color rgb="FF0070C0"/>
      <name val="Calibri"/>
      <family val="2"/>
      <scheme val="minor"/>
    </font>
    <font>
      <sz val="11"/>
      <color theme="1" tint="4.9989318521683403E-2"/>
      <name val="Calibri"/>
      <family val="2"/>
      <scheme val="minor"/>
    </font>
    <font>
      <b/>
      <sz val="11"/>
      <color theme="1" tint="4.9989318521683403E-2"/>
      <name val="Calibri"/>
      <family val="2"/>
      <scheme val="minor"/>
    </font>
    <font>
      <b/>
      <sz val="11"/>
      <color rgb="FFC00000"/>
      <name val="Calibri"/>
      <family val="2"/>
      <scheme val="minor"/>
    </font>
    <font>
      <sz val="11"/>
      <color rgb="FFC00000"/>
      <name val="Calibri"/>
      <family val="2"/>
      <scheme val="minor"/>
    </font>
    <font>
      <b/>
      <sz val="11"/>
      <color rgb="FF002060"/>
      <name val="Calibri"/>
      <family val="2"/>
      <scheme val="minor"/>
    </font>
    <font>
      <sz val="11"/>
      <color rgb="FF002060"/>
      <name val="Calibri"/>
      <family val="2"/>
      <scheme val="minor"/>
    </font>
    <font>
      <b/>
      <sz val="11"/>
      <color theme="2" tint="-0.749992370372631"/>
      <name val="Calibri"/>
      <family val="2"/>
      <scheme val="minor"/>
    </font>
    <font>
      <sz val="11"/>
      <color theme="2" tint="-0.74999237037263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b/>
      <sz val="14"/>
      <color rgb="FF002060"/>
      <name val="Calibri"/>
      <family val="2"/>
      <scheme val="minor"/>
    </font>
    <font>
      <b/>
      <sz val="11"/>
      <name val="Calibri"/>
      <family val="2"/>
      <scheme val="minor"/>
    </font>
    <font>
      <b/>
      <sz val="8"/>
      <color indexed="81"/>
      <name val="Tahoma"/>
      <family val="2"/>
    </font>
    <font>
      <sz val="11"/>
      <color theme="9" tint="-0.249977111117893"/>
      <name val="Calibri"/>
      <family val="2"/>
      <scheme val="minor"/>
    </font>
    <font>
      <b/>
      <sz val="16"/>
      <color theme="1"/>
      <name val="Calibri"/>
      <family val="2"/>
      <scheme val="minor"/>
    </font>
    <font>
      <i/>
      <sz val="11"/>
      <color rgb="FFC00000"/>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b/>
      <sz val="36"/>
      <color theme="1"/>
      <name val="Calibri"/>
      <family val="2"/>
      <scheme val="minor"/>
    </font>
    <font>
      <sz val="12"/>
      <color theme="1"/>
      <name val="Calibri"/>
      <family val="2"/>
      <scheme val="minor"/>
    </font>
    <font>
      <sz val="11"/>
      <color theme="1"/>
      <name val="Calibri"/>
      <family val="2"/>
      <scheme val="minor"/>
    </font>
    <font>
      <sz val="28"/>
      <color theme="1"/>
      <name val="Calibri"/>
      <family val="2"/>
      <scheme val="minor"/>
    </font>
    <font>
      <b/>
      <sz val="12"/>
      <color theme="1"/>
      <name val="Calibri"/>
      <family val="2"/>
      <scheme val="minor"/>
    </font>
    <font>
      <b/>
      <sz val="48"/>
      <color theme="1"/>
      <name val="Calibri"/>
      <family val="2"/>
      <scheme val="minor"/>
    </font>
    <font>
      <b/>
      <sz val="11"/>
      <color theme="1"/>
      <name val="Calibri"/>
      <family val="2"/>
    </font>
    <font>
      <b/>
      <sz val="11"/>
      <color theme="2" tint="-0.749992370372631"/>
      <name val="Calibri"/>
      <family val="2"/>
    </font>
  </fonts>
  <fills count="29">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92D050"/>
        <bgColor indexed="64"/>
      </patternFill>
    </fill>
    <fill>
      <patternFill patternType="solid">
        <fgColor theme="6" tint="0.79998168889431442"/>
        <bgColor indexed="64"/>
      </patternFill>
    </fill>
    <fill>
      <patternFill patternType="solid">
        <fgColor theme="8" tint="-0.49998474074526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bgColor indexed="64"/>
      </patternFill>
    </fill>
    <fill>
      <patternFill patternType="solid">
        <fgColor rgb="FF00B050"/>
        <bgColor indexed="64"/>
      </patternFill>
    </fill>
    <fill>
      <patternFill patternType="solid">
        <fgColor theme="4"/>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9" fontId="26" fillId="0" borderId="0" applyFont="0" applyFill="0" applyBorder="0" applyAlignment="0" applyProtection="0"/>
  </cellStyleXfs>
  <cellXfs count="1104">
    <xf numFmtId="0" fontId="0" fillId="0" borderId="0" xfId="0"/>
    <xf numFmtId="0" fontId="1" fillId="0" borderId="0" xfId="0" applyFont="1"/>
    <xf numFmtId="0" fontId="0" fillId="0" borderId="1" xfId="0" applyBorder="1"/>
    <xf numFmtId="0" fontId="0" fillId="0" borderId="3" xfId="0" applyBorder="1" applyAlignment="1">
      <alignment horizontal="right"/>
    </xf>
    <xf numFmtId="0" fontId="0" fillId="0" borderId="4" xfId="0" applyBorder="1"/>
    <xf numFmtId="0" fontId="0" fillId="0" borderId="5" xfId="0" applyBorder="1" applyAlignment="1">
      <alignment horizontal="right"/>
    </xf>
    <xf numFmtId="0" fontId="0" fillId="0" borderId="6" xfId="0" applyBorder="1" applyAlignment="1">
      <alignment horizontal="right"/>
    </xf>
    <xf numFmtId="0" fontId="0" fillId="0" borderId="7" xfId="0" applyBorder="1" applyAlignment="1">
      <alignment horizontal="left" vertical="center"/>
    </xf>
    <xf numFmtId="0" fontId="0" fillId="0" borderId="8" xfId="0"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applyAlignment="1">
      <alignment horizontal="right"/>
    </xf>
    <xf numFmtId="0" fontId="0" fillId="0" borderId="12" xfId="0" applyBorder="1"/>
    <xf numFmtId="0" fontId="0" fillId="0" borderId="7" xfId="0" applyBorder="1"/>
    <xf numFmtId="0" fontId="0" fillId="0" borderId="9" xfId="0" applyBorder="1"/>
    <xf numFmtId="0" fontId="2" fillId="0" borderId="0" xfId="0" applyFont="1"/>
    <xf numFmtId="0" fontId="3" fillId="0" borderId="0" xfId="0" applyFont="1" applyAlignment="1">
      <alignment horizontal="left" vertical="center"/>
    </xf>
    <xf numFmtId="0" fontId="4" fillId="0" borderId="16" xfId="0" applyFont="1" applyBorder="1"/>
    <xf numFmtId="0" fontId="7" fillId="2" borderId="22" xfId="0" applyFont="1" applyFill="1" applyBorder="1"/>
    <xf numFmtId="0" fontId="7" fillId="2" borderId="23" xfId="0" applyFont="1" applyFill="1" applyBorder="1"/>
    <xf numFmtId="0" fontId="11" fillId="4" borderId="25" xfId="0" applyFont="1" applyFill="1" applyBorder="1"/>
    <xf numFmtId="0" fontId="11" fillId="4" borderId="23" xfId="0" applyFont="1" applyFill="1" applyBorder="1"/>
    <xf numFmtId="0" fontId="12" fillId="0" borderId="0" xfId="0" applyFont="1"/>
    <xf numFmtId="0" fontId="0" fillId="0" borderId="31" xfId="0" applyBorder="1"/>
    <xf numFmtId="0" fontId="0" fillId="0" borderId="32" xfId="0" applyBorder="1"/>
    <xf numFmtId="0" fontId="0" fillId="0" borderId="30" xfId="0" applyBorder="1"/>
    <xf numFmtId="0" fontId="0" fillId="0" borderId="0" xfId="0" applyBorder="1"/>
    <xf numFmtId="0" fontId="0" fillId="0" borderId="33" xfId="0" applyBorder="1"/>
    <xf numFmtId="0" fontId="0" fillId="0" borderId="28" xfId="0" applyBorder="1"/>
    <xf numFmtId="0" fontId="0" fillId="0" borderId="34" xfId="0" applyBorder="1"/>
    <xf numFmtId="0" fontId="0" fillId="0" borderId="20" xfId="0" applyBorder="1"/>
    <xf numFmtId="0" fontId="0" fillId="0" borderId="0" xfId="0" applyAlignment="1">
      <alignment vertical="top"/>
    </xf>
    <xf numFmtId="0" fontId="13" fillId="0" borderId="0" xfId="0" applyFont="1"/>
    <xf numFmtId="0" fontId="14" fillId="5" borderId="0" xfId="0" applyFont="1" applyFill="1" applyBorder="1" applyAlignment="1">
      <alignment horizontal="center"/>
    </xf>
    <xf numFmtId="0" fontId="0" fillId="0" borderId="0" xfId="0" applyAlignment="1">
      <alignment horizontal="center"/>
    </xf>
    <xf numFmtId="0" fontId="0" fillId="0" borderId="3" xfId="0" applyBorder="1"/>
    <xf numFmtId="0" fontId="11" fillId="4" borderId="22" xfId="0" applyFont="1" applyFill="1" applyBorder="1"/>
    <xf numFmtId="0" fontId="0" fillId="0" borderId="37" xfId="0" applyFill="1" applyBorder="1" applyAlignment="1">
      <alignment horizontal="right"/>
    </xf>
    <xf numFmtId="0" fontId="0" fillId="0" borderId="38" xfId="0" applyBorder="1" applyAlignment="1">
      <alignment horizontal="left" vertical="center"/>
    </xf>
    <xf numFmtId="0" fontId="0" fillId="0" borderId="39" xfId="0" applyBorder="1" applyAlignment="1">
      <alignment horizontal="right"/>
    </xf>
    <xf numFmtId="0" fontId="0" fillId="0" borderId="40" xfId="0" applyBorder="1" applyAlignment="1">
      <alignment horizontal="right"/>
    </xf>
    <xf numFmtId="0" fontId="0" fillId="0" borderId="1" xfId="0" applyFill="1" applyBorder="1"/>
    <xf numFmtId="0" fontId="18" fillId="0" borderId="1" xfId="0" applyFont="1" applyFill="1" applyBorder="1"/>
    <xf numFmtId="0" fontId="18" fillId="0" borderId="1" xfId="0" applyFont="1" applyBorder="1"/>
    <xf numFmtId="0" fontId="11" fillId="0" borderId="1" xfId="0" applyFont="1" applyFill="1" applyBorder="1"/>
    <xf numFmtId="0" fontId="11" fillId="0" borderId="0" xfId="0" applyFont="1" applyFill="1" applyBorder="1"/>
    <xf numFmtId="0" fontId="11" fillId="0" borderId="0" xfId="0" applyFont="1" applyFill="1" applyBorder="1" applyAlignment="1">
      <alignment horizontal="center" vertical="center"/>
    </xf>
    <xf numFmtId="0" fontId="0" fillId="0" borderId="0" xfId="0" applyBorder="1" applyAlignment="1">
      <alignment horizontal="center"/>
    </xf>
    <xf numFmtId="0" fontId="10" fillId="0" borderId="0" xfId="0" applyFont="1" applyFill="1" applyBorder="1"/>
    <xf numFmtId="0" fontId="4" fillId="0" borderId="47" xfId="0" applyFont="1" applyBorder="1"/>
    <xf numFmtId="0" fontId="5" fillId="0" borderId="47" xfId="0" applyFont="1" applyBorder="1" applyAlignment="1">
      <alignment horizontal="center" vertical="center"/>
    </xf>
    <xf numFmtId="0" fontId="1" fillId="0" borderId="47" xfId="0" applyFont="1" applyBorder="1" applyAlignment="1">
      <alignment horizontal="center" vertical="center"/>
    </xf>
    <xf numFmtId="0" fontId="6" fillId="2" borderId="22" xfId="0" applyFont="1" applyFill="1" applyBorder="1"/>
    <xf numFmtId="0" fontId="8" fillId="3" borderId="25" xfId="0" applyFont="1" applyFill="1" applyBorder="1"/>
    <xf numFmtId="0" fontId="8" fillId="3" borderId="23" xfId="0" applyFont="1" applyFill="1" applyBorder="1"/>
    <xf numFmtId="0" fontId="12" fillId="0" borderId="0" xfId="0" applyFont="1" applyFill="1" applyBorder="1" applyAlignment="1">
      <alignment vertical="center"/>
    </xf>
    <xf numFmtId="0" fontId="0" fillId="0" borderId="0" xfId="0" applyFill="1" applyBorder="1"/>
    <xf numFmtId="0" fontId="14" fillId="0" borderId="8" xfId="0" applyFont="1" applyFill="1" applyBorder="1" applyAlignment="1">
      <alignment horizontal="center" vertical="center"/>
    </xf>
    <xf numFmtId="0" fontId="14" fillId="0" borderId="3" xfId="0" applyFont="1" applyFill="1" applyBorder="1" applyAlignment="1">
      <alignment horizontal="center" vertical="center"/>
    </xf>
    <xf numFmtId="0" fontId="14" fillId="2" borderId="49" xfId="0" applyFont="1" applyFill="1" applyBorder="1"/>
    <xf numFmtId="0" fontId="14" fillId="2" borderId="50" xfId="0" applyFont="1" applyFill="1" applyBorder="1"/>
    <xf numFmtId="0" fontId="14" fillId="4" borderId="49" xfId="0" applyFont="1" applyFill="1" applyBorder="1"/>
    <xf numFmtId="0" fontId="14" fillId="4" borderId="50" xfId="0" applyFont="1" applyFill="1" applyBorder="1"/>
    <xf numFmtId="0" fontId="9" fillId="3" borderId="25" xfId="0" applyFont="1" applyFill="1" applyBorder="1"/>
    <xf numFmtId="0" fontId="14" fillId="3" borderId="49" xfId="0" applyFont="1" applyFill="1" applyBorder="1"/>
    <xf numFmtId="0" fontId="9" fillId="3" borderId="23" xfId="0" applyFont="1" applyFill="1" applyBorder="1"/>
    <xf numFmtId="0" fontId="14" fillId="3" borderId="50" xfId="0" applyFont="1" applyFill="1" applyBorder="1"/>
    <xf numFmtId="0" fontId="1" fillId="0" borderId="0" xfId="0" applyFont="1" applyFill="1"/>
    <xf numFmtId="0" fontId="1" fillId="0" borderId="0" xfId="0" applyFont="1" applyFill="1" applyBorder="1" applyAlignment="1">
      <alignment horizontal="center"/>
    </xf>
    <xf numFmtId="0" fontId="0" fillId="0" borderId="0" xfId="0" applyFill="1"/>
    <xf numFmtId="0" fontId="14" fillId="0" borderId="0" xfId="0" applyFont="1" applyFill="1" applyBorder="1" applyAlignment="1">
      <alignment horizontal="center" vertical="center"/>
    </xf>
    <xf numFmtId="0" fontId="14" fillId="0" borderId="0" xfId="0" applyFont="1" applyFill="1" applyBorder="1"/>
    <xf numFmtId="0" fontId="6" fillId="0" borderId="0" xfId="0" applyFont="1" applyFill="1" applyBorder="1"/>
    <xf numFmtId="0" fontId="0" fillId="9" borderId="3" xfId="0" applyFill="1" applyBorder="1"/>
    <xf numFmtId="0" fontId="0" fillId="9" borderId="1" xfId="0" applyFill="1" applyBorder="1"/>
    <xf numFmtId="0" fontId="0" fillId="10" borderId="1" xfId="0" applyFill="1" applyBorder="1"/>
    <xf numFmtId="0" fontId="0" fillId="10" borderId="0" xfId="0" applyFill="1"/>
    <xf numFmtId="0" fontId="14" fillId="0" borderId="1" xfId="0" applyFont="1" applyFill="1" applyBorder="1"/>
    <xf numFmtId="0" fontId="0" fillId="11" borderId="1" xfId="0" applyFill="1" applyBorder="1"/>
    <xf numFmtId="0" fontId="5" fillId="0" borderId="47" xfId="0" applyFont="1" applyFill="1" applyBorder="1" applyAlignment="1">
      <alignment horizontal="center" vertical="center"/>
    </xf>
    <xf numFmtId="0" fontId="14" fillId="2" borderId="52" xfId="0" applyFont="1" applyFill="1" applyBorder="1"/>
    <xf numFmtId="0" fontId="14" fillId="2" borderId="35" xfId="0" applyFont="1" applyFill="1" applyBorder="1"/>
    <xf numFmtId="0" fontId="14" fillId="0" borderId="4"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7" xfId="0" applyFont="1" applyFill="1" applyBorder="1" applyAlignment="1">
      <alignment horizontal="center" vertical="center"/>
    </xf>
    <xf numFmtId="0" fontId="14" fillId="3" borderId="35" xfId="0" applyFont="1" applyFill="1" applyBorder="1"/>
    <xf numFmtId="0" fontId="14" fillId="3" borderId="52" xfId="0" applyFont="1" applyFill="1" applyBorder="1"/>
    <xf numFmtId="0" fontId="14" fillId="0" borderId="54" xfId="0" applyFont="1" applyFill="1" applyBorder="1" applyAlignment="1">
      <alignment horizontal="center" vertical="center"/>
    </xf>
    <xf numFmtId="0" fontId="14" fillId="0" borderId="55" xfId="0" applyFont="1" applyFill="1" applyBorder="1" applyAlignment="1">
      <alignment horizontal="center" vertical="center"/>
    </xf>
    <xf numFmtId="0" fontId="14" fillId="0" borderId="38" xfId="0" applyFont="1" applyFill="1" applyBorder="1" applyAlignment="1">
      <alignment horizontal="center" vertical="center"/>
    </xf>
    <xf numFmtId="0" fontId="14" fillId="0" borderId="39" xfId="0" applyFont="1" applyFill="1" applyBorder="1" applyAlignment="1">
      <alignment horizontal="center" vertical="center"/>
    </xf>
    <xf numFmtId="0" fontId="14" fillId="0" borderId="46" xfId="0" applyFont="1" applyFill="1" applyBorder="1" applyAlignment="1">
      <alignment horizontal="center" vertical="center"/>
    </xf>
    <xf numFmtId="0" fontId="5" fillId="0" borderId="56" xfId="0" applyFont="1" applyFill="1" applyBorder="1" applyAlignment="1">
      <alignment horizontal="center" vertical="center"/>
    </xf>
    <xf numFmtId="0" fontId="1" fillId="0" borderId="56" xfId="0" applyFont="1" applyFill="1" applyBorder="1" applyAlignment="1">
      <alignment horizontal="center" vertical="center"/>
    </xf>
    <xf numFmtId="0" fontId="0" fillId="0" borderId="57" xfId="0" applyFill="1" applyBorder="1" applyAlignment="1">
      <alignment horizontal="center"/>
    </xf>
    <xf numFmtId="0" fontId="1" fillId="0" borderId="42" xfId="0" applyFont="1" applyFill="1" applyBorder="1" applyAlignment="1">
      <alignment horizontal="center" vertical="center"/>
    </xf>
    <xf numFmtId="0" fontId="6" fillId="0" borderId="5" xfId="0" applyFont="1" applyFill="1" applyBorder="1"/>
    <xf numFmtId="0" fontId="14" fillId="0" borderId="6" xfId="0" applyFont="1" applyFill="1" applyBorder="1" applyAlignment="1">
      <alignment horizontal="center" vertical="center"/>
    </xf>
    <xf numFmtId="0" fontId="6" fillId="0" borderId="8" xfId="0" applyFont="1" applyFill="1" applyBorder="1"/>
    <xf numFmtId="0" fontId="14" fillId="0" borderId="9" xfId="0" applyFont="1" applyFill="1" applyBorder="1" applyAlignment="1">
      <alignment horizontal="center" vertical="center"/>
    </xf>
    <xf numFmtId="0" fontId="14" fillId="0" borderId="40" xfId="0" applyFont="1" applyFill="1" applyBorder="1" applyAlignment="1">
      <alignment horizontal="center" vertical="center"/>
    </xf>
    <xf numFmtId="0" fontId="14" fillId="4" borderId="35" xfId="0" applyFont="1" applyFill="1" applyBorder="1"/>
    <xf numFmtId="0" fontId="14" fillId="4" borderId="52" xfId="0" applyFont="1" applyFill="1" applyBorder="1"/>
    <xf numFmtId="0" fontId="0" fillId="0" borderId="6" xfId="0" applyFill="1" applyBorder="1"/>
    <xf numFmtId="0" fontId="0" fillId="0" borderId="7" xfId="0" applyFill="1" applyBorder="1"/>
    <xf numFmtId="0" fontId="0" fillId="0" borderId="9" xfId="0" applyFill="1" applyBorder="1"/>
    <xf numFmtId="0" fontId="14" fillId="0" borderId="6" xfId="0" applyFont="1" applyFill="1" applyBorder="1"/>
    <xf numFmtId="0" fontId="14" fillId="0" borderId="9" xfId="0" applyFont="1" applyFill="1" applyBorder="1"/>
    <xf numFmtId="0" fontId="0" fillId="0" borderId="4" xfId="0" applyFill="1" applyBorder="1"/>
    <xf numFmtId="0" fontId="14" fillId="0" borderId="60" xfId="0" applyFont="1" applyFill="1" applyBorder="1" applyAlignment="1">
      <alignment horizontal="center" vertical="center"/>
    </xf>
    <xf numFmtId="0" fontId="1" fillId="0" borderId="56" xfId="0" applyFont="1" applyBorder="1" applyAlignment="1">
      <alignment horizontal="center" vertical="center"/>
    </xf>
    <xf numFmtId="0" fontId="5" fillId="0" borderId="17" xfId="0" applyFont="1" applyBorder="1" applyAlignment="1">
      <alignment horizontal="center" vertical="center"/>
    </xf>
    <xf numFmtId="0" fontId="5" fillId="0" borderId="41" xfId="0" applyFont="1" applyBorder="1" applyAlignment="1">
      <alignment horizontal="center" vertical="center"/>
    </xf>
    <xf numFmtId="0" fontId="1" fillId="12" borderId="0" xfId="0" applyFont="1" applyFill="1" applyBorder="1" applyAlignment="1">
      <alignment horizontal="center"/>
    </xf>
    <xf numFmtId="0" fontId="1" fillId="12" borderId="43" xfId="0" applyFont="1" applyFill="1" applyBorder="1"/>
    <xf numFmtId="0" fontId="1" fillId="12" borderId="24" xfId="0" applyFont="1" applyFill="1" applyBorder="1" applyAlignment="1">
      <alignment horizontal="center" vertical="center"/>
    </xf>
    <xf numFmtId="0" fontId="1" fillId="12" borderId="2" xfId="0" applyFont="1" applyFill="1" applyBorder="1"/>
    <xf numFmtId="0" fontId="1" fillId="12" borderId="63" xfId="0" applyFont="1" applyFill="1" applyBorder="1"/>
    <xf numFmtId="0" fontId="1" fillId="12" borderId="24" xfId="0" applyFont="1" applyFill="1" applyBorder="1"/>
    <xf numFmtId="0" fontId="1" fillId="7" borderId="16" xfId="0" applyFont="1" applyFill="1" applyBorder="1" applyAlignment="1">
      <alignment horizontal="center" vertical="center"/>
    </xf>
    <xf numFmtId="0" fontId="1" fillId="7" borderId="47" xfId="0" applyFont="1" applyFill="1" applyBorder="1" applyAlignment="1">
      <alignment horizontal="center" vertical="center"/>
    </xf>
    <xf numFmtId="0" fontId="1" fillId="7" borderId="48"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6" xfId="0" applyFont="1" applyFill="1" applyBorder="1" applyAlignment="1">
      <alignment horizontal="center" vertical="center"/>
    </xf>
    <xf numFmtId="0" fontId="1" fillId="6" borderId="47" xfId="0" applyFont="1" applyFill="1" applyBorder="1" applyAlignment="1">
      <alignment horizontal="center" vertical="center"/>
    </xf>
    <xf numFmtId="0" fontId="1" fillId="6" borderId="48" xfId="0" applyFont="1" applyFill="1" applyBorder="1" applyAlignment="1">
      <alignment horizontal="center" vertical="center"/>
    </xf>
    <xf numFmtId="0" fontId="14" fillId="6" borderId="35" xfId="0" applyFont="1" applyFill="1" applyBorder="1" applyAlignment="1">
      <alignment horizontal="center" vertical="center"/>
    </xf>
    <xf numFmtId="0" fontId="14" fillId="6" borderId="4" xfId="0" applyFont="1" applyFill="1" applyBorder="1"/>
    <xf numFmtId="0" fontId="14" fillId="6" borderId="5" xfId="0" applyFont="1" applyFill="1" applyBorder="1"/>
    <xf numFmtId="0" fontId="14" fillId="6" borderId="6" xfId="0" applyFont="1" applyFill="1" applyBorder="1"/>
    <xf numFmtId="0" fontId="14" fillId="6" borderId="0" xfId="0" applyFont="1" applyFill="1" applyBorder="1" applyAlignment="1">
      <alignment horizontal="center" vertical="center"/>
    </xf>
    <xf numFmtId="0" fontId="14" fillId="6" borderId="7" xfId="0" applyFont="1" applyFill="1" applyBorder="1"/>
    <xf numFmtId="0" fontId="14" fillId="6" borderId="8" xfId="0" applyFont="1" applyFill="1" applyBorder="1"/>
    <xf numFmtId="0" fontId="14" fillId="6" borderId="9" xfId="0" applyFont="1" applyFill="1" applyBorder="1"/>
    <xf numFmtId="0" fontId="14" fillId="6" borderId="26" xfId="0" applyFont="1" applyFill="1" applyBorder="1" applyAlignment="1">
      <alignment horizontal="center" vertical="center"/>
    </xf>
    <xf numFmtId="0" fontId="0" fillId="6" borderId="4" xfId="0" applyFill="1" applyBorder="1"/>
    <xf numFmtId="0" fontId="0" fillId="6" borderId="5" xfId="0" applyFill="1" applyBorder="1"/>
    <xf numFmtId="0" fontId="0" fillId="6" borderId="6" xfId="0" applyFill="1" applyBorder="1"/>
    <xf numFmtId="0" fontId="14" fillId="6" borderId="28" xfId="0" applyFont="1" applyFill="1" applyBorder="1" applyAlignment="1">
      <alignment horizontal="center" vertical="center"/>
    </xf>
    <xf numFmtId="0" fontId="0" fillId="6" borderId="7" xfId="0" applyFill="1" applyBorder="1"/>
    <xf numFmtId="0" fontId="0" fillId="6" borderId="8" xfId="0" applyFill="1" applyBorder="1"/>
    <xf numFmtId="0" fontId="0" fillId="6" borderId="9" xfId="0" applyFill="1" applyBorder="1"/>
    <xf numFmtId="0" fontId="1" fillId="0" borderId="17" xfId="0" applyFont="1" applyBorder="1" applyAlignment="1">
      <alignment horizontal="center" vertical="center"/>
    </xf>
    <xf numFmtId="0" fontId="1" fillId="6" borderId="2" xfId="0" applyFont="1" applyFill="1" applyBorder="1" applyAlignment="1">
      <alignment horizontal="center" vertical="center"/>
    </xf>
    <xf numFmtId="0" fontId="14" fillId="6" borderId="25" xfId="0" applyFont="1" applyFill="1" applyBorder="1" applyAlignment="1">
      <alignment horizontal="center" vertical="center"/>
    </xf>
    <xf numFmtId="0" fontId="14" fillId="6" borderId="23" xfId="0" applyFont="1" applyFill="1" applyBorder="1" applyAlignment="1">
      <alignment horizontal="center" vertical="center"/>
    </xf>
    <xf numFmtId="0" fontId="14" fillId="6" borderId="63" xfId="0" applyFont="1" applyFill="1" applyBorder="1" applyAlignment="1">
      <alignment horizontal="center" vertical="center"/>
    </xf>
    <xf numFmtId="0" fontId="14" fillId="6" borderId="41" xfId="0" applyFont="1" applyFill="1" applyBorder="1"/>
    <xf numFmtId="0" fontId="14" fillId="6" borderId="56" xfId="0" applyFont="1" applyFill="1" applyBorder="1"/>
    <xf numFmtId="0" fontId="14" fillId="6" borderId="57" xfId="0" applyFont="1" applyFill="1" applyBorder="1"/>
    <xf numFmtId="0" fontId="14" fillId="6" borderId="22" xfId="0" applyFont="1" applyFill="1" applyBorder="1" applyAlignment="1">
      <alignment horizontal="center" vertical="center"/>
    </xf>
    <xf numFmtId="0" fontId="1" fillId="0" borderId="43" xfId="0" applyFont="1" applyFill="1" applyBorder="1"/>
    <xf numFmtId="0" fontId="0" fillId="0" borderId="11" xfId="0" applyBorder="1"/>
    <xf numFmtId="0" fontId="1" fillId="0" borderId="2" xfId="0" applyFont="1" applyFill="1" applyBorder="1"/>
    <xf numFmtId="0" fontId="20" fillId="0" borderId="0" xfId="0" applyFont="1" applyBorder="1"/>
    <xf numFmtId="0" fontId="20" fillId="0" borderId="0" xfId="0" applyFont="1"/>
    <xf numFmtId="0" fontId="20" fillId="0" borderId="37" xfId="0" applyFont="1" applyFill="1" applyBorder="1"/>
    <xf numFmtId="0" fontId="14" fillId="13" borderId="8" xfId="0" applyFont="1" applyFill="1" applyBorder="1" applyAlignment="1">
      <alignment horizontal="center" vertical="center"/>
    </xf>
    <xf numFmtId="0" fontId="14" fillId="10" borderId="7" xfId="0" applyFont="1" applyFill="1" applyBorder="1" applyAlignment="1">
      <alignment horizontal="center" vertical="center"/>
    </xf>
    <xf numFmtId="0" fontId="14" fillId="10" borderId="8" xfId="0" applyFont="1" applyFill="1" applyBorder="1" applyAlignment="1">
      <alignment horizontal="center" vertical="center"/>
    </xf>
    <xf numFmtId="0" fontId="5" fillId="0" borderId="17" xfId="0" applyFont="1" applyFill="1" applyBorder="1" applyAlignment="1">
      <alignment horizontal="center" vertical="center"/>
    </xf>
    <xf numFmtId="0" fontId="0" fillId="0" borderId="12" xfId="0" applyFill="1" applyBorder="1" applyAlignment="1">
      <alignment horizontal="center"/>
    </xf>
    <xf numFmtId="0" fontId="5" fillId="0" borderId="41" xfId="0" applyFont="1" applyFill="1" applyBorder="1" applyAlignment="1">
      <alignment horizontal="center" vertical="center"/>
    </xf>
    <xf numFmtId="0" fontId="1" fillId="0" borderId="57" xfId="0" applyFont="1" applyFill="1" applyBorder="1" applyAlignment="1">
      <alignment horizontal="center" vertical="center"/>
    </xf>
    <xf numFmtId="0" fontId="14" fillId="6" borderId="36" xfId="0" applyFont="1" applyFill="1" applyBorder="1" applyAlignment="1">
      <alignment horizontal="center" vertical="center"/>
    </xf>
    <xf numFmtId="0" fontId="14" fillId="6" borderId="34" xfId="0" applyFont="1" applyFill="1" applyBorder="1" applyAlignment="1">
      <alignment horizontal="center" vertical="center"/>
    </xf>
    <xf numFmtId="0" fontId="0" fillId="6" borderId="60" xfId="0" applyFill="1" applyBorder="1"/>
    <xf numFmtId="0" fontId="0" fillId="6" borderId="55" xfId="0" applyFill="1" applyBorder="1"/>
    <xf numFmtId="0" fontId="0" fillId="0" borderId="62" xfId="0" applyFill="1" applyBorder="1"/>
    <xf numFmtId="0" fontId="0" fillId="0" borderId="50" xfId="0" applyFill="1" applyBorder="1"/>
    <xf numFmtId="0" fontId="1" fillId="12" borderId="22" xfId="0" applyFont="1" applyFill="1" applyBorder="1"/>
    <xf numFmtId="0" fontId="1" fillId="12" borderId="23" xfId="0" applyFont="1" applyFill="1" applyBorder="1"/>
    <xf numFmtId="0" fontId="14" fillId="10" borderId="5" xfId="0" applyFont="1" applyFill="1" applyBorder="1" applyAlignment="1">
      <alignment horizontal="center" vertical="center"/>
    </xf>
    <xf numFmtId="0" fontId="14" fillId="10" borderId="6" xfId="0" applyFont="1" applyFill="1" applyBorder="1" applyAlignment="1">
      <alignment horizontal="center" vertical="center"/>
    </xf>
    <xf numFmtId="0" fontId="14" fillId="13" borderId="60" xfId="0" applyFont="1" applyFill="1" applyBorder="1" applyAlignment="1">
      <alignment horizontal="center" vertical="center"/>
    </xf>
    <xf numFmtId="0" fontId="14" fillId="10" borderId="4" xfId="0" applyFont="1" applyFill="1" applyBorder="1" applyAlignment="1">
      <alignment horizontal="center" vertical="center"/>
    </xf>
    <xf numFmtId="0" fontId="14" fillId="10" borderId="5" xfId="0" applyFont="1" applyFill="1" applyBorder="1"/>
    <xf numFmtId="0" fontId="14" fillId="10" borderId="10" xfId="0" applyFont="1" applyFill="1" applyBorder="1" applyAlignment="1">
      <alignment horizontal="center" vertical="center"/>
    </xf>
    <xf numFmtId="0" fontId="14" fillId="10" borderId="3" xfId="0" applyFont="1" applyFill="1" applyBorder="1"/>
    <xf numFmtId="0" fontId="14" fillId="10" borderId="3" xfId="0" applyFont="1" applyFill="1" applyBorder="1" applyAlignment="1">
      <alignment horizontal="center" vertical="center"/>
    </xf>
    <xf numFmtId="0" fontId="14" fillId="10" borderId="11" xfId="0" applyFont="1" applyFill="1" applyBorder="1" applyAlignment="1">
      <alignment horizontal="center" vertical="center"/>
    </xf>
    <xf numFmtId="0" fontId="14" fillId="0" borderId="39" xfId="0" applyFont="1" applyFill="1" applyBorder="1"/>
    <xf numFmtId="0" fontId="14" fillId="13" borderId="9" xfId="0" applyFont="1" applyFill="1" applyBorder="1" applyAlignment="1">
      <alignment horizontal="center" vertical="center"/>
    </xf>
    <xf numFmtId="0" fontId="0" fillId="13" borderId="1" xfId="0" applyFill="1" applyBorder="1"/>
    <xf numFmtId="0" fontId="0" fillId="0" borderId="30" xfId="0" quotePrefix="1" applyBorder="1"/>
    <xf numFmtId="0" fontId="0" fillId="0" borderId="28" xfId="0" quotePrefix="1" applyBorder="1"/>
    <xf numFmtId="0" fontId="0" fillId="0" borderId="34" xfId="0" quotePrefix="1" applyBorder="1"/>
    <xf numFmtId="0" fontId="0" fillId="0" borderId="34" xfId="0" applyBorder="1" applyAlignment="1">
      <alignment horizontal="center"/>
    </xf>
    <xf numFmtId="0" fontId="14" fillId="0" borderId="35" xfId="0" applyFont="1" applyFill="1" applyBorder="1"/>
    <xf numFmtId="0" fontId="14" fillId="6" borderId="24" xfId="0" applyFont="1" applyFill="1" applyBorder="1" applyAlignment="1">
      <alignment horizontal="center" vertical="center"/>
    </xf>
    <xf numFmtId="0" fontId="0" fillId="0" borderId="49" xfId="0" applyBorder="1"/>
    <xf numFmtId="0" fontId="16" fillId="6" borderId="56" xfId="0" applyFont="1" applyFill="1" applyBorder="1" applyAlignment="1">
      <alignment horizontal="center" vertical="center"/>
    </xf>
    <xf numFmtId="0" fontId="14" fillId="6" borderId="57" xfId="0" applyFont="1" applyFill="1" applyBorder="1" applyAlignment="1">
      <alignment horizontal="center"/>
    </xf>
    <xf numFmtId="0" fontId="14" fillId="6" borderId="43" xfId="0" applyFont="1" applyFill="1" applyBorder="1" applyAlignment="1">
      <alignment horizontal="center"/>
    </xf>
    <xf numFmtId="0" fontId="14" fillId="6" borderId="18" xfId="0" applyFont="1" applyFill="1" applyBorder="1" applyAlignment="1">
      <alignment horizontal="center" vertical="center"/>
    </xf>
    <xf numFmtId="0" fontId="14" fillId="6" borderId="19" xfId="0" applyFont="1" applyFill="1" applyBorder="1" applyAlignment="1">
      <alignment horizontal="center" vertical="center"/>
    </xf>
    <xf numFmtId="0" fontId="0" fillId="6" borderId="62" xfId="0" applyFill="1" applyBorder="1"/>
    <xf numFmtId="0" fontId="1" fillId="6" borderId="31" xfId="0" applyFont="1" applyFill="1" applyBorder="1" applyAlignment="1">
      <alignment horizontal="center" vertical="center"/>
    </xf>
    <xf numFmtId="0" fontId="10" fillId="4" borderId="23" xfId="0" applyFont="1" applyFill="1" applyBorder="1" applyAlignment="1">
      <alignment horizontal="center" vertical="center"/>
    </xf>
    <xf numFmtId="0" fontId="14" fillId="4" borderId="66" xfId="0" applyFont="1" applyFill="1" applyBorder="1"/>
    <xf numFmtId="0" fontId="0" fillId="6" borderId="64" xfId="0" applyFill="1" applyBorder="1"/>
    <xf numFmtId="0" fontId="0" fillId="6" borderId="39" xfId="0" applyFill="1" applyBorder="1"/>
    <xf numFmtId="0" fontId="0" fillId="6" borderId="46" xfId="0" applyFill="1" applyBorder="1"/>
    <xf numFmtId="0" fontId="0" fillId="0" borderId="64" xfId="0" applyBorder="1"/>
    <xf numFmtId="0" fontId="14" fillId="0" borderId="55" xfId="0" applyFont="1" applyFill="1" applyBorder="1"/>
    <xf numFmtId="0" fontId="14" fillId="0" borderId="60" xfId="0" applyFont="1" applyFill="1" applyBorder="1"/>
    <xf numFmtId="0" fontId="14" fillId="6" borderId="45" xfId="0" applyFont="1" applyFill="1" applyBorder="1" applyAlignment="1">
      <alignment horizontal="center" vertical="center"/>
    </xf>
    <xf numFmtId="0" fontId="1" fillId="6" borderId="22" xfId="0" applyFont="1" applyFill="1" applyBorder="1" applyAlignment="1">
      <alignment horizont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6" xfId="0" applyFont="1" applyFill="1" applyBorder="1" applyAlignment="1">
      <alignment horizontal="center"/>
    </xf>
    <xf numFmtId="0" fontId="1" fillId="6" borderId="23" xfId="0" applyFont="1" applyFill="1" applyBorder="1" applyAlignment="1">
      <alignment horizontal="center"/>
    </xf>
    <xf numFmtId="0" fontId="1" fillId="6" borderId="7" xfId="0" applyFont="1"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4" fillId="4" borderId="22" xfId="0" applyFont="1" applyFill="1" applyBorder="1"/>
    <xf numFmtId="0" fontId="14" fillId="4" borderId="23" xfId="0" applyFont="1" applyFill="1" applyBorder="1"/>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14" fillId="13" borderId="38" xfId="0" applyFont="1" applyFill="1" applyBorder="1" applyAlignment="1">
      <alignment horizontal="center" vertical="center"/>
    </xf>
    <xf numFmtId="0" fontId="0" fillId="0" borderId="46" xfId="0" applyBorder="1"/>
    <xf numFmtId="0" fontId="0" fillId="0" borderId="66" xfId="0" applyBorder="1"/>
    <xf numFmtId="0" fontId="0" fillId="0" borderId="61" xfId="0" applyBorder="1"/>
    <xf numFmtId="0" fontId="0" fillId="0" borderId="68" xfId="0" applyBorder="1"/>
    <xf numFmtId="0" fontId="0" fillId="0" borderId="54" xfId="0" applyBorder="1"/>
    <xf numFmtId="0" fontId="0" fillId="0" borderId="35" xfId="0" applyBorder="1"/>
    <xf numFmtId="0" fontId="0" fillId="9" borderId="61" xfId="0" applyFill="1" applyBorder="1"/>
    <xf numFmtId="0" fontId="0" fillId="9" borderId="0" xfId="0" applyFill="1" applyBorder="1"/>
    <xf numFmtId="0" fontId="0" fillId="9" borderId="54" xfId="0" applyFill="1" applyBorder="1"/>
    <xf numFmtId="0" fontId="0" fillId="9" borderId="49" xfId="0" applyFill="1" applyBorder="1"/>
    <xf numFmtId="0" fontId="1" fillId="0" borderId="0" xfId="0" applyFont="1" applyFill="1" applyBorder="1"/>
    <xf numFmtId="0" fontId="14" fillId="6" borderId="29" xfId="0" applyFont="1" applyFill="1" applyBorder="1" applyAlignment="1">
      <alignment horizontal="center" vertical="center"/>
    </xf>
    <xf numFmtId="0" fontId="0" fillId="6" borderId="22" xfId="0" applyFill="1" applyBorder="1"/>
    <xf numFmtId="0" fontId="0" fillId="6" borderId="23" xfId="0" applyFill="1" applyBorder="1"/>
    <xf numFmtId="0" fontId="0" fillId="6" borderId="25" xfId="0" applyFill="1" applyBorder="1"/>
    <xf numFmtId="0" fontId="0" fillId="6" borderId="18" xfId="0" applyFill="1" applyBorder="1"/>
    <xf numFmtId="0" fontId="0" fillId="6" borderId="19" xfId="0" applyFill="1" applyBorder="1"/>
    <xf numFmtId="0" fontId="0" fillId="6" borderId="21" xfId="0" applyFill="1" applyBorder="1"/>
    <xf numFmtId="0" fontId="0" fillId="12" borderId="48" xfId="0" applyFill="1" applyBorder="1"/>
    <xf numFmtId="0" fontId="1" fillId="4" borderId="22" xfId="0" applyFont="1" applyFill="1" applyBorder="1"/>
    <xf numFmtId="0" fontId="0" fillId="4" borderId="36" xfId="0" applyFill="1" applyBorder="1"/>
    <xf numFmtId="0" fontId="1" fillId="12" borderId="17" xfId="0" applyFont="1" applyFill="1" applyBorder="1" applyAlignment="1">
      <alignment horizontal="center" vertical="center"/>
    </xf>
    <xf numFmtId="0" fontId="1" fillId="12" borderId="22" xfId="0" applyFont="1" applyFill="1" applyBorder="1" applyAlignment="1">
      <alignment horizontal="center" vertical="center"/>
    </xf>
    <xf numFmtId="165" fontId="0" fillId="4" borderId="69" xfId="0" applyNumberFormat="1" applyFill="1" applyBorder="1"/>
    <xf numFmtId="165" fontId="0" fillId="4" borderId="23" xfId="0" applyNumberFormat="1" applyFill="1" applyBorder="1"/>
    <xf numFmtId="0" fontId="0" fillId="0" borderId="0" xfId="0" applyFill="1" applyBorder="1" applyAlignment="1">
      <alignment horizontal="center" vertical="center"/>
    </xf>
    <xf numFmtId="0" fontId="2" fillId="0" borderId="0" xfId="0" applyFont="1" applyFill="1"/>
    <xf numFmtId="0" fontId="0" fillId="0" borderId="32" xfId="0" applyFill="1" applyBorder="1" applyAlignment="1">
      <alignment horizontal="center" vertical="center"/>
    </xf>
    <xf numFmtId="0" fontId="0" fillId="0" borderId="31" xfId="0" applyFill="1" applyBorder="1" applyAlignment="1">
      <alignment horizontal="center" vertical="center"/>
    </xf>
    <xf numFmtId="0" fontId="0" fillId="0" borderId="12" xfId="0" applyFill="1" applyBorder="1" applyAlignment="1">
      <alignment horizontal="center" vertical="center"/>
    </xf>
    <xf numFmtId="0" fontId="1" fillId="4" borderId="2" xfId="0" applyFont="1" applyFill="1" applyBorder="1"/>
    <xf numFmtId="0" fontId="0" fillId="4" borderId="11" xfId="0" applyFill="1" applyBorder="1"/>
    <xf numFmtId="0" fontId="0" fillId="4" borderId="40" xfId="0" applyFill="1" applyBorder="1"/>
    <xf numFmtId="0" fontId="11" fillId="4" borderId="6" xfId="0" applyFont="1" applyFill="1" applyBorder="1"/>
    <xf numFmtId="0" fontId="11" fillId="4" borderId="9" xfId="0" applyFont="1" applyFill="1" applyBorder="1"/>
    <xf numFmtId="0" fontId="0" fillId="12" borderId="6" xfId="0" applyFill="1" applyBorder="1"/>
    <xf numFmtId="0" fontId="1" fillId="4" borderId="63" xfId="0" applyFont="1" applyFill="1" applyBorder="1" applyAlignment="1">
      <alignment horizontal="center" vertical="center"/>
    </xf>
    <xf numFmtId="0" fontId="1" fillId="4" borderId="45" xfId="0" applyFont="1" applyFill="1" applyBorder="1"/>
    <xf numFmtId="0" fontId="16" fillId="4" borderId="22" xfId="0" applyFont="1" applyFill="1" applyBorder="1" applyAlignment="1">
      <alignment horizontal="center"/>
    </xf>
    <xf numFmtId="0" fontId="16" fillId="4" borderId="23" xfId="0" applyFont="1" applyFill="1" applyBorder="1" applyAlignment="1">
      <alignment horizontal="center"/>
    </xf>
    <xf numFmtId="0" fontId="14" fillId="6" borderId="32" xfId="0" applyFont="1" applyFill="1" applyBorder="1" applyAlignment="1">
      <alignment horizontal="center"/>
    </xf>
    <xf numFmtId="0" fontId="14" fillId="6" borderId="52" xfId="0" applyFont="1" applyFill="1" applyBorder="1" applyAlignment="1">
      <alignment horizontal="center" vertical="center"/>
    </xf>
    <xf numFmtId="0" fontId="0" fillId="12" borderId="7" xfId="0" applyFont="1" applyFill="1" applyBorder="1" applyAlignment="1">
      <alignment horizontal="center"/>
    </xf>
    <xf numFmtId="0" fontId="0" fillId="12" borderId="9" xfId="0" applyFont="1" applyFill="1" applyBorder="1"/>
    <xf numFmtId="0" fontId="0" fillId="12" borderId="10" xfId="0" applyFont="1" applyFill="1" applyBorder="1" applyAlignment="1">
      <alignment horizontal="center"/>
    </xf>
    <xf numFmtId="0" fontId="0" fillId="12" borderId="11" xfId="0" applyFont="1" applyFill="1" applyBorder="1"/>
    <xf numFmtId="0" fontId="14" fillId="12" borderId="16" xfId="0" applyFont="1" applyFill="1" applyBorder="1" applyAlignment="1">
      <alignment horizontal="center"/>
    </xf>
    <xf numFmtId="0" fontId="14" fillId="12" borderId="48" xfId="0" applyFont="1" applyFill="1" applyBorder="1" applyAlignment="1">
      <alignment horizontal="center"/>
    </xf>
    <xf numFmtId="0" fontId="0" fillId="0" borderId="0" xfId="0" applyFill="1" applyBorder="1" applyAlignment="1">
      <alignment horizontal="center"/>
    </xf>
    <xf numFmtId="0" fontId="1" fillId="0" borderId="5" xfId="0" applyFont="1" applyFill="1" applyBorder="1" applyAlignment="1">
      <alignment horizontal="center" vertical="center"/>
    </xf>
    <xf numFmtId="0" fontId="4" fillId="0" borderId="47" xfId="0" applyFont="1" applyBorder="1" applyAlignment="1">
      <alignment horizontal="center" vertical="center"/>
    </xf>
    <xf numFmtId="0" fontId="0" fillId="0" borderId="47" xfId="0" applyFont="1" applyBorder="1" applyAlignment="1">
      <alignment horizontal="center" vertical="center"/>
    </xf>
    <xf numFmtId="0" fontId="1" fillId="0" borderId="46" xfId="0" applyFont="1" applyBorder="1"/>
    <xf numFmtId="0" fontId="0" fillId="0" borderId="0" xfId="0" applyAlignment="1">
      <alignment horizontal="center" vertical="center" wrapText="1"/>
    </xf>
    <xf numFmtId="0" fontId="0" fillId="0" borderId="0" xfId="0" applyAlignment="1">
      <alignment horizontal="center" vertical="center"/>
    </xf>
    <xf numFmtId="0" fontId="0" fillId="0" borderId="66" xfId="0" applyBorder="1" applyAlignment="1">
      <alignment horizontal="center" vertical="center"/>
    </xf>
    <xf numFmtId="0" fontId="0" fillId="0" borderId="6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13" borderId="0" xfId="0" applyFill="1" applyBorder="1" applyAlignment="1">
      <alignment horizontal="center" vertical="center"/>
    </xf>
    <xf numFmtId="0" fontId="0" fillId="9" borderId="0" xfId="0" applyFill="1" applyBorder="1" applyAlignment="1">
      <alignment horizontal="center" vertical="center"/>
    </xf>
    <xf numFmtId="0" fontId="0" fillId="13" borderId="0" xfId="0" applyFill="1" applyBorder="1"/>
    <xf numFmtId="0" fontId="0" fillId="0" borderId="44" xfId="0" applyBorder="1"/>
    <xf numFmtId="0" fontId="0" fillId="0" borderId="67" xfId="0" applyBorder="1"/>
    <xf numFmtId="0" fontId="0" fillId="0" borderId="1" xfId="0"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0" fillId="0" borderId="61" xfId="0" applyFill="1" applyBorder="1"/>
    <xf numFmtId="0" fontId="0" fillId="0" borderId="68" xfId="0" applyFill="1" applyBorder="1"/>
    <xf numFmtId="0" fontId="0" fillId="0" borderId="54" xfId="0" applyFill="1" applyBorder="1"/>
    <xf numFmtId="0" fontId="0" fillId="0" borderId="35" xfId="0" applyFill="1" applyBorder="1"/>
    <xf numFmtId="0" fontId="0" fillId="0" borderId="35" xfId="0" applyFill="1" applyBorder="1" applyAlignment="1">
      <alignment horizontal="center" vertical="center"/>
    </xf>
    <xf numFmtId="0" fontId="0" fillId="0" borderId="49" xfId="0" applyFill="1" applyBorder="1"/>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1" fillId="4" borderId="58" xfId="0" applyFont="1" applyFill="1" applyBorder="1" applyAlignment="1">
      <alignment horizontal="center" vertical="center"/>
    </xf>
    <xf numFmtId="0" fontId="1" fillId="0" borderId="4" xfId="0" applyFont="1"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4" borderId="58" xfId="0" applyFill="1" applyBorder="1" applyAlignment="1">
      <alignment horizontal="center" vertical="center"/>
    </xf>
    <xf numFmtId="0" fontId="0" fillId="0" borderId="7" xfId="0" applyBorder="1" applyAlignment="1">
      <alignment horizontal="center" vertical="center"/>
    </xf>
    <xf numFmtId="0" fontId="0" fillId="0" borderId="33" xfId="0" applyBorder="1" applyAlignment="1">
      <alignment horizontal="center" vertical="center"/>
    </xf>
    <xf numFmtId="0" fontId="1" fillId="0" borderId="0" xfId="0" applyFont="1" applyBorder="1" applyAlignment="1">
      <alignment horizontal="center" vertical="center"/>
    </xf>
    <xf numFmtId="0" fontId="1" fillId="0" borderId="0" xfId="0" applyFont="1" applyBorder="1"/>
    <xf numFmtId="0" fontId="1" fillId="0" borderId="58" xfId="0" applyFont="1" applyFill="1" applyBorder="1" applyAlignment="1">
      <alignment horizontal="center" vertical="center"/>
    </xf>
    <xf numFmtId="0" fontId="0" fillId="0" borderId="58" xfId="0" applyFill="1" applyBorder="1" applyAlignment="1">
      <alignment horizontal="center" vertical="center"/>
    </xf>
    <xf numFmtId="0" fontId="0" fillId="4" borderId="59" xfId="0" applyFill="1" applyBorder="1" applyAlignment="1">
      <alignment horizontal="center" vertical="center"/>
    </xf>
    <xf numFmtId="0" fontId="0" fillId="0" borderId="59" xfId="0" applyFill="1" applyBorder="1" applyAlignment="1">
      <alignment horizontal="center" vertical="center"/>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4" fillId="9" borderId="0" xfId="0" applyFont="1" applyFill="1" applyBorder="1"/>
    <xf numFmtId="0" fontId="14" fillId="13" borderId="0" xfId="0" applyFont="1" applyFill="1" applyBorder="1"/>
    <xf numFmtId="0" fontId="14" fillId="0" borderId="61" xfId="0" applyFont="1" applyFill="1" applyBorder="1"/>
    <xf numFmtId="0" fontId="14" fillId="0" borderId="68" xfId="0" applyFont="1" applyFill="1" applyBorder="1"/>
    <xf numFmtId="0" fontId="14" fillId="9" borderId="49" xfId="0" applyFont="1" applyFill="1" applyBorder="1"/>
    <xf numFmtId="0" fontId="14" fillId="13" borderId="49" xfId="0" applyFont="1" applyFill="1" applyBorder="1"/>
    <xf numFmtId="0" fontId="0" fillId="4" borderId="7" xfId="0" applyFill="1" applyBorder="1" applyAlignment="1">
      <alignment horizontal="center" vertical="center"/>
    </xf>
    <xf numFmtId="0" fontId="0" fillId="0" borderId="34" xfId="0" applyBorder="1" applyAlignment="1">
      <alignment horizontal="center" vertical="center"/>
    </xf>
    <xf numFmtId="0" fontId="0" fillId="0" borderId="0" xfId="0" applyAlignment="1">
      <alignment horizontal="left" vertical="center"/>
    </xf>
    <xf numFmtId="0" fontId="0" fillId="3" borderId="62" xfId="0" applyFill="1" applyBorder="1" applyAlignment="1">
      <alignment horizontal="center" vertical="center"/>
    </xf>
    <xf numFmtId="0" fontId="0" fillId="3" borderId="6" xfId="0" applyFill="1" applyBorder="1" applyAlignment="1">
      <alignment horizontal="center" vertical="center"/>
    </xf>
    <xf numFmtId="0" fontId="0" fillId="3" borderId="5" xfId="0" applyFill="1" applyBorder="1" applyAlignment="1">
      <alignment horizontal="center" vertical="center"/>
    </xf>
    <xf numFmtId="0" fontId="0" fillId="3" borderId="59" xfId="0" applyFill="1" applyBorder="1" applyAlignment="1">
      <alignment horizontal="center" vertical="center"/>
    </xf>
    <xf numFmtId="0" fontId="0" fillId="3" borderId="1" xfId="0" applyFill="1" applyBorder="1" applyAlignment="1">
      <alignment horizontal="center" vertical="center"/>
    </xf>
    <xf numFmtId="0" fontId="0" fillId="3" borderId="67" xfId="0" applyFill="1" applyBorder="1" applyAlignment="1">
      <alignment horizontal="center" vertical="center"/>
    </xf>
    <xf numFmtId="0" fontId="1" fillId="14" borderId="31" xfId="0" applyFont="1" applyFill="1" applyBorder="1" applyAlignment="1">
      <alignment horizontal="center" vertical="center"/>
    </xf>
    <xf numFmtId="0" fontId="1" fillId="14" borderId="32" xfId="0" applyFont="1" applyFill="1" applyBorder="1" applyAlignment="1">
      <alignment horizontal="center" vertical="center"/>
    </xf>
    <xf numFmtId="0" fontId="1" fillId="17" borderId="13" xfId="0" applyFont="1" applyFill="1" applyBorder="1" applyAlignment="1">
      <alignment horizontal="center" vertical="center"/>
    </xf>
    <xf numFmtId="0" fontId="1" fillId="17" borderId="15" xfId="0" applyFont="1" applyFill="1" applyBorder="1" applyAlignment="1">
      <alignment horizontal="center" vertical="center"/>
    </xf>
    <xf numFmtId="0" fontId="14" fillId="0" borderId="46" xfId="0" applyFont="1" applyFill="1" applyBorder="1"/>
    <xf numFmtId="0" fontId="14" fillId="13" borderId="35" xfId="0" applyFont="1" applyFill="1" applyBorder="1"/>
    <xf numFmtId="0" fontId="1" fillId="17" borderId="32" xfId="0" applyFont="1" applyFill="1" applyBorder="1" applyAlignment="1">
      <alignment horizontal="center" vertical="center"/>
    </xf>
    <xf numFmtId="0" fontId="1" fillId="17" borderId="0"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1" xfId="0" applyFont="1" applyFill="1" applyBorder="1" applyAlignment="1">
      <alignment horizontal="center" vertical="center"/>
    </xf>
    <xf numFmtId="0" fontId="1" fillId="17" borderId="12" xfId="0" applyFont="1" applyFill="1" applyBorder="1" applyAlignment="1">
      <alignment horizontal="center" vertical="center"/>
    </xf>
    <xf numFmtId="0" fontId="0" fillId="3" borderId="5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4" borderId="4" xfId="0" applyFont="1" applyFill="1" applyBorder="1" applyAlignment="1">
      <alignment horizontal="center" vertical="center"/>
    </xf>
    <xf numFmtId="0" fontId="0" fillId="4" borderId="6" xfId="0" applyFont="1" applyFill="1" applyBorder="1" applyAlignment="1">
      <alignment horizontal="center"/>
    </xf>
    <xf numFmtId="0" fontId="0" fillId="3" borderId="62" xfId="0" applyFont="1" applyFill="1" applyBorder="1" applyAlignment="1">
      <alignment horizontal="center" vertical="center"/>
    </xf>
    <xf numFmtId="0" fontId="0" fillId="3" borderId="6" xfId="0" applyFont="1" applyFill="1" applyBorder="1" applyAlignment="1">
      <alignment horizontal="center" vertical="center"/>
    </xf>
    <xf numFmtId="0" fontId="0" fillId="4" borderId="58" xfId="0" applyFont="1" applyFill="1" applyBorder="1" applyAlignment="1">
      <alignment horizontal="center" vertical="center"/>
    </xf>
    <xf numFmtId="0" fontId="0" fillId="4" borderId="59" xfId="0" applyFont="1" applyFill="1" applyBorder="1" applyAlignment="1">
      <alignment horizontal="center"/>
    </xf>
    <xf numFmtId="164" fontId="0" fillId="10" borderId="67" xfId="0" applyNumberFormat="1" applyFont="1" applyFill="1" applyBorder="1" applyAlignment="1">
      <alignment horizontal="center" vertical="center"/>
    </xf>
    <xf numFmtId="0" fontId="0" fillId="3" borderId="67" xfId="0" applyFont="1" applyFill="1" applyBorder="1" applyAlignment="1">
      <alignment horizontal="center" vertical="center"/>
    </xf>
    <xf numFmtId="0" fontId="0" fillId="3" borderId="59"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9" xfId="0" applyFont="1" applyFill="1" applyBorder="1" applyAlignment="1">
      <alignment horizontal="center"/>
    </xf>
    <xf numFmtId="0" fontId="0" fillId="3" borderId="50" xfId="0" applyFont="1" applyFill="1" applyBorder="1" applyAlignment="1">
      <alignment horizontal="center" vertical="center"/>
    </xf>
    <xf numFmtId="0" fontId="0" fillId="3" borderId="9" xfId="0" applyFont="1" applyFill="1" applyBorder="1" applyAlignment="1">
      <alignment horizontal="center" vertical="center"/>
    </xf>
    <xf numFmtId="0" fontId="0" fillId="4" borderId="10" xfId="0" applyFont="1" applyFill="1" applyBorder="1" applyAlignment="1">
      <alignment horizontal="center" vertical="center"/>
    </xf>
    <xf numFmtId="0" fontId="0" fillId="4" borderId="11" xfId="0" applyFont="1" applyFill="1" applyBorder="1" applyAlignment="1">
      <alignment horizontal="center"/>
    </xf>
    <xf numFmtId="0" fontId="0" fillId="3" borderId="49" xfId="0" applyFont="1" applyFill="1" applyBorder="1" applyAlignment="1">
      <alignment horizontal="center" vertical="center"/>
    </xf>
    <xf numFmtId="0" fontId="0" fillId="3" borderId="49" xfId="0" applyFill="1" applyBorder="1" applyAlignment="1">
      <alignment horizontal="center" vertical="center"/>
    </xf>
    <xf numFmtId="0" fontId="0" fillId="3" borderId="3" xfId="0" applyFill="1" applyBorder="1" applyAlignment="1">
      <alignment horizontal="center" vertical="center"/>
    </xf>
    <xf numFmtId="0" fontId="0" fillId="3" borderId="11" xfId="0" applyFill="1" applyBorder="1" applyAlignment="1">
      <alignment horizontal="center" vertical="center"/>
    </xf>
    <xf numFmtId="0" fontId="0" fillId="0" borderId="1" xfId="0" applyBorder="1" applyAlignment="1">
      <alignment horizontal="center" vertical="center" wrapText="1"/>
    </xf>
    <xf numFmtId="0" fontId="0" fillId="0" borderId="39" xfId="0" applyFill="1" applyBorder="1" applyAlignment="1">
      <alignment horizontal="center" vertical="center"/>
    </xf>
    <xf numFmtId="0" fontId="0" fillId="0" borderId="16" xfId="0" applyBorder="1" applyAlignment="1">
      <alignment horizontal="center" vertical="center"/>
    </xf>
    <xf numFmtId="0" fontId="0" fillId="0" borderId="48" xfId="0" applyBorder="1" applyAlignment="1">
      <alignment horizontal="center" vertical="center"/>
    </xf>
    <xf numFmtId="0" fontId="1" fillId="12" borderId="43" xfId="0" applyFont="1" applyFill="1" applyBorder="1" applyAlignment="1">
      <alignment horizontal="center" vertical="center"/>
    </xf>
    <xf numFmtId="0" fontId="0" fillId="6" borderId="16" xfId="0" applyFill="1" applyBorder="1"/>
    <xf numFmtId="0" fontId="0" fillId="6" borderId="17" xfId="0" applyFill="1" applyBorder="1"/>
    <xf numFmtId="0" fontId="0" fillId="3" borderId="64" xfId="0" applyFont="1" applyFill="1" applyBorder="1" applyAlignment="1">
      <alignment horizontal="center" vertical="center"/>
    </xf>
    <xf numFmtId="0" fontId="0" fillId="4" borderId="4" xfId="0" quotePrefix="1" applyFont="1" applyFill="1" applyBorder="1" applyAlignment="1">
      <alignment horizontal="center" vertical="center"/>
    </xf>
    <xf numFmtId="0" fontId="0" fillId="4" borderId="58" xfId="0" quotePrefix="1" applyFont="1" applyFill="1" applyBorder="1" applyAlignment="1">
      <alignment horizontal="center" vertical="center"/>
    </xf>
    <xf numFmtId="0" fontId="0" fillId="4" borderId="38" xfId="0" quotePrefix="1" applyFont="1" applyFill="1" applyBorder="1" applyAlignment="1">
      <alignment horizontal="center" vertical="center"/>
    </xf>
    <xf numFmtId="0" fontId="0" fillId="4" borderId="40" xfId="0" applyFont="1" applyFill="1" applyBorder="1" applyAlignment="1">
      <alignment horizontal="center"/>
    </xf>
    <xf numFmtId="2" fontId="0" fillId="0" borderId="34" xfId="0" applyNumberFormat="1" applyBorder="1" applyAlignment="1">
      <alignment horizontal="center" vertical="center"/>
    </xf>
    <xf numFmtId="2" fontId="0" fillId="0" borderId="20" xfId="0" applyNumberFormat="1" applyBorder="1" applyAlignment="1">
      <alignment horizontal="center" vertical="center"/>
    </xf>
    <xf numFmtId="2" fontId="0" fillId="0" borderId="0" xfId="0" applyNumberFormat="1" applyBorder="1" applyAlignment="1">
      <alignment horizontal="center" vertical="center"/>
    </xf>
    <xf numFmtId="2" fontId="0" fillId="0" borderId="28" xfId="0" applyNumberFormat="1" applyBorder="1" applyAlignment="1">
      <alignment horizontal="center" vertical="center"/>
    </xf>
    <xf numFmtId="2" fontId="0" fillId="0" borderId="31" xfId="0" applyNumberFormat="1" applyBorder="1" applyAlignment="1">
      <alignment horizontal="center" vertical="center"/>
    </xf>
    <xf numFmtId="2" fontId="0" fillId="0" borderId="32" xfId="0" applyNumberFormat="1" applyBorder="1" applyAlignment="1">
      <alignment horizontal="center" vertical="center"/>
    </xf>
    <xf numFmtId="2" fontId="0" fillId="0" borderId="12" xfId="0" applyNumberFormat="1" applyBorder="1" applyAlignment="1">
      <alignment horizontal="center" vertical="center"/>
    </xf>
    <xf numFmtId="2" fontId="0" fillId="0" borderId="30" xfId="0" applyNumberFormat="1" applyBorder="1" applyAlignment="1">
      <alignment horizontal="center" vertical="center"/>
    </xf>
    <xf numFmtId="2" fontId="0" fillId="0" borderId="33" xfId="0" applyNumberFormat="1" applyBorder="1" applyAlignment="1">
      <alignment horizontal="center" vertical="center"/>
    </xf>
    <xf numFmtId="0" fontId="1" fillId="15" borderId="43" xfId="0" applyFont="1" applyFill="1" applyBorder="1" applyAlignment="1">
      <alignment horizontal="center" vertical="center"/>
    </xf>
    <xf numFmtId="0" fontId="1" fillId="15" borderId="63" xfId="0" applyFont="1" applyFill="1" applyBorder="1" applyAlignment="1">
      <alignment horizontal="center" vertical="center"/>
    </xf>
    <xf numFmtId="0" fontId="0" fillId="15" borderId="63" xfId="0" applyFill="1" applyBorder="1" applyAlignment="1">
      <alignment horizontal="center" vertical="center"/>
    </xf>
    <xf numFmtId="0" fontId="0" fillId="15" borderId="24" xfId="0" applyFill="1" applyBorder="1" applyAlignment="1">
      <alignment horizontal="center" vertical="center"/>
    </xf>
    <xf numFmtId="2" fontId="0" fillId="6" borderId="4" xfId="0" applyNumberFormat="1" applyFill="1" applyBorder="1" applyAlignment="1">
      <alignment horizontal="center" vertical="center"/>
    </xf>
    <xf numFmtId="2" fontId="0" fillId="6" borderId="6" xfId="0" applyNumberFormat="1" applyFill="1" applyBorder="1" applyAlignment="1">
      <alignment horizontal="center" vertical="center"/>
    </xf>
    <xf numFmtId="2" fontId="0" fillId="6" borderId="62" xfId="0" applyNumberFormat="1" applyFill="1" applyBorder="1" applyAlignment="1">
      <alignment horizontal="center" vertical="center"/>
    </xf>
    <xf numFmtId="2" fontId="0" fillId="6" borderId="5" xfId="0" applyNumberFormat="1" applyFill="1" applyBorder="1" applyAlignment="1">
      <alignment horizontal="center" vertical="center"/>
    </xf>
    <xf numFmtId="2" fontId="0" fillId="6" borderId="58" xfId="0" applyNumberFormat="1" applyFill="1" applyBorder="1" applyAlignment="1">
      <alignment horizontal="center" vertical="center"/>
    </xf>
    <xf numFmtId="2" fontId="0" fillId="6" borderId="59" xfId="0" applyNumberFormat="1" applyFill="1" applyBorder="1" applyAlignment="1">
      <alignment horizontal="center" vertical="center"/>
    </xf>
    <xf numFmtId="2" fontId="0" fillId="6" borderId="67" xfId="0" applyNumberFormat="1" applyFill="1" applyBorder="1" applyAlignment="1">
      <alignment horizontal="center" vertical="center"/>
    </xf>
    <xf numFmtId="2" fontId="0" fillId="6" borderId="1" xfId="0" applyNumberFormat="1" applyFill="1" applyBorder="1" applyAlignment="1">
      <alignment horizontal="center" vertical="center"/>
    </xf>
    <xf numFmtId="2" fontId="0" fillId="6" borderId="38" xfId="0" applyNumberFormat="1" applyFill="1" applyBorder="1" applyAlignment="1">
      <alignment horizontal="center" vertical="center"/>
    </xf>
    <xf numFmtId="2" fontId="0" fillId="6" borderId="40" xfId="0" applyNumberFormat="1" applyFill="1" applyBorder="1" applyAlignment="1">
      <alignment horizontal="center" vertical="center"/>
    </xf>
    <xf numFmtId="2" fontId="0" fillId="6" borderId="64" xfId="0" applyNumberFormat="1" applyFill="1" applyBorder="1" applyAlignment="1">
      <alignment horizontal="center" vertical="center"/>
    </xf>
    <xf numFmtId="2" fontId="0" fillId="6" borderId="39" xfId="0" applyNumberFormat="1" applyFill="1" applyBorder="1" applyAlignment="1">
      <alignment horizontal="center" vertical="center"/>
    </xf>
    <xf numFmtId="2" fontId="0" fillId="6" borderId="7" xfId="0" applyNumberFormat="1" applyFill="1" applyBorder="1" applyAlignment="1">
      <alignment horizontal="center" vertical="center"/>
    </xf>
    <xf numFmtId="2" fontId="0" fillId="6" borderId="9" xfId="0" applyNumberFormat="1" applyFill="1" applyBorder="1" applyAlignment="1">
      <alignment horizontal="center" vertical="center"/>
    </xf>
    <xf numFmtId="2" fontId="0" fillId="6" borderId="50" xfId="0" applyNumberFormat="1" applyFill="1" applyBorder="1" applyAlignment="1">
      <alignment horizontal="center" vertical="center"/>
    </xf>
    <xf numFmtId="2" fontId="0" fillId="6" borderId="8" xfId="0" applyNumberFormat="1" applyFill="1" applyBorder="1" applyAlignment="1">
      <alignment horizontal="center" vertical="center"/>
    </xf>
    <xf numFmtId="0" fontId="14" fillId="4" borderId="62" xfId="0" applyFont="1" applyFill="1" applyBorder="1"/>
    <xf numFmtId="0" fontId="8" fillId="3" borderId="22" xfId="0" applyFont="1" applyFill="1" applyBorder="1"/>
    <xf numFmtId="0" fontId="9" fillId="3" borderId="22" xfId="0" applyFont="1" applyFill="1" applyBorder="1"/>
    <xf numFmtId="0" fontId="14" fillId="3" borderId="62" xfId="0" applyFont="1" applyFill="1" applyBorder="1"/>
    <xf numFmtId="0" fontId="14" fillId="2" borderId="62" xfId="0" applyFont="1" applyFill="1" applyBorder="1"/>
    <xf numFmtId="0" fontId="14" fillId="6" borderId="17" xfId="0" applyFont="1" applyFill="1" applyBorder="1" applyAlignment="1">
      <alignment horizontal="center"/>
    </xf>
    <xf numFmtId="0" fontId="14" fillId="6" borderId="2" xfId="0" applyFont="1" applyFill="1" applyBorder="1" applyAlignment="1">
      <alignment horizontal="center"/>
    </xf>
    <xf numFmtId="0" fontId="14" fillId="6" borderId="16" xfId="0" applyFont="1" applyFill="1" applyBorder="1" applyAlignment="1">
      <alignment horizontal="center"/>
    </xf>
    <xf numFmtId="0" fontId="14" fillId="6" borderId="47" xfId="0" applyFont="1" applyFill="1" applyBorder="1" applyAlignment="1">
      <alignment horizontal="center" vertical="center"/>
    </xf>
    <xf numFmtId="0" fontId="14" fillId="12" borderId="47" xfId="0" applyFont="1" applyFill="1" applyBorder="1" applyAlignment="1">
      <alignment horizontal="center" vertical="center"/>
    </xf>
    <xf numFmtId="0" fontId="14" fillId="12" borderId="48" xfId="0" applyFont="1" applyFill="1" applyBorder="1" applyAlignment="1">
      <alignment horizontal="center" vertical="center"/>
    </xf>
    <xf numFmtId="2" fontId="16" fillId="6" borderId="60" xfId="0" applyNumberFormat="1" applyFont="1" applyFill="1" applyBorder="1" applyAlignment="1">
      <alignment horizontal="center" vertical="center"/>
    </xf>
    <xf numFmtId="2" fontId="16" fillId="6" borderId="22" xfId="0" applyNumberFormat="1" applyFont="1" applyFill="1" applyBorder="1" applyAlignment="1">
      <alignment horizontal="center" vertical="center"/>
    </xf>
    <xf numFmtId="2" fontId="14" fillId="6" borderId="4" xfId="0" applyNumberFormat="1" applyFont="1" applyFill="1" applyBorder="1" applyAlignment="1">
      <alignment horizontal="center" vertical="center"/>
    </xf>
    <xf numFmtId="2" fontId="14" fillId="6" borderId="5" xfId="0" applyNumberFormat="1" applyFont="1" applyFill="1" applyBorder="1" applyAlignment="1">
      <alignment horizontal="center" vertical="center"/>
    </xf>
    <xf numFmtId="2" fontId="14" fillId="12" borderId="5" xfId="0" applyNumberFormat="1" applyFont="1" applyFill="1" applyBorder="1" applyAlignment="1">
      <alignment horizontal="center" vertical="center"/>
    </xf>
    <xf numFmtId="2" fontId="14" fillId="12" borderId="6" xfId="0" applyNumberFormat="1" applyFont="1" applyFill="1" applyBorder="1" applyAlignment="1">
      <alignment horizontal="center" vertical="center"/>
    </xf>
    <xf numFmtId="2" fontId="16" fillId="6" borderId="55" xfId="0" applyNumberFormat="1" applyFont="1" applyFill="1" applyBorder="1" applyAlignment="1">
      <alignment horizontal="center" vertical="center"/>
    </xf>
    <xf numFmtId="2" fontId="16" fillId="6" borderId="24" xfId="0" applyNumberFormat="1" applyFont="1" applyFill="1" applyBorder="1" applyAlignment="1">
      <alignment horizontal="center" vertical="center"/>
    </xf>
    <xf numFmtId="2" fontId="14" fillId="6" borderId="65" xfId="0" applyNumberFormat="1" applyFont="1" applyFill="1" applyBorder="1" applyAlignment="1">
      <alignment horizontal="center" vertical="center"/>
    </xf>
    <xf numFmtId="2" fontId="14" fillId="6" borderId="53" xfId="0" applyNumberFormat="1" applyFont="1" applyFill="1" applyBorder="1" applyAlignment="1">
      <alignment horizontal="center" vertical="center"/>
    </xf>
    <xf numFmtId="2" fontId="14" fillId="12" borderId="53" xfId="0" applyNumberFormat="1" applyFont="1" applyFill="1" applyBorder="1" applyAlignment="1">
      <alignment horizontal="center" vertical="center"/>
    </xf>
    <xf numFmtId="2" fontId="14" fillId="12" borderId="51" xfId="0" applyNumberFormat="1" applyFont="1" applyFill="1" applyBorder="1" applyAlignment="1">
      <alignment horizontal="center" vertical="center"/>
    </xf>
    <xf numFmtId="2" fontId="0" fillId="17" borderId="13" xfId="0" applyNumberFormat="1" applyFont="1" applyFill="1" applyBorder="1" applyAlignment="1">
      <alignment horizontal="center" vertical="center"/>
    </xf>
    <xf numFmtId="2" fontId="0" fillId="17" borderId="15" xfId="0" applyNumberFormat="1" applyFont="1" applyFill="1" applyBorder="1" applyAlignment="1">
      <alignment horizontal="center" vertical="center"/>
    </xf>
    <xf numFmtId="0" fontId="1" fillId="15" borderId="30" xfId="0" applyFont="1" applyFill="1" applyBorder="1" applyAlignment="1">
      <alignment horizontal="center" vertical="center"/>
    </xf>
    <xf numFmtId="2" fontId="0" fillId="17" borderId="14" xfId="0" applyNumberFormat="1" applyFont="1" applyFill="1" applyBorder="1" applyAlignment="1">
      <alignment horizontal="center" vertical="center"/>
    </xf>
    <xf numFmtId="2" fontId="0" fillId="18" borderId="20" xfId="0" applyNumberFormat="1" applyFill="1" applyBorder="1" applyAlignment="1">
      <alignment horizontal="center" vertical="center"/>
    </xf>
    <xf numFmtId="2" fontId="0" fillId="0" borderId="14" xfId="0" applyNumberFormat="1" applyBorder="1" applyAlignment="1">
      <alignment horizontal="center" vertical="center"/>
    </xf>
    <xf numFmtId="2" fontId="0" fillId="0" borderId="15" xfId="0" applyNumberFormat="1" applyBorder="1" applyAlignment="1">
      <alignment horizontal="center" vertical="center"/>
    </xf>
    <xf numFmtId="0" fontId="0" fillId="15" borderId="2" xfId="0" applyFill="1" applyBorder="1" applyAlignment="1">
      <alignment horizontal="center" vertical="center"/>
    </xf>
    <xf numFmtId="0" fontId="1" fillId="12" borderId="2" xfId="0" applyFont="1" applyFill="1" applyBorder="1" applyAlignment="1">
      <alignment horizontal="center" vertical="center"/>
    </xf>
    <xf numFmtId="0" fontId="1" fillId="12" borderId="72" xfId="0" applyFont="1" applyFill="1" applyBorder="1"/>
    <xf numFmtId="165" fontId="0" fillId="0" borderId="31" xfId="0" applyNumberFormat="1" applyBorder="1"/>
    <xf numFmtId="165" fontId="0" fillId="0" borderId="12" xfId="0" applyNumberFormat="1" applyBorder="1"/>
    <xf numFmtId="165" fontId="0" fillId="0" borderId="30" xfId="0" applyNumberFormat="1" applyBorder="1"/>
    <xf numFmtId="165" fontId="0" fillId="0" borderId="33" xfId="0" applyNumberFormat="1" applyBorder="1"/>
    <xf numFmtId="165" fontId="0" fillId="0" borderId="74" xfId="0" applyNumberFormat="1" applyBorder="1"/>
    <xf numFmtId="165" fontId="0" fillId="0" borderId="73" xfId="0" applyNumberFormat="1" applyBorder="1"/>
    <xf numFmtId="165" fontId="0" fillId="0" borderId="28" xfId="0" applyNumberFormat="1" applyBorder="1"/>
    <xf numFmtId="165" fontId="0" fillId="0" borderId="20" xfId="0" applyNumberFormat="1" applyBorder="1"/>
    <xf numFmtId="2" fontId="0" fillId="0" borderId="31" xfId="0" applyNumberFormat="1" applyBorder="1"/>
    <xf numFmtId="2" fontId="0" fillId="0" borderId="12" xfId="0" applyNumberFormat="1" applyBorder="1"/>
    <xf numFmtId="2" fontId="0" fillId="0" borderId="30" xfId="0" applyNumberFormat="1" applyBorder="1"/>
    <xf numFmtId="2" fontId="0" fillId="0" borderId="33" xfId="0" applyNumberFormat="1" applyBorder="1"/>
    <xf numFmtId="2" fontId="0" fillId="0" borderId="74" xfId="0" applyNumberFormat="1" applyBorder="1"/>
    <xf numFmtId="2" fontId="0" fillId="0" borderId="73" xfId="0" applyNumberFormat="1" applyBorder="1"/>
    <xf numFmtId="2" fontId="0" fillId="0" borderId="28" xfId="0" applyNumberFormat="1" applyBorder="1"/>
    <xf numFmtId="2" fontId="0" fillId="0" borderId="20" xfId="0" applyNumberFormat="1" applyBorder="1"/>
    <xf numFmtId="0" fontId="1" fillId="12" borderId="74" xfId="0" applyFont="1" applyFill="1" applyBorder="1"/>
    <xf numFmtId="0" fontId="0" fillId="0" borderId="0" xfId="0" applyBorder="1" applyAlignment="1">
      <alignment horizontal="left" vertical="center"/>
    </xf>
    <xf numFmtId="0" fontId="0" fillId="0" borderId="34" xfId="0" applyBorder="1" applyAlignment="1">
      <alignment horizontal="left" vertical="center"/>
    </xf>
    <xf numFmtId="0" fontId="0" fillId="0" borderId="55" xfId="0" applyFill="1" applyBorder="1" applyAlignment="1">
      <alignment horizontal="center" vertical="center"/>
    </xf>
    <xf numFmtId="0" fontId="0" fillId="15" borderId="24" xfId="0" applyFill="1" applyBorder="1" applyAlignment="1">
      <alignment horizontal="center" vertical="center"/>
    </xf>
    <xf numFmtId="0" fontId="1" fillId="17" borderId="13" xfId="0" applyFont="1" applyFill="1" applyBorder="1" applyAlignment="1">
      <alignment horizontal="center" vertical="center"/>
    </xf>
    <xf numFmtId="0" fontId="1" fillId="17" borderId="15" xfId="0" applyFont="1" applyFill="1" applyBorder="1" applyAlignment="1">
      <alignment horizontal="center" vertical="center"/>
    </xf>
    <xf numFmtId="0" fontId="23" fillId="6" borderId="30" xfId="0" applyFont="1" applyFill="1" applyBorder="1" applyAlignment="1">
      <alignment horizontal="center" vertical="center"/>
    </xf>
    <xf numFmtId="0" fontId="23" fillId="6" borderId="0" xfId="0" applyFont="1" applyFill="1" applyBorder="1" applyAlignment="1">
      <alignment horizontal="center" vertical="center"/>
    </xf>
    <xf numFmtId="0" fontId="23" fillId="6" borderId="28" xfId="0" applyFont="1" applyFill="1" applyBorder="1" applyAlignment="1">
      <alignment horizontal="center" vertical="center"/>
    </xf>
    <xf numFmtId="0" fontId="23" fillId="6" borderId="34" xfId="0" applyFont="1" applyFill="1" applyBorder="1" applyAlignment="1">
      <alignment horizontal="center" vertical="center"/>
    </xf>
    <xf numFmtId="0" fontId="23" fillId="6" borderId="32" xfId="0" applyFont="1" applyFill="1" applyBorder="1" applyAlignment="1">
      <alignment horizontal="center" vertical="center"/>
    </xf>
    <xf numFmtId="2" fontId="0" fillId="0" borderId="34" xfId="0" applyNumberFormat="1" applyFill="1" applyBorder="1" applyAlignment="1">
      <alignment horizontal="center" vertical="center"/>
    </xf>
    <xf numFmtId="0" fontId="1" fillId="17" borderId="30" xfId="0" applyFont="1" applyFill="1" applyBorder="1" applyAlignment="1">
      <alignment horizontal="center" vertical="center"/>
    </xf>
    <xf numFmtId="0" fontId="0" fillId="20" borderId="31" xfId="0" applyFont="1" applyFill="1" applyBorder="1" applyAlignment="1">
      <alignment horizontal="center" vertical="center"/>
    </xf>
    <xf numFmtId="0" fontId="0" fillId="20" borderId="12" xfId="0" applyFont="1" applyFill="1" applyBorder="1" applyAlignment="1">
      <alignment horizontal="center" vertical="center"/>
    </xf>
    <xf numFmtId="0" fontId="0" fillId="20" borderId="32" xfId="0" applyFill="1" applyBorder="1" applyAlignment="1">
      <alignment horizontal="center" vertical="center"/>
    </xf>
    <xf numFmtId="0" fontId="0" fillId="20" borderId="12" xfId="0" applyFill="1" applyBorder="1" applyAlignment="1">
      <alignment horizontal="center" vertical="center"/>
    </xf>
    <xf numFmtId="0" fontId="0" fillId="20" borderId="30" xfId="0" applyFill="1" applyBorder="1" applyAlignment="1">
      <alignment horizontal="center" vertical="center"/>
    </xf>
    <xf numFmtId="0" fontId="0" fillId="20" borderId="33" xfId="0" applyFill="1" applyBorder="1" applyAlignment="1">
      <alignment horizontal="center" vertical="center"/>
    </xf>
    <xf numFmtId="0" fontId="0" fillId="20" borderId="30" xfId="0" applyFont="1" applyFill="1" applyBorder="1" applyAlignment="1">
      <alignment horizontal="center" vertical="center"/>
    </xf>
    <xf numFmtId="0" fontId="0" fillId="20" borderId="33" xfId="0" applyFont="1" applyFill="1" applyBorder="1" applyAlignment="1">
      <alignment horizontal="center" vertical="center"/>
    </xf>
    <xf numFmtId="0" fontId="0" fillId="20" borderId="0" xfId="0" applyFill="1" applyBorder="1" applyAlignment="1">
      <alignment horizontal="center" vertical="center"/>
    </xf>
    <xf numFmtId="0" fontId="0" fillId="20" borderId="28" xfId="0" applyFont="1" applyFill="1" applyBorder="1" applyAlignment="1">
      <alignment horizontal="center" vertical="center"/>
    </xf>
    <xf numFmtId="0" fontId="0" fillId="20" borderId="20" xfId="0" applyFont="1" applyFill="1" applyBorder="1" applyAlignment="1">
      <alignment horizontal="center" vertical="center"/>
    </xf>
    <xf numFmtId="0" fontId="0" fillId="20" borderId="34" xfId="0" applyFill="1" applyBorder="1" applyAlignment="1">
      <alignment horizontal="center" vertical="center"/>
    </xf>
    <xf numFmtId="0" fontId="0" fillId="20" borderId="20" xfId="0" applyFill="1" applyBorder="1" applyAlignment="1">
      <alignment horizontal="center" vertical="center"/>
    </xf>
    <xf numFmtId="0" fontId="0" fillId="20" borderId="28" xfId="0" applyFill="1" applyBorder="1" applyAlignment="1">
      <alignment horizontal="center" vertical="center"/>
    </xf>
    <xf numFmtId="0" fontId="0" fillId="20" borderId="31" xfId="0" applyFill="1" applyBorder="1" applyAlignment="1">
      <alignment horizontal="center" vertical="center"/>
    </xf>
    <xf numFmtId="0" fontId="0" fillId="19" borderId="31" xfId="0" applyFill="1" applyBorder="1" applyAlignment="1">
      <alignment horizontal="center" vertical="center"/>
    </xf>
    <xf numFmtId="0" fontId="0" fillId="19" borderId="12" xfId="0" applyFill="1" applyBorder="1" applyAlignment="1">
      <alignment horizontal="center" vertical="center"/>
    </xf>
    <xf numFmtId="0" fontId="0" fillId="19" borderId="32" xfId="0" applyFill="1" applyBorder="1" applyAlignment="1">
      <alignment horizontal="center" vertical="center"/>
    </xf>
    <xf numFmtId="0" fontId="0" fillId="19" borderId="30" xfId="0" applyFill="1" applyBorder="1" applyAlignment="1">
      <alignment horizontal="center" vertical="center"/>
    </xf>
    <xf numFmtId="0" fontId="0" fillId="19" borderId="33" xfId="0" applyFill="1" applyBorder="1" applyAlignment="1">
      <alignment horizontal="center" vertical="center"/>
    </xf>
    <xf numFmtId="0" fontId="0" fillId="19" borderId="0" xfId="0" applyFill="1" applyBorder="1" applyAlignment="1">
      <alignment horizontal="center" vertical="center"/>
    </xf>
    <xf numFmtId="0" fontId="0" fillId="19" borderId="28" xfId="0" applyFill="1" applyBorder="1" applyAlignment="1">
      <alignment horizontal="center" vertical="center"/>
    </xf>
    <xf numFmtId="0" fontId="0" fillId="19" borderId="20" xfId="0" applyFill="1" applyBorder="1" applyAlignment="1">
      <alignment horizontal="center" vertical="center"/>
    </xf>
    <xf numFmtId="0" fontId="0" fillId="19" borderId="34" xfId="0" applyFill="1" applyBorder="1" applyAlignment="1">
      <alignment horizontal="center" vertical="center"/>
    </xf>
    <xf numFmtId="0" fontId="0" fillId="20" borderId="68" xfId="0" applyFill="1" applyBorder="1" applyAlignment="1">
      <alignment horizontal="center" vertical="center"/>
    </xf>
    <xf numFmtId="0" fontId="0" fillId="20" borderId="75" xfId="0" applyFill="1" applyBorder="1" applyAlignment="1">
      <alignment horizontal="center" vertical="center"/>
    </xf>
    <xf numFmtId="0" fontId="0" fillId="20" borderId="76" xfId="0" applyFill="1" applyBorder="1" applyAlignment="1">
      <alignment horizontal="center" vertical="center"/>
    </xf>
    <xf numFmtId="0" fontId="0" fillId="19" borderId="68" xfId="0" applyFill="1" applyBorder="1" applyAlignment="1">
      <alignment horizontal="center" vertical="center"/>
    </xf>
    <xf numFmtId="0" fontId="0" fillId="19" borderId="75" xfId="0" applyFill="1" applyBorder="1" applyAlignment="1">
      <alignment horizontal="center" vertical="center"/>
    </xf>
    <xf numFmtId="0" fontId="0" fillId="19" borderId="76" xfId="0" applyFill="1" applyBorder="1" applyAlignment="1">
      <alignment horizontal="center" vertical="center"/>
    </xf>
    <xf numFmtId="0" fontId="0" fillId="0" borderId="66" xfId="0" applyFill="1" applyBorder="1"/>
    <xf numFmtId="0" fontId="0" fillId="0" borderId="66" xfId="0" applyFill="1" applyBorder="1" applyAlignment="1">
      <alignment horizontal="center" vertical="center"/>
    </xf>
    <xf numFmtId="0" fontId="0" fillId="0" borderId="64" xfId="0" applyFill="1" applyBorder="1" applyAlignment="1">
      <alignment horizontal="center" vertical="center"/>
    </xf>
    <xf numFmtId="0" fontId="0" fillId="0" borderId="64" xfId="0" applyFill="1" applyBorder="1"/>
    <xf numFmtId="0" fontId="0" fillId="22" borderId="61" xfId="0" applyFill="1" applyBorder="1"/>
    <xf numFmtId="0" fontId="0" fillId="3" borderId="61" xfId="0" applyFill="1" applyBorder="1"/>
    <xf numFmtId="0" fontId="0" fillId="3" borderId="0" xfId="0" applyFill="1" applyBorder="1"/>
    <xf numFmtId="0" fontId="0" fillId="3" borderId="0" xfId="0" applyFill="1" applyBorder="1" applyAlignment="1">
      <alignment horizontal="center" vertical="center"/>
    </xf>
    <xf numFmtId="0" fontId="0" fillId="0" borderId="46" xfId="0" applyFill="1" applyBorder="1"/>
    <xf numFmtId="0" fontId="0" fillId="0" borderId="1" xfId="0" applyFill="1" applyBorder="1" applyAlignment="1">
      <alignment horizontal="center"/>
    </xf>
    <xf numFmtId="0" fontId="0" fillId="9" borderId="68" xfId="0" applyFill="1" applyBorder="1"/>
    <xf numFmtId="0" fontId="0" fillId="9" borderId="35" xfId="0" applyFill="1" applyBorder="1"/>
    <xf numFmtId="164" fontId="0" fillId="0" borderId="46" xfId="0" applyNumberFormat="1" applyFill="1" applyBorder="1"/>
    <xf numFmtId="164" fontId="0" fillId="0" borderId="64" xfId="0" applyNumberFormat="1" applyFill="1" applyBorder="1"/>
    <xf numFmtId="164" fontId="0" fillId="0" borderId="61" xfId="0" applyNumberFormat="1" applyFill="1" applyBorder="1"/>
    <xf numFmtId="164" fontId="0" fillId="0" borderId="68" xfId="0" applyNumberFormat="1" applyFill="1" applyBorder="1"/>
    <xf numFmtId="164" fontId="0" fillId="0" borderId="54" xfId="0" applyNumberFormat="1" applyFill="1" applyBorder="1"/>
    <xf numFmtId="164" fontId="0" fillId="0" borderId="49" xfId="0" applyNumberFormat="1" applyFill="1" applyBorder="1"/>
    <xf numFmtId="164" fontId="0" fillId="0" borderId="46" xfId="0" applyNumberFormat="1" applyFill="1" applyBorder="1" applyAlignment="1">
      <alignment horizontal="center" vertical="center"/>
    </xf>
    <xf numFmtId="164" fontId="0" fillId="0" borderId="64" xfId="0" applyNumberFormat="1" applyFill="1" applyBorder="1" applyAlignment="1">
      <alignment horizontal="center" vertical="center"/>
    </xf>
    <xf numFmtId="164" fontId="0" fillId="0" borderId="61" xfId="0" applyNumberFormat="1" applyFill="1" applyBorder="1" applyAlignment="1">
      <alignment horizontal="center" vertical="center"/>
    </xf>
    <xf numFmtId="164" fontId="0" fillId="0" borderId="68" xfId="0" applyNumberFormat="1" applyFill="1" applyBorder="1" applyAlignment="1">
      <alignment horizontal="center" vertical="center"/>
    </xf>
    <xf numFmtId="164" fontId="0" fillId="3" borderId="62" xfId="0" applyNumberFormat="1" applyFont="1" applyFill="1" applyBorder="1" applyAlignment="1">
      <alignment horizontal="center" vertical="center"/>
    </xf>
    <xf numFmtId="164" fontId="0" fillId="3" borderId="6" xfId="0" applyNumberFormat="1" applyFont="1" applyFill="1" applyBorder="1" applyAlignment="1">
      <alignment horizontal="center" vertical="center"/>
    </xf>
    <xf numFmtId="164" fontId="0" fillId="3" borderId="62" xfId="0" applyNumberFormat="1" applyFill="1" applyBorder="1" applyAlignment="1">
      <alignment horizontal="center" vertical="center"/>
    </xf>
    <xf numFmtId="164" fontId="0" fillId="3" borderId="5" xfId="0" applyNumberFormat="1" applyFill="1" applyBorder="1" applyAlignment="1">
      <alignment horizontal="center" vertical="center"/>
    </xf>
    <xf numFmtId="164" fontId="0" fillId="3" borderId="6" xfId="0" applyNumberFormat="1" applyFill="1" applyBorder="1" applyAlignment="1">
      <alignment horizontal="center" vertical="center"/>
    </xf>
    <xf numFmtId="164" fontId="0" fillId="3" borderId="67" xfId="0" applyNumberFormat="1" applyFont="1" applyFill="1" applyBorder="1" applyAlignment="1">
      <alignment horizontal="center" vertical="center"/>
    </xf>
    <xf numFmtId="164" fontId="0" fillId="3" borderId="59" xfId="0" applyNumberFormat="1" applyFont="1" applyFill="1" applyBorder="1" applyAlignment="1">
      <alignment horizontal="center" vertical="center"/>
    </xf>
    <xf numFmtId="164" fontId="0" fillId="3" borderId="67"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3" borderId="59" xfId="0" applyNumberFormat="1" applyFill="1" applyBorder="1" applyAlignment="1">
      <alignment horizontal="center" vertical="center"/>
    </xf>
    <xf numFmtId="164" fontId="0" fillId="3" borderId="50" xfId="0" applyNumberFormat="1" applyFont="1" applyFill="1" applyBorder="1" applyAlignment="1">
      <alignment horizontal="center" vertical="center"/>
    </xf>
    <xf numFmtId="164" fontId="0" fillId="3" borderId="9" xfId="0" applyNumberFormat="1" applyFont="1" applyFill="1" applyBorder="1" applyAlignment="1">
      <alignment horizontal="center" vertical="center"/>
    </xf>
    <xf numFmtId="164" fontId="0" fillId="3" borderId="50" xfId="0" applyNumberFormat="1" applyFill="1" applyBorder="1" applyAlignment="1">
      <alignment horizontal="center" vertical="center"/>
    </xf>
    <xf numFmtId="164" fontId="0" fillId="3" borderId="8" xfId="0" applyNumberFormat="1" applyFill="1" applyBorder="1" applyAlignment="1">
      <alignment horizontal="center" vertical="center"/>
    </xf>
    <xf numFmtId="164" fontId="0" fillId="3" borderId="9" xfId="0" applyNumberFormat="1" applyFill="1" applyBorder="1" applyAlignment="1">
      <alignment horizontal="center" vertical="center"/>
    </xf>
    <xf numFmtId="164" fontId="0" fillId="3" borderId="49" xfId="0" applyNumberFormat="1" applyFont="1" applyFill="1" applyBorder="1" applyAlignment="1">
      <alignment horizontal="center" vertical="center"/>
    </xf>
    <xf numFmtId="164" fontId="0" fillId="3" borderId="11" xfId="0" applyNumberFormat="1" applyFont="1" applyFill="1" applyBorder="1" applyAlignment="1">
      <alignment horizontal="center" vertical="center"/>
    </xf>
    <xf numFmtId="164" fontId="0" fillId="3" borderId="49" xfId="0" applyNumberFormat="1" applyFill="1" applyBorder="1" applyAlignment="1">
      <alignment horizontal="center" vertical="center"/>
    </xf>
    <xf numFmtId="164" fontId="0" fillId="3" borderId="3" xfId="0" applyNumberFormat="1" applyFill="1" applyBorder="1" applyAlignment="1">
      <alignment horizontal="center" vertical="center"/>
    </xf>
    <xf numFmtId="164" fontId="0" fillId="3" borderId="11" xfId="0" applyNumberFormat="1" applyFill="1" applyBorder="1" applyAlignment="1">
      <alignment horizontal="center" vertical="center"/>
    </xf>
    <xf numFmtId="164" fontId="0" fillId="3" borderId="64" xfId="0" applyNumberFormat="1" applyFont="1" applyFill="1" applyBorder="1" applyAlignment="1">
      <alignment horizontal="center" vertical="center"/>
    </xf>
    <xf numFmtId="164" fontId="0" fillId="3" borderId="40" xfId="0" applyNumberFormat="1" applyFont="1" applyFill="1" applyBorder="1" applyAlignment="1">
      <alignment horizontal="center" vertical="center"/>
    </xf>
    <xf numFmtId="164" fontId="0" fillId="3" borderId="64" xfId="0" applyNumberFormat="1" applyFill="1" applyBorder="1" applyAlignment="1">
      <alignment horizontal="center" vertical="center"/>
    </xf>
    <xf numFmtId="164" fontId="0" fillId="3" borderId="39" xfId="0" applyNumberFormat="1" applyFill="1" applyBorder="1" applyAlignment="1">
      <alignment horizontal="center" vertical="center"/>
    </xf>
    <xf numFmtId="164" fontId="0" fillId="3" borderId="40" xfId="0" applyNumberFormat="1" applyFill="1" applyBorder="1" applyAlignment="1">
      <alignment horizontal="center" vertical="center"/>
    </xf>
    <xf numFmtId="0" fontId="0" fillId="13" borderId="61" xfId="0" applyFill="1" applyBorder="1"/>
    <xf numFmtId="0" fontId="14" fillId="13" borderId="68" xfId="0" applyFont="1" applyFill="1" applyBorder="1"/>
    <xf numFmtId="0" fontId="14" fillId="0" borderId="66" xfId="0" applyFont="1" applyFill="1" applyBorder="1"/>
    <xf numFmtId="0" fontId="14" fillId="0" borderId="64" xfId="0" applyFont="1" applyFill="1" applyBorder="1"/>
    <xf numFmtId="0" fontId="14" fillId="9" borderId="61" xfId="0" applyFont="1" applyFill="1" applyBorder="1"/>
    <xf numFmtId="0" fontId="14" fillId="9" borderId="54" xfId="0" applyFont="1" applyFill="1" applyBorder="1"/>
    <xf numFmtId="0" fontId="14" fillId="3" borderId="61" xfId="0" applyFont="1" applyFill="1" applyBorder="1"/>
    <xf numFmtId="0" fontId="14" fillId="3" borderId="0" xfId="0" applyFont="1" applyFill="1" applyBorder="1"/>
    <xf numFmtId="0" fontId="0" fillId="0" borderId="0" xfId="0" applyFill="1" applyBorder="1" applyAlignment="1">
      <alignment horizontal="center" vertical="center" wrapText="1"/>
    </xf>
    <xf numFmtId="0" fontId="16" fillId="0" borderId="46" xfId="0" applyFont="1" applyFill="1" applyBorder="1" applyAlignment="1">
      <alignment horizontal="center" vertical="center"/>
    </xf>
    <xf numFmtId="0" fontId="14" fillId="0" borderId="66" xfId="0" applyFont="1" applyFill="1" applyBorder="1" applyAlignment="1">
      <alignment horizontal="center" vertical="center"/>
    </xf>
    <xf numFmtId="0" fontId="14" fillId="0" borderId="61" xfId="0" applyFont="1" applyFill="1" applyBorder="1" applyAlignment="1">
      <alignment horizontal="center" vertical="center"/>
    </xf>
    <xf numFmtId="0" fontId="0" fillId="0" borderId="61" xfId="0" applyFill="1" applyBorder="1" applyAlignment="1">
      <alignment horizontal="center" vertical="center"/>
    </xf>
    <xf numFmtId="0" fontId="0" fillId="0" borderId="46" xfId="0" applyFill="1" applyBorder="1" applyAlignment="1">
      <alignment horizontal="center" vertical="center"/>
    </xf>
    <xf numFmtId="0" fontId="0" fillId="0" borderId="68" xfId="0" applyFill="1" applyBorder="1" applyAlignment="1">
      <alignment horizontal="center" vertical="center"/>
    </xf>
    <xf numFmtId="0" fontId="0" fillId="0" borderId="61" xfId="0" applyBorder="1" applyAlignment="1">
      <alignment horizontal="center" vertical="center"/>
    </xf>
    <xf numFmtId="0" fontId="0" fillId="0" borderId="68" xfId="0" applyBorder="1" applyAlignment="1">
      <alignment horizontal="center" vertical="center"/>
    </xf>
    <xf numFmtId="0" fontId="0" fillId="0" borderId="54" xfId="0" applyBorder="1" applyAlignment="1">
      <alignment horizontal="center" vertical="center"/>
    </xf>
    <xf numFmtId="0" fontId="0" fillId="0" borderId="49" xfId="0" applyBorder="1" applyAlignment="1">
      <alignment horizontal="center" vertical="center"/>
    </xf>
    <xf numFmtId="0" fontId="0" fillId="13" borderId="61" xfId="0" applyFill="1" applyBorder="1" applyAlignment="1">
      <alignment horizontal="center" vertical="center"/>
    </xf>
    <xf numFmtId="0" fontId="0" fillId="9" borderId="61" xfId="0" applyFill="1" applyBorder="1" applyAlignment="1">
      <alignment horizontal="center" vertical="center"/>
    </xf>
    <xf numFmtId="0" fontId="25" fillId="0" borderId="0" xfId="0" applyFont="1" applyFill="1" applyBorder="1" applyAlignment="1">
      <alignment horizontal="center" vertical="center"/>
    </xf>
    <xf numFmtId="10" fontId="0" fillId="0" borderId="0" xfId="0" applyNumberFormat="1"/>
    <xf numFmtId="0" fontId="1" fillId="17" borderId="2" xfId="0" applyFont="1" applyFill="1" applyBorder="1" applyAlignment="1">
      <alignment horizontal="center" vertical="center"/>
    </xf>
    <xf numFmtId="10" fontId="0" fillId="0" borderId="20" xfId="0" applyNumberFormat="1" applyBorder="1" applyAlignment="1">
      <alignment horizontal="center" vertical="center"/>
    </xf>
    <xf numFmtId="9" fontId="0" fillId="0" borderId="20" xfId="1" applyFont="1" applyBorder="1" applyAlignment="1">
      <alignment horizontal="center" vertical="center"/>
    </xf>
    <xf numFmtId="0" fontId="0" fillId="0" borderId="20" xfId="0" applyBorder="1" applyAlignment="1">
      <alignment horizontal="center" vertical="center"/>
    </xf>
    <xf numFmtId="10" fontId="0" fillId="0" borderId="15" xfId="0" applyNumberFormat="1" applyBorder="1" applyAlignment="1">
      <alignment horizontal="center" vertical="center"/>
    </xf>
    <xf numFmtId="2" fontId="0" fillId="6" borderId="60" xfId="0" applyNumberFormat="1" applyFill="1" applyBorder="1" applyAlignment="1">
      <alignment horizontal="center" vertical="center"/>
    </xf>
    <xf numFmtId="2" fontId="0" fillId="6" borderId="44" xfId="0" applyNumberFormat="1" applyFill="1" applyBorder="1" applyAlignment="1">
      <alignment horizontal="center" vertical="center"/>
    </xf>
    <xf numFmtId="2" fontId="0" fillId="6" borderId="46" xfId="0" applyNumberFormat="1" applyFill="1" applyBorder="1" applyAlignment="1">
      <alignment horizontal="center" vertical="center"/>
    </xf>
    <xf numFmtId="2" fontId="0" fillId="6" borderId="55" xfId="0" applyNumberFormat="1" applyFill="1" applyBorder="1" applyAlignment="1">
      <alignment horizontal="center" vertical="center"/>
    </xf>
    <xf numFmtId="0" fontId="0" fillId="10" borderId="18" xfId="0" applyFont="1" applyFill="1" applyBorder="1" applyAlignment="1">
      <alignment horizontal="center"/>
    </xf>
    <xf numFmtId="0" fontId="0" fillId="10" borderId="71" xfId="0" applyFont="1" applyFill="1" applyBorder="1" applyAlignment="1">
      <alignment horizontal="center"/>
    </xf>
    <xf numFmtId="0" fontId="0" fillId="10" borderId="19" xfId="0" applyFont="1" applyFill="1" applyBorder="1" applyAlignment="1">
      <alignment horizontal="center"/>
    </xf>
    <xf numFmtId="0" fontId="0" fillId="10" borderId="77" xfId="0" applyFont="1" applyFill="1" applyBorder="1" applyAlignment="1">
      <alignment horizontal="center"/>
    </xf>
    <xf numFmtId="0" fontId="0" fillId="10" borderId="22" xfId="0" applyFont="1" applyFill="1" applyBorder="1" applyAlignment="1">
      <alignment horizontal="center"/>
    </xf>
    <xf numFmtId="0" fontId="0" fillId="10" borderId="69" xfId="0" applyFont="1" applyFill="1" applyBorder="1" applyAlignment="1">
      <alignment horizontal="center"/>
    </xf>
    <xf numFmtId="0" fontId="0" fillId="10" borderId="23" xfId="0" applyFont="1" applyFill="1" applyBorder="1" applyAlignment="1">
      <alignment horizontal="center"/>
    </xf>
    <xf numFmtId="0" fontId="0" fillId="10" borderId="22" xfId="0" applyFont="1" applyFill="1" applyBorder="1" applyAlignment="1">
      <alignment horizontal="center" vertical="center"/>
    </xf>
    <xf numFmtId="0" fontId="0" fillId="10" borderId="69" xfId="0" applyFont="1" applyFill="1" applyBorder="1" applyAlignment="1">
      <alignment horizontal="center" vertical="center"/>
    </xf>
    <xf numFmtId="0" fontId="0" fillId="10" borderId="23" xfId="0" applyFont="1" applyFill="1" applyBorder="1" applyAlignment="1">
      <alignment horizontal="center" vertical="center"/>
    </xf>
    <xf numFmtId="0" fontId="0" fillId="10" borderId="45" xfId="0" applyFont="1" applyFill="1" applyBorder="1" applyAlignment="1">
      <alignment horizontal="center" vertical="center"/>
    </xf>
    <xf numFmtId="0" fontId="0" fillId="10" borderId="18" xfId="0" applyFont="1" applyFill="1" applyBorder="1" applyAlignment="1">
      <alignment horizontal="center" vertical="center"/>
    </xf>
    <xf numFmtId="0" fontId="0" fillId="10" borderId="71" xfId="0" applyFont="1" applyFill="1" applyBorder="1" applyAlignment="1">
      <alignment horizontal="center" vertical="center"/>
    </xf>
    <xf numFmtId="0" fontId="0" fillId="10" borderId="19" xfId="0" applyFont="1" applyFill="1" applyBorder="1" applyAlignment="1">
      <alignment horizontal="center" vertical="center"/>
    </xf>
    <xf numFmtId="0" fontId="0" fillId="10" borderId="77" xfId="0" applyFont="1" applyFill="1" applyBorder="1" applyAlignment="1">
      <alignment horizontal="center" vertical="center"/>
    </xf>
    <xf numFmtId="164" fontId="0" fillId="10" borderId="71" xfId="0" applyNumberFormat="1" applyFont="1" applyFill="1" applyBorder="1" applyAlignment="1">
      <alignment horizontal="center" vertical="center"/>
    </xf>
    <xf numFmtId="164" fontId="0" fillId="10" borderId="19" xfId="0" applyNumberFormat="1" applyFont="1" applyFill="1" applyBorder="1" applyAlignment="1">
      <alignment horizontal="center" vertical="center"/>
    </xf>
    <xf numFmtId="0" fontId="0" fillId="3" borderId="36" xfId="0" applyFont="1" applyFill="1" applyBorder="1" applyAlignment="1">
      <alignment horizontal="center" vertical="center"/>
    </xf>
    <xf numFmtId="0" fontId="0" fillId="3" borderId="78" xfId="0" applyFont="1" applyFill="1" applyBorder="1" applyAlignment="1">
      <alignment horizontal="center" vertical="center"/>
    </xf>
    <xf numFmtId="0" fontId="0" fillId="3" borderId="52" xfId="0" applyFont="1" applyFill="1" applyBorder="1" applyAlignment="1">
      <alignment horizontal="center" vertical="center"/>
    </xf>
    <xf numFmtId="0" fontId="0" fillId="3" borderId="44" xfId="0" applyFont="1" applyFill="1" applyBorder="1" applyAlignment="1">
      <alignment horizontal="center" vertical="center"/>
    </xf>
    <xf numFmtId="0" fontId="0" fillId="3" borderId="55"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54"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58" xfId="0" applyFont="1" applyFill="1" applyBorder="1" applyAlignment="1">
      <alignment horizontal="center" vertical="center"/>
    </xf>
    <xf numFmtId="0" fontId="0" fillId="3" borderId="7" xfId="0" applyFont="1" applyFill="1" applyBorder="1" applyAlignment="1">
      <alignment horizontal="center" vertical="center"/>
    </xf>
    <xf numFmtId="0" fontId="0" fillId="10" borderId="36" xfId="0" applyFont="1" applyFill="1" applyBorder="1" applyAlignment="1">
      <alignment horizontal="center" vertical="center"/>
    </xf>
    <xf numFmtId="0" fontId="0" fillId="10" borderId="78" xfId="0" applyFont="1" applyFill="1" applyBorder="1" applyAlignment="1">
      <alignment horizontal="center" vertical="center"/>
    </xf>
    <xf numFmtId="0" fontId="0" fillId="10" borderId="52" xfId="0" applyFont="1" applyFill="1" applyBorder="1" applyAlignment="1">
      <alignment horizontal="center" vertical="center"/>
    </xf>
    <xf numFmtId="0" fontId="0" fillId="20" borderId="4" xfId="0" applyFont="1" applyFill="1" applyBorder="1" applyAlignment="1">
      <alignment horizontal="center" vertical="center"/>
    </xf>
    <xf numFmtId="0" fontId="0" fillId="20" borderId="62" xfId="0" applyFill="1" applyBorder="1" applyAlignment="1">
      <alignment horizontal="center" vertical="center"/>
    </xf>
    <xf numFmtId="0" fontId="0" fillId="20" borderId="5" xfId="0" applyFill="1" applyBorder="1" applyAlignment="1">
      <alignment horizontal="center" vertical="center"/>
    </xf>
    <xf numFmtId="0" fontId="0" fillId="20" borderId="6" xfId="0" applyFill="1" applyBorder="1" applyAlignment="1">
      <alignment horizontal="center" vertical="center"/>
    </xf>
    <xf numFmtId="0" fontId="0" fillId="20" borderId="58" xfId="0" applyFont="1" applyFill="1" applyBorder="1" applyAlignment="1">
      <alignment horizontal="center" vertical="center"/>
    </xf>
    <xf numFmtId="0" fontId="0" fillId="20" borderId="67" xfId="0" applyFill="1" applyBorder="1" applyAlignment="1">
      <alignment horizontal="center" vertical="center"/>
    </xf>
    <xf numFmtId="0" fontId="0" fillId="20" borderId="1" xfId="0" applyFill="1" applyBorder="1" applyAlignment="1">
      <alignment horizontal="center" vertical="center"/>
    </xf>
    <xf numFmtId="0" fontId="0" fillId="20" borderId="59" xfId="0" applyFill="1" applyBorder="1" applyAlignment="1">
      <alignment horizontal="center" vertical="center"/>
    </xf>
    <xf numFmtId="0" fontId="0" fillId="20" borderId="7" xfId="0" applyFont="1" applyFill="1" applyBorder="1" applyAlignment="1">
      <alignment horizontal="center" vertical="center"/>
    </xf>
    <xf numFmtId="0" fontId="0" fillId="20" borderId="50" xfId="0" applyFill="1" applyBorder="1" applyAlignment="1">
      <alignment horizontal="center" vertical="center"/>
    </xf>
    <xf numFmtId="0" fontId="0" fillId="20" borderId="8" xfId="0" applyFill="1" applyBorder="1" applyAlignment="1">
      <alignment horizontal="center" vertical="center"/>
    </xf>
    <xf numFmtId="0" fontId="0" fillId="20" borderId="9" xfId="0" applyFill="1" applyBorder="1" applyAlignment="1">
      <alignment horizontal="center" vertical="center"/>
    </xf>
    <xf numFmtId="0" fontId="0" fillId="20" borderId="44" xfId="0" applyFont="1" applyFill="1" applyBorder="1" applyAlignment="1">
      <alignment horizontal="center" vertical="center"/>
    </xf>
    <xf numFmtId="0" fontId="0" fillId="20" borderId="38" xfId="0" applyFont="1" applyFill="1" applyBorder="1" applyAlignment="1">
      <alignment horizontal="center" vertical="center"/>
    </xf>
    <xf numFmtId="0" fontId="0" fillId="20" borderId="46" xfId="0" applyFont="1" applyFill="1" applyBorder="1" applyAlignment="1">
      <alignment horizontal="center" vertical="center"/>
    </xf>
    <xf numFmtId="0" fontId="0" fillId="20" borderId="64" xfId="0" applyFill="1" applyBorder="1" applyAlignment="1">
      <alignment horizontal="center" vertical="center"/>
    </xf>
    <xf numFmtId="0" fontId="0" fillId="20" borderId="39" xfId="0" applyFill="1" applyBorder="1" applyAlignment="1">
      <alignment horizontal="center" vertical="center"/>
    </xf>
    <xf numFmtId="0" fontId="0" fillId="20" borderId="40" xfId="0" applyFill="1" applyBorder="1" applyAlignment="1">
      <alignment horizontal="center" vertical="center"/>
    </xf>
    <xf numFmtId="0" fontId="0" fillId="20" borderId="10" xfId="0" applyFont="1" applyFill="1" applyBorder="1" applyAlignment="1">
      <alignment horizontal="center" vertical="center"/>
    </xf>
    <xf numFmtId="0" fontId="0" fillId="20" borderId="54" xfId="0" applyFont="1" applyFill="1" applyBorder="1" applyAlignment="1">
      <alignment horizontal="center" vertical="center"/>
    </xf>
    <xf numFmtId="0" fontId="0" fillId="20" borderId="49" xfId="0" applyFill="1" applyBorder="1" applyAlignment="1">
      <alignment horizontal="center" vertical="center"/>
    </xf>
    <xf numFmtId="0" fontId="0" fillId="20" borderId="3" xfId="0" applyFill="1" applyBorder="1" applyAlignment="1">
      <alignment horizontal="center" vertical="center"/>
    </xf>
    <xf numFmtId="0" fontId="0" fillId="20" borderId="11" xfId="0" applyFill="1" applyBorder="1" applyAlignment="1">
      <alignment horizontal="center" vertical="center"/>
    </xf>
    <xf numFmtId="0" fontId="0" fillId="20" borderId="6" xfId="0" applyFont="1" applyFill="1" applyBorder="1" applyAlignment="1">
      <alignment horizontal="center" vertical="center"/>
    </xf>
    <xf numFmtId="0" fontId="0" fillId="20" borderId="59" xfId="0" applyFont="1" applyFill="1" applyBorder="1" applyAlignment="1">
      <alignment horizontal="center" vertical="center"/>
    </xf>
    <xf numFmtId="0" fontId="0" fillId="20" borderId="9" xfId="0" applyFont="1" applyFill="1" applyBorder="1" applyAlignment="1">
      <alignment horizontal="center" vertical="center"/>
    </xf>
    <xf numFmtId="0" fontId="0" fillId="20" borderId="22" xfId="0" applyFont="1" applyFill="1" applyBorder="1" applyAlignment="1">
      <alignment horizontal="center" vertical="center"/>
    </xf>
    <xf numFmtId="0" fontId="0" fillId="20" borderId="69" xfId="0" applyFont="1" applyFill="1" applyBorder="1" applyAlignment="1">
      <alignment horizontal="center" vertical="center"/>
    </xf>
    <xf numFmtId="0" fontId="0" fillId="20" borderId="23" xfId="0" applyFont="1" applyFill="1" applyBorder="1" applyAlignment="1">
      <alignment horizontal="center" vertical="center"/>
    </xf>
    <xf numFmtId="0" fontId="0" fillId="20" borderId="45"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69"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45"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54" xfId="0" applyFont="1" applyFill="1" applyBorder="1" applyAlignment="1">
      <alignment horizontal="center" vertical="center"/>
    </xf>
    <xf numFmtId="0" fontId="0" fillId="0" borderId="58" xfId="0" applyFont="1" applyFill="1" applyBorder="1" applyAlignment="1">
      <alignment horizontal="center" vertical="center"/>
    </xf>
    <xf numFmtId="0" fontId="0" fillId="0" borderId="44"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55"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60" xfId="0" applyFont="1" applyFill="1" applyBorder="1" applyAlignment="1">
      <alignment horizontal="center" vertical="center"/>
    </xf>
    <xf numFmtId="0" fontId="0" fillId="0" borderId="38" xfId="0" applyFont="1" applyFill="1" applyBorder="1" applyAlignment="1">
      <alignment horizontal="center" vertical="center"/>
    </xf>
    <xf numFmtId="0" fontId="0" fillId="0" borderId="46" xfId="0" applyFont="1" applyFill="1" applyBorder="1" applyAlignment="1">
      <alignment horizontal="center" vertic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67" xfId="0" applyFill="1" applyBorder="1" applyAlignment="1">
      <alignment horizontal="center" vertical="center"/>
    </xf>
    <xf numFmtId="0" fontId="0" fillId="0" borderId="50"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40" xfId="0" applyFill="1" applyBorder="1" applyAlignment="1">
      <alignment horizontal="center" vertical="center"/>
    </xf>
    <xf numFmtId="0" fontId="0" fillId="0" borderId="18" xfId="0" applyFont="1" applyFill="1" applyBorder="1" applyAlignment="1">
      <alignment horizontal="center" vertical="center"/>
    </xf>
    <xf numFmtId="0" fontId="0" fillId="0" borderId="60" xfId="0" applyFill="1" applyBorder="1" applyAlignment="1">
      <alignment horizontal="center" vertical="center"/>
    </xf>
    <xf numFmtId="0" fontId="0" fillId="0" borderId="71" xfId="0" applyFont="1" applyFill="1" applyBorder="1" applyAlignment="1">
      <alignment horizontal="center" vertical="center"/>
    </xf>
    <xf numFmtId="0" fontId="0" fillId="0" borderId="44" xfId="0" applyFill="1" applyBorder="1" applyAlignment="1">
      <alignment horizontal="center" vertical="center"/>
    </xf>
    <xf numFmtId="0" fontId="0" fillId="0" borderId="19"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69" xfId="0" applyFont="1" applyFill="1" applyBorder="1" applyAlignment="1">
      <alignment horizontal="center" vertical="center"/>
    </xf>
    <xf numFmtId="0" fontId="0" fillId="0" borderId="23" xfId="0" applyFont="1" applyFill="1" applyBorder="1" applyAlignment="1">
      <alignment horizontal="center" vertical="center"/>
    </xf>
    <xf numFmtId="0" fontId="0" fillId="0" borderId="2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59" xfId="0" applyFont="1" applyFill="1" applyBorder="1" applyAlignment="1">
      <alignment horizontal="center" vertical="center"/>
    </xf>
    <xf numFmtId="0" fontId="0" fillId="0" borderId="9" xfId="0" applyFont="1" applyFill="1" applyBorder="1" applyAlignment="1">
      <alignment horizontal="center" vertical="center"/>
    </xf>
    <xf numFmtId="0" fontId="14" fillId="0" borderId="22" xfId="0" applyFont="1" applyFill="1" applyBorder="1" applyAlignment="1">
      <alignment horizontal="center" vertical="center"/>
    </xf>
    <xf numFmtId="0" fontId="14" fillId="0" borderId="69"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62" xfId="0" applyFont="1" applyFill="1" applyBorder="1" applyAlignment="1">
      <alignment horizontal="center" vertical="center"/>
    </xf>
    <xf numFmtId="0" fontId="14" fillId="0" borderId="71"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59"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50" xfId="0" applyFont="1" applyFill="1" applyBorder="1" applyAlignment="1">
      <alignment horizontal="center" vertical="center"/>
    </xf>
    <xf numFmtId="0" fontId="14" fillId="0" borderId="64" xfId="0" applyFont="1" applyFill="1" applyBorder="1" applyAlignment="1">
      <alignment horizontal="center" vertical="center"/>
    </xf>
    <xf numFmtId="0" fontId="14" fillId="0" borderId="49"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58" xfId="0" applyFont="1" applyFill="1" applyBorder="1" applyAlignment="1">
      <alignment horizontal="center" vertical="center"/>
    </xf>
    <xf numFmtId="0" fontId="0" fillId="0" borderId="49" xfId="0" applyFont="1" applyFill="1" applyBorder="1" applyAlignment="1">
      <alignment horizontal="center" vertical="center"/>
    </xf>
    <xf numFmtId="0" fontId="0" fillId="0" borderId="67" xfId="0" applyFont="1" applyFill="1" applyBorder="1" applyAlignment="1">
      <alignment horizontal="center" vertical="center"/>
    </xf>
    <xf numFmtId="0" fontId="0" fillId="0" borderId="50" xfId="0" applyFont="1" applyFill="1" applyBorder="1" applyAlignment="1">
      <alignment horizontal="center" vertical="center"/>
    </xf>
    <xf numFmtId="0" fontId="0" fillId="0" borderId="62" xfId="0" applyFont="1" applyFill="1" applyBorder="1" applyAlignment="1">
      <alignment horizontal="center" vertical="center"/>
    </xf>
    <xf numFmtId="0" fontId="0" fillId="0" borderId="64" xfId="0" applyFont="1" applyFill="1" applyBorder="1" applyAlignment="1">
      <alignment horizontal="center" vertical="center"/>
    </xf>
    <xf numFmtId="0" fontId="0" fillId="4" borderId="60" xfId="0" applyFont="1" applyFill="1" applyBorder="1" applyAlignment="1">
      <alignment horizontal="center"/>
    </xf>
    <xf numFmtId="0" fontId="0" fillId="4" borderId="44" xfId="0" applyFont="1" applyFill="1" applyBorder="1" applyAlignment="1">
      <alignment horizontal="center"/>
    </xf>
    <xf numFmtId="0" fontId="0" fillId="4" borderId="55" xfId="0" applyFont="1" applyFill="1" applyBorder="1" applyAlignment="1">
      <alignment horizontal="center"/>
    </xf>
    <xf numFmtId="0" fontId="0" fillId="10" borderId="66" xfId="0" applyFont="1" applyFill="1" applyBorder="1" applyAlignment="1">
      <alignment horizontal="center" vertical="center"/>
    </xf>
    <xf numFmtId="0" fontId="14" fillId="19" borderId="49" xfId="0" applyFont="1" applyFill="1" applyBorder="1" applyAlignment="1">
      <alignment horizontal="center" vertical="center"/>
    </xf>
    <xf numFmtId="0" fontId="14" fillId="19" borderId="54" xfId="0" applyFont="1" applyFill="1" applyBorder="1" applyAlignment="1">
      <alignment horizontal="center" vertical="center"/>
    </xf>
    <xf numFmtId="0" fontId="14" fillId="19" borderId="67" xfId="0" applyFont="1" applyFill="1" applyBorder="1" applyAlignment="1">
      <alignment horizontal="center" vertical="center"/>
    </xf>
    <xf numFmtId="0" fontId="14" fillId="19" borderId="44" xfId="0" applyFont="1" applyFill="1" applyBorder="1" applyAlignment="1">
      <alignment horizontal="center" vertical="center"/>
    </xf>
    <xf numFmtId="0" fontId="14" fillId="19" borderId="50" xfId="0" applyFont="1" applyFill="1" applyBorder="1" applyAlignment="1">
      <alignment horizontal="center" vertical="center"/>
    </xf>
    <xf numFmtId="164" fontId="0" fillId="10" borderId="22" xfId="0" applyNumberFormat="1" applyFont="1" applyFill="1" applyBorder="1" applyAlignment="1">
      <alignment horizontal="center" vertical="center"/>
    </xf>
    <xf numFmtId="164" fontId="0" fillId="10" borderId="69" xfId="0" applyNumberFormat="1" applyFont="1" applyFill="1" applyBorder="1" applyAlignment="1">
      <alignment horizontal="center" vertical="center"/>
    </xf>
    <xf numFmtId="0" fontId="0" fillId="4" borderId="31" xfId="0" applyFill="1" applyBorder="1" applyAlignment="1">
      <alignment horizontal="center" vertical="center"/>
    </xf>
    <xf numFmtId="0" fontId="0" fillId="4" borderId="28" xfId="0" applyFill="1" applyBorder="1" applyAlignment="1">
      <alignment horizontal="center" vertical="center"/>
    </xf>
    <xf numFmtId="0" fontId="0" fillId="25" borderId="4" xfId="0" applyFill="1" applyBorder="1" applyAlignment="1">
      <alignment horizontal="center" vertical="center"/>
    </xf>
    <xf numFmtId="0" fontId="0" fillId="25" borderId="60" xfId="0" applyFill="1" applyBorder="1" applyAlignment="1">
      <alignment horizontal="center" vertical="center"/>
    </xf>
    <xf numFmtId="0" fontId="2" fillId="6" borderId="0" xfId="0" applyFont="1" applyFill="1" applyBorder="1" applyAlignment="1">
      <alignment horizontal="right" vertical="center"/>
    </xf>
    <xf numFmtId="2" fontId="0" fillId="6" borderId="0" xfId="0" applyNumberFormat="1" applyFill="1" applyBorder="1" applyAlignment="1">
      <alignment horizontal="center" vertical="center"/>
    </xf>
    <xf numFmtId="0" fontId="2" fillId="6" borderId="32" xfId="0" applyFont="1" applyFill="1" applyBorder="1" applyAlignment="1">
      <alignment horizontal="right" vertical="center"/>
    </xf>
    <xf numFmtId="2" fontId="0" fillId="6" borderId="32" xfId="0" applyNumberFormat="1" applyFill="1" applyBorder="1" applyAlignment="1">
      <alignment horizontal="center" vertical="center"/>
    </xf>
    <xf numFmtId="0" fontId="0" fillId="6" borderId="12" xfId="0" applyFill="1" applyBorder="1"/>
    <xf numFmtId="0" fontId="0" fillId="6" borderId="33" xfId="0" applyFill="1" applyBorder="1"/>
    <xf numFmtId="0" fontId="2" fillId="6" borderId="34" xfId="0" applyFont="1" applyFill="1" applyBorder="1" applyAlignment="1">
      <alignment horizontal="right" vertical="center"/>
    </xf>
    <xf numFmtId="2" fontId="0" fillId="6" borderId="34" xfId="0" applyNumberFormat="1" applyFill="1" applyBorder="1" applyAlignment="1">
      <alignment horizontal="center" vertical="center"/>
    </xf>
    <xf numFmtId="0" fontId="0" fillId="6" borderId="20" xfId="0" applyFill="1" applyBorder="1"/>
    <xf numFmtId="0" fontId="1" fillId="4" borderId="2" xfId="0" applyFont="1" applyFill="1" applyBorder="1" applyAlignment="1">
      <alignment horizontal="center" vertical="center"/>
    </xf>
    <xf numFmtId="0" fontId="1" fillId="4" borderId="32" xfId="0" applyFont="1" applyFill="1" applyBorder="1" applyAlignment="1">
      <alignment horizontal="center" vertical="center"/>
    </xf>
    <xf numFmtId="0" fontId="1" fillId="4" borderId="43" xfId="0" applyFont="1" applyFill="1" applyBorder="1" applyAlignment="1">
      <alignment horizontal="center" vertical="center"/>
    </xf>
    <xf numFmtId="0" fontId="1" fillId="4" borderId="63" xfId="0" applyFont="1" applyFill="1" applyBorder="1" applyAlignment="1">
      <alignment horizontal="center" vertical="center"/>
    </xf>
    <xf numFmtId="0" fontId="1" fillId="4" borderId="24" xfId="0" applyFont="1" applyFill="1" applyBorder="1" applyAlignment="1">
      <alignment horizontal="center" vertical="center"/>
    </xf>
    <xf numFmtId="0" fontId="16" fillId="4" borderId="43" xfId="0" applyFont="1" applyFill="1" applyBorder="1" applyAlignment="1">
      <alignment horizontal="center" vertical="center"/>
    </xf>
    <xf numFmtId="0" fontId="16" fillId="4" borderId="63" xfId="0" applyFont="1" applyFill="1" applyBorder="1" applyAlignment="1">
      <alignment horizontal="center" vertical="center"/>
    </xf>
    <xf numFmtId="2" fontId="0" fillId="3" borderId="43" xfId="0" applyNumberFormat="1" applyFill="1" applyBorder="1" applyAlignment="1">
      <alignment horizontal="center" vertical="center"/>
    </xf>
    <xf numFmtId="2" fontId="0" fillId="3" borderId="12" xfId="0" applyNumberFormat="1" applyFill="1" applyBorder="1" applyAlignment="1">
      <alignment horizontal="center" vertical="center"/>
    </xf>
    <xf numFmtId="2" fontId="0" fillId="3" borderId="24" xfId="0" applyNumberFormat="1" applyFill="1" applyBorder="1" applyAlignment="1">
      <alignment horizontal="center" vertical="center"/>
    </xf>
    <xf numFmtId="2" fontId="0" fillId="3" borderId="20" xfId="0" applyNumberFormat="1" applyFill="1" applyBorder="1" applyAlignment="1">
      <alignment horizontal="center" vertical="center"/>
    </xf>
    <xf numFmtId="2" fontId="0" fillId="3" borderId="63" xfId="0" applyNumberFormat="1" applyFill="1" applyBorder="1" applyAlignment="1">
      <alignment horizontal="center" vertical="center"/>
    </xf>
    <xf numFmtId="2" fontId="0" fillId="3" borderId="33" xfId="0" applyNumberFormat="1" applyFill="1" applyBorder="1" applyAlignment="1">
      <alignment horizontal="center" vertical="center"/>
    </xf>
    <xf numFmtId="165" fontId="0" fillId="3" borderId="2" xfId="0" applyNumberFormat="1" applyFill="1" applyBorder="1" applyAlignment="1">
      <alignment horizontal="center" vertical="center"/>
    </xf>
    <xf numFmtId="0" fontId="0" fillId="3" borderId="2" xfId="0" applyFill="1" applyBorder="1" applyAlignment="1">
      <alignment horizontal="center" vertical="center"/>
    </xf>
    <xf numFmtId="2" fontId="0" fillId="0" borderId="20" xfId="0" applyNumberFormat="1" applyFill="1" applyBorder="1" applyAlignment="1">
      <alignment horizontal="center" vertical="center"/>
    </xf>
    <xf numFmtId="2" fontId="0" fillId="0" borderId="13" xfId="0" applyNumberFormat="1" applyBorder="1" applyAlignment="1">
      <alignment horizontal="center" vertical="center"/>
    </xf>
    <xf numFmtId="0" fontId="1" fillId="2" borderId="30"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6" borderId="30" xfId="0" applyFont="1" applyFill="1" applyBorder="1" applyAlignment="1">
      <alignment horizontal="center" vertical="center"/>
    </xf>
    <xf numFmtId="0" fontId="1" fillId="26" borderId="33" xfId="0" applyFont="1" applyFill="1" applyBorder="1" applyAlignment="1">
      <alignment horizontal="center" vertical="center"/>
    </xf>
    <xf numFmtId="0" fontId="1" fillId="26" borderId="2" xfId="0" applyFont="1" applyFill="1" applyBorder="1" applyAlignment="1">
      <alignment horizontal="center" vertical="center"/>
    </xf>
    <xf numFmtId="0" fontId="1" fillId="26" borderId="0" xfId="0" applyFont="1" applyFill="1" applyBorder="1" applyAlignment="1">
      <alignment horizontal="center" vertical="center"/>
    </xf>
    <xf numFmtId="0" fontId="1" fillId="23" borderId="13" xfId="0" applyFont="1" applyFill="1" applyBorder="1" applyAlignment="1">
      <alignment horizontal="center" vertical="center"/>
    </xf>
    <xf numFmtId="0" fontId="1" fillId="27" borderId="31" xfId="0" applyFont="1" applyFill="1" applyBorder="1" applyAlignment="1">
      <alignment horizontal="center" vertical="center"/>
    </xf>
    <xf numFmtId="0" fontId="1" fillId="27" borderId="12" xfId="0" applyFont="1" applyFill="1" applyBorder="1" applyAlignment="1">
      <alignment horizontal="center" vertical="center"/>
    </xf>
    <xf numFmtId="0" fontId="1" fillId="27" borderId="0" xfId="0" applyFont="1" applyFill="1" applyBorder="1" applyAlignment="1">
      <alignment horizontal="center" vertical="center"/>
    </xf>
    <xf numFmtId="0" fontId="1" fillId="27" borderId="33" xfId="0" applyFont="1" applyFill="1" applyBorder="1" applyAlignment="1">
      <alignment horizontal="center" vertical="center"/>
    </xf>
    <xf numFmtId="0" fontId="14" fillId="19" borderId="4" xfId="0" applyFont="1" applyFill="1" applyBorder="1" applyAlignment="1">
      <alignment horizontal="center" vertical="center"/>
    </xf>
    <xf numFmtId="0" fontId="14" fillId="19" borderId="6" xfId="0" applyFont="1" applyFill="1" applyBorder="1" applyAlignment="1">
      <alignment horizontal="center" vertical="center"/>
    </xf>
    <xf numFmtId="0" fontId="14" fillId="19" borderId="58" xfId="0" applyFont="1" applyFill="1" applyBorder="1" applyAlignment="1">
      <alignment horizontal="center" vertical="center"/>
    </xf>
    <xf numFmtId="0" fontId="14" fillId="19" borderId="59" xfId="0" applyFont="1" applyFill="1" applyBorder="1" applyAlignment="1">
      <alignment horizontal="center" vertical="center"/>
    </xf>
    <xf numFmtId="0" fontId="14" fillId="19" borderId="7" xfId="0" applyFont="1" applyFill="1" applyBorder="1" applyAlignment="1">
      <alignment horizontal="center" vertical="center"/>
    </xf>
    <xf numFmtId="0" fontId="14" fillId="19" borderId="9" xfId="0" applyFont="1" applyFill="1" applyBorder="1" applyAlignment="1">
      <alignment horizontal="center" vertical="center"/>
    </xf>
    <xf numFmtId="0" fontId="14" fillId="19" borderId="22" xfId="0" applyFont="1" applyFill="1" applyBorder="1" applyAlignment="1">
      <alignment horizontal="center" vertical="center"/>
    </xf>
    <xf numFmtId="0" fontId="14" fillId="19" borderId="69" xfId="0" applyFont="1" applyFill="1" applyBorder="1" applyAlignment="1">
      <alignment horizontal="center" vertical="center"/>
    </xf>
    <xf numFmtId="0" fontId="14" fillId="19" borderId="23" xfId="0" applyFont="1" applyFill="1" applyBorder="1" applyAlignment="1">
      <alignment horizontal="center" vertical="center"/>
    </xf>
    <xf numFmtId="0" fontId="14" fillId="19" borderId="45" xfId="0" applyFont="1" applyFill="1" applyBorder="1" applyAlignment="1">
      <alignment horizontal="center" vertical="center"/>
    </xf>
    <xf numFmtId="0" fontId="14" fillId="19" borderId="62" xfId="0" applyFont="1" applyFill="1" applyBorder="1" applyAlignment="1">
      <alignment horizontal="center" vertical="center"/>
    </xf>
    <xf numFmtId="0" fontId="14" fillId="19" borderId="5" xfId="0" applyFont="1" applyFill="1" applyBorder="1" applyAlignment="1">
      <alignment horizontal="center" vertical="center"/>
    </xf>
    <xf numFmtId="0" fontId="14" fillId="19" borderId="1" xfId="0" applyFont="1" applyFill="1" applyBorder="1" applyAlignment="1">
      <alignment horizontal="center" vertical="center"/>
    </xf>
    <xf numFmtId="0" fontId="14" fillId="19" borderId="8" xfId="0" applyFont="1" applyFill="1" applyBorder="1" applyAlignment="1">
      <alignment horizontal="center" vertical="center"/>
    </xf>
    <xf numFmtId="0" fontId="14" fillId="19" borderId="3" xfId="0" applyFont="1" applyFill="1" applyBorder="1" applyAlignment="1">
      <alignment horizontal="center" vertical="center"/>
    </xf>
    <xf numFmtId="0" fontId="14" fillId="19" borderId="11" xfId="0" applyFont="1" applyFill="1" applyBorder="1" applyAlignment="1">
      <alignment horizontal="center" vertical="center"/>
    </xf>
    <xf numFmtId="0" fontId="14" fillId="19" borderId="64" xfId="0" applyFont="1" applyFill="1" applyBorder="1" applyAlignment="1">
      <alignment horizontal="center" vertical="center"/>
    </xf>
    <xf numFmtId="0" fontId="14" fillId="19" borderId="46" xfId="0" applyFont="1" applyFill="1" applyBorder="1" applyAlignment="1">
      <alignment horizontal="center" vertical="center"/>
    </xf>
    <xf numFmtId="0" fontId="14" fillId="19" borderId="39" xfId="0" applyFont="1" applyFill="1" applyBorder="1" applyAlignment="1">
      <alignment horizontal="center" vertical="center"/>
    </xf>
    <xf numFmtId="0" fontId="14" fillId="19" borderId="40" xfId="0" applyFont="1" applyFill="1" applyBorder="1" applyAlignment="1">
      <alignment horizontal="center" vertical="center"/>
    </xf>
    <xf numFmtId="0" fontId="14" fillId="0" borderId="25" xfId="0" applyFont="1" applyFill="1" applyBorder="1" applyAlignment="1">
      <alignment horizontal="center" vertical="center"/>
    </xf>
    <xf numFmtId="0" fontId="0" fillId="26" borderId="4" xfId="0" applyFill="1" applyBorder="1" applyAlignment="1">
      <alignment horizontal="center" vertical="center"/>
    </xf>
    <xf numFmtId="0" fontId="0" fillId="26" borderId="5" xfId="0" applyFill="1" applyBorder="1" applyAlignment="1">
      <alignment horizontal="center" vertical="center"/>
    </xf>
    <xf numFmtId="0" fontId="0" fillId="26" borderId="5" xfId="0" applyFill="1" applyBorder="1"/>
    <xf numFmtId="0" fontId="0" fillId="26" borderId="6" xfId="0" applyFill="1" applyBorder="1" applyAlignment="1">
      <alignment horizontal="center" vertical="center"/>
    </xf>
    <xf numFmtId="0" fontId="27" fillId="6" borderId="31" xfId="0" applyFont="1" applyFill="1" applyBorder="1" applyAlignment="1">
      <alignment horizontal="center" vertical="center"/>
    </xf>
    <xf numFmtId="0" fontId="16" fillId="0" borderId="0" xfId="0" applyFont="1" applyFill="1" applyBorder="1" applyAlignment="1">
      <alignment horizontal="left" vertical="center"/>
    </xf>
    <xf numFmtId="0" fontId="0" fillId="0" borderId="0" xfId="0" quotePrefix="1"/>
    <xf numFmtId="164" fontId="0" fillId="0" borderId="33" xfId="0" applyNumberFormat="1" applyFill="1" applyBorder="1" applyAlignment="1">
      <alignment horizontal="center" vertical="center"/>
    </xf>
    <xf numFmtId="164" fontId="0" fillId="0" borderId="33" xfId="0" quotePrefix="1" applyNumberFormat="1" applyFill="1" applyBorder="1" applyAlignment="1">
      <alignment horizontal="center" vertical="center"/>
    </xf>
    <xf numFmtId="164" fontId="0" fillId="0" borderId="63" xfId="0" applyNumberFormat="1" applyFill="1" applyBorder="1" applyAlignment="1">
      <alignment horizontal="center" vertical="center"/>
    </xf>
    <xf numFmtId="164" fontId="0" fillId="0" borderId="24" xfId="0" applyNumberFormat="1" applyFill="1" applyBorder="1" applyAlignment="1">
      <alignment horizontal="center" vertical="center"/>
    </xf>
    <xf numFmtId="164" fontId="1" fillId="0" borderId="63" xfId="0" applyNumberFormat="1" applyFont="1" applyFill="1" applyBorder="1" applyAlignment="1">
      <alignment horizontal="center" vertical="center"/>
    </xf>
    <xf numFmtId="164" fontId="0" fillId="0" borderId="20" xfId="0" applyNumberFormat="1" applyFill="1" applyBorder="1" applyAlignment="1">
      <alignment horizontal="center" vertical="center"/>
    </xf>
    <xf numFmtId="164" fontId="1" fillId="14" borderId="15" xfId="0" applyNumberFormat="1" applyFont="1" applyFill="1" applyBorder="1" applyAlignment="1">
      <alignment horizontal="center" vertical="center"/>
    </xf>
    <xf numFmtId="0" fontId="1" fillId="28" borderId="2" xfId="0" quotePrefix="1" applyFont="1" applyFill="1" applyBorder="1" applyAlignment="1">
      <alignment horizontal="center" vertical="center"/>
    </xf>
    <xf numFmtId="0" fontId="1" fillId="28" borderId="15" xfId="0" quotePrefix="1" applyFont="1" applyFill="1" applyBorder="1" applyAlignment="1">
      <alignment horizontal="center" vertical="center"/>
    </xf>
    <xf numFmtId="164" fontId="1" fillId="28" borderId="2" xfId="0" quotePrefix="1" applyNumberFormat="1" applyFont="1" applyFill="1" applyBorder="1" applyAlignment="1">
      <alignment horizontal="center" vertical="center"/>
    </xf>
    <xf numFmtId="0" fontId="0" fillId="25" borderId="62" xfId="0" applyFill="1" applyBorder="1" applyAlignment="1">
      <alignment horizontal="center" vertical="center"/>
    </xf>
    <xf numFmtId="10" fontId="0" fillId="0" borderId="75" xfId="0" applyNumberFormat="1" applyBorder="1" applyAlignment="1">
      <alignment horizontal="center" vertical="center"/>
    </xf>
    <xf numFmtId="10" fontId="0" fillId="0" borderId="79" xfId="0" applyNumberFormat="1" applyBorder="1" applyAlignment="1">
      <alignment horizontal="center" vertical="center"/>
    </xf>
    <xf numFmtId="0" fontId="14" fillId="25" borderId="62" xfId="0" applyFont="1" applyFill="1" applyBorder="1" applyAlignment="1">
      <alignment horizontal="center" vertical="center"/>
    </xf>
    <xf numFmtId="9" fontId="0" fillId="0" borderId="75" xfId="1" applyFont="1" applyBorder="1" applyAlignment="1">
      <alignment horizontal="center" vertical="center"/>
    </xf>
    <xf numFmtId="0" fontId="0" fillId="26" borderId="62" xfId="0" applyFill="1" applyBorder="1" applyAlignment="1">
      <alignment horizontal="center" vertical="center"/>
    </xf>
    <xf numFmtId="166" fontId="0" fillId="0" borderId="75" xfId="0" applyNumberFormat="1" applyBorder="1" applyAlignment="1">
      <alignment horizontal="center" vertical="center"/>
    </xf>
    <xf numFmtId="0" fontId="0" fillId="26" borderId="62" xfId="0" applyFill="1" applyBorder="1"/>
    <xf numFmtId="0" fontId="0" fillId="26" borderId="18" xfId="0" applyFill="1" applyBorder="1" applyAlignment="1">
      <alignment horizontal="center" vertical="center"/>
    </xf>
    <xf numFmtId="0" fontId="0" fillId="25" borderId="18" xfId="0" applyFill="1" applyBorder="1" applyAlignment="1">
      <alignment horizontal="center" vertical="center"/>
    </xf>
    <xf numFmtId="10" fontId="0" fillId="0" borderId="65" xfId="0" applyNumberFormat="1" applyBorder="1" applyAlignment="1">
      <alignment horizontal="center" vertical="center"/>
    </xf>
    <xf numFmtId="0" fontId="0" fillId="0" borderId="75" xfId="0" applyBorder="1"/>
    <xf numFmtId="0" fontId="0" fillId="0" borderId="75" xfId="0" applyBorder="1" applyAlignment="1">
      <alignment horizontal="center" vertical="center"/>
    </xf>
    <xf numFmtId="0" fontId="0" fillId="25" borderId="49" xfId="0" applyFill="1" applyBorder="1" applyAlignment="1">
      <alignment horizontal="center" vertical="center"/>
    </xf>
    <xf numFmtId="0" fontId="0" fillId="25" borderId="21" xfId="0" applyFill="1" applyBorder="1" applyAlignment="1">
      <alignment horizontal="center" vertical="center"/>
    </xf>
    <xf numFmtId="0" fontId="0" fillId="26" borderId="49" xfId="0" applyFill="1" applyBorder="1" applyAlignment="1">
      <alignment horizontal="center" vertical="center"/>
    </xf>
    <xf numFmtId="0" fontId="0" fillId="26" borderId="49" xfId="0" applyFill="1" applyBorder="1"/>
    <xf numFmtId="0" fontId="0" fillId="26" borderId="21" xfId="0" applyFill="1" applyBorder="1" applyAlignment="1">
      <alignment horizontal="center" vertical="center"/>
    </xf>
    <xf numFmtId="9" fontId="0" fillId="0" borderId="75" xfId="1" applyFont="1" applyBorder="1"/>
    <xf numFmtId="164" fontId="0" fillId="10" borderId="62" xfId="0" applyNumberFormat="1" applyFont="1" applyFill="1" applyBorder="1" applyAlignment="1">
      <alignment horizontal="center" vertical="center"/>
    </xf>
    <xf numFmtId="164" fontId="0" fillId="10" borderId="5" xfId="0" applyNumberFormat="1" applyFont="1" applyFill="1" applyBorder="1" applyAlignment="1">
      <alignment horizontal="center" vertical="center"/>
    </xf>
    <xf numFmtId="164" fontId="0" fillId="10" borderId="6" xfId="0" applyNumberFormat="1" applyFont="1" applyFill="1" applyBorder="1" applyAlignment="1">
      <alignment horizontal="center" vertical="center"/>
    </xf>
    <xf numFmtId="164" fontId="0" fillId="10" borderId="1" xfId="0" applyNumberFormat="1" applyFont="1" applyFill="1" applyBorder="1" applyAlignment="1">
      <alignment horizontal="center" vertical="center"/>
    </xf>
    <xf numFmtId="164" fontId="0" fillId="10" borderId="59" xfId="0" applyNumberFormat="1" applyFont="1" applyFill="1" applyBorder="1" applyAlignment="1">
      <alignment horizontal="center" vertical="center"/>
    </xf>
    <xf numFmtId="164" fontId="0" fillId="10" borderId="50" xfId="0" applyNumberFormat="1" applyFont="1" applyFill="1" applyBorder="1" applyAlignment="1">
      <alignment horizontal="center" vertical="center"/>
    </xf>
    <xf numFmtId="164" fontId="0" fillId="10" borderId="8" xfId="0" applyNumberFormat="1" applyFont="1" applyFill="1" applyBorder="1" applyAlignment="1">
      <alignment horizontal="center" vertical="center"/>
    </xf>
    <xf numFmtId="164" fontId="0" fillId="10" borderId="9" xfId="0" applyNumberFormat="1" applyFont="1" applyFill="1" applyBorder="1" applyAlignment="1">
      <alignment horizontal="center" vertical="center"/>
    </xf>
    <xf numFmtId="164" fontId="0" fillId="10" borderId="49" xfId="0" applyNumberFormat="1" applyFont="1" applyFill="1" applyBorder="1" applyAlignment="1">
      <alignment horizontal="center" vertical="center"/>
    </xf>
    <xf numFmtId="164" fontId="0" fillId="10" borderId="3" xfId="0" applyNumberFormat="1" applyFont="1" applyFill="1" applyBorder="1" applyAlignment="1">
      <alignment horizontal="center" vertical="center"/>
    </xf>
    <xf numFmtId="164" fontId="0" fillId="10" borderId="11" xfId="0" applyNumberFormat="1" applyFont="1" applyFill="1" applyBorder="1" applyAlignment="1">
      <alignment horizontal="center" vertical="center"/>
    </xf>
    <xf numFmtId="9" fontId="0" fillId="0" borderId="65" xfId="1" applyFont="1" applyBorder="1" applyAlignment="1">
      <alignment horizontal="center" vertical="center"/>
    </xf>
    <xf numFmtId="9" fontId="0" fillId="25" borderId="10" xfId="1" applyFont="1" applyFill="1" applyBorder="1" applyAlignment="1">
      <alignment horizontal="center" vertical="center"/>
    </xf>
    <xf numFmtId="9" fontId="0" fillId="25" borderId="49" xfId="1" applyFont="1" applyFill="1" applyBorder="1" applyAlignment="1">
      <alignment horizontal="center" vertical="center"/>
    </xf>
    <xf numFmtId="9" fontId="14" fillId="25" borderId="49" xfId="1" applyFont="1" applyFill="1" applyBorder="1" applyAlignment="1">
      <alignment horizontal="center" vertical="center"/>
    </xf>
    <xf numFmtId="9" fontId="0" fillId="25" borderId="4" xfId="1" applyFont="1" applyFill="1" applyBorder="1" applyAlignment="1">
      <alignment horizontal="center" vertical="center"/>
    </xf>
    <xf numFmtId="9" fontId="0" fillId="25" borderId="62" xfId="1" applyFont="1" applyFill="1" applyBorder="1" applyAlignment="1">
      <alignment horizontal="center" vertical="center"/>
    </xf>
    <xf numFmtId="9" fontId="14" fillId="25" borderId="62" xfId="1" applyFont="1" applyFill="1" applyBorder="1" applyAlignment="1">
      <alignment horizontal="center" vertical="center"/>
    </xf>
    <xf numFmtId="9" fontId="0" fillId="0" borderId="16" xfId="1" applyFont="1" applyBorder="1" applyAlignment="1">
      <alignment horizontal="center" vertical="center"/>
    </xf>
    <xf numFmtId="9" fontId="0" fillId="0" borderId="79" xfId="1" applyFont="1" applyBorder="1" applyAlignment="1">
      <alignment horizontal="center" vertical="center"/>
    </xf>
    <xf numFmtId="9" fontId="0" fillId="0" borderId="0" xfId="1" applyFont="1"/>
    <xf numFmtId="0" fontId="8" fillId="3" borderId="22" xfId="0" applyFont="1" applyFill="1" applyBorder="1" applyAlignment="1">
      <alignment horizontal="center" vertical="center"/>
    </xf>
    <xf numFmtId="0" fontId="7" fillId="2" borderId="26" xfId="0" applyFont="1" applyFill="1" applyBorder="1"/>
    <xf numFmtId="0" fontId="7" fillId="2" borderId="27" xfId="0" applyFont="1" applyFill="1" applyBorder="1"/>
    <xf numFmtId="0" fontId="9" fillId="3" borderId="26" xfId="0" applyFont="1" applyFill="1" applyBorder="1"/>
    <xf numFmtId="0" fontId="11" fillId="4" borderId="26" xfId="0" applyFont="1" applyFill="1" applyBorder="1"/>
    <xf numFmtId="0" fontId="11" fillId="4" borderId="27" xfId="0" applyFont="1" applyFill="1" applyBorder="1"/>
    <xf numFmtId="0" fontId="16" fillId="10" borderId="2" xfId="0" applyFont="1" applyFill="1" applyBorder="1" applyAlignment="1">
      <alignment horizontal="center"/>
    </xf>
    <xf numFmtId="0" fontId="16" fillId="10" borderId="15" xfId="0" applyFont="1" applyFill="1" applyBorder="1" applyAlignment="1">
      <alignment horizontal="center" vertical="center"/>
    </xf>
    <xf numFmtId="2" fontId="14" fillId="5" borderId="22" xfId="0" applyNumberFormat="1" applyFont="1" applyFill="1" applyBorder="1" applyAlignment="1">
      <alignment horizontal="center" vertical="center"/>
    </xf>
    <xf numFmtId="2" fontId="14" fillId="5" borderId="18" xfId="0" applyNumberFormat="1" applyFont="1" applyFill="1" applyBorder="1" applyAlignment="1">
      <alignment horizontal="center" vertical="center"/>
    </xf>
    <xf numFmtId="2" fontId="14" fillId="5" borderId="23" xfId="0" applyNumberFormat="1" applyFont="1" applyFill="1" applyBorder="1" applyAlignment="1">
      <alignment horizontal="center" vertical="center"/>
    </xf>
    <xf numFmtId="2" fontId="14" fillId="5" borderId="24" xfId="0" applyNumberFormat="1" applyFont="1" applyFill="1" applyBorder="1" applyAlignment="1">
      <alignment horizontal="center" vertical="center"/>
    </xf>
    <xf numFmtId="2" fontId="14" fillId="5" borderId="20" xfId="0" applyNumberFormat="1" applyFont="1" applyFill="1" applyBorder="1" applyAlignment="1">
      <alignment horizontal="center" vertical="center"/>
    </xf>
    <xf numFmtId="167" fontId="0" fillId="0" borderId="33" xfId="0" applyNumberFormat="1" applyFill="1" applyBorder="1" applyAlignment="1">
      <alignment horizontal="center" vertical="center"/>
    </xf>
    <xf numFmtId="2" fontId="0" fillId="6" borderId="22" xfId="0" applyNumberFormat="1" applyFill="1" applyBorder="1" applyAlignment="1">
      <alignment horizontal="center" vertical="center"/>
    </xf>
    <xf numFmtId="2" fontId="0" fillId="6" borderId="23" xfId="0" applyNumberFormat="1" applyFill="1" applyBorder="1" applyAlignment="1">
      <alignment horizontal="center" vertical="center"/>
    </xf>
    <xf numFmtId="2" fontId="0" fillId="6" borderId="41" xfId="0" applyNumberFormat="1" applyFill="1" applyBorder="1" applyAlignment="1">
      <alignment horizontal="center" vertical="center"/>
    </xf>
    <xf numFmtId="2" fontId="0" fillId="6" borderId="57" xfId="0" applyNumberFormat="1" applyFill="1" applyBorder="1" applyAlignment="1">
      <alignment horizontal="center" vertical="center"/>
    </xf>
    <xf numFmtId="2" fontId="0" fillId="6" borderId="43" xfId="0" applyNumberFormat="1" applyFill="1" applyBorder="1" applyAlignment="1">
      <alignment horizontal="center" vertical="center"/>
    </xf>
    <xf numFmtId="2" fontId="0" fillId="6" borderId="76" xfId="0" applyNumberFormat="1" applyFill="1" applyBorder="1" applyAlignment="1">
      <alignment horizontal="center" vertical="center"/>
    </xf>
    <xf numFmtId="2" fontId="0" fillId="6" borderId="10" xfId="0" applyNumberFormat="1" applyFill="1" applyBorder="1" applyAlignment="1">
      <alignment horizontal="center" vertical="center"/>
    </xf>
    <xf numFmtId="2" fontId="0" fillId="6" borderId="11" xfId="0" applyNumberFormat="1" applyFill="1" applyBorder="1" applyAlignment="1">
      <alignment horizontal="center" vertical="center"/>
    </xf>
    <xf numFmtId="2" fontId="0" fillId="6" borderId="25" xfId="0" applyNumberFormat="1" applyFill="1" applyBorder="1" applyAlignment="1">
      <alignment horizontal="center" vertical="center"/>
    </xf>
    <xf numFmtId="2" fontId="0" fillId="6" borderId="49" xfId="0" applyNumberFormat="1" applyFill="1" applyBorder="1" applyAlignment="1">
      <alignment horizontal="center" vertical="center"/>
    </xf>
    <xf numFmtId="0" fontId="2" fillId="12" borderId="30" xfId="0" applyFont="1" applyFill="1" applyBorder="1" applyAlignment="1">
      <alignment horizontal="center" vertical="center"/>
    </xf>
    <xf numFmtId="0" fontId="2" fillId="12" borderId="26" xfId="0" applyFont="1" applyFill="1" applyBorder="1" applyAlignment="1">
      <alignment horizontal="center" vertical="center"/>
    </xf>
    <xf numFmtId="0" fontId="2" fillId="12" borderId="27" xfId="0" applyFont="1" applyFill="1" applyBorder="1" applyAlignment="1">
      <alignment horizontal="center" vertical="center"/>
    </xf>
    <xf numFmtId="0" fontId="2" fillId="12" borderId="29" xfId="0" applyFont="1" applyFill="1" applyBorder="1" applyAlignment="1">
      <alignment horizontal="center" vertical="center"/>
    </xf>
    <xf numFmtId="0" fontId="1" fillId="27" borderId="32" xfId="0" applyFont="1" applyFill="1" applyBorder="1" applyAlignment="1">
      <alignment horizontal="center" vertical="center"/>
    </xf>
    <xf numFmtId="0" fontId="1" fillId="27" borderId="2" xfId="0" applyFont="1" applyFill="1" applyBorder="1" applyAlignment="1">
      <alignment horizontal="center" vertical="center"/>
    </xf>
    <xf numFmtId="0" fontId="1" fillId="27" borderId="14" xfId="0" applyFont="1" applyFill="1" applyBorder="1" applyAlignment="1">
      <alignment horizontal="center" vertical="center"/>
    </xf>
    <xf numFmtId="0" fontId="1" fillId="27" borderId="15" xfId="0" applyFont="1" applyFill="1" applyBorder="1" applyAlignment="1">
      <alignment horizontal="center" vertical="center"/>
    </xf>
    <xf numFmtId="0" fontId="0" fillId="15" borderId="43" xfId="0" applyFont="1" applyFill="1" applyBorder="1" applyAlignment="1">
      <alignment horizontal="center" vertical="center"/>
    </xf>
    <xf numFmtId="0" fontId="0" fillId="15" borderId="63" xfId="0" applyFont="1" applyFill="1" applyBorder="1" applyAlignment="1">
      <alignment horizontal="center" vertical="center"/>
    </xf>
    <xf numFmtId="0" fontId="0" fillId="15" borderId="24" xfId="0" applyFont="1" applyFill="1" applyBorder="1" applyAlignment="1">
      <alignment horizontal="center" vertical="center"/>
    </xf>
    <xf numFmtId="0" fontId="0" fillId="25" borderId="4" xfId="0" applyNumberFormat="1" applyFill="1" applyBorder="1" applyAlignment="1">
      <alignment horizontal="center" vertical="center"/>
    </xf>
    <xf numFmtId="0" fontId="0" fillId="25" borderId="5" xfId="0" applyNumberFormat="1" applyFill="1" applyBorder="1" applyAlignment="1">
      <alignment horizontal="center" vertical="center"/>
    </xf>
    <xf numFmtId="0" fontId="14" fillId="25" borderId="5" xfId="0" applyNumberFormat="1" applyFont="1" applyFill="1" applyBorder="1" applyAlignment="1">
      <alignment horizontal="center" vertical="center"/>
    </xf>
    <xf numFmtId="0" fontId="1" fillId="27" borderId="13" xfId="0" applyFont="1" applyFill="1" applyBorder="1" applyAlignment="1">
      <alignment horizontal="center" vertical="center"/>
    </xf>
    <xf numFmtId="9" fontId="0" fillId="0" borderId="58" xfId="0" applyNumberFormat="1" applyFill="1" applyBorder="1" applyAlignment="1">
      <alignment horizontal="center" vertical="center"/>
    </xf>
    <xf numFmtId="9" fontId="0" fillId="0" borderId="1" xfId="0" applyNumberFormat="1" applyFill="1" applyBorder="1" applyAlignment="1">
      <alignment horizontal="center" vertical="center"/>
    </xf>
    <xf numFmtId="9" fontId="14" fillId="0" borderId="1" xfId="0" applyNumberFormat="1" applyFont="1" applyFill="1" applyBorder="1" applyAlignment="1">
      <alignment horizontal="center" vertical="center"/>
    </xf>
    <xf numFmtId="9" fontId="0" fillId="0" borderId="44" xfId="0" applyNumberFormat="1" applyBorder="1" applyAlignment="1">
      <alignment horizontal="center" vertical="center"/>
    </xf>
    <xf numFmtId="9" fontId="0" fillId="0" borderId="58" xfId="0" applyNumberFormat="1" applyBorder="1" applyAlignment="1">
      <alignment horizontal="center" vertical="center"/>
    </xf>
    <xf numFmtId="9" fontId="0" fillId="0" borderId="1" xfId="0" applyNumberFormat="1" applyBorder="1" applyAlignment="1">
      <alignment horizontal="center" vertical="center"/>
    </xf>
    <xf numFmtId="9" fontId="0" fillId="0" borderId="59" xfId="1" applyNumberFormat="1" applyFont="1" applyBorder="1" applyAlignment="1">
      <alignment horizontal="center" vertical="center"/>
    </xf>
    <xf numFmtId="9" fontId="0" fillId="0" borderId="1" xfId="1" applyNumberFormat="1" applyFont="1" applyBorder="1" applyAlignment="1">
      <alignment horizontal="center" vertical="center"/>
    </xf>
    <xf numFmtId="9" fontId="0" fillId="0" borderId="59" xfId="0" applyNumberFormat="1" applyBorder="1" applyAlignment="1">
      <alignment horizontal="center" vertical="center"/>
    </xf>
    <xf numFmtId="9" fontId="0" fillId="0" borderId="7" xfId="0" applyNumberFormat="1" applyBorder="1" applyAlignment="1">
      <alignment horizontal="center" vertical="center"/>
    </xf>
    <xf numFmtId="9" fontId="0" fillId="0" borderId="8" xfId="0" applyNumberFormat="1" applyBorder="1" applyAlignment="1">
      <alignment horizontal="center" vertical="center"/>
    </xf>
    <xf numFmtId="9" fontId="0" fillId="0" borderId="8" xfId="0" applyNumberFormat="1" applyFill="1" applyBorder="1" applyAlignment="1">
      <alignment horizontal="center" vertical="center"/>
    </xf>
    <xf numFmtId="9" fontId="0" fillId="0" borderId="55" xfId="0" applyNumberFormat="1" applyBorder="1" applyAlignment="1">
      <alignment horizontal="center" vertical="center"/>
    </xf>
    <xf numFmtId="9" fontId="0" fillId="0" borderId="9" xfId="1" applyNumberFormat="1" applyFont="1" applyBorder="1" applyAlignment="1">
      <alignment horizontal="center" vertical="center"/>
    </xf>
    <xf numFmtId="9" fontId="0" fillId="0" borderId="44" xfId="1" applyNumberFormat="1" applyFont="1" applyBorder="1" applyAlignment="1">
      <alignment horizontal="center" vertical="center"/>
    </xf>
    <xf numFmtId="9" fontId="0" fillId="0" borderId="9" xfId="0" applyNumberFormat="1" applyBorder="1" applyAlignment="1">
      <alignment horizontal="center" vertical="center"/>
    </xf>
    <xf numFmtId="9" fontId="0" fillId="0" borderId="38" xfId="0" applyNumberFormat="1" applyFill="1" applyBorder="1" applyAlignment="1">
      <alignment horizontal="center" vertical="center"/>
    </xf>
    <xf numFmtId="9" fontId="0" fillId="0" borderId="39" xfId="0" applyNumberFormat="1" applyFill="1" applyBorder="1" applyAlignment="1">
      <alignment horizontal="center" vertical="center"/>
    </xf>
    <xf numFmtId="9" fontId="14" fillId="0" borderId="39" xfId="0" applyNumberFormat="1" applyFont="1" applyFill="1" applyBorder="1" applyAlignment="1">
      <alignment horizontal="center" vertical="center"/>
    </xf>
    <xf numFmtId="9" fontId="0" fillId="0" borderId="46" xfId="0" applyNumberFormat="1" applyBorder="1" applyAlignment="1">
      <alignment horizontal="center" vertical="center"/>
    </xf>
    <xf numFmtId="9" fontId="0" fillId="0" borderId="38" xfId="0" applyNumberFormat="1" applyBorder="1" applyAlignment="1">
      <alignment horizontal="center" vertical="center"/>
    </xf>
    <xf numFmtId="9" fontId="0" fillId="0" borderId="39" xfId="0" applyNumberFormat="1" applyBorder="1" applyAlignment="1">
      <alignment horizontal="center" vertical="center"/>
    </xf>
    <xf numFmtId="9" fontId="0" fillId="0" borderId="40" xfId="0" applyNumberFormat="1" applyBorder="1" applyAlignment="1">
      <alignment horizontal="center" vertical="center"/>
    </xf>
    <xf numFmtId="9" fontId="0" fillId="20" borderId="16" xfId="0" applyNumberFormat="1" applyFill="1" applyBorder="1" applyAlignment="1">
      <alignment horizontal="center" vertical="center"/>
    </xf>
    <xf numFmtId="9" fontId="0" fillId="20" borderId="47" xfId="0" applyNumberFormat="1" applyFill="1" applyBorder="1" applyAlignment="1">
      <alignment horizontal="center" vertical="center"/>
    </xf>
    <xf numFmtId="9" fontId="0" fillId="19" borderId="47" xfId="0" applyNumberFormat="1" applyFill="1" applyBorder="1" applyAlignment="1">
      <alignment horizontal="center" vertical="center"/>
    </xf>
    <xf numFmtId="9" fontId="0" fillId="19" borderId="48" xfId="0" applyNumberFormat="1" applyFill="1" applyBorder="1" applyAlignment="1">
      <alignment horizontal="center" vertical="center"/>
    </xf>
    <xf numFmtId="0" fontId="1" fillId="4" borderId="13" xfId="0" applyFont="1" applyFill="1" applyBorder="1" applyAlignment="1"/>
    <xf numFmtId="0" fontId="1" fillId="4" borderId="15" xfId="0" applyFont="1" applyFill="1" applyBorder="1" applyAlignment="1"/>
    <xf numFmtId="2" fontId="0" fillId="3" borderId="2" xfId="0" applyNumberFormat="1" applyFill="1" applyBorder="1" applyAlignment="1">
      <alignment horizontal="center" vertical="center"/>
    </xf>
    <xf numFmtId="2" fontId="0" fillId="3" borderId="15" xfId="0" applyNumberFormat="1" applyFill="1" applyBorder="1" applyAlignment="1">
      <alignment horizontal="center" vertical="center"/>
    </xf>
    <xf numFmtId="0" fontId="30" fillId="28" borderId="15" xfId="0" quotePrefix="1" applyFont="1" applyFill="1" applyBorder="1" applyAlignment="1">
      <alignment horizontal="center" vertical="center"/>
    </xf>
    <xf numFmtId="164" fontId="0" fillId="0" borderId="43" xfId="0" applyNumberFormat="1" applyFill="1" applyBorder="1" applyAlignment="1">
      <alignment horizontal="center" vertical="center"/>
    </xf>
    <xf numFmtId="164" fontId="0" fillId="0" borderId="12" xfId="0" applyNumberFormat="1" applyFill="1" applyBorder="1" applyAlignment="1">
      <alignment horizontal="center" vertical="center"/>
    </xf>
    <xf numFmtId="164" fontId="0" fillId="0" borderId="20" xfId="0" quotePrefix="1" applyNumberFormat="1" applyFill="1" applyBorder="1" applyAlignment="1">
      <alignment horizontal="center" vertical="center"/>
    </xf>
    <xf numFmtId="164" fontId="1" fillId="14" borderId="2" xfId="0" applyNumberFormat="1" applyFont="1" applyFill="1" applyBorder="1" applyAlignment="1">
      <alignment horizontal="center" vertical="center"/>
    </xf>
    <xf numFmtId="0" fontId="0" fillId="0" borderId="0" xfId="0" quotePrefix="1" applyNumberFormat="1"/>
    <xf numFmtId="0" fontId="1" fillId="14" borderId="12" xfId="0" applyNumberFormat="1" applyFont="1" applyFill="1" applyBorder="1" applyAlignment="1">
      <alignment horizontal="center" vertical="center"/>
    </xf>
    <xf numFmtId="0" fontId="0" fillId="4" borderId="4" xfId="0" applyNumberFormat="1" applyFont="1" applyFill="1" applyBorder="1" applyAlignment="1">
      <alignment horizontal="center" vertical="center"/>
    </xf>
    <xf numFmtId="0" fontId="0" fillId="4" borderId="58" xfId="0" applyNumberFormat="1" applyFont="1" applyFill="1" applyBorder="1" applyAlignment="1">
      <alignment horizontal="center" vertical="center"/>
    </xf>
    <xf numFmtId="0" fontId="0" fillId="4" borderId="7" xfId="0" applyNumberFormat="1" applyFont="1" applyFill="1" applyBorder="1" applyAlignment="1">
      <alignment horizontal="center" vertical="center"/>
    </xf>
    <xf numFmtId="0" fontId="0" fillId="4" borderId="10" xfId="0" applyNumberFormat="1" applyFont="1" applyFill="1" applyBorder="1" applyAlignment="1">
      <alignment horizontal="center" vertical="center"/>
    </xf>
    <xf numFmtId="0" fontId="0" fillId="4" borderId="38" xfId="0" applyNumberFormat="1" applyFont="1" applyFill="1" applyBorder="1" applyAlignment="1">
      <alignment horizontal="center" vertical="center"/>
    </xf>
    <xf numFmtId="0" fontId="0" fillId="4" borderId="31" xfId="0" applyNumberFormat="1" applyFill="1" applyBorder="1" applyAlignment="1">
      <alignment horizontal="center" vertical="center"/>
    </xf>
    <xf numFmtId="0" fontId="0" fillId="0" borderId="0" xfId="0" applyNumberFormat="1"/>
    <xf numFmtId="0" fontId="10" fillId="4" borderId="22" xfId="0" applyNumberFormat="1" applyFont="1" applyFill="1" applyBorder="1"/>
    <xf numFmtId="0" fontId="10" fillId="4" borderId="25" xfId="0" applyNumberFormat="1" applyFont="1" applyFill="1" applyBorder="1"/>
    <xf numFmtId="0" fontId="13" fillId="0" borderId="0" xfId="0" applyNumberFormat="1" applyFont="1"/>
    <xf numFmtId="0" fontId="1" fillId="0" borderId="0" xfId="0" applyNumberFormat="1" applyFont="1"/>
    <xf numFmtId="0" fontId="1" fillId="0" borderId="0" xfId="0" applyNumberFormat="1" applyFont="1" applyFill="1"/>
    <xf numFmtId="0" fontId="1" fillId="0" borderId="6" xfId="0" applyNumberFormat="1"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59" xfId="0" applyNumberFormat="1" applyFont="1" applyBorder="1" applyAlignment="1">
      <alignment horizontal="center" vertical="center"/>
    </xf>
    <xf numFmtId="0" fontId="1" fillId="0" borderId="58" xfId="0" applyNumberFormat="1" applyFont="1" applyBorder="1" applyAlignment="1">
      <alignment horizontal="center" vertical="center"/>
    </xf>
    <xf numFmtId="0" fontId="1" fillId="4" borderId="6" xfId="0" applyNumberFormat="1" applyFont="1" applyFill="1" applyBorder="1" applyAlignment="1">
      <alignment horizontal="center" vertical="center"/>
    </xf>
    <xf numFmtId="0" fontId="1" fillId="0" borderId="6" xfId="0" applyNumberFormat="1" applyFont="1" applyBorder="1" applyAlignment="1">
      <alignment horizontal="center" vertical="center"/>
    </xf>
    <xf numFmtId="0" fontId="1" fillId="4" borderId="1" xfId="0" applyNumberFormat="1" applyFont="1" applyFill="1" applyBorder="1" applyAlignment="1">
      <alignment horizontal="center" vertical="center"/>
    </xf>
    <xf numFmtId="0" fontId="14" fillId="0" borderId="0" xfId="0" applyNumberFormat="1" applyFont="1" applyFill="1" applyBorder="1"/>
    <xf numFmtId="0" fontId="1" fillId="0" borderId="1" xfId="0" applyNumberFormat="1" applyFont="1" applyFill="1" applyBorder="1" applyAlignment="1">
      <alignment horizontal="center" vertical="center"/>
    </xf>
    <xf numFmtId="0" fontId="1" fillId="4" borderId="59" xfId="0" applyNumberFormat="1" applyFont="1" applyFill="1" applyBorder="1" applyAlignment="1">
      <alignment horizontal="center" vertical="center"/>
    </xf>
    <xf numFmtId="0" fontId="1" fillId="0" borderId="59" xfId="0" applyNumberFormat="1" applyFont="1" applyFill="1" applyBorder="1" applyAlignment="1">
      <alignment horizontal="center" vertical="center"/>
    </xf>
    <xf numFmtId="0" fontId="1" fillId="4" borderId="58" xfId="0" applyNumberFormat="1" applyFont="1" applyFill="1" applyBorder="1" applyAlignment="1">
      <alignment horizontal="center" vertical="center"/>
    </xf>
    <xf numFmtId="0" fontId="1" fillId="12" borderId="31" xfId="0" applyNumberFormat="1" applyFont="1" applyFill="1" applyBorder="1"/>
    <xf numFmtId="0" fontId="1" fillId="12" borderId="30" xfId="0" applyNumberFormat="1" applyFont="1" applyFill="1" applyBorder="1"/>
    <xf numFmtId="0" fontId="1" fillId="12" borderId="63" xfId="0" applyNumberFormat="1" applyFont="1" applyFill="1" applyBorder="1"/>
    <xf numFmtId="0" fontId="15" fillId="3" borderId="13" xfId="0" applyFont="1" applyFill="1" applyBorder="1" applyAlignment="1">
      <alignment horizontal="center"/>
    </xf>
    <xf numFmtId="0" fontId="15" fillId="3" borderId="14" xfId="0" applyFont="1" applyFill="1" applyBorder="1" applyAlignment="1">
      <alignment horizontal="center"/>
    </xf>
    <xf numFmtId="0" fontId="15" fillId="3" borderId="15" xfId="0" applyFont="1" applyFill="1" applyBorder="1" applyAlignment="1">
      <alignment horizontal="center"/>
    </xf>
    <xf numFmtId="0" fontId="1" fillId="13" borderId="13" xfId="0" applyFont="1" applyFill="1" applyBorder="1" applyAlignment="1">
      <alignment horizontal="center"/>
    </xf>
    <xf numFmtId="0" fontId="1" fillId="13" borderId="14" xfId="0" applyFont="1" applyFill="1" applyBorder="1" applyAlignment="1">
      <alignment horizontal="center"/>
    </xf>
    <xf numFmtId="0" fontId="1" fillId="13" borderId="15" xfId="0" applyFont="1" applyFill="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26" xfId="0" applyFont="1" applyBorder="1" applyAlignment="1">
      <alignment horizontal="center"/>
    </xf>
    <xf numFmtId="0" fontId="1" fillId="0" borderId="36" xfId="0" applyFont="1" applyBorder="1" applyAlignment="1">
      <alignment horizontal="center"/>
    </xf>
    <xf numFmtId="0" fontId="1" fillId="0" borderId="18" xfId="0" applyFont="1" applyBorder="1" applyAlignment="1">
      <alignment horizontal="center"/>
    </xf>
    <xf numFmtId="0" fontId="12" fillId="6" borderId="13" xfId="0" applyFont="1" applyFill="1" applyBorder="1" applyAlignment="1">
      <alignment horizontal="center" vertical="center"/>
    </xf>
    <xf numFmtId="0" fontId="12" fillId="6" borderId="14" xfId="0" applyFont="1" applyFill="1" applyBorder="1" applyAlignment="1">
      <alignment horizontal="center" vertical="center"/>
    </xf>
    <xf numFmtId="0" fontId="12" fillId="6" borderId="15" xfId="0" applyFont="1" applyFill="1" applyBorder="1" applyAlignment="1">
      <alignment horizontal="center" vertic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12" xfId="0" applyFont="1" applyBorder="1" applyAlignment="1">
      <alignment horizontal="center"/>
    </xf>
    <xf numFmtId="0" fontId="6" fillId="2" borderId="43" xfId="0" applyFont="1" applyFill="1" applyBorder="1" applyAlignment="1">
      <alignment horizontal="center" vertical="center"/>
    </xf>
    <xf numFmtId="0" fontId="6" fillId="2" borderId="24" xfId="0" applyFont="1" applyFill="1" applyBorder="1" applyAlignment="1">
      <alignment horizontal="center" vertical="center"/>
    </xf>
    <xf numFmtId="0" fontId="31" fillId="4" borderId="43" xfId="0" applyFont="1" applyFill="1" applyBorder="1" applyAlignment="1">
      <alignment horizontal="center" vertical="center"/>
    </xf>
    <xf numFmtId="0" fontId="10" fillId="4" borderId="24" xfId="0" applyFont="1" applyFill="1" applyBorder="1" applyAlignment="1">
      <alignment horizontal="center" vertical="center"/>
    </xf>
    <xf numFmtId="0" fontId="5" fillId="10" borderId="13" xfId="0" applyFont="1" applyFill="1" applyBorder="1" applyAlignment="1">
      <alignment horizontal="center"/>
    </xf>
    <xf numFmtId="0" fontId="5" fillId="10" borderId="15" xfId="0" applyFont="1" applyFill="1" applyBorder="1" applyAlignment="1">
      <alignment horizontal="center"/>
    </xf>
    <xf numFmtId="0" fontId="1" fillId="2" borderId="28" xfId="0" applyFont="1" applyFill="1" applyBorder="1" applyAlignment="1">
      <alignment horizontal="center"/>
    </xf>
    <xf numFmtId="0" fontId="1" fillId="2" borderId="34" xfId="0" applyFont="1" applyFill="1" applyBorder="1" applyAlignment="1">
      <alignment horizontal="center"/>
    </xf>
    <xf numFmtId="0" fontId="1" fillId="2" borderId="20" xfId="0" applyFont="1" applyFill="1" applyBorder="1" applyAlignment="1">
      <alignment horizontal="center"/>
    </xf>
    <xf numFmtId="0" fontId="12" fillId="6" borderId="28" xfId="0" applyFont="1" applyFill="1" applyBorder="1" applyAlignment="1">
      <alignment horizontal="center" vertical="center"/>
    </xf>
    <xf numFmtId="0" fontId="12" fillId="6" borderId="34" xfId="0" applyFont="1" applyFill="1" applyBorder="1" applyAlignment="1">
      <alignment horizontal="center" vertical="center"/>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12" xfId="0" applyBorder="1" applyAlignment="1">
      <alignment horizontal="left" vertical="top" wrapText="1"/>
    </xf>
    <xf numFmtId="0" fontId="0" fillId="0" borderId="28" xfId="0" applyBorder="1" applyAlignment="1">
      <alignment horizontal="left" vertical="top" wrapText="1"/>
    </xf>
    <xf numFmtId="0" fontId="0" fillId="0" borderId="34" xfId="0" applyBorder="1" applyAlignment="1">
      <alignment horizontal="left" vertical="top" wrapText="1"/>
    </xf>
    <xf numFmtId="0" fontId="0" fillId="0" borderId="20" xfId="0" applyBorder="1" applyAlignment="1">
      <alignment horizontal="left" vertical="top" wrapText="1"/>
    </xf>
    <xf numFmtId="0" fontId="19" fillId="8" borderId="13" xfId="0" applyFont="1" applyFill="1" applyBorder="1" applyAlignment="1">
      <alignment horizontal="center" vertical="center"/>
    </xf>
    <xf numFmtId="0" fontId="19" fillId="8" borderId="14" xfId="0" applyFont="1" applyFill="1" applyBorder="1" applyAlignment="1">
      <alignment horizontal="center" vertical="center"/>
    </xf>
    <xf numFmtId="0" fontId="19" fillId="8" borderId="15" xfId="0" applyFont="1" applyFill="1" applyBorder="1" applyAlignment="1">
      <alignment horizontal="center" vertical="center"/>
    </xf>
    <xf numFmtId="2" fontId="0" fillId="0" borderId="32" xfId="0" applyNumberFormat="1" applyBorder="1" applyAlignment="1">
      <alignment horizontal="center"/>
    </xf>
    <xf numFmtId="2" fontId="0" fillId="0" borderId="12" xfId="0" applyNumberFormat="1" applyBorder="1" applyAlignment="1">
      <alignment horizontal="center"/>
    </xf>
    <xf numFmtId="0" fontId="0" fillId="0" borderId="32" xfId="0" applyNumberFormat="1" applyBorder="1" applyAlignment="1">
      <alignment horizontal="center"/>
    </xf>
    <xf numFmtId="0" fontId="0" fillId="0" borderId="12" xfId="0" applyNumberFormat="1" applyBorder="1" applyAlignment="1">
      <alignment horizontal="center"/>
    </xf>
    <xf numFmtId="0" fontId="0" fillId="0" borderId="34" xfId="0" applyBorder="1" applyAlignment="1">
      <alignment horizontal="center"/>
    </xf>
    <xf numFmtId="0" fontId="0" fillId="0" borderId="20" xfId="0" applyBorder="1" applyAlignment="1">
      <alignment horizontal="center"/>
    </xf>
    <xf numFmtId="0" fontId="0" fillId="16" borderId="13" xfId="0" applyFill="1" applyBorder="1" applyAlignment="1">
      <alignment horizontal="center"/>
    </xf>
    <xf numFmtId="0" fontId="0" fillId="16" borderId="14" xfId="0" applyFill="1" applyBorder="1" applyAlignment="1">
      <alignment horizontal="center"/>
    </xf>
    <xf numFmtId="0" fontId="0" fillId="16" borderId="15" xfId="0" applyFill="1" applyBorder="1" applyAlignment="1">
      <alignment horizontal="center"/>
    </xf>
    <xf numFmtId="0" fontId="0" fillId="12" borderId="13"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1" fillId="2" borderId="31" xfId="0" applyFont="1" applyFill="1" applyBorder="1" applyAlignment="1">
      <alignment horizontal="center"/>
    </xf>
    <xf numFmtId="0" fontId="1" fillId="2" borderId="32" xfId="0" applyFont="1" applyFill="1" applyBorder="1" applyAlignment="1">
      <alignment horizontal="center"/>
    </xf>
    <xf numFmtId="0" fontId="0" fillId="0" borderId="32" xfId="0" applyBorder="1" applyAlignment="1">
      <alignment horizontal="center"/>
    </xf>
    <xf numFmtId="0" fontId="0" fillId="0" borderId="12" xfId="0" applyBorder="1" applyAlignment="1">
      <alignment horizontal="center"/>
    </xf>
    <xf numFmtId="0" fontId="1" fillId="0" borderId="31" xfId="0" applyFont="1" applyFill="1" applyBorder="1" applyAlignment="1">
      <alignment horizontal="center"/>
    </xf>
    <xf numFmtId="0" fontId="1" fillId="0" borderId="32" xfId="0" applyFont="1" applyFill="1" applyBorder="1" applyAlignment="1">
      <alignment horizontal="center"/>
    </xf>
    <xf numFmtId="0" fontId="1" fillId="0" borderId="12" xfId="0" applyFont="1" applyFill="1" applyBorder="1" applyAlignment="1">
      <alignment horizontal="center"/>
    </xf>
    <xf numFmtId="0" fontId="1" fillId="0" borderId="26" xfId="0" applyFont="1" applyFill="1" applyBorder="1" applyAlignment="1">
      <alignment horizontal="center"/>
    </xf>
    <xf numFmtId="0" fontId="1" fillId="0" borderId="36" xfId="0" applyFont="1" applyFill="1" applyBorder="1" applyAlignment="1">
      <alignment horizontal="center"/>
    </xf>
    <xf numFmtId="0" fontId="1" fillId="0" borderId="18" xfId="0" applyFont="1" applyFill="1" applyBorder="1" applyAlignment="1">
      <alignment horizontal="center"/>
    </xf>
    <xf numFmtId="0" fontId="0" fillId="0" borderId="55" xfId="0" applyFill="1" applyBorder="1" applyAlignment="1">
      <alignment horizontal="center" vertical="center"/>
    </xf>
    <xf numFmtId="0" fontId="0" fillId="0" borderId="19" xfId="0" applyFill="1" applyBorder="1" applyAlignment="1">
      <alignment horizontal="center" vertical="center"/>
    </xf>
    <xf numFmtId="0" fontId="0" fillId="4" borderId="55" xfId="0" applyFill="1" applyBorder="1" applyAlignment="1">
      <alignment horizontal="center" vertical="center"/>
    </xf>
    <xf numFmtId="0" fontId="0" fillId="4" borderId="19" xfId="0" applyFill="1" applyBorder="1" applyAlignment="1">
      <alignment horizontal="center" vertical="center"/>
    </xf>
    <xf numFmtId="0" fontId="1" fillId="17" borderId="31" xfId="0" applyFont="1" applyFill="1" applyBorder="1" applyAlignment="1">
      <alignment horizontal="center" vertical="center"/>
    </xf>
    <xf numFmtId="0" fontId="1" fillId="17" borderId="12" xfId="0" applyFont="1" applyFill="1" applyBorder="1" applyAlignment="1">
      <alignment horizontal="center" vertical="center"/>
    </xf>
    <xf numFmtId="0" fontId="1" fillId="17" borderId="28" xfId="0" applyFont="1" applyFill="1" applyBorder="1" applyAlignment="1">
      <alignment horizontal="center" vertical="center"/>
    </xf>
    <xf numFmtId="0" fontId="1" fillId="17" borderId="20" xfId="0" applyFont="1" applyFill="1" applyBorder="1" applyAlignment="1">
      <alignment horizontal="center" vertical="center"/>
    </xf>
    <xf numFmtId="0" fontId="1" fillId="17" borderId="43" xfId="0" applyFont="1" applyFill="1" applyBorder="1" applyAlignment="1">
      <alignment horizontal="center" vertical="center"/>
    </xf>
    <xf numFmtId="0" fontId="1" fillId="17" borderId="24" xfId="0" applyFont="1" applyFill="1" applyBorder="1" applyAlignment="1">
      <alignment horizontal="center" vertical="center"/>
    </xf>
    <xf numFmtId="0" fontId="30" fillId="17" borderId="13" xfId="0" applyFont="1" applyFill="1" applyBorder="1" applyAlignment="1">
      <alignment horizontal="center" vertical="center"/>
    </xf>
    <xf numFmtId="0" fontId="30" fillId="17" borderId="15" xfId="0" applyFont="1" applyFill="1" applyBorder="1" applyAlignment="1">
      <alignment horizontal="center" vertical="center"/>
    </xf>
    <xf numFmtId="0" fontId="1" fillId="24" borderId="43" xfId="0" applyFont="1" applyFill="1" applyBorder="1" applyAlignment="1">
      <alignment horizontal="center" vertical="center"/>
    </xf>
    <xf numFmtId="0" fontId="1" fillId="24" borderId="63" xfId="0" applyFont="1" applyFill="1" applyBorder="1" applyAlignment="1">
      <alignment horizontal="center" vertical="center"/>
    </xf>
    <xf numFmtId="0" fontId="1" fillId="24" borderId="24" xfId="0" applyFont="1" applyFill="1" applyBorder="1" applyAlignment="1">
      <alignment horizontal="center" vertical="center"/>
    </xf>
    <xf numFmtId="0" fontId="30" fillId="17" borderId="14" xfId="0" applyFont="1" applyFill="1" applyBorder="1" applyAlignment="1">
      <alignment horizontal="center" vertical="center"/>
    </xf>
    <xf numFmtId="0" fontId="1" fillId="17" borderId="13" xfId="0" applyFont="1" applyFill="1" applyBorder="1" applyAlignment="1">
      <alignment horizontal="center" vertical="center"/>
    </xf>
    <xf numFmtId="0" fontId="1" fillId="17" borderId="15" xfId="0" applyFont="1" applyFill="1" applyBorder="1" applyAlignment="1">
      <alignment horizontal="center" vertical="center"/>
    </xf>
    <xf numFmtId="164" fontId="0" fillId="0" borderId="31" xfId="0" applyNumberFormat="1" applyFill="1" applyBorder="1" applyAlignment="1">
      <alignment horizontal="center"/>
    </xf>
    <xf numFmtId="164" fontId="0" fillId="0" borderId="32" xfId="0" applyNumberFormat="1" applyFill="1" applyBorder="1" applyAlignment="1">
      <alignment horizontal="center"/>
    </xf>
    <xf numFmtId="164" fontId="0" fillId="0" borderId="12" xfId="0" applyNumberFormat="1" applyFill="1" applyBorder="1" applyAlignment="1">
      <alignment horizontal="center"/>
    </xf>
    <xf numFmtId="164" fontId="0" fillId="0" borderId="28" xfId="0" applyNumberFormat="1" applyFill="1" applyBorder="1" applyAlignment="1">
      <alignment horizontal="center"/>
    </xf>
    <xf numFmtId="164" fontId="0" fillId="0" borderId="34" xfId="0" applyNumberFormat="1" applyFill="1" applyBorder="1" applyAlignment="1">
      <alignment horizontal="center"/>
    </xf>
    <xf numFmtId="164" fontId="0" fillId="0" borderId="20" xfId="0" applyNumberFormat="1" applyFill="1" applyBorder="1" applyAlignment="1">
      <alignment horizontal="center"/>
    </xf>
    <xf numFmtId="0" fontId="1" fillId="13" borderId="13" xfId="0" applyFont="1" applyFill="1" applyBorder="1" applyAlignment="1">
      <alignment horizontal="left" vertical="center"/>
    </xf>
    <xf numFmtId="0" fontId="1" fillId="13" borderId="14" xfId="0" applyFont="1" applyFill="1" applyBorder="1" applyAlignment="1">
      <alignment horizontal="left" vertical="center"/>
    </xf>
    <xf numFmtId="0" fontId="1" fillId="13" borderId="15" xfId="0" applyFont="1" applyFill="1" applyBorder="1" applyAlignment="1">
      <alignment horizontal="left" vertical="center"/>
    </xf>
    <xf numFmtId="0" fontId="0" fillId="12" borderId="31" xfId="0" applyFill="1" applyBorder="1" applyAlignment="1">
      <alignment horizontal="center" vertical="center"/>
    </xf>
    <xf numFmtId="0" fontId="0" fillId="12" borderId="28" xfId="0" applyFill="1" applyBorder="1" applyAlignment="1">
      <alignment horizontal="center" vertical="center"/>
    </xf>
    <xf numFmtId="0" fontId="0" fillId="12" borderId="30" xfId="0" applyFill="1" applyBorder="1" applyAlignment="1">
      <alignment horizontal="center" vertical="center"/>
    </xf>
    <xf numFmtId="0" fontId="24" fillId="24" borderId="31" xfId="0" applyFont="1" applyFill="1" applyBorder="1" applyAlignment="1">
      <alignment horizontal="center" vertical="center" wrapText="1"/>
    </xf>
    <xf numFmtId="0" fontId="24" fillId="24" borderId="12" xfId="0" applyFont="1" applyFill="1" applyBorder="1" applyAlignment="1">
      <alignment horizontal="center" vertical="center" wrapText="1"/>
    </xf>
    <xf numFmtId="0" fontId="24" fillId="24" borderId="30" xfId="0" applyFont="1" applyFill="1" applyBorder="1" applyAlignment="1">
      <alignment horizontal="center" vertical="center" wrapText="1"/>
    </xf>
    <xf numFmtId="0" fontId="24" fillId="24" borderId="33" xfId="0" applyFont="1" applyFill="1" applyBorder="1" applyAlignment="1">
      <alignment horizontal="center" vertical="center" wrapText="1"/>
    </xf>
    <xf numFmtId="0" fontId="24" fillId="24" borderId="28" xfId="0" applyFont="1" applyFill="1" applyBorder="1" applyAlignment="1">
      <alignment horizontal="center" vertical="center" wrapText="1"/>
    </xf>
    <xf numFmtId="0" fontId="24" fillId="24" borderId="20" xfId="0" applyFont="1" applyFill="1" applyBorder="1" applyAlignment="1">
      <alignment horizontal="center" vertical="center" wrapText="1"/>
    </xf>
    <xf numFmtId="0" fontId="2" fillId="6" borderId="67" xfId="0" applyFont="1" applyFill="1" applyBorder="1" applyAlignment="1">
      <alignment horizontal="right" vertical="center"/>
    </xf>
    <xf numFmtId="0" fontId="2" fillId="6" borderId="44" xfId="0" applyFont="1" applyFill="1" applyBorder="1" applyAlignment="1">
      <alignment horizontal="right" vertical="center"/>
    </xf>
    <xf numFmtId="164" fontId="1" fillId="10" borderId="13" xfId="0" applyNumberFormat="1" applyFont="1" applyFill="1" applyBorder="1" applyAlignment="1">
      <alignment horizontal="center" vertical="center"/>
    </xf>
    <xf numFmtId="164" fontId="1" fillId="10" borderId="14" xfId="0" applyNumberFormat="1" applyFont="1" applyFill="1" applyBorder="1" applyAlignment="1">
      <alignment horizontal="center" vertical="center"/>
    </xf>
    <xf numFmtId="164" fontId="1" fillId="10" borderId="15" xfId="0" applyNumberFormat="1" applyFont="1" applyFill="1" applyBorder="1" applyAlignment="1">
      <alignment horizontal="center" vertical="center"/>
    </xf>
    <xf numFmtId="0" fontId="1" fillId="12" borderId="31"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30" xfId="0" applyFont="1" applyFill="1" applyBorder="1" applyAlignment="1">
      <alignment horizontal="center" vertical="center"/>
    </xf>
    <xf numFmtId="0" fontId="1" fillId="12" borderId="33" xfId="0" applyFont="1" applyFill="1" applyBorder="1" applyAlignment="1">
      <alignment horizontal="center" vertical="center"/>
    </xf>
    <xf numFmtId="0" fontId="23" fillId="6" borderId="30" xfId="0" applyFont="1" applyFill="1" applyBorder="1" applyAlignment="1">
      <alignment horizontal="center" vertical="center"/>
    </xf>
    <xf numFmtId="0" fontId="23" fillId="6" borderId="0" xfId="0" applyFont="1" applyFill="1" applyBorder="1" applyAlignment="1">
      <alignment horizontal="center" vertical="center"/>
    </xf>
    <xf numFmtId="0" fontId="23" fillId="6" borderId="33" xfId="0" applyFont="1" applyFill="1" applyBorder="1" applyAlignment="1">
      <alignment horizontal="center" vertical="center"/>
    </xf>
    <xf numFmtId="0" fontId="23" fillId="6" borderId="28" xfId="0" applyFont="1" applyFill="1" applyBorder="1" applyAlignment="1">
      <alignment horizontal="center" vertical="center"/>
    </xf>
    <xf numFmtId="0" fontId="23" fillId="6" borderId="34" xfId="0" applyFont="1" applyFill="1" applyBorder="1" applyAlignment="1">
      <alignment horizontal="center" vertical="center"/>
    </xf>
    <xf numFmtId="0" fontId="23" fillId="6" borderId="20" xfId="0" applyFont="1" applyFill="1" applyBorder="1" applyAlignment="1">
      <alignment horizontal="center" vertical="center"/>
    </xf>
    <xf numFmtId="0" fontId="1" fillId="17" borderId="13" xfId="0" applyNumberFormat="1" applyFont="1" applyFill="1" applyBorder="1" applyAlignment="1">
      <alignment horizontal="center" vertical="center"/>
    </xf>
    <xf numFmtId="0" fontId="1" fillId="17" borderId="14"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2" xfId="0" applyFont="1" applyFill="1" applyBorder="1" applyAlignment="1">
      <alignment horizontal="center" vertical="center"/>
    </xf>
    <xf numFmtId="0" fontId="1" fillId="14" borderId="12" xfId="0" applyFont="1" applyFill="1" applyBorder="1" applyAlignment="1">
      <alignment horizontal="center" vertical="center"/>
    </xf>
    <xf numFmtId="0" fontId="1" fillId="14" borderId="28" xfId="0" applyFont="1" applyFill="1" applyBorder="1" applyAlignment="1">
      <alignment horizontal="center" vertical="center"/>
    </xf>
    <xf numFmtId="0" fontId="1" fillId="14" borderId="34" xfId="0" applyFont="1" applyFill="1" applyBorder="1" applyAlignment="1">
      <alignment horizontal="center" vertical="center"/>
    </xf>
    <xf numFmtId="0" fontId="1" fillId="14" borderId="20" xfId="0" applyFont="1" applyFill="1" applyBorder="1" applyAlignment="1">
      <alignment horizontal="center" vertical="center"/>
    </xf>
    <xf numFmtId="0" fontId="2" fillId="6" borderId="50" xfId="0" applyFont="1" applyFill="1" applyBorder="1" applyAlignment="1">
      <alignment horizontal="right" vertical="center"/>
    </xf>
    <xf numFmtId="0" fontId="2" fillId="6" borderId="55" xfId="0" applyFont="1" applyFill="1" applyBorder="1" applyAlignment="1">
      <alignment horizontal="right" vertical="center"/>
    </xf>
    <xf numFmtId="0" fontId="2" fillId="6" borderId="49" xfId="0" applyFont="1" applyFill="1" applyBorder="1" applyAlignment="1">
      <alignment horizontal="right" vertical="center"/>
    </xf>
    <xf numFmtId="0" fontId="2" fillId="6" borderId="54" xfId="0" applyFont="1" applyFill="1" applyBorder="1" applyAlignment="1">
      <alignment horizontal="right" vertical="center"/>
    </xf>
    <xf numFmtId="0" fontId="22" fillId="21" borderId="31" xfId="0" applyFont="1" applyFill="1" applyBorder="1" applyAlignment="1">
      <alignment horizontal="center" vertical="center"/>
    </xf>
    <xf numFmtId="0" fontId="22" fillId="21" borderId="32" xfId="0" applyFont="1" applyFill="1" applyBorder="1" applyAlignment="1">
      <alignment horizontal="center" vertical="center"/>
    </xf>
    <xf numFmtId="0" fontId="22" fillId="21" borderId="12" xfId="0" applyFont="1" applyFill="1" applyBorder="1" applyAlignment="1">
      <alignment horizontal="center" vertical="center"/>
    </xf>
    <xf numFmtId="0" fontId="22" fillId="21" borderId="28" xfId="0" applyFont="1" applyFill="1" applyBorder="1" applyAlignment="1">
      <alignment horizontal="center" vertical="center"/>
    </xf>
    <xf numFmtId="0" fontId="22" fillId="21" borderId="34" xfId="0" applyFont="1" applyFill="1" applyBorder="1" applyAlignment="1">
      <alignment horizontal="center" vertical="center"/>
    </xf>
    <xf numFmtId="0" fontId="22" fillId="21" borderId="20" xfId="0" applyFont="1" applyFill="1" applyBorder="1" applyAlignment="1">
      <alignment horizontal="center" vertical="center"/>
    </xf>
    <xf numFmtId="0" fontId="21" fillId="15" borderId="31" xfId="0" applyFont="1" applyFill="1" applyBorder="1" applyAlignment="1">
      <alignment horizontal="center" vertical="center"/>
    </xf>
    <xf numFmtId="0" fontId="21" fillId="15" borderId="32" xfId="0" applyFont="1" applyFill="1" applyBorder="1" applyAlignment="1">
      <alignment horizontal="center" vertical="center"/>
    </xf>
    <xf numFmtId="0" fontId="21" fillId="15" borderId="12" xfId="0" applyFont="1" applyFill="1" applyBorder="1" applyAlignment="1">
      <alignment horizontal="center" vertical="center"/>
    </xf>
    <xf numFmtId="0" fontId="21" fillId="15" borderId="28" xfId="0" applyFont="1" applyFill="1" applyBorder="1" applyAlignment="1">
      <alignment horizontal="center" vertical="center"/>
    </xf>
    <xf numFmtId="0" fontId="21" fillId="15" borderId="34" xfId="0" applyFont="1" applyFill="1" applyBorder="1" applyAlignment="1">
      <alignment horizontal="center" vertical="center"/>
    </xf>
    <xf numFmtId="0" fontId="21" fillId="15" borderId="20" xfId="0" applyFont="1" applyFill="1" applyBorder="1" applyAlignment="1">
      <alignment horizontal="center" vertical="center"/>
    </xf>
    <xf numFmtId="0" fontId="24" fillId="12" borderId="31" xfId="0" applyFont="1" applyFill="1" applyBorder="1" applyAlignment="1">
      <alignment horizontal="center" vertical="center" wrapText="1"/>
    </xf>
    <xf numFmtId="0" fontId="24" fillId="12" borderId="12" xfId="0" applyFont="1" applyFill="1" applyBorder="1" applyAlignment="1">
      <alignment horizontal="center" vertical="center" wrapText="1"/>
    </xf>
    <xf numFmtId="0" fontId="24" fillId="12" borderId="30" xfId="0" applyFont="1" applyFill="1" applyBorder="1" applyAlignment="1">
      <alignment horizontal="center" vertical="center" wrapText="1"/>
    </xf>
    <xf numFmtId="0" fontId="24" fillId="12" borderId="33" xfId="0" applyFont="1" applyFill="1" applyBorder="1" applyAlignment="1">
      <alignment horizontal="center" vertical="center" wrapText="1"/>
    </xf>
    <xf numFmtId="0" fontId="24" fillId="12" borderId="28" xfId="0" applyFont="1" applyFill="1" applyBorder="1" applyAlignment="1">
      <alignment horizontal="center" vertical="center" wrapText="1"/>
    </xf>
    <xf numFmtId="0" fontId="24" fillId="12" borderId="20" xfId="0" applyFont="1" applyFill="1" applyBorder="1" applyAlignment="1">
      <alignment horizontal="center" vertical="center" wrapText="1"/>
    </xf>
    <xf numFmtId="0" fontId="0" fillId="15" borderId="43" xfId="0" applyFill="1" applyBorder="1" applyAlignment="1">
      <alignment horizontal="center" vertical="center"/>
    </xf>
    <xf numFmtId="0" fontId="0" fillId="15" borderId="24" xfId="0" applyFill="1" applyBorder="1" applyAlignment="1">
      <alignment horizontal="center" vertical="center"/>
    </xf>
    <xf numFmtId="0" fontId="22" fillId="15" borderId="31" xfId="0" applyFont="1" applyFill="1" applyBorder="1" applyAlignment="1">
      <alignment horizontal="center" vertical="center"/>
    </xf>
    <xf numFmtId="0" fontId="22" fillId="15" borderId="12" xfId="0" applyFont="1" applyFill="1" applyBorder="1" applyAlignment="1">
      <alignment horizontal="center" vertical="center"/>
    </xf>
    <xf numFmtId="0" fontId="22" fillId="15" borderId="30" xfId="0" applyFont="1" applyFill="1" applyBorder="1" applyAlignment="1">
      <alignment horizontal="center" vertical="center"/>
    </xf>
    <xf numFmtId="0" fontId="22" fillId="15" borderId="33" xfId="0" applyFont="1" applyFill="1" applyBorder="1" applyAlignment="1">
      <alignment horizontal="center" vertical="center"/>
    </xf>
    <xf numFmtId="0" fontId="22" fillId="15" borderId="28" xfId="0" applyFont="1" applyFill="1" applyBorder="1" applyAlignment="1">
      <alignment horizontal="center" vertical="center"/>
    </xf>
    <xf numFmtId="0" fontId="22" fillId="15" borderId="20" xfId="0" applyFont="1" applyFill="1" applyBorder="1" applyAlignment="1">
      <alignment horizontal="center" vertical="center"/>
    </xf>
    <xf numFmtId="0" fontId="2" fillId="6" borderId="70" xfId="0" applyFont="1" applyFill="1" applyBorder="1" applyAlignment="1">
      <alignment horizontal="right" vertical="center"/>
    </xf>
    <xf numFmtId="0" fontId="2" fillId="6" borderId="71" xfId="0" applyFont="1" applyFill="1" applyBorder="1" applyAlignment="1">
      <alignment horizontal="right" vertical="center"/>
    </xf>
    <xf numFmtId="0" fontId="24" fillId="12" borderId="31" xfId="0" applyNumberFormat="1" applyFont="1" applyFill="1" applyBorder="1" applyAlignment="1">
      <alignment horizontal="center" vertical="center" wrapText="1"/>
    </xf>
    <xf numFmtId="0" fontId="24" fillId="24" borderId="31" xfId="0" applyNumberFormat="1" applyFont="1" applyFill="1" applyBorder="1" applyAlignment="1">
      <alignment horizontal="center" vertical="center" wrapText="1"/>
    </xf>
    <xf numFmtId="0" fontId="1" fillId="4" borderId="43" xfId="0" applyNumberFormat="1" applyFont="1" applyFill="1" applyBorder="1" applyAlignment="1">
      <alignment horizontal="center" vertical="center"/>
    </xf>
    <xf numFmtId="0" fontId="1" fillId="4" borderId="24" xfId="0" applyFont="1" applyFill="1" applyBorder="1" applyAlignment="1">
      <alignment horizontal="center" vertical="center"/>
    </xf>
    <xf numFmtId="0" fontId="1" fillId="4" borderId="43" xfId="0" applyFont="1" applyFill="1" applyBorder="1" applyAlignment="1">
      <alignment horizontal="center" vertical="center"/>
    </xf>
    <xf numFmtId="164" fontId="0" fillId="0" borderId="30" xfId="0" applyNumberFormat="1" applyFill="1" applyBorder="1" applyAlignment="1">
      <alignment horizontal="center"/>
    </xf>
    <xf numFmtId="164" fontId="0" fillId="0" borderId="0" xfId="0" applyNumberFormat="1" applyFill="1" applyBorder="1" applyAlignment="1">
      <alignment horizontal="center"/>
    </xf>
    <xf numFmtId="164" fontId="0" fillId="0" borderId="33" xfId="0" applyNumberFormat="1" applyFill="1" applyBorder="1" applyAlignment="1">
      <alignment horizontal="center"/>
    </xf>
    <xf numFmtId="0" fontId="29" fillId="6" borderId="30" xfId="0" applyFont="1" applyFill="1" applyBorder="1" applyAlignment="1">
      <alignment horizontal="center" vertical="center"/>
    </xf>
    <xf numFmtId="0" fontId="29" fillId="6" borderId="0" xfId="0" applyFont="1" applyFill="1" applyBorder="1" applyAlignment="1">
      <alignment horizontal="center" vertical="center"/>
    </xf>
    <xf numFmtId="0" fontId="29" fillId="6" borderId="33" xfId="0" applyFont="1" applyFill="1" applyBorder="1" applyAlignment="1">
      <alignment horizontal="center" vertical="center"/>
    </xf>
    <xf numFmtId="0" fontId="29" fillId="6" borderId="28" xfId="0" applyFont="1" applyFill="1" applyBorder="1" applyAlignment="1">
      <alignment horizontal="center" vertical="center"/>
    </xf>
    <xf numFmtId="0" fontId="29" fillId="6" borderId="34" xfId="0" applyFont="1" applyFill="1" applyBorder="1" applyAlignment="1">
      <alignment horizontal="center" vertical="center"/>
    </xf>
    <xf numFmtId="0" fontId="29" fillId="6" borderId="20" xfId="0" applyFont="1" applyFill="1" applyBorder="1" applyAlignment="1">
      <alignment horizontal="center" vertical="center"/>
    </xf>
    <xf numFmtId="0" fontId="2" fillId="6" borderId="29" xfId="0" applyFont="1" applyFill="1" applyBorder="1" applyAlignment="1">
      <alignment horizontal="right" vertical="center"/>
    </xf>
    <xf numFmtId="0" fontId="2" fillId="6" borderId="21" xfId="0" applyFont="1" applyFill="1" applyBorder="1" applyAlignment="1">
      <alignment horizontal="right" vertical="center"/>
    </xf>
    <xf numFmtId="0" fontId="2" fillId="6" borderId="27" xfId="0" applyFont="1" applyFill="1" applyBorder="1" applyAlignment="1">
      <alignment horizontal="right" vertical="center"/>
    </xf>
    <xf numFmtId="0" fontId="2" fillId="6" borderId="19" xfId="0" applyFont="1" applyFill="1" applyBorder="1" applyAlignment="1">
      <alignment horizontal="right" vertical="center"/>
    </xf>
    <xf numFmtId="0" fontId="22" fillId="25" borderId="31" xfId="0" applyFont="1" applyFill="1" applyBorder="1" applyAlignment="1">
      <alignment horizontal="center" vertical="center"/>
    </xf>
    <xf numFmtId="0" fontId="22" fillId="25" borderId="32" xfId="0" applyFont="1" applyFill="1" applyBorder="1" applyAlignment="1">
      <alignment horizontal="center" vertical="center"/>
    </xf>
    <xf numFmtId="0" fontId="22" fillId="25" borderId="12" xfId="0" applyFont="1" applyFill="1" applyBorder="1" applyAlignment="1">
      <alignment horizontal="center" vertical="center"/>
    </xf>
    <xf numFmtId="0" fontId="22" fillId="25" borderId="28" xfId="0" applyFont="1" applyFill="1" applyBorder="1" applyAlignment="1">
      <alignment horizontal="center" vertical="center"/>
    </xf>
    <xf numFmtId="0" fontId="22" fillId="25" borderId="34" xfId="0" applyFont="1" applyFill="1" applyBorder="1" applyAlignment="1">
      <alignment horizontal="center" vertical="center"/>
    </xf>
    <xf numFmtId="0" fontId="22" fillId="25" borderId="20" xfId="0" applyFont="1" applyFill="1" applyBorder="1" applyAlignment="1">
      <alignment horizontal="center" vertical="center"/>
    </xf>
    <xf numFmtId="0" fontId="1" fillId="17" borderId="14" xfId="0" applyNumberFormat="1" applyFont="1" applyFill="1" applyBorder="1" applyAlignment="1">
      <alignment horizontal="center" vertical="center"/>
    </xf>
    <xf numFmtId="0" fontId="1" fillId="23" borderId="13" xfId="0" applyFont="1" applyFill="1" applyBorder="1" applyAlignment="1">
      <alignment horizontal="center" vertical="center"/>
    </xf>
    <xf numFmtId="0" fontId="1" fillId="23" borderId="14" xfId="0" applyFont="1" applyFill="1" applyBorder="1" applyAlignment="1">
      <alignment horizontal="center" vertical="center"/>
    </xf>
    <xf numFmtId="0" fontId="1" fillId="23" borderId="15" xfId="0" applyFont="1" applyFill="1" applyBorder="1" applyAlignment="1">
      <alignment horizontal="center" vertical="center"/>
    </xf>
    <xf numFmtId="0" fontId="1" fillId="23" borderId="13" xfId="0" applyNumberFormat="1" applyFont="1" applyFill="1" applyBorder="1" applyAlignment="1">
      <alignment horizontal="center" vertical="center"/>
    </xf>
    <xf numFmtId="0" fontId="28" fillId="12" borderId="13"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2" borderId="15"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zoomScale="80" zoomScaleNormal="80" workbookViewId="0">
      <selection activeCell="B9" sqref="B9"/>
    </sheetView>
  </sheetViews>
  <sheetFormatPr defaultRowHeight="15" x14ac:dyDescent="0.25"/>
  <cols>
    <col min="1" max="1" width="7.5703125" style="1" customWidth="1"/>
    <col min="3" max="3" width="10.5703125" customWidth="1"/>
    <col min="7" max="7" width="14" customWidth="1"/>
    <col min="10" max="10" width="10.28515625" bestFit="1" customWidth="1"/>
    <col min="11" max="11" width="7.85546875" bestFit="1" customWidth="1"/>
    <col min="12" max="12" width="8.7109375" bestFit="1" customWidth="1"/>
    <col min="13" max="13" width="6" bestFit="1" customWidth="1"/>
    <col min="14" max="14" width="6.42578125" bestFit="1" customWidth="1"/>
    <col min="15" max="15" width="5.7109375" bestFit="1" customWidth="1"/>
    <col min="19" max="19" width="12.28515625" customWidth="1"/>
    <col min="22" max="22" width="9.140625" customWidth="1"/>
  </cols>
  <sheetData>
    <row r="1" spans="2:21" ht="19.5" thickBot="1" x14ac:dyDescent="0.35">
      <c r="B1" s="921" t="s">
        <v>33</v>
      </c>
      <c r="C1" s="922"/>
      <c r="D1" s="922"/>
      <c r="E1" s="922"/>
      <c r="F1" s="922"/>
      <c r="G1" s="922"/>
      <c r="H1" s="922"/>
      <c r="I1" s="922"/>
      <c r="J1" s="922"/>
      <c r="K1" s="922"/>
      <c r="L1" s="922"/>
      <c r="M1" s="922"/>
      <c r="N1" s="922"/>
      <c r="O1" s="923"/>
    </row>
    <row r="2" spans="2:21" ht="15.75" thickBot="1" x14ac:dyDescent="0.3"/>
    <row r="3" spans="2:21" ht="15.75" thickBot="1" x14ac:dyDescent="0.3">
      <c r="B3" s="933" t="s">
        <v>34</v>
      </c>
      <c r="C3" s="934"/>
      <c r="D3" s="934"/>
      <c r="E3" s="934"/>
      <c r="F3" s="934"/>
      <c r="G3" s="934"/>
      <c r="H3" s="934"/>
      <c r="I3" s="934"/>
      <c r="J3" s="934"/>
      <c r="K3" s="934"/>
      <c r="L3" s="934"/>
      <c r="M3" s="934"/>
      <c r="N3" s="935"/>
    </row>
    <row r="4" spans="2:21" ht="15.75" thickBot="1" x14ac:dyDescent="0.3">
      <c r="B4" s="17"/>
      <c r="C4" s="49"/>
      <c r="D4" s="270" t="s">
        <v>37</v>
      </c>
      <c r="E4" s="270" t="s">
        <v>38</v>
      </c>
      <c r="F4" s="271" t="s">
        <v>39</v>
      </c>
      <c r="G4" s="271" t="s">
        <v>40</v>
      </c>
      <c r="H4" s="271" t="s">
        <v>41</v>
      </c>
      <c r="I4" s="271" t="s">
        <v>42</v>
      </c>
      <c r="J4" s="404" t="s">
        <v>36</v>
      </c>
      <c r="K4" s="405" t="s">
        <v>99</v>
      </c>
      <c r="L4" s="406" t="s">
        <v>97</v>
      </c>
      <c r="M4" s="407" t="s">
        <v>98</v>
      </c>
      <c r="N4" s="408" t="s">
        <v>76</v>
      </c>
      <c r="O4" s="409" t="s">
        <v>185</v>
      </c>
      <c r="Q4" s="943" t="s">
        <v>176</v>
      </c>
      <c r="R4" s="944"/>
      <c r="S4" s="823" t="s">
        <v>36</v>
      </c>
      <c r="T4" s="823" t="s">
        <v>97</v>
      </c>
      <c r="U4" s="824" t="s">
        <v>98</v>
      </c>
    </row>
    <row r="5" spans="2:21" x14ac:dyDescent="0.25">
      <c r="B5" s="52" t="s">
        <v>28</v>
      </c>
      <c r="C5" s="18" t="s">
        <v>31</v>
      </c>
      <c r="D5" s="403">
        <v>0.3206</v>
      </c>
      <c r="E5" s="83">
        <v>0.31519999999999998</v>
      </c>
      <c r="F5" s="83">
        <v>0.31519999999999998</v>
      </c>
      <c r="G5" s="83">
        <v>0.31519999999999998</v>
      </c>
      <c r="H5" s="83">
        <v>0.31519999999999998</v>
      </c>
      <c r="I5" s="83">
        <v>0.31519999999999998</v>
      </c>
      <c r="J5" s="410">
        <f t="shared" ref="J5:J10" si="0">AVERAGE(D5:I5)</f>
        <v>0.31609999999999994</v>
      </c>
      <c r="K5" s="411">
        <f>_xlfn.STDEV.P(D5:I5)</f>
        <v>2.0124611797498167E-3</v>
      </c>
      <c r="L5" s="412">
        <f t="shared" ref="L5:L10" si="1">MAX(D5:I5)</f>
        <v>0.3206</v>
      </c>
      <c r="M5" s="413">
        <f t="shared" ref="M5:M10" si="2">MIN(E5:I5)</f>
        <v>0.31519999999999998</v>
      </c>
      <c r="N5" s="414">
        <f t="shared" ref="N5:N10" si="3">J5/L5</f>
        <v>0.98596381784154696</v>
      </c>
      <c r="O5" s="415">
        <f>1-N5</f>
        <v>1.4036182158453037E-2</v>
      </c>
      <c r="Q5" s="939" t="s">
        <v>177</v>
      </c>
      <c r="R5" s="818" t="s">
        <v>31</v>
      </c>
      <c r="S5" s="825">
        <v>0.31609999999999994</v>
      </c>
      <c r="T5" s="825">
        <v>0.3206</v>
      </c>
      <c r="U5" s="826">
        <v>0.31519999999999998</v>
      </c>
    </row>
    <row r="6" spans="2:21" ht="15.75" thickBot="1" x14ac:dyDescent="0.3">
      <c r="B6" s="19"/>
      <c r="C6" s="19" t="s">
        <v>30</v>
      </c>
      <c r="D6" s="60">
        <v>9.9101999999999997</v>
      </c>
      <c r="E6" s="57">
        <f>D26</f>
        <v>10.6187</v>
      </c>
      <c r="F6" s="57">
        <f>L26</f>
        <v>10.6187</v>
      </c>
      <c r="G6" s="57">
        <f>T26</f>
        <v>10.6187</v>
      </c>
      <c r="H6" s="57">
        <v>10.6187</v>
      </c>
      <c r="I6" s="57">
        <v>10.6187</v>
      </c>
      <c r="J6" s="416">
        <f t="shared" si="0"/>
        <v>10.500616666666668</v>
      </c>
      <c r="K6" s="417">
        <f t="shared" ref="K6:K10" si="4">_xlfn.STDEV.P(D6:I6)</f>
        <v>0.26404236034310047</v>
      </c>
      <c r="L6" s="418">
        <f t="shared" si="1"/>
        <v>10.6187</v>
      </c>
      <c r="M6" s="419">
        <f t="shared" si="2"/>
        <v>10.6187</v>
      </c>
      <c r="N6" s="420">
        <f t="shared" si="3"/>
        <v>0.98887968081466349</v>
      </c>
      <c r="O6" s="421">
        <f t="shared" ref="O6:O10" si="5">1-N6</f>
        <v>1.1120319185336514E-2</v>
      </c>
      <c r="Q6" s="940"/>
      <c r="R6" s="819" t="s">
        <v>30</v>
      </c>
      <c r="S6" s="827">
        <v>10.500616666666668</v>
      </c>
      <c r="T6" s="828">
        <v>10.6187</v>
      </c>
      <c r="U6" s="829">
        <v>10.6187</v>
      </c>
    </row>
    <row r="7" spans="2:21" ht="15.75" thickBot="1" x14ac:dyDescent="0.3">
      <c r="B7" s="400" t="s">
        <v>29</v>
      </c>
      <c r="C7" s="401" t="s">
        <v>50</v>
      </c>
      <c r="D7" s="402">
        <v>0.16189999999999999</v>
      </c>
      <c r="E7" s="83">
        <v>0.16189999999999999</v>
      </c>
      <c r="F7" s="83">
        <v>0.16189999999999999</v>
      </c>
      <c r="G7" s="83">
        <v>0.16189999999999999</v>
      </c>
      <c r="H7" s="83">
        <v>0.16189999999999999</v>
      </c>
      <c r="I7" s="83">
        <v>0.16189999999999999</v>
      </c>
      <c r="J7" s="410">
        <f t="shared" si="0"/>
        <v>0.16189999999999996</v>
      </c>
      <c r="K7" s="411">
        <f t="shared" si="4"/>
        <v>2.7755575615628914E-17</v>
      </c>
      <c r="L7" s="412">
        <f t="shared" si="1"/>
        <v>0.16189999999999999</v>
      </c>
      <c r="M7" s="413">
        <f t="shared" si="2"/>
        <v>0.16189999999999999</v>
      </c>
      <c r="N7" s="414">
        <f t="shared" si="3"/>
        <v>0.99999999999999978</v>
      </c>
      <c r="O7" s="415">
        <f t="shared" si="5"/>
        <v>0</v>
      </c>
      <c r="Q7" s="817" t="s">
        <v>149</v>
      </c>
      <c r="R7" s="820" t="s">
        <v>212</v>
      </c>
      <c r="S7" s="825">
        <v>0.16189999999999996</v>
      </c>
      <c r="T7" s="825">
        <v>0.16189999999999999</v>
      </c>
      <c r="U7" s="826">
        <v>0.16189999999999999</v>
      </c>
    </row>
    <row r="8" spans="2:21" ht="15.75" thickBot="1" x14ac:dyDescent="0.3">
      <c r="B8" s="54"/>
      <c r="C8" s="65" t="s">
        <v>51</v>
      </c>
      <c r="D8" s="66"/>
      <c r="E8" s="57"/>
      <c r="F8" s="57"/>
      <c r="G8" s="57"/>
      <c r="H8" s="57"/>
      <c r="I8" s="57"/>
      <c r="J8" s="416"/>
      <c r="K8" s="417"/>
      <c r="L8" s="418"/>
      <c r="M8" s="419"/>
      <c r="N8" s="420"/>
      <c r="O8" s="421"/>
      <c r="Q8" s="941" t="s">
        <v>323</v>
      </c>
      <c r="R8" s="821" t="s">
        <v>32</v>
      </c>
      <c r="S8" s="825">
        <v>1.8625</v>
      </c>
      <c r="T8" s="825">
        <v>1.9145000000000001</v>
      </c>
      <c r="U8" s="826">
        <v>1.8521000000000001</v>
      </c>
    </row>
    <row r="9" spans="2:21" ht="15.75" thickBot="1" x14ac:dyDescent="0.3">
      <c r="B9" s="901" t="s">
        <v>346</v>
      </c>
      <c r="C9" s="36" t="s">
        <v>32</v>
      </c>
      <c r="D9" s="399">
        <v>1.9145000000000001</v>
      </c>
      <c r="E9" s="83">
        <f>C28</f>
        <v>1.8521000000000001</v>
      </c>
      <c r="F9" s="83">
        <f>K28</f>
        <v>1.8521000000000001</v>
      </c>
      <c r="G9" s="83">
        <f>S28</f>
        <v>1.8521000000000001</v>
      </c>
      <c r="H9" s="83">
        <v>1.8521000000000001</v>
      </c>
      <c r="I9" s="83">
        <v>1.8521000000000001</v>
      </c>
      <c r="J9" s="410">
        <f t="shared" si="0"/>
        <v>1.8625</v>
      </c>
      <c r="K9" s="411">
        <f t="shared" si="4"/>
        <v>2.3255106965997814E-2</v>
      </c>
      <c r="L9" s="412">
        <f t="shared" si="1"/>
        <v>1.9145000000000001</v>
      </c>
      <c r="M9" s="413">
        <f t="shared" si="2"/>
        <v>1.8521000000000001</v>
      </c>
      <c r="N9" s="414">
        <f t="shared" si="3"/>
        <v>0.97283886132149389</v>
      </c>
      <c r="O9" s="415">
        <f t="shared" si="5"/>
        <v>2.7161138678506114E-2</v>
      </c>
      <c r="Q9" s="942"/>
      <c r="R9" s="822" t="s">
        <v>43</v>
      </c>
      <c r="S9" s="827">
        <v>-1.2557500000000001</v>
      </c>
      <c r="T9" s="828">
        <v>-1.2069000000000001</v>
      </c>
      <c r="U9" s="829">
        <v>-1.2069000000000001</v>
      </c>
    </row>
    <row r="10" spans="2:21" ht="15.75" thickBot="1" x14ac:dyDescent="0.3">
      <c r="B10" s="21"/>
      <c r="C10" s="21" t="s">
        <v>43</v>
      </c>
      <c r="D10" s="62">
        <v>-1.5</v>
      </c>
      <c r="E10" s="57">
        <f>D28</f>
        <v>-1.2069000000000001</v>
      </c>
      <c r="F10" s="57">
        <f>L28</f>
        <v>-1.2069000000000001</v>
      </c>
      <c r="G10" s="57">
        <f>T28</f>
        <v>-1.2069000000000001</v>
      </c>
      <c r="H10" s="57">
        <v>-1.2069000000000001</v>
      </c>
      <c r="I10" s="57">
        <v>-1.2069000000000001</v>
      </c>
      <c r="J10" s="416">
        <f t="shared" si="0"/>
        <v>-1.2557500000000001</v>
      </c>
      <c r="K10" s="417">
        <f t="shared" si="4"/>
        <v>0.1092319207008647</v>
      </c>
      <c r="L10" s="418">
        <f t="shared" si="1"/>
        <v>-1.2069000000000001</v>
      </c>
      <c r="M10" s="419">
        <f t="shared" si="2"/>
        <v>-1.2069000000000001</v>
      </c>
      <c r="N10" s="420">
        <f t="shared" si="3"/>
        <v>1.0404755986411467</v>
      </c>
      <c r="O10" s="421">
        <f t="shared" si="5"/>
        <v>-4.0475598641146693E-2</v>
      </c>
    </row>
    <row r="11" spans="2:21" x14ac:dyDescent="0.25">
      <c r="B11" s="48"/>
      <c r="C11" s="45"/>
      <c r="D11" s="45"/>
      <c r="E11" s="46"/>
      <c r="F11" s="46"/>
      <c r="G11" s="46"/>
      <c r="H11" s="46"/>
      <c r="I11" s="46"/>
      <c r="J11" s="26"/>
      <c r="K11" s="45"/>
      <c r="L11" s="45"/>
      <c r="M11" s="26"/>
    </row>
    <row r="12" spans="2:21" x14ac:dyDescent="0.25">
      <c r="B12" s="45"/>
      <c r="C12" s="45"/>
      <c r="D12" s="45"/>
      <c r="E12" s="46"/>
      <c r="F12" s="46"/>
      <c r="G12" s="46"/>
      <c r="H12" s="46"/>
      <c r="I12" s="46"/>
      <c r="J12" s="46"/>
      <c r="K12" s="45"/>
      <c r="L12" s="45"/>
      <c r="M12" s="26"/>
    </row>
    <row r="13" spans="2:21" x14ac:dyDescent="0.25">
      <c r="B13" t="s">
        <v>17</v>
      </c>
      <c r="D13" t="s">
        <v>18</v>
      </c>
    </row>
    <row r="14" spans="2:21" x14ac:dyDescent="0.25">
      <c r="D14" s="2">
        <v>2.5099999999999998</v>
      </c>
      <c r="E14" s="2">
        <v>0.33100000000000002</v>
      </c>
      <c r="F14" s="2">
        <v>-0.1726</v>
      </c>
      <c r="G14" s="2">
        <v>0.54</v>
      </c>
      <c r="H14" s="2">
        <v>0</v>
      </c>
      <c r="I14" s="2">
        <v>-1.3281000000000001</v>
      </c>
      <c r="J14" s="2">
        <v>0</v>
      </c>
    </row>
    <row r="15" spans="2:21" x14ac:dyDescent="0.25">
      <c r="D15" s="2">
        <v>4.5</v>
      </c>
      <c r="E15" s="2">
        <v>0.33500000000000002</v>
      </c>
      <c r="F15" s="2">
        <v>-0.1726</v>
      </c>
      <c r="G15" s="2">
        <v>0.53100000000000003</v>
      </c>
      <c r="H15" s="2">
        <v>0</v>
      </c>
      <c r="I15" s="2">
        <v>-1.3781000000000001</v>
      </c>
      <c r="J15" s="2">
        <v>0</v>
      </c>
    </row>
    <row r="16" spans="2:21" ht="20.25" customHeight="1" x14ac:dyDescent="0.25"/>
    <row r="17" spans="1:24" ht="15.75" thickBot="1" x14ac:dyDescent="0.3"/>
    <row r="18" spans="1:24" ht="15.75" thickBot="1" x14ac:dyDescent="0.3">
      <c r="B18" s="927" t="s">
        <v>38</v>
      </c>
      <c r="C18" s="928"/>
      <c r="D18" s="928"/>
      <c r="E18" s="928"/>
      <c r="F18" s="928"/>
      <c r="G18" s="928"/>
      <c r="H18" s="929"/>
      <c r="J18" s="936" t="s">
        <v>39</v>
      </c>
      <c r="K18" s="937"/>
      <c r="L18" s="937"/>
      <c r="M18" s="937"/>
      <c r="N18" s="937"/>
      <c r="O18" s="937"/>
      <c r="P18" s="938"/>
      <c r="R18" s="930" t="s">
        <v>40</v>
      </c>
      <c r="S18" s="931"/>
      <c r="T18" s="931"/>
      <c r="U18" s="931"/>
      <c r="V18" s="931"/>
      <c r="W18" s="931"/>
      <c r="X18" s="932"/>
    </row>
    <row r="19" spans="1:24" x14ac:dyDescent="0.25">
      <c r="A19" s="1" t="s">
        <v>31</v>
      </c>
      <c r="B19" s="35">
        <v>0</v>
      </c>
      <c r="C19" s="35">
        <v>1</v>
      </c>
      <c r="D19" s="35">
        <v>1</v>
      </c>
      <c r="E19" s="35">
        <v>1</v>
      </c>
      <c r="F19" s="35">
        <v>1</v>
      </c>
      <c r="G19" s="35">
        <v>1</v>
      </c>
      <c r="H19" s="35">
        <v>1</v>
      </c>
      <c r="J19" s="2">
        <v>0</v>
      </c>
      <c r="K19" s="2">
        <v>1</v>
      </c>
      <c r="L19" s="2">
        <v>1</v>
      </c>
      <c r="M19" s="2">
        <v>1</v>
      </c>
      <c r="N19" s="2">
        <v>1</v>
      </c>
      <c r="O19" s="2">
        <v>1</v>
      </c>
      <c r="P19" s="2">
        <v>1</v>
      </c>
      <c r="R19" s="2">
        <v>0</v>
      </c>
      <c r="S19" s="2">
        <v>1</v>
      </c>
      <c r="T19" s="2">
        <v>1</v>
      </c>
      <c r="U19" s="2">
        <v>1</v>
      </c>
      <c r="V19" s="2">
        <v>1</v>
      </c>
      <c r="W19" s="2">
        <v>1</v>
      </c>
      <c r="X19" s="2">
        <v>1</v>
      </c>
    </row>
    <row r="20" spans="1:24" x14ac:dyDescent="0.25">
      <c r="A20" s="1" t="s">
        <v>30</v>
      </c>
      <c r="B20" s="2">
        <v>0</v>
      </c>
      <c r="C20" s="2">
        <v>1</v>
      </c>
      <c r="D20" s="2">
        <v>1</v>
      </c>
      <c r="E20" s="2">
        <v>1</v>
      </c>
      <c r="F20" s="2">
        <v>1</v>
      </c>
      <c r="G20" s="2">
        <v>1</v>
      </c>
      <c r="H20" s="2">
        <v>1</v>
      </c>
      <c r="J20" s="2">
        <v>0</v>
      </c>
      <c r="K20" s="2">
        <v>1</v>
      </c>
      <c r="L20" s="2">
        <v>1</v>
      </c>
      <c r="M20" s="2">
        <v>1</v>
      </c>
      <c r="N20" s="2">
        <v>1</v>
      </c>
      <c r="O20" s="2">
        <v>1</v>
      </c>
      <c r="P20" s="2">
        <v>1</v>
      </c>
      <c r="R20" s="2">
        <v>0</v>
      </c>
      <c r="S20" s="2">
        <v>1</v>
      </c>
      <c r="T20" s="2">
        <v>1</v>
      </c>
      <c r="U20" s="2">
        <v>1</v>
      </c>
      <c r="V20" s="2">
        <v>1</v>
      </c>
      <c r="W20" s="2">
        <v>1</v>
      </c>
      <c r="X20" s="2">
        <v>1</v>
      </c>
    </row>
    <row r="21" spans="1:24" x14ac:dyDescent="0.25">
      <c r="A21" s="1" t="s">
        <v>46</v>
      </c>
      <c r="B21" s="2">
        <v>0</v>
      </c>
      <c r="C21" s="2">
        <v>1</v>
      </c>
      <c r="D21" s="2">
        <v>1</v>
      </c>
      <c r="E21" s="2">
        <v>1</v>
      </c>
      <c r="F21" s="2">
        <v>1</v>
      </c>
      <c r="G21" s="2">
        <v>1</v>
      </c>
      <c r="H21" s="2">
        <v>1</v>
      </c>
      <c r="J21" s="2">
        <v>0</v>
      </c>
      <c r="K21" s="2">
        <v>1</v>
      </c>
      <c r="L21" s="2">
        <v>1</v>
      </c>
      <c r="M21" s="2">
        <v>1</v>
      </c>
      <c r="N21" s="2">
        <v>1</v>
      </c>
      <c r="O21" s="2">
        <v>1</v>
      </c>
      <c r="P21" s="2">
        <v>1</v>
      </c>
      <c r="R21" s="2">
        <v>0</v>
      </c>
      <c r="S21" s="2">
        <v>1</v>
      </c>
      <c r="T21" s="2">
        <v>1</v>
      </c>
      <c r="U21" s="2">
        <v>1</v>
      </c>
      <c r="V21" s="2">
        <v>1</v>
      </c>
      <c r="W21" s="2">
        <v>1</v>
      </c>
      <c r="X21" s="2">
        <v>1</v>
      </c>
    </row>
    <row r="22" spans="1:24" x14ac:dyDescent="0.25">
      <c r="A22" s="1" t="s">
        <v>47</v>
      </c>
      <c r="B22" s="2">
        <v>0</v>
      </c>
      <c r="C22" s="2">
        <v>1</v>
      </c>
      <c r="D22" s="2">
        <v>1</v>
      </c>
      <c r="E22" s="2">
        <v>1</v>
      </c>
      <c r="F22" s="2">
        <v>1</v>
      </c>
      <c r="G22" s="2">
        <v>1</v>
      </c>
      <c r="H22" s="2">
        <v>1</v>
      </c>
      <c r="J22" s="2">
        <v>0</v>
      </c>
      <c r="K22" s="2">
        <v>1</v>
      </c>
      <c r="L22" s="2">
        <v>1</v>
      </c>
      <c r="M22" s="2">
        <v>1</v>
      </c>
      <c r="N22" s="2">
        <v>1</v>
      </c>
      <c r="O22" s="2">
        <v>1</v>
      </c>
      <c r="P22" s="2">
        <v>1</v>
      </c>
      <c r="R22" s="2">
        <v>0</v>
      </c>
      <c r="S22" s="2">
        <v>1</v>
      </c>
      <c r="T22" s="2">
        <v>1</v>
      </c>
      <c r="U22" s="2">
        <v>1</v>
      </c>
      <c r="V22" s="2">
        <v>1</v>
      </c>
      <c r="W22" s="2">
        <v>1</v>
      </c>
      <c r="X22" s="2">
        <v>1</v>
      </c>
    </row>
    <row r="23" spans="1:24" x14ac:dyDescent="0.25">
      <c r="A23" s="1" t="s">
        <v>32</v>
      </c>
      <c r="B23" s="2">
        <v>0</v>
      </c>
      <c r="C23" s="2">
        <v>1</v>
      </c>
      <c r="D23" s="2">
        <v>1</v>
      </c>
      <c r="E23" s="2">
        <v>1</v>
      </c>
      <c r="F23" s="2">
        <v>1</v>
      </c>
      <c r="G23" s="2">
        <v>1</v>
      </c>
      <c r="H23" s="2">
        <v>1</v>
      </c>
      <c r="J23" s="2">
        <v>0</v>
      </c>
      <c r="K23" s="2">
        <v>1</v>
      </c>
      <c r="L23" s="2">
        <v>1</v>
      </c>
      <c r="M23" s="2">
        <v>1</v>
      </c>
      <c r="N23" s="2">
        <v>1</v>
      </c>
      <c r="O23" s="2">
        <v>1</v>
      </c>
      <c r="P23" s="2">
        <v>1</v>
      </c>
      <c r="R23" s="2">
        <v>0</v>
      </c>
      <c r="S23" s="2">
        <v>1</v>
      </c>
      <c r="T23" s="2">
        <v>1</v>
      </c>
      <c r="U23" s="2">
        <v>1</v>
      </c>
      <c r="V23" s="2">
        <v>1</v>
      </c>
      <c r="W23" s="2">
        <v>1</v>
      </c>
      <c r="X23" s="2">
        <v>1</v>
      </c>
    </row>
    <row r="24" spans="1:24" x14ac:dyDescent="0.25">
      <c r="A24" s="1" t="s">
        <v>43</v>
      </c>
      <c r="B24" s="2">
        <v>0</v>
      </c>
      <c r="C24" s="2">
        <v>1</v>
      </c>
      <c r="D24" s="2">
        <v>1</v>
      </c>
      <c r="E24" s="2">
        <v>1</v>
      </c>
      <c r="F24" s="2">
        <v>1</v>
      </c>
      <c r="G24" s="2">
        <v>1</v>
      </c>
      <c r="H24" s="2">
        <v>1</v>
      </c>
      <c r="J24" s="2">
        <v>0</v>
      </c>
      <c r="K24" s="2">
        <v>1</v>
      </c>
      <c r="L24" s="2">
        <v>1</v>
      </c>
      <c r="M24" s="2">
        <v>1</v>
      </c>
      <c r="N24" s="2">
        <v>1</v>
      </c>
      <c r="O24" s="2">
        <v>1</v>
      </c>
      <c r="P24" s="2">
        <v>1</v>
      </c>
      <c r="R24" s="2">
        <v>0</v>
      </c>
      <c r="S24" s="2">
        <v>1</v>
      </c>
      <c r="T24" s="2">
        <v>1</v>
      </c>
      <c r="U24" s="2">
        <v>1</v>
      </c>
      <c r="V24" s="2">
        <v>1</v>
      </c>
      <c r="W24" s="2">
        <v>1</v>
      </c>
      <c r="X24" s="2">
        <v>1</v>
      </c>
    </row>
    <row r="25" spans="1:24" x14ac:dyDescent="0.25">
      <c r="B25" s="26"/>
      <c r="C25" s="26"/>
      <c r="D25" s="26"/>
      <c r="E25" s="26"/>
      <c r="F25" s="26"/>
      <c r="G25" s="26"/>
      <c r="H25" s="26"/>
      <c r="J25" s="26"/>
      <c r="K25" s="26"/>
      <c r="L25" s="26"/>
      <c r="M25" s="26"/>
      <c r="N25" s="26"/>
      <c r="O25" s="26"/>
      <c r="P25" s="26"/>
      <c r="R25" s="26"/>
      <c r="S25" s="26"/>
      <c r="T25" s="26"/>
      <c r="U25" s="26"/>
      <c r="V25" s="26"/>
      <c r="W25" s="26"/>
      <c r="X25" s="26"/>
    </row>
    <row r="26" spans="1:24" x14ac:dyDescent="0.25">
      <c r="B26" s="2" t="s">
        <v>71</v>
      </c>
      <c r="C26" s="2">
        <v>0.31490000000000001</v>
      </c>
      <c r="D26" s="2">
        <v>10.6187</v>
      </c>
      <c r="E26" s="26"/>
      <c r="F26" s="26"/>
      <c r="G26" s="26"/>
      <c r="H26" s="26"/>
      <c r="J26" s="2" t="s">
        <v>71</v>
      </c>
      <c r="K26" s="2">
        <v>0.31490000000000001</v>
      </c>
      <c r="L26" s="2">
        <v>10.6187</v>
      </c>
      <c r="M26" s="26"/>
      <c r="N26" s="26"/>
      <c r="O26" s="26"/>
      <c r="P26" s="26"/>
      <c r="R26" s="2" t="s">
        <v>71</v>
      </c>
      <c r="S26" s="2">
        <v>0.31490000000000001</v>
      </c>
      <c r="T26" s="2">
        <v>10.6187</v>
      </c>
      <c r="U26" s="26"/>
      <c r="V26" s="26"/>
      <c r="W26" s="26"/>
      <c r="X26" s="26"/>
    </row>
    <row r="27" spans="1:24" x14ac:dyDescent="0.25">
      <c r="B27" s="2" t="s">
        <v>68</v>
      </c>
      <c r="C27" s="2"/>
      <c r="D27" s="2"/>
      <c r="E27" s="26"/>
      <c r="F27" s="26"/>
      <c r="G27" s="26"/>
      <c r="H27" s="26"/>
      <c r="J27" s="2" t="s">
        <v>68</v>
      </c>
      <c r="K27" s="2"/>
      <c r="L27" s="2"/>
      <c r="M27" s="26"/>
      <c r="N27" s="26"/>
      <c r="O27" s="26"/>
      <c r="P27" s="26"/>
      <c r="R27" s="2" t="s">
        <v>68</v>
      </c>
      <c r="S27" s="2"/>
      <c r="T27" s="2"/>
      <c r="U27" s="26"/>
      <c r="V27" s="26"/>
      <c r="W27" s="26"/>
      <c r="X27" s="26"/>
    </row>
    <row r="28" spans="1:24" x14ac:dyDescent="0.25">
      <c r="B28" s="2" t="s">
        <v>69</v>
      </c>
      <c r="C28" s="2">
        <v>1.8521000000000001</v>
      </c>
      <c r="D28" s="2">
        <v>-1.2069000000000001</v>
      </c>
      <c r="E28" s="26"/>
      <c r="F28" s="26"/>
      <c r="G28" s="26"/>
      <c r="H28" s="26"/>
      <c r="J28" s="2" t="s">
        <v>69</v>
      </c>
      <c r="K28" s="2">
        <v>1.8521000000000001</v>
      </c>
      <c r="L28" s="2">
        <v>-1.2069000000000001</v>
      </c>
      <c r="M28" s="26"/>
      <c r="N28" s="26"/>
      <c r="O28" s="26"/>
      <c r="P28" s="26"/>
      <c r="R28" s="2" t="s">
        <v>69</v>
      </c>
      <c r="S28" s="2">
        <v>1.8521000000000001</v>
      </c>
      <c r="T28" s="2">
        <v>-1.2069000000000001</v>
      </c>
      <c r="U28" s="26"/>
      <c r="V28" s="26"/>
      <c r="W28" s="26"/>
      <c r="X28" s="26"/>
    </row>
    <row r="29" spans="1:24" x14ac:dyDescent="0.25">
      <c r="B29" s="26"/>
      <c r="C29" s="26"/>
      <c r="D29" s="26"/>
      <c r="E29" s="26"/>
      <c r="F29" s="26"/>
      <c r="G29" s="26"/>
      <c r="H29" s="26"/>
      <c r="J29" s="26"/>
      <c r="K29" s="26"/>
      <c r="L29" s="26"/>
      <c r="M29" s="26"/>
      <c r="N29" s="26"/>
      <c r="O29" s="26"/>
      <c r="P29" s="26"/>
      <c r="R29" s="26"/>
      <c r="S29" s="26"/>
      <c r="T29" s="26"/>
      <c r="U29" s="26"/>
      <c r="V29" s="26"/>
      <c r="W29" s="26"/>
      <c r="X29" s="26"/>
    </row>
    <row r="30" spans="1:24" x14ac:dyDescent="0.25">
      <c r="B30" s="26"/>
      <c r="C30" s="26"/>
      <c r="D30" s="26"/>
      <c r="E30" s="26"/>
      <c r="F30" s="26"/>
      <c r="G30" s="26"/>
      <c r="H30" s="26"/>
      <c r="J30" s="26"/>
      <c r="K30" s="26"/>
      <c r="L30" s="26"/>
      <c r="M30" s="26"/>
      <c r="N30" s="26"/>
      <c r="O30" s="26"/>
      <c r="P30" s="26"/>
      <c r="R30" s="26"/>
      <c r="S30" s="26"/>
      <c r="T30" s="26"/>
      <c r="U30" s="26"/>
      <c r="V30" s="26"/>
      <c r="W30" s="26"/>
      <c r="X30" s="26"/>
    </row>
    <row r="32" spans="1:24" ht="15.75" thickBot="1" x14ac:dyDescent="0.3"/>
    <row r="33" spans="1:24" ht="15.75" thickBot="1" x14ac:dyDescent="0.3">
      <c r="B33" s="924" t="s">
        <v>70</v>
      </c>
      <c r="C33" s="925"/>
      <c r="D33" s="925"/>
      <c r="E33" s="925"/>
      <c r="F33" s="925"/>
      <c r="G33" s="925"/>
      <c r="H33" s="926"/>
      <c r="J33" s="927" t="s">
        <v>41</v>
      </c>
      <c r="K33" s="928"/>
      <c r="L33" s="928"/>
      <c r="M33" s="928"/>
      <c r="N33" s="928"/>
      <c r="O33" s="928"/>
      <c r="P33" s="929"/>
      <c r="R33" s="930" t="s">
        <v>42</v>
      </c>
      <c r="S33" s="931"/>
      <c r="T33" s="931"/>
      <c r="U33" s="931"/>
      <c r="V33" s="931"/>
      <c r="W33" s="931"/>
      <c r="X33" s="932"/>
    </row>
    <row r="34" spans="1:24" x14ac:dyDescent="0.25">
      <c r="A34" s="1" t="s">
        <v>31</v>
      </c>
      <c r="B34" s="35">
        <v>0</v>
      </c>
      <c r="C34" s="35">
        <v>1</v>
      </c>
      <c r="D34" s="35">
        <v>1</v>
      </c>
      <c r="E34" s="35">
        <v>1</v>
      </c>
      <c r="F34" s="35">
        <v>1</v>
      </c>
      <c r="G34" s="35">
        <v>1</v>
      </c>
      <c r="H34" s="35">
        <v>1</v>
      </c>
      <c r="J34" s="35">
        <v>0</v>
      </c>
      <c r="K34" s="35">
        <v>1</v>
      </c>
      <c r="L34" s="35">
        <v>1</v>
      </c>
      <c r="M34" s="35">
        <v>1</v>
      </c>
      <c r="N34" s="35">
        <v>1</v>
      </c>
      <c r="O34" s="35">
        <v>1</v>
      </c>
      <c r="P34" s="35">
        <v>1</v>
      </c>
      <c r="R34" s="35">
        <v>0</v>
      </c>
      <c r="S34" s="35">
        <v>1</v>
      </c>
      <c r="T34" s="35">
        <v>1</v>
      </c>
      <c r="U34" s="35">
        <v>1</v>
      </c>
      <c r="V34" s="35">
        <v>1</v>
      </c>
      <c r="W34" s="35">
        <v>1</v>
      </c>
      <c r="X34" s="35">
        <v>1</v>
      </c>
    </row>
    <row r="35" spans="1:24" x14ac:dyDescent="0.25">
      <c r="A35" s="1" t="s">
        <v>30</v>
      </c>
      <c r="B35" s="2">
        <v>0</v>
      </c>
      <c r="C35" s="2">
        <v>1</v>
      </c>
      <c r="D35" s="2">
        <v>1</v>
      </c>
      <c r="E35" s="2">
        <v>1</v>
      </c>
      <c r="F35" s="2">
        <v>1</v>
      </c>
      <c r="G35" s="2">
        <v>1</v>
      </c>
      <c r="H35" s="2">
        <v>1</v>
      </c>
      <c r="J35" s="2">
        <v>0</v>
      </c>
      <c r="K35" s="2">
        <v>1</v>
      </c>
      <c r="L35" s="2">
        <v>1</v>
      </c>
      <c r="M35" s="2">
        <v>1</v>
      </c>
      <c r="N35" s="2">
        <v>1</v>
      </c>
      <c r="O35" s="2">
        <v>1</v>
      </c>
      <c r="P35" s="2">
        <v>1</v>
      </c>
      <c r="R35" s="2">
        <v>0</v>
      </c>
      <c r="S35" s="2">
        <v>1</v>
      </c>
      <c r="T35" s="2">
        <v>1</v>
      </c>
      <c r="U35" s="2">
        <v>1</v>
      </c>
      <c r="V35" s="2">
        <v>1</v>
      </c>
      <c r="W35" s="2">
        <v>1</v>
      </c>
      <c r="X35" s="2">
        <v>1</v>
      </c>
    </row>
    <row r="36" spans="1:24" x14ac:dyDescent="0.25">
      <c r="A36" s="1" t="s">
        <v>46</v>
      </c>
      <c r="B36" s="2">
        <v>0</v>
      </c>
      <c r="C36" s="2">
        <v>1</v>
      </c>
      <c r="D36" s="2">
        <v>1</v>
      </c>
      <c r="E36" s="2">
        <v>1</v>
      </c>
      <c r="F36" s="2">
        <v>1</v>
      </c>
      <c r="G36" s="2">
        <v>1</v>
      </c>
      <c r="H36" s="2">
        <v>1</v>
      </c>
      <c r="J36" s="2">
        <v>0</v>
      </c>
      <c r="K36" s="2">
        <v>1</v>
      </c>
      <c r="L36" s="2">
        <v>1</v>
      </c>
      <c r="M36" s="2">
        <v>1</v>
      </c>
      <c r="N36" s="2">
        <v>1</v>
      </c>
      <c r="O36" s="2">
        <v>1</v>
      </c>
      <c r="P36" s="2">
        <v>1</v>
      </c>
      <c r="R36" s="2">
        <v>0</v>
      </c>
      <c r="S36" s="2">
        <v>1</v>
      </c>
      <c r="T36" s="2">
        <v>1</v>
      </c>
      <c r="U36" s="2">
        <v>1</v>
      </c>
      <c r="V36" s="2">
        <v>1</v>
      </c>
      <c r="W36" s="2">
        <v>1</v>
      </c>
      <c r="X36" s="2">
        <v>1</v>
      </c>
    </row>
    <row r="37" spans="1:24" x14ac:dyDescent="0.25">
      <c r="A37" s="1" t="s">
        <v>47</v>
      </c>
      <c r="B37" s="2">
        <v>0</v>
      </c>
      <c r="C37" s="2">
        <v>1</v>
      </c>
      <c r="D37" s="2">
        <v>1</v>
      </c>
      <c r="E37" s="2">
        <v>1</v>
      </c>
      <c r="F37" s="2">
        <v>1</v>
      </c>
      <c r="G37" s="2">
        <v>1</v>
      </c>
      <c r="H37" s="2">
        <v>1</v>
      </c>
      <c r="J37" s="2">
        <v>0</v>
      </c>
      <c r="K37" s="2">
        <v>1</v>
      </c>
      <c r="L37" s="2">
        <v>1</v>
      </c>
      <c r="M37" s="2">
        <v>1</v>
      </c>
      <c r="N37" s="2">
        <v>1</v>
      </c>
      <c r="O37" s="2">
        <v>1</v>
      </c>
      <c r="P37" s="2">
        <v>1</v>
      </c>
      <c r="R37" s="2">
        <v>0</v>
      </c>
      <c r="S37" s="2">
        <v>1</v>
      </c>
      <c r="T37" s="2">
        <v>1</v>
      </c>
      <c r="U37" s="2">
        <v>1</v>
      </c>
      <c r="V37" s="2">
        <v>1</v>
      </c>
      <c r="W37" s="2">
        <v>1</v>
      </c>
      <c r="X37" s="2">
        <v>1</v>
      </c>
    </row>
    <row r="38" spans="1:24" x14ac:dyDescent="0.25">
      <c r="A38" s="1" t="s">
        <v>32</v>
      </c>
      <c r="B38" s="2">
        <v>0</v>
      </c>
      <c r="C38" s="2">
        <v>1</v>
      </c>
      <c r="D38" s="2">
        <v>1</v>
      </c>
      <c r="E38" s="2">
        <v>1</v>
      </c>
      <c r="F38" s="2">
        <v>1</v>
      </c>
      <c r="G38" s="2">
        <v>1</v>
      </c>
      <c r="H38" s="2">
        <v>1</v>
      </c>
      <c r="J38" s="2">
        <v>0</v>
      </c>
      <c r="K38" s="2">
        <v>1</v>
      </c>
      <c r="L38" s="2">
        <v>1</v>
      </c>
      <c r="M38" s="2">
        <v>1</v>
      </c>
      <c r="N38" s="2">
        <v>1</v>
      </c>
      <c r="O38" s="2">
        <v>1</v>
      </c>
      <c r="P38" s="2">
        <v>1</v>
      </c>
      <c r="R38" s="2">
        <v>0</v>
      </c>
      <c r="S38" s="2">
        <v>1</v>
      </c>
      <c r="T38" s="2">
        <v>1</v>
      </c>
      <c r="U38" s="2">
        <v>1</v>
      </c>
      <c r="V38" s="2">
        <v>1</v>
      </c>
      <c r="W38" s="2">
        <v>1</v>
      </c>
      <c r="X38" s="2">
        <v>1</v>
      </c>
    </row>
    <row r="39" spans="1:24" x14ac:dyDescent="0.25">
      <c r="A39" s="1" t="s">
        <v>43</v>
      </c>
      <c r="B39" s="2">
        <v>0</v>
      </c>
      <c r="C39" s="2">
        <v>1</v>
      </c>
      <c r="D39" s="2">
        <v>1</v>
      </c>
      <c r="E39" s="2">
        <v>1</v>
      </c>
      <c r="F39" s="2">
        <v>1</v>
      </c>
      <c r="G39" s="2">
        <v>1</v>
      </c>
      <c r="H39" s="2">
        <v>1</v>
      </c>
      <c r="J39" s="2">
        <v>0</v>
      </c>
      <c r="K39" s="2">
        <v>1</v>
      </c>
      <c r="L39" s="2">
        <v>1</v>
      </c>
      <c r="M39" s="2">
        <v>1</v>
      </c>
      <c r="N39" s="2">
        <v>1</v>
      </c>
      <c r="O39" s="2">
        <v>1</v>
      </c>
      <c r="P39" s="2">
        <v>1</v>
      </c>
      <c r="R39" s="2">
        <v>0</v>
      </c>
      <c r="S39" s="2">
        <v>1</v>
      </c>
      <c r="T39" s="2">
        <v>1</v>
      </c>
      <c r="U39" s="2">
        <v>1</v>
      </c>
      <c r="V39" s="2">
        <v>1</v>
      </c>
      <c r="W39" s="2">
        <v>1</v>
      </c>
      <c r="X39" s="2">
        <v>1</v>
      </c>
    </row>
    <row r="41" spans="1:24" x14ac:dyDescent="0.25">
      <c r="J41" s="2" t="s">
        <v>71</v>
      </c>
      <c r="K41" s="2">
        <v>0.31490000000000001</v>
      </c>
      <c r="L41" s="2">
        <v>10.6187</v>
      </c>
      <c r="R41" s="2" t="s">
        <v>71</v>
      </c>
      <c r="S41" s="2">
        <v>0.31490000000000001</v>
      </c>
      <c r="T41" s="2">
        <v>10.6187</v>
      </c>
    </row>
    <row r="42" spans="1:24" x14ac:dyDescent="0.25">
      <c r="J42" s="2" t="s">
        <v>68</v>
      </c>
      <c r="K42" s="2"/>
      <c r="L42" s="2"/>
      <c r="R42" s="2" t="s">
        <v>68</v>
      </c>
      <c r="S42" s="2"/>
      <c r="T42" s="2"/>
    </row>
    <row r="43" spans="1:24" x14ac:dyDescent="0.25">
      <c r="J43" s="2" t="s">
        <v>69</v>
      </c>
      <c r="K43" s="2">
        <v>1.8521000000000001</v>
      </c>
      <c r="L43" s="2">
        <v>-1.2069000000000001</v>
      </c>
      <c r="R43" s="2" t="s">
        <v>69</v>
      </c>
      <c r="S43" s="2">
        <v>1.8521000000000001</v>
      </c>
      <c r="T43" s="2">
        <v>-1.2069000000000001</v>
      </c>
    </row>
  </sheetData>
  <mergeCells count="11">
    <mergeCell ref="B1:O1"/>
    <mergeCell ref="B33:H33"/>
    <mergeCell ref="J33:P33"/>
    <mergeCell ref="R33:X33"/>
    <mergeCell ref="B3:N3"/>
    <mergeCell ref="B18:H18"/>
    <mergeCell ref="J18:P18"/>
    <mergeCell ref="R18:X18"/>
    <mergeCell ref="Q5:Q6"/>
    <mergeCell ref="Q8:Q9"/>
    <mergeCell ref="Q4:R4"/>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6"/>
  <sheetViews>
    <sheetView workbookViewId="0">
      <selection activeCell="B13" sqref="B13"/>
    </sheetView>
  </sheetViews>
  <sheetFormatPr defaultRowHeight="15" x14ac:dyDescent="0.25"/>
  <cols>
    <col min="2" max="2" width="20" customWidth="1"/>
    <col min="3" max="3" width="13.42578125" style="274" customWidth="1"/>
    <col min="4" max="4" width="14.42578125" style="274" customWidth="1"/>
    <col min="5" max="5" width="7.42578125" style="274" customWidth="1"/>
    <col min="6" max="6" width="9.28515625" bestFit="1" customWidth="1"/>
  </cols>
  <sheetData>
    <row r="1" spans="1:13" ht="15.75" thickBot="1" x14ac:dyDescent="0.3"/>
    <row r="2" spans="1:13" x14ac:dyDescent="0.25">
      <c r="B2" s="296" t="s">
        <v>134</v>
      </c>
      <c r="C2" s="285" t="s">
        <v>135</v>
      </c>
      <c r="D2" s="911" t="s">
        <v>363</v>
      </c>
      <c r="E2" s="302"/>
      <c r="F2" s="26"/>
      <c r="G2" s="302"/>
      <c r="H2" s="302"/>
    </row>
    <row r="3" spans="1:13" x14ac:dyDescent="0.25">
      <c r="B3" s="297">
        <v>8.0000000000000002E-3</v>
      </c>
      <c r="C3" s="284">
        <v>-9.1999999999999998E-3</v>
      </c>
      <c r="D3" s="298">
        <v>-0.4793</v>
      </c>
      <c r="E3" s="277"/>
      <c r="F3" s="26"/>
      <c r="G3" s="277"/>
      <c r="H3" s="277"/>
    </row>
    <row r="4" spans="1:13" s="1" customFormat="1" x14ac:dyDescent="0.25">
      <c r="B4" s="297">
        <v>8.8999999999999999E-3</v>
      </c>
      <c r="C4" s="284">
        <v>9.7000000000000003E-3</v>
      </c>
      <c r="D4" s="298">
        <v>0.23449999999999999</v>
      </c>
      <c r="E4" s="277"/>
      <c r="F4" s="303"/>
      <c r="G4" s="277"/>
      <c r="H4" s="277"/>
    </row>
    <row r="5" spans="1:13" x14ac:dyDescent="0.25">
      <c r="B5" s="297">
        <v>1.01E-2</v>
      </c>
      <c r="C5" s="284">
        <v>-8.6E-3</v>
      </c>
      <c r="D5" s="298">
        <v>0.33329999999999999</v>
      </c>
      <c r="E5" s="277"/>
      <c r="F5" s="26"/>
      <c r="G5" s="277"/>
      <c r="H5" s="277"/>
    </row>
    <row r="6" spans="1:13" x14ac:dyDescent="0.25">
      <c r="B6" s="297">
        <v>7.4000000000000003E-3</v>
      </c>
      <c r="C6" s="284">
        <v>1.04E-2</v>
      </c>
      <c r="D6" s="298">
        <v>-0.50660000000000005</v>
      </c>
      <c r="E6" s="277"/>
      <c r="F6" s="26"/>
      <c r="G6" s="277"/>
      <c r="H6" s="277"/>
    </row>
    <row r="7" spans="1:13" x14ac:dyDescent="0.25">
      <c r="B7" s="297"/>
      <c r="C7" s="284"/>
      <c r="D7" s="301"/>
      <c r="E7" s="277"/>
      <c r="F7" s="277"/>
      <c r="G7" s="277"/>
      <c r="H7" s="277"/>
    </row>
    <row r="8" spans="1:13" x14ac:dyDescent="0.25">
      <c r="B8" s="297"/>
      <c r="C8" s="277"/>
      <c r="D8" s="301"/>
      <c r="E8" s="277"/>
      <c r="F8" s="277"/>
      <c r="G8" s="277"/>
      <c r="H8" s="277"/>
    </row>
    <row r="9" spans="1:13" x14ac:dyDescent="0.25">
      <c r="B9" s="304" t="s">
        <v>136</v>
      </c>
      <c r="C9" s="914" t="s">
        <v>364</v>
      </c>
      <c r="D9" s="915" t="s">
        <v>365</v>
      </c>
      <c r="E9" s="302"/>
      <c r="F9" s="26"/>
      <c r="G9" s="302"/>
      <c r="H9" s="302"/>
    </row>
    <row r="10" spans="1:13" x14ac:dyDescent="0.25">
      <c r="B10" s="305" t="s">
        <v>137</v>
      </c>
      <c r="C10" s="293" t="s">
        <v>139</v>
      </c>
      <c r="D10" s="306" t="s">
        <v>141</v>
      </c>
      <c r="E10" s="277"/>
      <c r="F10" s="26"/>
      <c r="G10" s="277"/>
      <c r="H10" s="277"/>
    </row>
    <row r="11" spans="1:13" s="286" customFormat="1" x14ac:dyDescent="0.25">
      <c r="B11" s="305" t="s">
        <v>138</v>
      </c>
      <c r="C11" s="293" t="s">
        <v>140</v>
      </c>
      <c r="D11" s="306" t="s">
        <v>142</v>
      </c>
      <c r="E11" s="277"/>
      <c r="F11" s="302"/>
      <c r="G11" s="277"/>
      <c r="H11" s="277"/>
    </row>
    <row r="12" spans="1:13" x14ac:dyDescent="0.25">
      <c r="B12" s="305"/>
      <c r="C12" s="284"/>
      <c r="D12" s="298"/>
      <c r="E12" s="277"/>
      <c r="F12" s="26"/>
      <c r="G12" s="277"/>
      <c r="H12" s="277"/>
    </row>
    <row r="13" spans="1:13" x14ac:dyDescent="0.25">
      <c r="B13" s="909" t="s">
        <v>338</v>
      </c>
      <c r="C13" s="284"/>
      <c r="D13" s="298"/>
      <c r="E13" s="277"/>
      <c r="F13" s="277"/>
      <c r="G13" s="277"/>
      <c r="H13" s="277"/>
    </row>
    <row r="14" spans="1:13" ht="15.75" thickBot="1" x14ac:dyDescent="0.3">
      <c r="B14" s="300" t="s">
        <v>143</v>
      </c>
      <c r="C14" s="981" t="s">
        <v>153</v>
      </c>
      <c r="D14" s="982"/>
      <c r="E14" s="277"/>
      <c r="F14" s="277"/>
      <c r="G14" s="277"/>
      <c r="H14" s="277"/>
    </row>
    <row r="16" spans="1:13" s="56" customFormat="1" x14ac:dyDescent="0.25">
      <c r="A16" s="230" t="s">
        <v>218</v>
      </c>
      <c r="C16" s="547"/>
      <c r="D16" s="245"/>
      <c r="E16" s="245"/>
      <c r="F16" s="245"/>
      <c r="G16" s="245"/>
      <c r="H16" s="245"/>
      <c r="I16" s="245"/>
      <c r="M16" s="230" t="s">
        <v>219</v>
      </c>
    </row>
    <row r="17" spans="1:21" s="56" customFormat="1" x14ac:dyDescent="0.25">
      <c r="A17" s="500">
        <v>0.34639999999999999</v>
      </c>
      <c r="B17" s="492">
        <v>8.9392999999999994</v>
      </c>
      <c r="C17" s="493"/>
      <c r="D17" s="493"/>
      <c r="E17" s="493"/>
      <c r="F17" s="492"/>
      <c r="G17" s="492"/>
      <c r="H17" s="492"/>
      <c r="I17" s="495"/>
      <c r="L17" s="70"/>
      <c r="M17" s="548">
        <v>0.3453</v>
      </c>
      <c r="N17" s="549">
        <v>10.007099999999999</v>
      </c>
      <c r="O17" s="549"/>
      <c r="P17" s="492"/>
      <c r="Q17" s="492"/>
      <c r="R17" s="492"/>
      <c r="S17" s="492"/>
      <c r="T17" s="492"/>
      <c r="U17" s="495"/>
    </row>
    <row r="18" spans="1:21" s="56" customFormat="1" x14ac:dyDescent="0.25">
      <c r="A18" s="287">
        <v>0.17660000000000001</v>
      </c>
      <c r="B18" s="56">
        <v>0</v>
      </c>
      <c r="C18" s="245"/>
      <c r="D18" s="245"/>
      <c r="E18" s="245"/>
      <c r="I18" s="288"/>
      <c r="J18" s="268"/>
      <c r="K18" s="268"/>
      <c r="L18" s="70"/>
      <c r="M18" s="550">
        <v>0.10349999999999999</v>
      </c>
      <c r="N18" s="70">
        <v>0</v>
      </c>
      <c r="O18" s="70"/>
      <c r="U18" s="288"/>
    </row>
    <row r="19" spans="1:21" s="56" customFormat="1" x14ac:dyDescent="0.25">
      <c r="A19" s="287">
        <v>0</v>
      </c>
      <c r="B19" s="56">
        <v>0</v>
      </c>
      <c r="C19" s="245"/>
      <c r="D19" s="245"/>
      <c r="E19" s="245"/>
      <c r="I19" s="288"/>
      <c r="L19" s="245"/>
      <c r="M19" s="551">
        <v>0</v>
      </c>
      <c r="N19" s="245">
        <v>0</v>
      </c>
      <c r="O19" s="245"/>
      <c r="U19" s="288"/>
    </row>
    <row r="20" spans="1:21" s="56" customFormat="1" x14ac:dyDescent="0.25">
      <c r="A20" s="287">
        <v>-0.55689999999999995</v>
      </c>
      <c r="B20" s="56">
        <v>4.0122</v>
      </c>
      <c r="C20" s="245"/>
      <c r="D20" s="245"/>
      <c r="E20" s="245"/>
      <c r="I20" s="288"/>
      <c r="M20" s="287">
        <v>-0.95479999999999998</v>
      </c>
      <c r="N20" s="56">
        <v>3.5423</v>
      </c>
      <c r="U20" s="288"/>
    </row>
    <row r="21" spans="1:21" s="56" customFormat="1" x14ac:dyDescent="0.25">
      <c r="A21" s="287"/>
      <c r="C21" s="245"/>
      <c r="D21" s="245"/>
      <c r="E21" s="245"/>
      <c r="I21" s="288"/>
      <c r="M21" s="312"/>
      <c r="N21" s="71"/>
      <c r="O21" s="71"/>
      <c r="P21" s="71"/>
      <c r="Q21" s="71"/>
      <c r="R21" s="71"/>
      <c r="S21" s="71"/>
      <c r="T21" s="71"/>
      <c r="U21" s="313"/>
    </row>
    <row r="22" spans="1:21" s="56" customFormat="1" x14ac:dyDescent="0.25">
      <c r="A22" s="287">
        <v>0</v>
      </c>
      <c r="B22" s="56">
        <v>1</v>
      </c>
      <c r="C22" s="245">
        <v>1</v>
      </c>
      <c r="D22" s="245">
        <v>1</v>
      </c>
      <c r="E22" s="245">
        <v>1</v>
      </c>
      <c r="F22" s="56">
        <v>1</v>
      </c>
      <c r="G22" s="56">
        <v>1</v>
      </c>
      <c r="H22" s="56">
        <v>1</v>
      </c>
      <c r="I22" s="288">
        <v>1</v>
      </c>
      <c r="L22" s="230"/>
      <c r="M22" s="312">
        <v>0</v>
      </c>
      <c r="N22" s="71">
        <v>1</v>
      </c>
      <c r="O22" s="71">
        <v>1</v>
      </c>
      <c r="P22" s="71">
        <v>1</v>
      </c>
      <c r="Q22" s="71">
        <v>1</v>
      </c>
      <c r="R22" s="71">
        <v>1</v>
      </c>
      <c r="S22" s="71">
        <v>1</v>
      </c>
      <c r="T22" s="71">
        <v>1</v>
      </c>
      <c r="U22" s="313">
        <v>1</v>
      </c>
    </row>
    <row r="23" spans="1:21" s="56" customFormat="1" x14ac:dyDescent="0.25">
      <c r="A23" s="287">
        <v>1</v>
      </c>
      <c r="B23" s="56">
        <v>1</v>
      </c>
      <c r="C23" s="245">
        <v>0</v>
      </c>
      <c r="D23" s="245">
        <v>1</v>
      </c>
      <c r="E23" s="245">
        <v>1</v>
      </c>
      <c r="F23" s="56">
        <v>1</v>
      </c>
      <c r="G23" s="56">
        <v>1</v>
      </c>
      <c r="H23" s="56">
        <v>1</v>
      </c>
      <c r="I23" s="288">
        <v>1</v>
      </c>
      <c r="M23" s="312">
        <v>0</v>
      </c>
      <c r="N23" s="71">
        <v>1</v>
      </c>
      <c r="O23" s="71">
        <v>1</v>
      </c>
      <c r="P23" s="71">
        <v>1</v>
      </c>
      <c r="Q23" s="71">
        <v>1</v>
      </c>
      <c r="R23" s="71">
        <v>1</v>
      </c>
      <c r="S23" s="71">
        <v>1</v>
      </c>
      <c r="T23" s="71">
        <v>1</v>
      </c>
      <c r="U23" s="313">
        <v>1</v>
      </c>
    </row>
    <row r="24" spans="1:21" s="71" customFormat="1" x14ac:dyDescent="0.25">
      <c r="A24" s="539">
        <v>0</v>
      </c>
      <c r="B24" s="56">
        <v>1</v>
      </c>
      <c r="C24" s="245">
        <v>1</v>
      </c>
      <c r="D24" s="279">
        <v>1</v>
      </c>
      <c r="E24" s="245">
        <v>1</v>
      </c>
      <c r="F24" s="56">
        <v>1</v>
      </c>
      <c r="G24" s="56">
        <v>1</v>
      </c>
      <c r="H24" s="56">
        <v>1</v>
      </c>
      <c r="I24" s="288">
        <v>1</v>
      </c>
      <c r="M24" s="543">
        <v>1</v>
      </c>
      <c r="N24" s="71">
        <v>1</v>
      </c>
      <c r="O24" s="71">
        <v>1</v>
      </c>
      <c r="P24" s="311">
        <v>1</v>
      </c>
      <c r="Q24" s="71">
        <v>1</v>
      </c>
      <c r="R24" s="71">
        <v>1</v>
      </c>
      <c r="S24" s="71">
        <v>1</v>
      </c>
      <c r="T24" s="71">
        <v>1</v>
      </c>
      <c r="U24" s="313">
        <v>1</v>
      </c>
    </row>
    <row r="25" spans="1:21" s="71" customFormat="1" x14ac:dyDescent="0.25">
      <c r="A25" s="287">
        <v>0</v>
      </c>
      <c r="B25" s="56">
        <v>1</v>
      </c>
      <c r="C25" s="245">
        <v>1</v>
      </c>
      <c r="D25" s="245">
        <v>1</v>
      </c>
      <c r="E25" s="245">
        <v>1</v>
      </c>
      <c r="F25" s="56">
        <v>1</v>
      </c>
      <c r="G25" s="56">
        <v>1</v>
      </c>
      <c r="H25" s="56">
        <v>1</v>
      </c>
      <c r="I25" s="288">
        <v>1</v>
      </c>
      <c r="M25" s="312">
        <v>0</v>
      </c>
      <c r="N25" s="71">
        <v>1</v>
      </c>
      <c r="O25" s="71">
        <v>1</v>
      </c>
      <c r="P25" s="71">
        <v>1</v>
      </c>
      <c r="Q25" s="71">
        <v>1</v>
      </c>
      <c r="R25" s="71">
        <v>1</v>
      </c>
      <c r="S25" s="71">
        <v>1</v>
      </c>
      <c r="T25" s="71">
        <v>1</v>
      </c>
      <c r="U25" s="313">
        <v>1</v>
      </c>
    </row>
    <row r="26" spans="1:21" s="71" customFormat="1" x14ac:dyDescent="0.25">
      <c r="A26" s="287">
        <v>0</v>
      </c>
      <c r="B26" s="56">
        <v>1</v>
      </c>
      <c r="C26" s="245">
        <v>1</v>
      </c>
      <c r="D26" s="245">
        <v>1</v>
      </c>
      <c r="E26" s="245">
        <v>1</v>
      </c>
      <c r="F26" s="56">
        <v>1</v>
      </c>
      <c r="G26" s="56">
        <v>1</v>
      </c>
      <c r="H26" s="56">
        <v>1</v>
      </c>
      <c r="I26" s="288">
        <v>1</v>
      </c>
      <c r="M26" s="312">
        <v>0</v>
      </c>
      <c r="N26" s="71">
        <v>1</v>
      </c>
      <c r="O26" s="71">
        <v>1</v>
      </c>
      <c r="P26" s="71">
        <v>1</v>
      </c>
      <c r="Q26" s="71">
        <v>1</v>
      </c>
      <c r="R26" s="71">
        <v>1</v>
      </c>
      <c r="S26" s="71">
        <v>1</v>
      </c>
      <c r="T26" s="71">
        <v>1</v>
      </c>
      <c r="U26" s="313">
        <v>1</v>
      </c>
    </row>
    <row r="27" spans="1:21" s="71" customFormat="1" x14ac:dyDescent="0.25">
      <c r="A27" s="287">
        <v>0</v>
      </c>
      <c r="B27" s="56">
        <v>1</v>
      </c>
      <c r="C27" s="245">
        <v>1</v>
      </c>
      <c r="D27" s="245">
        <v>1</v>
      </c>
      <c r="E27" s="245">
        <v>1</v>
      </c>
      <c r="F27" s="56">
        <v>1</v>
      </c>
      <c r="G27" s="56">
        <v>1</v>
      </c>
      <c r="H27" s="56">
        <v>1</v>
      </c>
      <c r="I27" s="288">
        <v>1</v>
      </c>
      <c r="M27" s="312">
        <v>0</v>
      </c>
      <c r="N27" s="71">
        <v>1</v>
      </c>
      <c r="O27" s="71">
        <v>1</v>
      </c>
      <c r="P27" s="71">
        <v>1</v>
      </c>
      <c r="Q27" s="71">
        <v>1</v>
      </c>
      <c r="R27" s="71">
        <v>1</v>
      </c>
      <c r="S27" s="71">
        <v>1</v>
      </c>
      <c r="T27" s="71">
        <v>1</v>
      </c>
      <c r="U27" s="313">
        <v>1</v>
      </c>
    </row>
    <row r="28" spans="1:21" s="71" customFormat="1" x14ac:dyDescent="0.25">
      <c r="A28" s="226">
        <v>1</v>
      </c>
      <c r="B28" s="56">
        <v>1</v>
      </c>
      <c r="C28" s="245">
        <v>1</v>
      </c>
      <c r="D28" s="245">
        <v>1</v>
      </c>
      <c r="E28" s="245">
        <v>1</v>
      </c>
      <c r="F28" s="56">
        <v>1</v>
      </c>
      <c r="G28" s="56">
        <v>1</v>
      </c>
      <c r="H28" s="56">
        <v>1</v>
      </c>
      <c r="I28" s="288">
        <v>1</v>
      </c>
      <c r="M28" s="543">
        <v>1</v>
      </c>
      <c r="N28" s="71">
        <v>1</v>
      </c>
      <c r="O28" s="71">
        <v>1</v>
      </c>
      <c r="P28" s="71">
        <v>1</v>
      </c>
      <c r="Q28" s="71">
        <v>1</v>
      </c>
      <c r="R28" s="71">
        <v>1</v>
      </c>
      <c r="S28" s="71">
        <v>1</v>
      </c>
      <c r="T28" s="310">
        <v>0</v>
      </c>
      <c r="U28" s="313">
        <v>1</v>
      </c>
    </row>
    <row r="29" spans="1:21" s="71" customFormat="1" x14ac:dyDescent="0.25">
      <c r="A29" s="228">
        <v>1</v>
      </c>
      <c r="B29" s="290">
        <v>1</v>
      </c>
      <c r="C29" s="291">
        <v>1</v>
      </c>
      <c r="D29" s="291">
        <v>1</v>
      </c>
      <c r="E29" s="291">
        <v>1</v>
      </c>
      <c r="F29" s="290">
        <v>1</v>
      </c>
      <c r="G29" s="290">
        <v>1</v>
      </c>
      <c r="H29" s="290">
        <v>1</v>
      </c>
      <c r="I29" s="229">
        <v>0</v>
      </c>
      <c r="M29" s="544">
        <v>1</v>
      </c>
      <c r="N29" s="188">
        <v>1</v>
      </c>
      <c r="O29" s="188">
        <v>1</v>
      </c>
      <c r="P29" s="188">
        <v>1</v>
      </c>
      <c r="Q29" s="188">
        <v>1</v>
      </c>
      <c r="R29" s="188">
        <v>1</v>
      </c>
      <c r="S29" s="188">
        <v>1</v>
      </c>
      <c r="T29" s="188">
        <v>1</v>
      </c>
      <c r="U29" s="314">
        <v>0</v>
      </c>
    </row>
    <row r="30" spans="1:21" s="71" customFormat="1" x14ac:dyDescent="0.25">
      <c r="A30" s="71" t="s">
        <v>220</v>
      </c>
      <c r="C30" s="70"/>
      <c r="D30" s="70"/>
      <c r="E30" s="70"/>
    </row>
    <row r="31" spans="1:21" s="71" customFormat="1" x14ac:dyDescent="0.25">
      <c r="C31" s="70"/>
      <c r="D31" s="70"/>
      <c r="E31" s="70"/>
    </row>
    <row r="32" spans="1:21" s="71" customFormat="1" x14ac:dyDescent="0.25">
      <c r="A32" s="913" t="s">
        <v>366</v>
      </c>
      <c r="C32" s="70"/>
      <c r="D32" s="70"/>
      <c r="E32" s="70"/>
    </row>
    <row r="33" spans="1:21" s="71" customFormat="1" x14ac:dyDescent="0.25">
      <c r="A33" s="71" t="s">
        <v>221</v>
      </c>
      <c r="C33" s="70"/>
      <c r="D33" s="70"/>
      <c r="E33" s="70"/>
    </row>
    <row r="34" spans="1:21" s="71" customFormat="1" x14ac:dyDescent="0.25">
      <c r="C34" s="70"/>
      <c r="D34" s="70"/>
      <c r="E34" s="70"/>
    </row>
    <row r="35" spans="1:21" s="71" customFormat="1" x14ac:dyDescent="0.25">
      <c r="C35" s="70"/>
      <c r="D35" s="70"/>
      <c r="E35" s="70"/>
    </row>
    <row r="36" spans="1:21" s="71" customFormat="1" x14ac:dyDescent="0.25">
      <c r="C36" s="70"/>
      <c r="D36" s="70"/>
      <c r="E36" s="70"/>
    </row>
    <row r="37" spans="1:21" s="71" customFormat="1" x14ac:dyDescent="0.25">
      <c r="C37" s="70"/>
      <c r="D37" s="70"/>
      <c r="E37" s="70"/>
    </row>
    <row r="38" spans="1:21" s="71" customFormat="1" x14ac:dyDescent="0.25">
      <c r="C38" s="70"/>
      <c r="D38" s="70"/>
      <c r="E38" s="70"/>
      <c r="M38"/>
      <c r="N38"/>
      <c r="O38"/>
      <c r="P38"/>
      <c r="Q38"/>
      <c r="R38"/>
      <c r="S38"/>
      <c r="T38"/>
      <c r="U38"/>
    </row>
    <row r="39" spans="1:21" s="71" customFormat="1" x14ac:dyDescent="0.25">
      <c r="C39" s="70"/>
      <c r="D39" s="70"/>
      <c r="E39" s="70"/>
      <c r="M39" s="56"/>
      <c r="N39" s="56"/>
      <c r="O39" s="56"/>
      <c r="P39" s="56"/>
      <c r="Q39" s="56"/>
      <c r="R39" s="56"/>
      <c r="S39" s="56"/>
      <c r="T39" s="56"/>
      <c r="U39" s="56"/>
    </row>
    <row r="40" spans="1:21" s="71" customFormat="1" x14ac:dyDescent="0.25">
      <c r="C40" s="70"/>
      <c r="D40" s="70"/>
      <c r="E40" s="70"/>
      <c r="M40" s="56"/>
      <c r="N40" s="56"/>
      <c r="O40" s="56"/>
      <c r="P40" s="56"/>
      <c r="Q40" s="56"/>
      <c r="R40" s="56"/>
      <c r="S40" s="56"/>
      <c r="T40" s="56"/>
      <c r="U40" s="56"/>
    </row>
    <row r="41" spans="1:21" x14ac:dyDescent="0.25">
      <c r="M41" s="56"/>
      <c r="N41" s="56"/>
      <c r="O41" s="56"/>
      <c r="P41" s="56"/>
      <c r="Q41" s="56"/>
      <c r="R41" s="56"/>
      <c r="S41" s="56"/>
      <c r="T41" s="56"/>
      <c r="U41" s="56"/>
    </row>
    <row r="42" spans="1:21" s="56" customFormat="1" x14ac:dyDescent="0.25"/>
    <row r="43" spans="1:21" s="56" customFormat="1" x14ac:dyDescent="0.25"/>
    <row r="44" spans="1:21" s="56" customFormat="1" x14ac:dyDescent="0.25"/>
    <row r="45" spans="1:21" s="56" customFormat="1" x14ac:dyDescent="0.25"/>
    <row r="46" spans="1:21" s="56" customFormat="1" x14ac:dyDescent="0.25"/>
    <row r="47" spans="1:21" s="56" customFormat="1" x14ac:dyDescent="0.25"/>
    <row r="48" spans="1:21" s="56" customFormat="1" x14ac:dyDescent="0.25"/>
    <row r="49" spans="1:21" s="56" customFormat="1" x14ac:dyDescent="0.25"/>
    <row r="50" spans="1:21" s="56" customFormat="1" x14ac:dyDescent="0.25"/>
    <row r="51" spans="1:21" s="56" customFormat="1" x14ac:dyDescent="0.25"/>
    <row r="52" spans="1:21" s="56" customFormat="1" x14ac:dyDescent="0.25"/>
    <row r="53" spans="1:21" s="56" customFormat="1" x14ac:dyDescent="0.25"/>
    <row r="54" spans="1:21" s="56" customFormat="1" x14ac:dyDescent="0.25"/>
    <row r="55" spans="1:21" s="56" customFormat="1" x14ac:dyDescent="0.25">
      <c r="C55" s="245"/>
      <c r="D55" s="245"/>
      <c r="E55" s="245"/>
    </row>
    <row r="56" spans="1:21" s="56" customFormat="1" x14ac:dyDescent="0.25">
      <c r="A56"/>
      <c r="B56"/>
      <c r="C56"/>
      <c r="D56"/>
      <c r="E56"/>
      <c r="F56"/>
      <c r="G56"/>
      <c r="H56"/>
      <c r="I56"/>
      <c r="M56"/>
      <c r="N56"/>
      <c r="O56"/>
      <c r="P56"/>
      <c r="Q56"/>
      <c r="R56"/>
      <c r="S56"/>
      <c r="T56"/>
      <c r="U56"/>
    </row>
    <row r="57" spans="1:21" s="56" customFormat="1" x14ac:dyDescent="0.25">
      <c r="A57"/>
      <c r="B57"/>
      <c r="C57" s="274"/>
      <c r="D57" s="274"/>
      <c r="E57" s="274"/>
      <c r="F57"/>
      <c r="G57"/>
      <c r="H57"/>
      <c r="I57"/>
      <c r="M57"/>
      <c r="N57"/>
      <c r="O57"/>
      <c r="P57"/>
      <c r="Q57"/>
      <c r="R57"/>
      <c r="S57"/>
      <c r="T57"/>
      <c r="U57"/>
    </row>
    <row r="58" spans="1:21" s="56" customFormat="1" x14ac:dyDescent="0.25">
      <c r="A58"/>
      <c r="B58"/>
      <c r="C58"/>
      <c r="D58"/>
      <c r="E58"/>
      <c r="F58"/>
      <c r="G58"/>
      <c r="H58"/>
      <c r="I58"/>
      <c r="M58"/>
      <c r="N58"/>
      <c r="O58"/>
      <c r="P58"/>
      <c r="Q58"/>
      <c r="R58"/>
      <c r="S58"/>
      <c r="T58"/>
      <c r="U58"/>
    </row>
    <row r="59" spans="1:21" x14ac:dyDescent="0.25">
      <c r="C59"/>
      <c r="D59"/>
      <c r="E59"/>
    </row>
    <row r="60" spans="1:21" x14ac:dyDescent="0.25">
      <c r="C60"/>
      <c r="D60"/>
      <c r="E60"/>
    </row>
    <row r="61" spans="1:21" x14ac:dyDescent="0.25">
      <c r="C61"/>
      <c r="D61"/>
      <c r="E61"/>
    </row>
    <row r="62" spans="1:21" x14ac:dyDescent="0.25">
      <c r="C62"/>
      <c r="D62"/>
      <c r="E62"/>
    </row>
    <row r="63" spans="1:21" x14ac:dyDescent="0.25">
      <c r="C63"/>
      <c r="D63"/>
      <c r="E63"/>
    </row>
    <row r="64" spans="1:21" x14ac:dyDescent="0.25">
      <c r="C64"/>
      <c r="D64"/>
      <c r="E64"/>
    </row>
    <row r="65" spans="3:5" x14ac:dyDescent="0.25">
      <c r="C65"/>
      <c r="D65"/>
      <c r="E65"/>
    </row>
    <row r="66" spans="3:5" x14ac:dyDescent="0.25">
      <c r="C66"/>
      <c r="D66"/>
      <c r="E66"/>
    </row>
    <row r="67" spans="3:5" x14ac:dyDescent="0.25">
      <c r="C67"/>
      <c r="D67"/>
      <c r="E67"/>
    </row>
    <row r="68" spans="3:5" x14ac:dyDescent="0.25">
      <c r="C68"/>
      <c r="D68"/>
      <c r="E68"/>
    </row>
    <row r="69" spans="3:5" x14ac:dyDescent="0.25">
      <c r="C69"/>
      <c r="D69"/>
      <c r="E69"/>
    </row>
    <row r="70" spans="3:5" x14ac:dyDescent="0.25">
      <c r="C70"/>
      <c r="D70"/>
      <c r="E70"/>
    </row>
    <row r="71" spans="3:5" x14ac:dyDescent="0.25">
      <c r="C71"/>
      <c r="D71"/>
      <c r="E71"/>
    </row>
    <row r="72" spans="3:5" x14ac:dyDescent="0.25">
      <c r="C72"/>
      <c r="D72"/>
      <c r="E72"/>
    </row>
    <row r="73" spans="3:5" x14ac:dyDescent="0.25">
      <c r="C73"/>
      <c r="D73"/>
      <c r="E73"/>
    </row>
    <row r="74" spans="3:5" x14ac:dyDescent="0.25">
      <c r="C74"/>
      <c r="D74"/>
      <c r="E74"/>
    </row>
    <row r="75" spans="3:5" x14ac:dyDescent="0.25">
      <c r="C75"/>
      <c r="D75"/>
      <c r="E75"/>
    </row>
    <row r="76" spans="3:5" x14ac:dyDescent="0.25">
      <c r="C76"/>
      <c r="D76"/>
      <c r="E76"/>
    </row>
  </sheetData>
  <mergeCells count="1">
    <mergeCell ref="C14:D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workbookViewId="0">
      <selection activeCell="B13" sqref="B13"/>
    </sheetView>
  </sheetViews>
  <sheetFormatPr defaultRowHeight="15" x14ac:dyDescent="0.25"/>
  <cols>
    <col min="2" max="2" width="20" customWidth="1"/>
    <col min="3" max="3" width="13.42578125" style="274" customWidth="1"/>
    <col min="4" max="4" width="14.42578125" style="274" customWidth="1"/>
    <col min="5" max="5" width="7.42578125" style="274" customWidth="1"/>
    <col min="6" max="6" width="9.28515625" bestFit="1" customWidth="1"/>
  </cols>
  <sheetData>
    <row r="1" spans="2:8" ht="15.75" thickBot="1" x14ac:dyDescent="0.3"/>
    <row r="2" spans="2:8" x14ac:dyDescent="0.25">
      <c r="B2" s="296" t="s">
        <v>134</v>
      </c>
      <c r="C2" s="285" t="s">
        <v>135</v>
      </c>
      <c r="D2" s="911" t="s">
        <v>363</v>
      </c>
      <c r="E2" s="302"/>
      <c r="F2" s="26"/>
      <c r="G2" s="302"/>
      <c r="H2" s="302"/>
    </row>
    <row r="3" spans="2:8" x14ac:dyDescent="0.25">
      <c r="B3" s="297">
        <v>8.0000000000000002E-3</v>
      </c>
      <c r="C3" s="284">
        <v>-9.1999999999999998E-3</v>
      </c>
      <c r="D3" s="298">
        <v>-0.4793</v>
      </c>
      <c r="E3" s="277"/>
      <c r="F3" s="26"/>
      <c r="G3" s="277"/>
      <c r="H3" s="277"/>
    </row>
    <row r="4" spans="2:8" s="1" customFormat="1" x14ac:dyDescent="0.25">
      <c r="B4" s="297">
        <v>8.8999999999999999E-3</v>
      </c>
      <c r="C4" s="284">
        <v>9.7000000000000003E-3</v>
      </c>
      <c r="D4" s="298">
        <v>0.23449999999999999</v>
      </c>
      <c r="E4" s="277"/>
      <c r="F4" s="303"/>
      <c r="G4" s="277"/>
      <c r="H4" s="277"/>
    </row>
    <row r="5" spans="2:8" x14ac:dyDescent="0.25">
      <c r="B5" s="297">
        <v>1.01E-2</v>
      </c>
      <c r="C5" s="284">
        <v>-8.6E-3</v>
      </c>
      <c r="D5" s="298">
        <v>0.33329999999999999</v>
      </c>
      <c r="E5" s="277"/>
      <c r="F5" s="26"/>
      <c r="G5" s="277"/>
      <c r="H5" s="277"/>
    </row>
    <row r="6" spans="2:8" x14ac:dyDescent="0.25">
      <c r="B6" s="297">
        <v>7.4000000000000003E-3</v>
      </c>
      <c r="C6" s="284">
        <v>1.04E-2</v>
      </c>
      <c r="D6" s="298">
        <v>-0.50660000000000005</v>
      </c>
      <c r="E6" s="277"/>
      <c r="F6" s="26"/>
      <c r="G6" s="277"/>
      <c r="H6" s="277"/>
    </row>
    <row r="7" spans="2:8" x14ac:dyDescent="0.25">
      <c r="B7" s="297"/>
      <c r="C7" s="284"/>
      <c r="D7" s="301"/>
      <c r="E7" s="277"/>
      <c r="F7" s="277"/>
      <c r="G7" s="277"/>
      <c r="H7" s="277"/>
    </row>
    <row r="8" spans="2:8" x14ac:dyDescent="0.25">
      <c r="B8" s="297"/>
      <c r="C8" s="277"/>
      <c r="D8" s="301"/>
      <c r="E8" s="277"/>
      <c r="F8" s="277"/>
      <c r="G8" s="277"/>
      <c r="H8" s="277"/>
    </row>
    <row r="9" spans="2:8" x14ac:dyDescent="0.25">
      <c r="B9" s="304" t="s">
        <v>136</v>
      </c>
      <c r="C9" s="914" t="s">
        <v>364</v>
      </c>
      <c r="D9" s="916" t="s">
        <v>365</v>
      </c>
      <c r="E9" s="302"/>
      <c r="F9" s="26"/>
      <c r="G9" s="302"/>
      <c r="H9" s="302"/>
    </row>
    <row r="10" spans="2:8" x14ac:dyDescent="0.25">
      <c r="B10" s="305" t="s">
        <v>137</v>
      </c>
      <c r="C10" s="293" t="s">
        <v>139</v>
      </c>
      <c r="D10" s="307" t="s">
        <v>141</v>
      </c>
      <c r="E10" s="277"/>
      <c r="F10" s="26"/>
      <c r="G10" s="277"/>
      <c r="H10" s="277"/>
    </row>
    <row r="11" spans="2:8" s="286" customFormat="1" x14ac:dyDescent="0.25">
      <c r="B11" s="305" t="s">
        <v>138</v>
      </c>
      <c r="C11" s="293" t="s">
        <v>140</v>
      </c>
      <c r="D11" s="307" t="s">
        <v>142</v>
      </c>
      <c r="E11" s="277"/>
      <c r="F11" s="302"/>
      <c r="G11" s="277"/>
      <c r="H11" s="277"/>
    </row>
    <row r="12" spans="2:8" x14ac:dyDescent="0.25">
      <c r="B12" s="305"/>
      <c r="C12" s="284"/>
      <c r="D12" s="307"/>
      <c r="E12" s="277"/>
      <c r="F12" s="26"/>
      <c r="G12" s="277"/>
      <c r="H12" s="277"/>
    </row>
    <row r="13" spans="2:8" x14ac:dyDescent="0.25">
      <c r="B13" s="917" t="s">
        <v>338</v>
      </c>
      <c r="C13" s="284"/>
      <c r="D13" s="298"/>
      <c r="E13" s="277"/>
      <c r="F13" s="277"/>
      <c r="G13" s="277"/>
      <c r="H13" s="277"/>
    </row>
    <row r="14" spans="2:8" ht="15.75" thickBot="1" x14ac:dyDescent="0.3">
      <c r="B14" s="316" t="s">
        <v>143</v>
      </c>
      <c r="C14" s="983" t="s">
        <v>153</v>
      </c>
      <c r="D14" s="984"/>
      <c r="E14" s="277"/>
      <c r="F14" s="277"/>
      <c r="G14" s="277"/>
      <c r="H14" s="277"/>
    </row>
    <row r="16" spans="2:8" s="56" customFormat="1" x14ac:dyDescent="0.25">
      <c r="C16" s="245"/>
      <c r="D16" s="245"/>
      <c r="E16" s="245"/>
    </row>
    <row r="17" spans="1:19" s="56" customFormat="1" x14ac:dyDescent="0.25">
      <c r="A17" s="56" t="s">
        <v>223</v>
      </c>
      <c r="C17" s="245"/>
      <c r="D17" s="245"/>
      <c r="E17" s="245"/>
      <c r="K17" s="230" t="s">
        <v>224</v>
      </c>
    </row>
    <row r="18" spans="1:19" s="56" customFormat="1" x14ac:dyDescent="0.25">
      <c r="A18" s="552">
        <v>0.32519999999999999</v>
      </c>
      <c r="B18" s="493">
        <v>7.4722</v>
      </c>
      <c r="C18" s="493"/>
      <c r="D18" s="493"/>
      <c r="E18" s="493"/>
      <c r="F18" s="493"/>
      <c r="G18" s="493"/>
      <c r="H18" s="493"/>
      <c r="I18" s="494"/>
      <c r="K18" s="500">
        <v>0.35020000000000001</v>
      </c>
      <c r="L18" s="492">
        <v>8.7638999999999996</v>
      </c>
      <c r="M18" s="492"/>
      <c r="N18" s="492"/>
      <c r="O18" s="492"/>
      <c r="P18" s="492"/>
      <c r="Q18" s="492"/>
      <c r="R18" s="492"/>
      <c r="S18" s="495"/>
    </row>
    <row r="19" spans="1:19" s="56" customFormat="1" x14ac:dyDescent="0.25">
      <c r="A19" s="551">
        <v>0.2913</v>
      </c>
      <c r="B19" s="245">
        <v>0</v>
      </c>
      <c r="C19" s="245"/>
      <c r="D19" s="245"/>
      <c r="E19" s="245"/>
      <c r="F19" s="245"/>
      <c r="G19" s="245"/>
      <c r="H19" s="245"/>
      <c r="I19" s="553"/>
      <c r="K19" s="287">
        <v>0.13750000000000001</v>
      </c>
      <c r="L19" s="56">
        <v>0</v>
      </c>
      <c r="S19" s="288"/>
    </row>
    <row r="20" spans="1:19" s="56" customFormat="1" x14ac:dyDescent="0.25">
      <c r="A20" s="551">
        <v>2.86E-2</v>
      </c>
      <c r="B20" s="245">
        <v>2.4316</v>
      </c>
      <c r="C20" s="245"/>
      <c r="D20" s="245"/>
      <c r="E20" s="245"/>
      <c r="F20" s="245"/>
      <c r="G20" s="245"/>
      <c r="H20" s="245"/>
      <c r="I20" s="553"/>
      <c r="K20" s="287">
        <v>0</v>
      </c>
      <c r="L20" s="56">
        <v>0</v>
      </c>
      <c r="S20" s="288"/>
    </row>
    <row r="21" spans="1:19" s="56" customFormat="1" x14ac:dyDescent="0.25">
      <c r="A21" s="551">
        <v>0</v>
      </c>
      <c r="B21" s="245">
        <v>0</v>
      </c>
      <c r="C21" s="245"/>
      <c r="D21" s="245"/>
      <c r="E21" s="245"/>
      <c r="F21" s="245"/>
      <c r="G21" s="245"/>
      <c r="H21" s="245"/>
      <c r="I21" s="553"/>
      <c r="K21" s="287">
        <v>-1.1975</v>
      </c>
      <c r="L21" s="56">
        <v>3.8820000000000001</v>
      </c>
      <c r="S21" s="288"/>
    </row>
    <row r="22" spans="1:19" s="56" customFormat="1" x14ac:dyDescent="0.25">
      <c r="A22" s="551"/>
      <c r="B22" s="245"/>
      <c r="C22" s="245"/>
      <c r="D22" s="245"/>
      <c r="E22" s="245"/>
      <c r="F22" s="245"/>
      <c r="G22" s="245"/>
      <c r="H22" s="245"/>
      <c r="I22" s="553"/>
      <c r="K22" s="287"/>
      <c r="S22" s="288"/>
    </row>
    <row r="23" spans="1:19" s="56" customFormat="1" x14ac:dyDescent="0.25">
      <c r="A23" s="558">
        <v>0</v>
      </c>
      <c r="B23" s="279">
        <v>1</v>
      </c>
      <c r="C23" s="245">
        <v>1</v>
      </c>
      <c r="D23" s="245">
        <v>1</v>
      </c>
      <c r="E23" s="245">
        <v>1</v>
      </c>
      <c r="F23" s="245">
        <v>1</v>
      </c>
      <c r="G23" s="245">
        <v>1</v>
      </c>
      <c r="H23" s="245">
        <v>1</v>
      </c>
      <c r="I23" s="553">
        <v>1</v>
      </c>
      <c r="K23" s="287">
        <v>0</v>
      </c>
      <c r="L23" s="56">
        <v>1</v>
      </c>
      <c r="M23" s="56">
        <v>1</v>
      </c>
      <c r="N23" s="56">
        <v>1</v>
      </c>
      <c r="O23" s="56">
        <v>1</v>
      </c>
      <c r="P23" s="56">
        <v>1</v>
      </c>
      <c r="Q23" s="56">
        <v>1</v>
      </c>
      <c r="R23" s="56">
        <v>1</v>
      </c>
      <c r="S23" s="288">
        <v>1</v>
      </c>
    </row>
    <row r="24" spans="1:19" s="56" customFormat="1" x14ac:dyDescent="0.25">
      <c r="A24" s="559">
        <v>1</v>
      </c>
      <c r="B24" s="245">
        <v>1</v>
      </c>
      <c r="C24" s="280">
        <v>0</v>
      </c>
      <c r="D24" s="245">
        <v>1</v>
      </c>
      <c r="E24" s="245">
        <v>1</v>
      </c>
      <c r="F24" s="245">
        <v>1</v>
      </c>
      <c r="G24" s="245">
        <v>1</v>
      </c>
      <c r="H24" s="245">
        <v>1</v>
      </c>
      <c r="I24" s="553">
        <v>1</v>
      </c>
      <c r="K24" s="287">
        <v>1</v>
      </c>
      <c r="L24" s="56">
        <v>1</v>
      </c>
      <c r="M24" s="56">
        <v>0</v>
      </c>
      <c r="N24" s="56">
        <v>1</v>
      </c>
      <c r="O24" s="56">
        <v>1</v>
      </c>
      <c r="P24" s="56">
        <v>1</v>
      </c>
      <c r="Q24" s="56">
        <v>1</v>
      </c>
      <c r="R24" s="56">
        <v>1</v>
      </c>
      <c r="S24" s="288">
        <v>1</v>
      </c>
    </row>
    <row r="25" spans="1:19" s="56" customFormat="1" x14ac:dyDescent="0.25">
      <c r="A25" s="559">
        <v>1</v>
      </c>
      <c r="B25" s="245">
        <v>0</v>
      </c>
      <c r="C25" s="245">
        <v>1</v>
      </c>
      <c r="D25" s="560">
        <v>0</v>
      </c>
      <c r="E25" s="245">
        <v>1</v>
      </c>
      <c r="F25" s="245">
        <v>0</v>
      </c>
      <c r="G25" s="245">
        <v>1</v>
      </c>
      <c r="H25" s="245">
        <v>1</v>
      </c>
      <c r="I25" s="553">
        <v>1</v>
      </c>
      <c r="K25" s="287">
        <v>0</v>
      </c>
      <c r="L25" s="56">
        <v>1</v>
      </c>
      <c r="M25" s="56">
        <v>1</v>
      </c>
      <c r="N25" s="56">
        <v>1</v>
      </c>
      <c r="O25" s="56">
        <v>1</v>
      </c>
      <c r="P25" s="56">
        <v>1</v>
      </c>
      <c r="Q25" s="56">
        <v>1</v>
      </c>
      <c r="R25" s="56">
        <v>1</v>
      </c>
      <c r="S25" s="288">
        <v>1</v>
      </c>
    </row>
    <row r="26" spans="1:19" s="56" customFormat="1" x14ac:dyDescent="0.25">
      <c r="A26" s="551">
        <v>0</v>
      </c>
      <c r="B26" s="245">
        <v>1</v>
      </c>
      <c r="C26" s="245">
        <v>1</v>
      </c>
      <c r="D26" s="245">
        <v>1</v>
      </c>
      <c r="E26" s="245">
        <v>1</v>
      </c>
      <c r="F26" s="245">
        <v>1</v>
      </c>
      <c r="G26" s="245">
        <v>1</v>
      </c>
      <c r="H26" s="245">
        <v>1</v>
      </c>
      <c r="I26" s="553">
        <v>1</v>
      </c>
      <c r="K26" s="287">
        <v>0</v>
      </c>
      <c r="L26" s="56">
        <v>1</v>
      </c>
      <c r="M26" s="56">
        <v>1</v>
      </c>
      <c r="N26" s="56">
        <v>1</v>
      </c>
      <c r="O26" s="56">
        <v>1</v>
      </c>
      <c r="P26" s="56">
        <v>1</v>
      </c>
      <c r="Q26" s="56">
        <v>1</v>
      </c>
      <c r="R26" s="56">
        <v>1</v>
      </c>
      <c r="S26" s="288">
        <v>1</v>
      </c>
    </row>
    <row r="27" spans="1:19" s="56" customFormat="1" x14ac:dyDescent="0.25">
      <c r="A27" s="559">
        <v>1</v>
      </c>
      <c r="B27" s="245">
        <v>0</v>
      </c>
      <c r="C27" s="245">
        <v>0</v>
      </c>
      <c r="D27" s="245">
        <v>0</v>
      </c>
      <c r="E27" s="245">
        <v>1</v>
      </c>
      <c r="F27" s="280">
        <v>0</v>
      </c>
      <c r="G27" s="245">
        <v>0</v>
      </c>
      <c r="H27" s="245">
        <v>1</v>
      </c>
      <c r="I27" s="553">
        <v>0</v>
      </c>
      <c r="K27" s="287">
        <v>0</v>
      </c>
      <c r="L27" s="56">
        <v>1</v>
      </c>
      <c r="M27" s="56">
        <v>1</v>
      </c>
      <c r="N27" s="56">
        <v>1</v>
      </c>
      <c r="O27" s="56">
        <v>1</v>
      </c>
      <c r="P27" s="56">
        <v>1</v>
      </c>
      <c r="Q27" s="56">
        <v>1</v>
      </c>
      <c r="R27" s="56">
        <v>1</v>
      </c>
      <c r="S27" s="288">
        <v>1</v>
      </c>
    </row>
    <row r="28" spans="1:19" s="56" customFormat="1" x14ac:dyDescent="0.25">
      <c r="A28" s="559">
        <v>1</v>
      </c>
      <c r="B28" s="277">
        <v>1</v>
      </c>
      <c r="C28" s="277">
        <v>0</v>
      </c>
      <c r="D28" s="277">
        <v>1</v>
      </c>
      <c r="E28" s="277">
        <v>1</v>
      </c>
      <c r="F28" s="277">
        <v>1</v>
      </c>
      <c r="G28" s="280">
        <v>0</v>
      </c>
      <c r="H28" s="277">
        <v>1</v>
      </c>
      <c r="I28" s="555">
        <v>0</v>
      </c>
      <c r="K28" s="222">
        <v>0</v>
      </c>
      <c r="L28" s="26">
        <v>1</v>
      </c>
      <c r="M28" s="26">
        <v>1</v>
      </c>
      <c r="N28" s="26">
        <v>1</v>
      </c>
      <c r="O28" s="26">
        <v>1</v>
      </c>
      <c r="P28" s="26">
        <v>1</v>
      </c>
      <c r="Q28" s="26">
        <v>1</v>
      </c>
      <c r="R28" s="26">
        <v>1</v>
      </c>
      <c r="S28" s="223">
        <v>1</v>
      </c>
    </row>
    <row r="29" spans="1:19" s="56" customFormat="1" x14ac:dyDescent="0.25">
      <c r="A29" s="554">
        <v>0</v>
      </c>
      <c r="B29" s="277">
        <v>1</v>
      </c>
      <c r="C29" s="277">
        <v>1</v>
      </c>
      <c r="D29" s="277">
        <v>1</v>
      </c>
      <c r="E29" s="277">
        <v>1</v>
      </c>
      <c r="F29" s="277">
        <v>1</v>
      </c>
      <c r="G29" s="277">
        <v>1</v>
      </c>
      <c r="H29" s="277">
        <v>1</v>
      </c>
      <c r="I29" s="555">
        <v>1</v>
      </c>
      <c r="K29" s="222">
        <v>1</v>
      </c>
      <c r="L29" s="26">
        <v>1</v>
      </c>
      <c r="M29" s="26">
        <v>1</v>
      </c>
      <c r="N29" s="26">
        <v>1</v>
      </c>
      <c r="O29" s="26">
        <v>1</v>
      </c>
      <c r="P29" s="26">
        <v>1</v>
      </c>
      <c r="Q29" s="26">
        <v>1</v>
      </c>
      <c r="R29" s="26">
        <v>0</v>
      </c>
      <c r="S29" s="223">
        <v>1</v>
      </c>
    </row>
    <row r="30" spans="1:19" s="56" customFormat="1" x14ac:dyDescent="0.25">
      <c r="A30" s="556">
        <v>0</v>
      </c>
      <c r="B30" s="278">
        <v>1</v>
      </c>
      <c r="C30" s="278">
        <v>1</v>
      </c>
      <c r="D30" s="278">
        <v>1</v>
      </c>
      <c r="E30" s="278">
        <v>1</v>
      </c>
      <c r="F30" s="278">
        <v>1</v>
      </c>
      <c r="G30" s="278">
        <v>1</v>
      </c>
      <c r="H30" s="278">
        <v>1</v>
      </c>
      <c r="I30" s="557">
        <v>1</v>
      </c>
      <c r="K30" s="224">
        <v>1</v>
      </c>
      <c r="L30" s="225">
        <v>1</v>
      </c>
      <c r="M30" s="225">
        <v>1</v>
      </c>
      <c r="N30" s="225">
        <v>1</v>
      </c>
      <c r="O30" s="225">
        <v>1</v>
      </c>
      <c r="P30" s="225">
        <v>1</v>
      </c>
      <c r="Q30" s="225">
        <v>1</v>
      </c>
      <c r="R30" s="225">
        <v>1</v>
      </c>
      <c r="S30" s="190">
        <v>0</v>
      </c>
    </row>
    <row r="31" spans="1:19" x14ac:dyDescent="0.25">
      <c r="C31"/>
      <c r="D31"/>
      <c r="E31"/>
    </row>
    <row r="32" spans="1:19" x14ac:dyDescent="0.25">
      <c r="C32"/>
      <c r="D32"/>
      <c r="E32"/>
    </row>
    <row r="33" spans="3:5" x14ac:dyDescent="0.25">
      <c r="C33"/>
      <c r="D33"/>
      <c r="E33"/>
    </row>
    <row r="34" spans="3:5" x14ac:dyDescent="0.25">
      <c r="C34"/>
      <c r="D34"/>
      <c r="E34"/>
    </row>
    <row r="35" spans="3:5" x14ac:dyDescent="0.25">
      <c r="C35"/>
      <c r="D35"/>
      <c r="E35"/>
    </row>
    <row r="36" spans="3:5" x14ac:dyDescent="0.25">
      <c r="C36"/>
      <c r="D36"/>
      <c r="E36"/>
    </row>
    <row r="37" spans="3:5" x14ac:dyDescent="0.25">
      <c r="C37"/>
      <c r="D37"/>
      <c r="E37"/>
    </row>
    <row r="38" spans="3:5" x14ac:dyDescent="0.25">
      <c r="C38"/>
      <c r="D38"/>
      <c r="E38"/>
    </row>
    <row r="39" spans="3:5" x14ac:dyDescent="0.25">
      <c r="C39"/>
      <c r="D39"/>
      <c r="E39"/>
    </row>
    <row r="40" spans="3:5" x14ac:dyDescent="0.25">
      <c r="C40"/>
      <c r="D40"/>
      <c r="E40"/>
    </row>
    <row r="41" spans="3:5" x14ac:dyDescent="0.25">
      <c r="C41"/>
      <c r="D41"/>
      <c r="E41"/>
    </row>
    <row r="42" spans="3:5" x14ac:dyDescent="0.25">
      <c r="C42"/>
      <c r="D42"/>
      <c r="E42"/>
    </row>
    <row r="43" spans="3:5" x14ac:dyDescent="0.25">
      <c r="C43"/>
      <c r="D43"/>
      <c r="E43"/>
    </row>
    <row r="44" spans="3:5" x14ac:dyDescent="0.25">
      <c r="C44"/>
      <c r="D44"/>
      <c r="E44"/>
    </row>
    <row r="45" spans="3:5" x14ac:dyDescent="0.25">
      <c r="C45"/>
      <c r="D45"/>
      <c r="E45"/>
    </row>
    <row r="46" spans="3:5" x14ac:dyDescent="0.25">
      <c r="C46"/>
      <c r="D46"/>
      <c r="E46"/>
    </row>
    <row r="47" spans="3:5" x14ac:dyDescent="0.25">
      <c r="C47"/>
      <c r="D47"/>
      <c r="E47"/>
    </row>
    <row r="48" spans="3:5" x14ac:dyDescent="0.25">
      <c r="C48"/>
      <c r="D48"/>
      <c r="E48"/>
    </row>
  </sheetData>
  <mergeCells count="1">
    <mergeCell ref="C14:D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O76"/>
  <sheetViews>
    <sheetView zoomScale="70" zoomScaleNormal="70" workbookViewId="0">
      <selection activeCell="X32" sqref="X32"/>
    </sheetView>
  </sheetViews>
  <sheetFormatPr defaultRowHeight="15" x14ac:dyDescent="0.25"/>
  <cols>
    <col min="2" max="2" width="9.140625" customWidth="1"/>
    <col min="3" max="3" width="10.28515625" style="34" customWidth="1"/>
    <col min="4" max="6" width="13.85546875" style="274" customWidth="1"/>
    <col min="7" max="8" width="9.140625" style="274"/>
    <col min="9" max="9" width="11.140625" style="274" customWidth="1"/>
    <col min="10" max="10" width="10.5703125" style="274" customWidth="1"/>
    <col min="11" max="11" width="10.28515625" style="274" customWidth="1"/>
    <col min="12" max="12" width="10.140625" style="274" customWidth="1"/>
    <col min="13" max="13" width="10.28515625" style="274" customWidth="1"/>
    <col min="14" max="14" width="10.5703125" style="274" customWidth="1"/>
    <col min="30" max="32" width="17.42578125" customWidth="1"/>
    <col min="34" max="34" width="11" customWidth="1"/>
    <col min="35" max="35" width="7" customWidth="1"/>
    <col min="36" max="36" width="6.7109375" customWidth="1"/>
    <col min="37" max="37" width="9.42578125" customWidth="1"/>
    <col min="38" max="38" width="6.7109375" customWidth="1"/>
    <col min="39" max="39" width="7.42578125" customWidth="1"/>
    <col min="40" max="40" width="6.7109375" customWidth="1"/>
    <col min="41" max="41" width="7.28515625" customWidth="1"/>
    <col min="42" max="42" width="10.5703125" customWidth="1"/>
  </cols>
  <sheetData>
    <row r="1" spans="2:41" ht="15.75" thickBot="1" x14ac:dyDescent="0.3">
      <c r="AD1" t="s">
        <v>325</v>
      </c>
    </row>
    <row r="2" spans="2:41" ht="15.75" customHeight="1" thickBot="1" x14ac:dyDescent="0.3">
      <c r="B2" s="1022" t="s">
        <v>178</v>
      </c>
      <c r="C2" s="1023"/>
      <c r="D2" s="1034" t="s">
        <v>171</v>
      </c>
      <c r="E2" s="1035"/>
      <c r="F2" s="1036"/>
      <c r="G2" s="997" t="s">
        <v>170</v>
      </c>
      <c r="H2" s="1033"/>
      <c r="I2" s="1033"/>
      <c r="J2" s="1033"/>
      <c r="K2" s="1033"/>
      <c r="L2" s="1033"/>
      <c r="M2" s="1033"/>
      <c r="N2" s="998"/>
      <c r="O2" s="1044" t="s">
        <v>204</v>
      </c>
      <c r="P2" s="1045"/>
      <c r="Q2" s="1045"/>
      <c r="R2" s="1045"/>
      <c r="S2" s="1045"/>
      <c r="T2" s="1045"/>
      <c r="U2" s="1046"/>
      <c r="V2" s="1050" t="s">
        <v>216</v>
      </c>
      <c r="W2" s="1051"/>
      <c r="X2" s="1051"/>
      <c r="Y2" s="1051"/>
      <c r="Z2" s="1051"/>
      <c r="AA2" s="1051"/>
      <c r="AB2" s="1052"/>
      <c r="AD2" s="774" t="s">
        <v>370</v>
      </c>
      <c r="AE2" s="775" t="s">
        <v>371</v>
      </c>
      <c r="AF2" s="887" t="s">
        <v>372</v>
      </c>
      <c r="AH2" t="s">
        <v>324</v>
      </c>
    </row>
    <row r="3" spans="2:41" ht="15.75" customHeight="1" thickBot="1" x14ac:dyDescent="0.3">
      <c r="B3" s="1024"/>
      <c r="C3" s="1025"/>
      <c r="D3" s="1037"/>
      <c r="E3" s="1038"/>
      <c r="F3" s="1039"/>
      <c r="G3" s="997" t="s">
        <v>28</v>
      </c>
      <c r="H3" s="998"/>
      <c r="I3" s="997" t="s">
        <v>29</v>
      </c>
      <c r="J3" s="998"/>
      <c r="K3" s="1032" t="s">
        <v>346</v>
      </c>
      <c r="L3" s="1033"/>
      <c r="M3" s="1033"/>
      <c r="N3" s="998"/>
      <c r="O3" s="1047"/>
      <c r="P3" s="1048"/>
      <c r="Q3" s="1048"/>
      <c r="R3" s="1048"/>
      <c r="S3" s="1048"/>
      <c r="T3" s="1048"/>
      <c r="U3" s="1049"/>
      <c r="V3" s="1053"/>
      <c r="W3" s="1054"/>
      <c r="X3" s="1054"/>
      <c r="Y3" s="1054"/>
      <c r="Z3" s="1054"/>
      <c r="AA3" s="1054"/>
      <c r="AB3" s="1055"/>
      <c r="AD3" s="769">
        <v>7.4000000000000003E-3</v>
      </c>
      <c r="AE3" s="767">
        <v>9.7000000000000003E-3</v>
      </c>
      <c r="AF3" s="767">
        <v>0.23449999999999999</v>
      </c>
      <c r="AH3" s="993" t="s">
        <v>176</v>
      </c>
      <c r="AI3" s="985" t="s">
        <v>177</v>
      </c>
      <c r="AJ3" s="986"/>
      <c r="AK3" s="989" t="s">
        <v>149</v>
      </c>
      <c r="AL3" s="991" t="s">
        <v>323</v>
      </c>
      <c r="AM3" s="996"/>
      <c r="AN3" s="996"/>
      <c r="AO3" s="992"/>
    </row>
    <row r="4" spans="2:41" ht="15.75" customHeight="1" thickBot="1" x14ac:dyDescent="0.3">
      <c r="B4" s="1024"/>
      <c r="C4" s="1025"/>
      <c r="D4" s="325" t="s">
        <v>28</v>
      </c>
      <c r="E4" s="326" t="s">
        <v>29</v>
      </c>
      <c r="F4" s="893" t="s">
        <v>346</v>
      </c>
      <c r="G4" s="334" t="s">
        <v>31</v>
      </c>
      <c r="H4" s="335" t="s">
        <v>30</v>
      </c>
      <c r="I4" s="327" t="s">
        <v>50</v>
      </c>
      <c r="J4" s="328" t="s">
        <v>51</v>
      </c>
      <c r="K4" s="332" t="s">
        <v>122</v>
      </c>
      <c r="L4" s="332" t="s">
        <v>123</v>
      </c>
      <c r="M4" s="332" t="s">
        <v>124</v>
      </c>
      <c r="N4" s="333" t="s">
        <v>125</v>
      </c>
      <c r="O4" s="461" t="s">
        <v>31</v>
      </c>
      <c r="P4" s="333" t="s">
        <v>30</v>
      </c>
      <c r="Q4" s="562" t="s">
        <v>50</v>
      </c>
      <c r="R4" s="332" t="s">
        <v>122</v>
      </c>
      <c r="S4" s="332" t="s">
        <v>123</v>
      </c>
      <c r="T4" s="332" t="s">
        <v>124</v>
      </c>
      <c r="U4" s="333" t="s">
        <v>125</v>
      </c>
      <c r="V4" s="461" t="s">
        <v>31</v>
      </c>
      <c r="W4" s="333" t="s">
        <v>30</v>
      </c>
      <c r="X4" s="562" t="s">
        <v>50</v>
      </c>
      <c r="Y4" s="332" t="s">
        <v>122</v>
      </c>
      <c r="Z4" s="332" t="s">
        <v>123</v>
      </c>
      <c r="AA4" s="332" t="s">
        <v>124</v>
      </c>
      <c r="AB4" s="333" t="s">
        <v>125</v>
      </c>
      <c r="AD4" s="769">
        <v>8.0000000000000002E-3</v>
      </c>
      <c r="AE4" s="767">
        <v>1.04E-2</v>
      </c>
      <c r="AF4" s="767">
        <v>0.33329999999999999</v>
      </c>
      <c r="AH4" s="994"/>
      <c r="AI4" s="987"/>
      <c r="AJ4" s="988"/>
      <c r="AK4" s="990"/>
      <c r="AL4" s="991" t="s">
        <v>332</v>
      </c>
      <c r="AM4" s="992"/>
      <c r="AN4" s="997" t="s">
        <v>333</v>
      </c>
      <c r="AO4" s="998"/>
    </row>
    <row r="5" spans="2:41" ht="15" customHeight="1" thickBot="1" x14ac:dyDescent="0.3">
      <c r="B5" s="339" t="s">
        <v>177</v>
      </c>
      <c r="C5" s="340" t="s">
        <v>152</v>
      </c>
      <c r="D5" s="796">
        <v>7.4000000000000003E-3</v>
      </c>
      <c r="E5" s="797"/>
      <c r="F5" s="798"/>
      <c r="G5" s="514">
        <f>xDirTrain!H21</f>
        <v>0.57130000000000003</v>
      </c>
      <c r="H5" s="515">
        <f>xDirTrain!I21</f>
        <v>11.2399</v>
      </c>
      <c r="I5" s="514"/>
      <c r="J5" s="515"/>
      <c r="K5" s="516"/>
      <c r="L5" s="517"/>
      <c r="M5" s="517"/>
      <c r="N5" s="518"/>
      <c r="O5" s="462">
        <v>1</v>
      </c>
      <c r="P5" s="463">
        <v>0</v>
      </c>
      <c r="Q5" s="462"/>
      <c r="R5" s="476"/>
      <c r="S5" s="488"/>
      <c r="T5" s="464"/>
      <c r="U5" s="465"/>
      <c r="V5" s="477">
        <v>1</v>
      </c>
      <c r="W5" s="478">
        <v>0</v>
      </c>
      <c r="X5" s="477"/>
      <c r="Y5" s="477"/>
      <c r="Z5" s="491"/>
      <c r="AA5" s="479"/>
      <c r="AB5" s="478"/>
      <c r="AD5" s="769">
        <v>8.8999999999999999E-3</v>
      </c>
      <c r="AE5" s="767">
        <v>-8.6E-3</v>
      </c>
      <c r="AF5" s="769">
        <v>-0.4793</v>
      </c>
      <c r="AH5" s="995"/>
      <c r="AI5" s="845" t="s">
        <v>31</v>
      </c>
      <c r="AJ5" s="736" t="s">
        <v>30</v>
      </c>
      <c r="AK5" s="846" t="s">
        <v>50</v>
      </c>
      <c r="AL5" s="855" t="s">
        <v>32</v>
      </c>
      <c r="AM5" s="848" t="s">
        <v>43</v>
      </c>
      <c r="AN5" s="847" t="s">
        <v>32</v>
      </c>
      <c r="AO5" s="848" t="s">
        <v>43</v>
      </c>
    </row>
    <row r="6" spans="2:41" ht="15.75" customHeight="1" thickBot="1" x14ac:dyDescent="0.3">
      <c r="B6" s="343" t="s">
        <v>177</v>
      </c>
      <c r="C6" s="344" t="s">
        <v>144</v>
      </c>
      <c r="D6" s="345">
        <v>8.0000000000000002E-3</v>
      </c>
      <c r="E6" s="799"/>
      <c r="F6" s="800"/>
      <c r="G6" s="519">
        <f>xDirTrain!H18</f>
        <v>0.4032</v>
      </c>
      <c r="H6" s="520">
        <f>xDirTrain!I18</f>
        <v>6.3937999999999997</v>
      </c>
      <c r="I6" s="519"/>
      <c r="J6" s="520"/>
      <c r="K6" s="521"/>
      <c r="L6" s="522"/>
      <c r="M6" s="522"/>
      <c r="N6" s="523"/>
      <c r="O6" s="466">
        <v>1</v>
      </c>
      <c r="P6" s="467">
        <v>1</v>
      </c>
      <c r="Q6" s="468"/>
      <c r="R6" s="466"/>
      <c r="S6" s="486"/>
      <c r="T6" s="470"/>
      <c r="U6" s="467"/>
      <c r="V6" s="480">
        <v>1</v>
      </c>
      <c r="W6" s="481">
        <v>1</v>
      </c>
      <c r="X6" s="480"/>
      <c r="Y6" s="480"/>
      <c r="Z6" s="489"/>
      <c r="AA6" s="482"/>
      <c r="AB6" s="481"/>
      <c r="AD6" s="769">
        <v>1.01E-2</v>
      </c>
      <c r="AE6" s="767">
        <v>-9.1999999999999998E-3</v>
      </c>
      <c r="AF6" s="769">
        <v>-0.50660000000000005</v>
      </c>
      <c r="AH6" s="841" t="s">
        <v>36</v>
      </c>
      <c r="AI6" s="833">
        <v>0.44840999999999998</v>
      </c>
      <c r="AJ6" s="834">
        <v>8.4754799999999992</v>
      </c>
      <c r="AK6" s="835">
        <v>0.36033999999999999</v>
      </c>
      <c r="AL6" s="833">
        <v>0.68320000000000003</v>
      </c>
      <c r="AM6" s="834">
        <v>1.1924999999999999</v>
      </c>
      <c r="AN6" s="836">
        <v>-1.3485833333333332</v>
      </c>
      <c r="AO6" s="834">
        <v>4.3831666666666669</v>
      </c>
    </row>
    <row r="7" spans="2:41" ht="15.75" customHeight="1" thickBot="1" x14ac:dyDescent="0.3">
      <c r="B7" s="343" t="s">
        <v>177</v>
      </c>
      <c r="C7" s="344" t="s">
        <v>150</v>
      </c>
      <c r="D7" s="345">
        <v>8.8999999999999999E-3</v>
      </c>
      <c r="E7" s="799"/>
      <c r="F7" s="800"/>
      <c r="G7" s="519">
        <f>xDirTrain!H19</f>
        <v>0.39489999999999997</v>
      </c>
      <c r="H7" s="520">
        <f>xDirTrain!I19</f>
        <v>8.0808</v>
      </c>
      <c r="I7" s="519"/>
      <c r="J7" s="520"/>
      <c r="K7" s="521"/>
      <c r="L7" s="522"/>
      <c r="M7" s="522"/>
      <c r="N7" s="523"/>
      <c r="O7" s="468">
        <v>1</v>
      </c>
      <c r="P7" s="469">
        <v>1</v>
      </c>
      <c r="Q7" s="468"/>
      <c r="R7" s="466"/>
      <c r="S7" s="486"/>
      <c r="T7" s="470"/>
      <c r="U7" s="467"/>
      <c r="V7" s="480">
        <v>1</v>
      </c>
      <c r="W7" s="481">
        <v>1</v>
      </c>
      <c r="X7" s="480"/>
      <c r="Y7" s="480"/>
      <c r="Z7" s="489"/>
      <c r="AA7" s="482"/>
      <c r="AB7" s="481"/>
      <c r="AD7" s="891" t="s">
        <v>373</v>
      </c>
      <c r="AE7" s="773" t="s">
        <v>374</v>
      </c>
      <c r="AF7" s="773" t="s">
        <v>375</v>
      </c>
      <c r="AH7" s="842" t="s">
        <v>97</v>
      </c>
      <c r="AI7" s="383">
        <v>0.67569999999999997</v>
      </c>
      <c r="AJ7" s="384">
        <v>11.2399</v>
      </c>
      <c r="AK7" s="831">
        <v>1.3694</v>
      </c>
      <c r="AL7" s="383">
        <v>1.2787999999999999</v>
      </c>
      <c r="AM7" s="384">
        <v>2.8708</v>
      </c>
      <c r="AN7" s="385">
        <v>-0.55689999999999995</v>
      </c>
      <c r="AO7" s="384">
        <v>8.8216999999999999</v>
      </c>
    </row>
    <row r="8" spans="2:41" ht="15.75" customHeight="1" thickBot="1" x14ac:dyDescent="0.3">
      <c r="B8" s="348" t="s">
        <v>177</v>
      </c>
      <c r="C8" s="349" t="s">
        <v>151</v>
      </c>
      <c r="D8" s="801">
        <v>1.01E-2</v>
      </c>
      <c r="E8" s="802"/>
      <c r="F8" s="803"/>
      <c r="G8" s="524">
        <f>xDirTrain!H20</f>
        <v>0.42059999999999997</v>
      </c>
      <c r="H8" s="525">
        <f>xDirTrain!I20</f>
        <v>8.0892999999999997</v>
      </c>
      <c r="I8" s="524"/>
      <c r="J8" s="525"/>
      <c r="K8" s="526"/>
      <c r="L8" s="527"/>
      <c r="M8" s="527"/>
      <c r="N8" s="528"/>
      <c r="O8" s="471">
        <v>1</v>
      </c>
      <c r="P8" s="472">
        <v>1</v>
      </c>
      <c r="Q8" s="471"/>
      <c r="R8" s="475"/>
      <c r="S8" s="487"/>
      <c r="T8" s="473"/>
      <c r="U8" s="474"/>
      <c r="V8" s="483">
        <v>1</v>
      </c>
      <c r="W8" s="484">
        <v>1</v>
      </c>
      <c r="X8" s="483"/>
      <c r="Y8" s="483"/>
      <c r="Z8" s="490"/>
      <c r="AA8" s="485"/>
      <c r="AB8" s="484"/>
      <c r="AD8" s="888" t="s">
        <v>318</v>
      </c>
      <c r="AE8" s="889" t="s">
        <v>319</v>
      </c>
      <c r="AF8" s="889" t="s">
        <v>141</v>
      </c>
      <c r="AH8" s="843" t="s">
        <v>98</v>
      </c>
      <c r="AI8" s="395">
        <v>0.32519999999999999</v>
      </c>
      <c r="AJ8" s="396">
        <v>6.3937999999999997</v>
      </c>
      <c r="AK8" s="832">
        <v>0.10349999999999999</v>
      </c>
      <c r="AL8" s="395">
        <v>2.86E-2</v>
      </c>
      <c r="AM8" s="396">
        <v>-0.92230000000000001</v>
      </c>
      <c r="AN8" s="397">
        <v>-3.6922000000000001</v>
      </c>
      <c r="AO8" s="396">
        <v>2.0926</v>
      </c>
    </row>
    <row r="9" spans="2:41" ht="15.75" customHeight="1" thickBot="1" x14ac:dyDescent="0.3">
      <c r="B9" s="339" t="s">
        <v>149</v>
      </c>
      <c r="C9" s="340" t="s">
        <v>155</v>
      </c>
      <c r="D9" s="796"/>
      <c r="E9" s="797">
        <v>9.7000000000000003E-3</v>
      </c>
      <c r="F9" s="798"/>
      <c r="G9" s="514"/>
      <c r="H9" s="515"/>
      <c r="I9" s="514">
        <v>0.30719999999999997</v>
      </c>
      <c r="J9" s="515"/>
      <c r="K9" s="516"/>
      <c r="L9" s="517"/>
      <c r="M9" s="517"/>
      <c r="N9" s="518"/>
      <c r="O9" s="462"/>
      <c r="P9" s="465"/>
      <c r="Q9" s="462">
        <v>1</v>
      </c>
      <c r="R9" s="476"/>
      <c r="S9" s="488"/>
      <c r="T9" s="464"/>
      <c r="U9" s="465"/>
      <c r="V9" s="477"/>
      <c r="W9" s="478"/>
      <c r="X9" s="477">
        <v>1</v>
      </c>
      <c r="Y9" s="477"/>
      <c r="Z9" s="491"/>
      <c r="AA9" s="479"/>
      <c r="AB9" s="478"/>
      <c r="AD9" s="770" t="s">
        <v>138</v>
      </c>
      <c r="AE9" s="772" t="s">
        <v>320</v>
      </c>
      <c r="AF9" s="890" t="s">
        <v>142</v>
      </c>
      <c r="AH9" s="844" t="s">
        <v>174</v>
      </c>
      <c r="AI9" s="837">
        <v>1.5068798644098036</v>
      </c>
      <c r="AJ9" s="838">
        <v>1.3261667775748396</v>
      </c>
      <c r="AK9" s="839">
        <v>3.8002997169340067</v>
      </c>
      <c r="AL9" s="837">
        <v>1.8717798594847774</v>
      </c>
      <c r="AM9" s="838">
        <v>2.407379454926625</v>
      </c>
      <c r="AN9" s="840">
        <v>0.41295186306618054</v>
      </c>
      <c r="AO9" s="838">
        <v>2.012631658998441</v>
      </c>
    </row>
    <row r="10" spans="2:41" ht="15.75" customHeight="1" thickBot="1" x14ac:dyDescent="0.3">
      <c r="B10" s="343" t="s">
        <v>149</v>
      </c>
      <c r="C10" s="344" t="s">
        <v>157</v>
      </c>
      <c r="D10" s="345"/>
      <c r="E10" s="799">
        <v>1.04E-2</v>
      </c>
      <c r="F10" s="800"/>
      <c r="G10" s="519"/>
      <c r="H10" s="520"/>
      <c r="I10" s="519">
        <v>1.3694</v>
      </c>
      <c r="J10" s="520"/>
      <c r="K10" s="521"/>
      <c r="L10" s="522"/>
      <c r="M10" s="522"/>
      <c r="N10" s="523"/>
      <c r="O10" s="468"/>
      <c r="P10" s="467"/>
      <c r="Q10" s="468">
        <v>1</v>
      </c>
      <c r="R10" s="466"/>
      <c r="S10" s="486"/>
      <c r="T10" s="470"/>
      <c r="U10" s="467"/>
      <c r="V10" s="480"/>
      <c r="W10" s="481"/>
      <c r="X10" s="480">
        <v>0</v>
      </c>
      <c r="Y10" s="480"/>
      <c r="Z10" s="489"/>
      <c r="AA10" s="482"/>
      <c r="AB10" s="481"/>
      <c r="AD10" s="1019" t="s">
        <v>376</v>
      </c>
      <c r="AE10" s="1020"/>
      <c r="AF10" s="1021"/>
      <c r="AH10" s="843" t="s">
        <v>175</v>
      </c>
      <c r="AI10" s="395">
        <v>0.72522914297183383</v>
      </c>
      <c r="AJ10" s="396">
        <v>0.75438795206879139</v>
      </c>
      <c r="AK10" s="832">
        <v>0.28722872842315589</v>
      </c>
      <c r="AL10" s="395">
        <v>4.186182669789227E-2</v>
      </c>
      <c r="AM10" s="396">
        <v>-0.77341719077568138</v>
      </c>
      <c r="AN10" s="397">
        <v>2.737836000741519</v>
      </c>
      <c r="AO10" s="396">
        <v>0.47741739229628499</v>
      </c>
    </row>
    <row r="11" spans="2:41" ht="15.75" customHeight="1" x14ac:dyDescent="0.25">
      <c r="B11" s="343" t="s">
        <v>149</v>
      </c>
      <c r="C11" s="344" t="s">
        <v>156</v>
      </c>
      <c r="D11" s="345"/>
      <c r="E11" s="799">
        <v>-8.6E-3</v>
      </c>
      <c r="F11" s="800"/>
      <c r="G11" s="519"/>
      <c r="H11" s="520"/>
      <c r="I11" s="519">
        <v>0.53910000000000002</v>
      </c>
      <c r="J11" s="520"/>
      <c r="K11" s="521"/>
      <c r="L11" s="522"/>
      <c r="M11" s="522"/>
      <c r="N11" s="523"/>
      <c r="O11" s="468"/>
      <c r="P11" s="467"/>
      <c r="Q11" s="468">
        <v>1</v>
      </c>
      <c r="R11" s="466"/>
      <c r="S11" s="486"/>
      <c r="T11" s="470"/>
      <c r="U11" s="467"/>
      <c r="V11" s="480"/>
      <c r="W11" s="481"/>
      <c r="X11" s="480">
        <v>1</v>
      </c>
      <c r="Y11" s="480"/>
      <c r="Z11" s="489"/>
      <c r="AA11" s="482"/>
      <c r="AB11" s="481"/>
      <c r="AD11" s="999" t="s">
        <v>321</v>
      </c>
      <c r="AE11" s="1000"/>
      <c r="AF11" s="1001"/>
    </row>
    <row r="12" spans="2:41" ht="15.75" customHeight="1" thickBot="1" x14ac:dyDescent="0.3">
      <c r="B12" s="348" t="s">
        <v>149</v>
      </c>
      <c r="C12" s="349" t="s">
        <v>154</v>
      </c>
      <c r="D12" s="801"/>
      <c r="E12" s="802">
        <v>-9.1999999999999998E-3</v>
      </c>
      <c r="F12" s="803"/>
      <c r="G12" s="524"/>
      <c r="H12" s="525"/>
      <c r="I12" s="524">
        <v>0.31630000000000003</v>
      </c>
      <c r="J12" s="525"/>
      <c r="K12" s="526"/>
      <c r="L12" s="527"/>
      <c r="M12" s="527"/>
      <c r="N12" s="528"/>
      <c r="O12" s="471"/>
      <c r="P12" s="474"/>
      <c r="Q12" s="471">
        <v>1</v>
      </c>
      <c r="R12" s="475"/>
      <c r="S12" s="487"/>
      <c r="T12" s="473"/>
      <c r="U12" s="474"/>
      <c r="V12" s="483"/>
      <c r="W12" s="484"/>
      <c r="X12" s="483">
        <v>1</v>
      </c>
      <c r="Y12" s="483"/>
      <c r="Z12" s="490"/>
      <c r="AA12" s="485"/>
      <c r="AB12" s="484"/>
      <c r="AD12" s="1002" t="s">
        <v>322</v>
      </c>
      <c r="AE12" s="1003"/>
      <c r="AF12" s="1004"/>
    </row>
    <row r="13" spans="2:41" ht="15.75" customHeight="1" thickBot="1" x14ac:dyDescent="0.3">
      <c r="B13" s="339" t="s">
        <v>311</v>
      </c>
      <c r="C13" s="340" t="s">
        <v>159</v>
      </c>
      <c r="D13" s="796"/>
      <c r="E13" s="797"/>
      <c r="F13" s="798">
        <v>0.23449999999999999</v>
      </c>
      <c r="G13" s="514"/>
      <c r="H13" s="515"/>
      <c r="I13" s="514"/>
      <c r="J13" s="515"/>
      <c r="K13" s="516"/>
      <c r="L13" s="517"/>
      <c r="M13" s="517">
        <v>-0.56999999999999995</v>
      </c>
      <c r="N13" s="518">
        <v>3.9481999999999999</v>
      </c>
      <c r="O13" s="462"/>
      <c r="P13" s="463"/>
      <c r="Q13" s="462"/>
      <c r="R13" s="476">
        <v>1</v>
      </c>
      <c r="S13" s="488">
        <v>1</v>
      </c>
      <c r="T13" s="464"/>
      <c r="U13" s="465"/>
      <c r="V13" s="477"/>
      <c r="W13" s="478"/>
      <c r="X13" s="477"/>
      <c r="Y13" s="477">
        <v>1</v>
      </c>
      <c r="Z13" s="491">
        <v>1</v>
      </c>
      <c r="AA13" s="479"/>
      <c r="AB13" s="478"/>
    </row>
    <row r="14" spans="2:41" ht="15.75" customHeight="1" thickBot="1" x14ac:dyDescent="0.3">
      <c r="B14" s="339" t="s">
        <v>311</v>
      </c>
      <c r="C14" s="344" t="s">
        <v>160</v>
      </c>
      <c r="D14" s="345"/>
      <c r="E14" s="799"/>
      <c r="F14" s="800">
        <v>0.33329999999999999</v>
      </c>
      <c r="G14" s="519"/>
      <c r="H14" s="520"/>
      <c r="I14" s="519"/>
      <c r="J14" s="520"/>
      <c r="K14" s="521"/>
      <c r="L14" s="522"/>
      <c r="M14" s="522">
        <v>-1.1201000000000001</v>
      </c>
      <c r="N14" s="523">
        <v>2.0926</v>
      </c>
      <c r="O14" s="468"/>
      <c r="P14" s="469"/>
      <c r="Q14" s="468"/>
      <c r="R14" s="466"/>
      <c r="S14" s="486"/>
      <c r="T14" s="470">
        <v>1</v>
      </c>
      <c r="U14" s="467">
        <v>1</v>
      </c>
      <c r="V14" s="480"/>
      <c r="W14" s="481"/>
      <c r="X14" s="480"/>
      <c r="Y14" s="480"/>
      <c r="Z14" s="489"/>
      <c r="AA14" s="482">
        <v>1</v>
      </c>
      <c r="AB14" s="481">
        <v>1</v>
      </c>
    </row>
    <row r="15" spans="2:41" ht="15.75" customHeight="1" thickBot="1" x14ac:dyDescent="0.3">
      <c r="B15" s="339" t="s">
        <v>311</v>
      </c>
      <c r="C15" s="344" t="s">
        <v>158</v>
      </c>
      <c r="D15" s="345"/>
      <c r="E15" s="799"/>
      <c r="F15" s="800">
        <v>-0.4793</v>
      </c>
      <c r="G15" s="519"/>
      <c r="H15" s="520"/>
      <c r="I15" s="519"/>
      <c r="J15" s="520"/>
      <c r="K15" s="521">
        <v>0.36020000000000002</v>
      </c>
      <c r="L15" s="522">
        <v>0.38990000000000002</v>
      </c>
      <c r="M15" s="522"/>
      <c r="N15" s="523"/>
      <c r="O15" s="468"/>
      <c r="P15" s="469"/>
      <c r="Q15" s="468"/>
      <c r="R15" s="466"/>
      <c r="S15" s="486"/>
      <c r="T15" s="470">
        <v>1</v>
      </c>
      <c r="U15" s="467">
        <v>1</v>
      </c>
      <c r="V15" s="480"/>
      <c r="W15" s="481"/>
      <c r="X15" s="480"/>
      <c r="Y15" s="480"/>
      <c r="Z15" s="489"/>
      <c r="AA15" s="482">
        <v>1</v>
      </c>
      <c r="AB15" s="481">
        <v>1</v>
      </c>
    </row>
    <row r="16" spans="2:41" ht="15.75" thickBot="1" x14ac:dyDescent="0.3">
      <c r="B16" s="339" t="s">
        <v>311</v>
      </c>
      <c r="C16" s="349" t="s">
        <v>161</v>
      </c>
      <c r="D16" s="801"/>
      <c r="E16" s="802"/>
      <c r="F16" s="803">
        <v>-0.50660000000000005</v>
      </c>
      <c r="G16" s="524"/>
      <c r="H16" s="525"/>
      <c r="I16" s="524"/>
      <c r="J16" s="525"/>
      <c r="K16" s="526"/>
      <c r="L16" s="527"/>
      <c r="M16" s="527">
        <v>-3.6922000000000001</v>
      </c>
      <c r="N16" s="528">
        <v>8.8216999999999999</v>
      </c>
      <c r="O16" s="471"/>
      <c r="P16" s="472"/>
      <c r="Q16" s="471"/>
      <c r="R16" s="475"/>
      <c r="S16" s="487"/>
      <c r="T16" s="473">
        <v>1</v>
      </c>
      <c r="U16" s="474">
        <v>1</v>
      </c>
      <c r="V16" s="483"/>
      <c r="W16" s="484"/>
      <c r="X16" s="483"/>
      <c r="Y16" s="483"/>
      <c r="Z16" s="490"/>
      <c r="AA16" s="485">
        <v>0</v>
      </c>
      <c r="AB16" s="484">
        <v>0</v>
      </c>
    </row>
    <row r="17" spans="2:31" x14ac:dyDescent="0.25">
      <c r="B17" s="339" t="s">
        <v>136</v>
      </c>
      <c r="C17" s="340" t="s">
        <v>162</v>
      </c>
      <c r="D17" s="796">
        <v>8.6999999999999994E-3</v>
      </c>
      <c r="E17" s="797">
        <v>-7.7999999999999996E-3</v>
      </c>
      <c r="F17" s="798"/>
      <c r="G17" s="514">
        <f>'x,yTrain'!A19</f>
        <v>0.67569999999999997</v>
      </c>
      <c r="H17" s="515">
        <f>'x,yTrain'!B19</f>
        <v>9.6346000000000007</v>
      </c>
      <c r="I17" s="514">
        <f>'x,yTrain'!A20</f>
        <v>0.18140000000000001</v>
      </c>
      <c r="J17" s="515"/>
      <c r="K17" s="516"/>
      <c r="L17" s="517"/>
      <c r="M17" s="517"/>
      <c r="N17" s="518"/>
      <c r="O17" s="462">
        <v>1</v>
      </c>
      <c r="P17" s="463">
        <v>0</v>
      </c>
      <c r="Q17" s="462">
        <v>0</v>
      </c>
      <c r="R17" s="476"/>
      <c r="S17" s="488"/>
      <c r="T17" s="464"/>
      <c r="U17" s="465"/>
      <c r="V17" s="477">
        <v>0</v>
      </c>
      <c r="W17" s="478">
        <v>0</v>
      </c>
      <c r="X17" s="477">
        <v>0</v>
      </c>
      <c r="Y17" s="477"/>
      <c r="Z17" s="491"/>
      <c r="AA17" s="479"/>
      <c r="AB17" s="478"/>
    </row>
    <row r="18" spans="2:31" ht="15.75" thickBot="1" x14ac:dyDescent="0.3">
      <c r="B18" s="348" t="s">
        <v>136</v>
      </c>
      <c r="C18" s="349" t="s">
        <v>163</v>
      </c>
      <c r="D18" s="801">
        <v>0.01</v>
      </c>
      <c r="E18" s="802">
        <v>8.9999999999999993E-3</v>
      </c>
      <c r="F18" s="803"/>
      <c r="G18" s="524">
        <f>'x,yTrain'!M19</f>
        <v>0.53400000000000003</v>
      </c>
      <c r="H18" s="525">
        <f>'x,yTrain'!N19</f>
        <v>8.7042999999999999</v>
      </c>
      <c r="I18" s="524">
        <f>'x,yTrain'!M20</f>
        <v>0.18110000000000001</v>
      </c>
      <c r="J18" s="525"/>
      <c r="K18" s="526"/>
      <c r="L18" s="527"/>
      <c r="M18" s="527"/>
      <c r="N18" s="528"/>
      <c r="O18" s="471">
        <v>1</v>
      </c>
      <c r="P18" s="472">
        <v>1</v>
      </c>
      <c r="Q18" s="471">
        <v>0</v>
      </c>
      <c r="R18" s="475"/>
      <c r="S18" s="487"/>
      <c r="T18" s="473"/>
      <c r="U18" s="474"/>
      <c r="V18" s="483">
        <v>1</v>
      </c>
      <c r="W18" s="484">
        <v>1</v>
      </c>
      <c r="X18" s="483">
        <v>0</v>
      </c>
      <c r="Y18" s="483"/>
      <c r="Z18" s="490"/>
      <c r="AA18" s="485"/>
      <c r="AB18" s="484"/>
    </row>
    <row r="19" spans="2:31" ht="15.75" thickBot="1" x14ac:dyDescent="0.3">
      <c r="B19" s="339" t="s">
        <v>310</v>
      </c>
      <c r="C19" s="340" t="s">
        <v>164</v>
      </c>
      <c r="D19" s="796">
        <v>7.7000000000000002E-3</v>
      </c>
      <c r="E19" s="797"/>
      <c r="F19" s="798">
        <v>0.2087</v>
      </c>
      <c r="G19" s="514">
        <f>'x,xYallTrain'!A17</f>
        <v>0.42280000000000001</v>
      </c>
      <c r="H19" s="515">
        <f>'x,xYallTrain'!B17</f>
        <v>7.5928000000000004</v>
      </c>
      <c r="I19" s="514"/>
      <c r="J19" s="515"/>
      <c r="K19" s="516">
        <f>'x,xYallTrain'!A19</f>
        <v>1.0651999999999999</v>
      </c>
      <c r="L19" s="516">
        <f>'x,xYallTrain'!B19</f>
        <v>-0.92230000000000001</v>
      </c>
      <c r="M19" s="517"/>
      <c r="N19" s="518"/>
      <c r="O19" s="462">
        <v>1</v>
      </c>
      <c r="P19" s="465">
        <v>1</v>
      </c>
      <c r="Q19" s="462"/>
      <c r="R19" s="476">
        <v>1</v>
      </c>
      <c r="S19" s="488">
        <v>1</v>
      </c>
      <c r="T19" s="464"/>
      <c r="U19" s="465"/>
      <c r="V19" s="477">
        <v>1</v>
      </c>
      <c r="W19" s="478">
        <v>1</v>
      </c>
      <c r="X19" s="477"/>
      <c r="Y19" s="477">
        <v>0</v>
      </c>
      <c r="Z19" s="491">
        <v>1</v>
      </c>
      <c r="AA19" s="479"/>
      <c r="AB19" s="478"/>
    </row>
    <row r="20" spans="2:31" ht="15.75" thickBot="1" x14ac:dyDescent="0.3">
      <c r="B20" s="339" t="s">
        <v>310</v>
      </c>
      <c r="C20" s="349" t="s">
        <v>165</v>
      </c>
      <c r="D20" s="801">
        <v>8.0999999999999996E-3</v>
      </c>
      <c r="E20" s="802"/>
      <c r="F20" s="803">
        <v>-0.33110000000000001</v>
      </c>
      <c r="G20" s="524">
        <f>'x,xYallTrain'!K17</f>
        <v>0.38619999999999999</v>
      </c>
      <c r="H20" s="525">
        <f>'x,xYallTrain'!L17</f>
        <v>8.7832000000000008</v>
      </c>
      <c r="I20" s="524"/>
      <c r="J20" s="525"/>
      <c r="K20" s="526">
        <f>'x,xYallTrain'!K19</f>
        <v>1.2787999999999999</v>
      </c>
      <c r="L20" s="527">
        <f>'x,xYallTrain'!L19</f>
        <v>2.8708</v>
      </c>
      <c r="M20" s="527"/>
      <c r="N20" s="528"/>
      <c r="O20" s="475">
        <v>1</v>
      </c>
      <c r="P20" s="474">
        <v>1</v>
      </c>
      <c r="Q20" s="471"/>
      <c r="R20" s="475">
        <v>1</v>
      </c>
      <c r="S20" s="487">
        <v>1</v>
      </c>
      <c r="T20" s="473"/>
      <c r="U20" s="474"/>
      <c r="V20" s="483">
        <v>1</v>
      </c>
      <c r="W20" s="484">
        <v>1</v>
      </c>
      <c r="X20" s="483"/>
      <c r="Y20" s="483">
        <v>0</v>
      </c>
      <c r="Z20" s="490">
        <v>1</v>
      </c>
      <c r="AA20" s="485"/>
      <c r="AB20" s="484"/>
    </row>
    <row r="21" spans="2:31" ht="15.75" thickBot="1" x14ac:dyDescent="0.3">
      <c r="B21" s="339" t="s">
        <v>312</v>
      </c>
      <c r="C21" s="340" t="s">
        <v>166</v>
      </c>
      <c r="D21" s="796"/>
      <c r="E21" s="797">
        <v>7.4999999999999997E-3</v>
      </c>
      <c r="F21" s="798">
        <v>0.26729999999999998</v>
      </c>
      <c r="G21" s="514"/>
      <c r="H21" s="515"/>
      <c r="I21" s="514">
        <f>'y,xYallTrain'!A18</f>
        <v>0.17660000000000001</v>
      </c>
      <c r="J21" s="515"/>
      <c r="K21" s="516"/>
      <c r="L21" s="517"/>
      <c r="M21" s="517">
        <f>'y,xYallTrain'!A20</f>
        <v>-0.55689999999999995</v>
      </c>
      <c r="N21" s="518">
        <f>'y,xYallTrain'!B20</f>
        <v>4.0122</v>
      </c>
      <c r="O21" s="476"/>
      <c r="P21" s="465"/>
      <c r="Q21" s="462">
        <v>0</v>
      </c>
      <c r="R21" s="476"/>
      <c r="S21" s="488"/>
      <c r="T21" s="464">
        <v>1</v>
      </c>
      <c r="U21" s="465">
        <v>1</v>
      </c>
      <c r="V21" s="477"/>
      <c r="W21" s="478"/>
      <c r="X21" s="477">
        <v>0</v>
      </c>
      <c r="Y21" s="477"/>
      <c r="Z21" s="491"/>
      <c r="AA21" s="479">
        <v>0</v>
      </c>
      <c r="AB21" s="478">
        <v>1</v>
      </c>
    </row>
    <row r="22" spans="2:31" ht="15.75" thickBot="1" x14ac:dyDescent="0.3">
      <c r="B22" s="339" t="s">
        <v>312</v>
      </c>
      <c r="C22" s="349" t="s">
        <v>167</v>
      </c>
      <c r="D22" s="801"/>
      <c r="E22" s="802">
        <v>-7.9000000000000008E-3</v>
      </c>
      <c r="F22" s="803">
        <v>0.28120000000000001</v>
      </c>
      <c r="G22" s="524"/>
      <c r="H22" s="525"/>
      <c r="I22" s="524">
        <f>'y,xYallTrain'!M18</f>
        <v>0.10349999999999999</v>
      </c>
      <c r="J22" s="525"/>
      <c r="K22" s="526"/>
      <c r="L22" s="527"/>
      <c r="M22" s="527">
        <f>'y,xYallTrain'!M20</f>
        <v>-0.95479999999999998</v>
      </c>
      <c r="N22" s="528">
        <f>'y,xYallTrain'!N20</f>
        <v>3.5423</v>
      </c>
      <c r="O22" s="475"/>
      <c r="P22" s="474"/>
      <c r="Q22" s="471">
        <v>1</v>
      </c>
      <c r="R22" s="475"/>
      <c r="S22" s="487"/>
      <c r="T22" s="473">
        <v>1</v>
      </c>
      <c r="U22" s="474">
        <v>1</v>
      </c>
      <c r="V22" s="483"/>
      <c r="W22" s="484"/>
      <c r="X22" s="483">
        <v>0</v>
      </c>
      <c r="Y22" s="483"/>
      <c r="Z22" s="490"/>
      <c r="AA22" s="485">
        <v>1</v>
      </c>
      <c r="AB22" s="484">
        <v>1</v>
      </c>
    </row>
    <row r="23" spans="2:31" x14ac:dyDescent="0.25">
      <c r="B23" s="352" t="s">
        <v>313</v>
      </c>
      <c r="C23" s="353" t="s">
        <v>168</v>
      </c>
      <c r="D23" s="804">
        <v>8.3000000000000001E-3</v>
      </c>
      <c r="E23" s="805">
        <v>7.4999999999999997E-3</v>
      </c>
      <c r="F23" s="806">
        <v>0.17</v>
      </c>
      <c r="G23" s="529">
        <f>'x,y,xYallTrain'!A18</f>
        <v>0.32519999999999999</v>
      </c>
      <c r="H23" s="530">
        <f>'x,y,xYallTrain'!B18</f>
        <v>7.4722</v>
      </c>
      <c r="I23" s="529">
        <f>'x,y,xYallTrain'!A19</f>
        <v>0.2913</v>
      </c>
      <c r="J23" s="530"/>
      <c r="K23" s="531">
        <f>'x,y,xYallTrain'!A20</f>
        <v>2.86E-2</v>
      </c>
      <c r="L23" s="532">
        <f>'x,y,xYallTrain'!B20</f>
        <v>2.4316</v>
      </c>
      <c r="M23" s="532"/>
      <c r="N23" s="533"/>
      <c r="O23" s="466">
        <v>0</v>
      </c>
      <c r="P23" s="467">
        <v>1</v>
      </c>
      <c r="Q23" s="468">
        <v>1</v>
      </c>
      <c r="R23" s="466">
        <v>1</v>
      </c>
      <c r="S23" s="486">
        <v>1</v>
      </c>
      <c r="T23" s="470"/>
      <c r="U23" s="467"/>
      <c r="V23" s="480">
        <v>0</v>
      </c>
      <c r="W23" s="481">
        <v>1</v>
      </c>
      <c r="X23" s="480">
        <v>1</v>
      </c>
      <c r="Y23" s="480">
        <v>1</v>
      </c>
      <c r="Z23" s="489">
        <v>1</v>
      </c>
      <c r="AA23" s="482"/>
      <c r="AB23" s="481"/>
    </row>
    <row r="24" spans="2:31" ht="15.75" thickBot="1" x14ac:dyDescent="0.3">
      <c r="B24" s="352" t="s">
        <v>313</v>
      </c>
      <c r="C24" s="349" t="s">
        <v>169</v>
      </c>
      <c r="D24" s="801">
        <v>8.5000000000000006E-3</v>
      </c>
      <c r="E24" s="802">
        <v>8.5000000000000006E-3</v>
      </c>
      <c r="F24" s="803">
        <v>0.18479999999999999</v>
      </c>
      <c r="G24" s="534">
        <f>'x,y,xYallTrain'!K18</f>
        <v>0.35020000000000001</v>
      </c>
      <c r="H24" s="535">
        <f>'x,y,xYallTrain'!L18</f>
        <v>8.7638999999999996</v>
      </c>
      <c r="I24" s="534">
        <f>'x,y,xYallTrain'!K19</f>
        <v>0.13750000000000001</v>
      </c>
      <c r="J24" s="535"/>
      <c r="K24" s="536"/>
      <c r="L24" s="537"/>
      <c r="M24" s="537">
        <f>'x,y,xYallTrain'!K21</f>
        <v>-1.1975</v>
      </c>
      <c r="N24" s="538">
        <f>'x,y,xYallTrain'!L21</f>
        <v>3.8820000000000001</v>
      </c>
      <c r="O24" s="475">
        <v>0</v>
      </c>
      <c r="P24" s="474">
        <v>1</v>
      </c>
      <c r="Q24" s="471">
        <v>0</v>
      </c>
      <c r="R24" s="475"/>
      <c r="S24" s="487"/>
      <c r="T24" s="473">
        <v>1</v>
      </c>
      <c r="U24" s="474">
        <v>1</v>
      </c>
      <c r="V24" s="483">
        <v>0</v>
      </c>
      <c r="W24" s="484">
        <v>1</v>
      </c>
      <c r="X24" s="483">
        <v>0</v>
      </c>
      <c r="Y24" s="483"/>
      <c r="Z24" s="490"/>
      <c r="AA24" s="485">
        <v>1</v>
      </c>
      <c r="AB24" s="484">
        <v>1</v>
      </c>
    </row>
    <row r="25" spans="2:31" ht="15" customHeight="1" x14ac:dyDescent="0.25">
      <c r="B25" s="1026" t="s">
        <v>176</v>
      </c>
      <c r="C25" s="1027"/>
      <c r="D25" s="1028"/>
      <c r="E25" s="1042" t="s">
        <v>36</v>
      </c>
      <c r="F25" s="1043"/>
      <c r="G25" s="383">
        <f>AVERAGE(G5:G24)</f>
        <v>0.44840999999999998</v>
      </c>
      <c r="H25" s="384">
        <f t="shared" ref="H25:N25" si="0">AVERAGE(H5:H24)</f>
        <v>8.4754799999999992</v>
      </c>
      <c r="I25" s="385">
        <f t="shared" si="0"/>
        <v>0.36033999999999999</v>
      </c>
      <c r="J25" s="384"/>
      <c r="K25" s="385">
        <f t="shared" si="0"/>
        <v>0.68320000000000003</v>
      </c>
      <c r="L25" s="386">
        <f t="shared" si="0"/>
        <v>1.1924999999999999</v>
      </c>
      <c r="M25" s="386">
        <f t="shared" si="0"/>
        <v>-1.3485833333333332</v>
      </c>
      <c r="N25" s="567">
        <f t="shared" si="0"/>
        <v>4.3831666666666669</v>
      </c>
      <c r="O25" s="1011" t="s">
        <v>315</v>
      </c>
      <c r="P25" s="1012"/>
      <c r="Q25" s="1008" t="s">
        <v>230</v>
      </c>
      <c r="R25" s="698" t="s">
        <v>252</v>
      </c>
      <c r="S25" s="777" t="s">
        <v>251</v>
      </c>
      <c r="T25" s="777" t="s">
        <v>253</v>
      </c>
      <c r="U25" s="777" t="s">
        <v>254</v>
      </c>
      <c r="V25" s="780" t="s">
        <v>255</v>
      </c>
      <c r="W25" s="777" t="s">
        <v>227</v>
      </c>
      <c r="X25" s="786" t="s">
        <v>266</v>
      </c>
      <c r="Y25" s="782" t="s">
        <v>225</v>
      </c>
      <c r="Z25" s="782" t="s">
        <v>228</v>
      </c>
      <c r="AA25" s="784" t="s">
        <v>256</v>
      </c>
      <c r="AB25" s="782" t="s">
        <v>257</v>
      </c>
      <c r="AC25" s="782" t="s">
        <v>258</v>
      </c>
      <c r="AD25" s="782" t="s">
        <v>229</v>
      </c>
      <c r="AE25" s="785" t="s">
        <v>270</v>
      </c>
    </row>
    <row r="26" spans="2:31" ht="15" customHeight="1" thickBot="1" x14ac:dyDescent="0.3">
      <c r="B26" s="1026"/>
      <c r="C26" s="1027"/>
      <c r="D26" s="1028"/>
      <c r="E26" s="1017" t="s">
        <v>99</v>
      </c>
      <c r="F26" s="1018"/>
      <c r="G26" s="387">
        <f>_xlfn.STDEV.P(G5:G24)</f>
        <v>0.10446093480339903</v>
      </c>
      <c r="H26" s="388">
        <f t="shared" ref="H26:N26" si="1">_xlfn.STDEV.P(H5:H24)</f>
        <v>1.2505921419871602</v>
      </c>
      <c r="I26" s="389">
        <f t="shared" si="1"/>
        <v>0.35682186928494158</v>
      </c>
      <c r="J26" s="388"/>
      <c r="K26" s="389">
        <f t="shared" si="1"/>
        <v>0.5083044166638726</v>
      </c>
      <c r="L26" s="390">
        <f t="shared" si="1"/>
        <v>1.538554963269106</v>
      </c>
      <c r="M26" s="390">
        <f t="shared" si="1"/>
        <v>1.0766916696013251</v>
      </c>
      <c r="N26" s="568">
        <f t="shared" si="1"/>
        <v>2.090945195094525</v>
      </c>
      <c r="O26" s="1013"/>
      <c r="P26" s="1014"/>
      <c r="Q26" s="1009"/>
      <c r="R26" s="787">
        <f>AVERAGE(O5:O8)</f>
        <v>1</v>
      </c>
      <c r="S26" s="778">
        <f>AVERAGE(P5:P8)</f>
        <v>0.75</v>
      </c>
      <c r="T26" s="788"/>
      <c r="U26" s="788"/>
      <c r="V26" s="788"/>
      <c r="W26" s="778">
        <f>AVERAGE(R26:S26)</f>
        <v>0.875</v>
      </c>
      <c r="X26" s="563">
        <f>MAX(R26:S26)</f>
        <v>1</v>
      </c>
      <c r="Y26" s="778">
        <f>AVERAGE(V5:V8)</f>
        <v>1</v>
      </c>
      <c r="Z26" s="778">
        <f>AVERAGE(W5:W8)</f>
        <v>0.75</v>
      </c>
      <c r="AA26" s="788"/>
      <c r="AB26" s="789"/>
      <c r="AC26" s="789"/>
      <c r="AD26" s="781">
        <f>AVERAGE(Y26:Z26)</f>
        <v>0.875</v>
      </c>
      <c r="AE26" s="30"/>
    </row>
    <row r="27" spans="2:31" ht="15" customHeight="1" x14ac:dyDescent="0.25">
      <c r="B27" s="1026"/>
      <c r="C27" s="1027"/>
      <c r="D27" s="1028"/>
      <c r="E27" s="1017" t="s">
        <v>97</v>
      </c>
      <c r="F27" s="1018"/>
      <c r="G27" s="387">
        <f>MAX(G5:G24)</f>
        <v>0.67569999999999997</v>
      </c>
      <c r="H27" s="388">
        <f t="shared" ref="H27:N27" si="2">MAX(H5:H24)</f>
        <v>11.2399</v>
      </c>
      <c r="I27" s="389">
        <f t="shared" si="2"/>
        <v>1.3694</v>
      </c>
      <c r="J27" s="388"/>
      <c r="K27" s="389">
        <f t="shared" si="2"/>
        <v>1.2787999999999999</v>
      </c>
      <c r="L27" s="390">
        <f t="shared" si="2"/>
        <v>2.8708</v>
      </c>
      <c r="M27" s="390">
        <f t="shared" si="2"/>
        <v>-0.55689999999999995</v>
      </c>
      <c r="N27" s="568">
        <f t="shared" si="2"/>
        <v>8.8216999999999999</v>
      </c>
      <c r="O27" s="1013"/>
      <c r="P27" s="1014"/>
      <c r="Q27" s="1008" t="s">
        <v>231</v>
      </c>
      <c r="R27" s="698" t="s">
        <v>252</v>
      </c>
      <c r="S27" s="777" t="s">
        <v>251</v>
      </c>
      <c r="T27" s="777" t="s">
        <v>253</v>
      </c>
      <c r="U27" s="777" t="s">
        <v>254</v>
      </c>
      <c r="V27" s="780" t="s">
        <v>255</v>
      </c>
      <c r="W27" s="777" t="s">
        <v>227</v>
      </c>
      <c r="X27" s="786" t="s">
        <v>266</v>
      </c>
      <c r="Y27" s="782" t="s">
        <v>225</v>
      </c>
      <c r="Z27" s="782" t="s">
        <v>228</v>
      </c>
      <c r="AA27" s="784" t="s">
        <v>256</v>
      </c>
      <c r="AB27" s="782" t="s">
        <v>257</v>
      </c>
      <c r="AC27" s="782" t="s">
        <v>258</v>
      </c>
      <c r="AD27" s="782" t="s">
        <v>229</v>
      </c>
      <c r="AE27" s="785" t="s">
        <v>270</v>
      </c>
    </row>
    <row r="28" spans="2:31" ht="15" customHeight="1" thickBot="1" x14ac:dyDescent="0.3">
      <c r="B28" s="1026"/>
      <c r="C28" s="1027"/>
      <c r="D28" s="1028"/>
      <c r="E28" s="1017" t="s">
        <v>98</v>
      </c>
      <c r="F28" s="1018"/>
      <c r="G28" s="387">
        <f>MIN(G5:G24)</f>
        <v>0.32519999999999999</v>
      </c>
      <c r="H28" s="388">
        <f t="shared" ref="H28:N28" si="3">MIN(H5:H24)</f>
        <v>6.3937999999999997</v>
      </c>
      <c r="I28" s="389">
        <f t="shared" si="3"/>
        <v>0.10349999999999999</v>
      </c>
      <c r="J28" s="388"/>
      <c r="K28" s="389">
        <f t="shared" si="3"/>
        <v>2.86E-2</v>
      </c>
      <c r="L28" s="390">
        <f t="shared" si="3"/>
        <v>-0.92230000000000001</v>
      </c>
      <c r="M28" s="390">
        <f t="shared" si="3"/>
        <v>-3.6922000000000001</v>
      </c>
      <c r="N28" s="568">
        <f t="shared" si="3"/>
        <v>2.0926</v>
      </c>
      <c r="O28" s="1013"/>
      <c r="P28" s="1014"/>
      <c r="Q28" s="1009"/>
      <c r="R28" s="787">
        <f>AVERAGE(Q9:Q12)</f>
        <v>1</v>
      </c>
      <c r="S28" s="788"/>
      <c r="T28" s="789"/>
      <c r="U28" s="788"/>
      <c r="V28" s="788"/>
      <c r="W28" s="789"/>
      <c r="X28" s="563">
        <f>W28</f>
        <v>0</v>
      </c>
      <c r="Y28" s="778">
        <f>AVERAGE(X9:X12)</f>
        <v>0.75</v>
      </c>
      <c r="Z28" s="789"/>
      <c r="AA28" s="789"/>
      <c r="AB28" s="789"/>
      <c r="AC28" s="789"/>
      <c r="AD28" s="778">
        <f>Y28</f>
        <v>0.75</v>
      </c>
      <c r="AE28" s="30"/>
    </row>
    <row r="29" spans="2:31" ht="15" customHeight="1" x14ac:dyDescent="0.25">
      <c r="B29" s="1026"/>
      <c r="C29" s="1027"/>
      <c r="D29" s="1028"/>
      <c r="E29" s="1017" t="s">
        <v>172</v>
      </c>
      <c r="F29" s="1018"/>
      <c r="G29" s="387">
        <f>G27-G25</f>
        <v>0.22728999999999999</v>
      </c>
      <c r="H29" s="388">
        <f t="shared" ref="H29:N29" si="4">H27-H25</f>
        <v>2.7644200000000012</v>
      </c>
      <c r="I29" s="389">
        <f t="shared" si="4"/>
        <v>1.0090599999999998</v>
      </c>
      <c r="J29" s="388"/>
      <c r="K29" s="389">
        <f t="shared" si="4"/>
        <v>0.59559999999999991</v>
      </c>
      <c r="L29" s="390">
        <f t="shared" si="4"/>
        <v>1.6783000000000001</v>
      </c>
      <c r="M29" s="390">
        <f t="shared" si="4"/>
        <v>0.79168333333333329</v>
      </c>
      <c r="N29" s="568">
        <f t="shared" si="4"/>
        <v>4.438533333333333</v>
      </c>
      <c r="O29" s="1013"/>
      <c r="P29" s="1014"/>
      <c r="Q29" s="1008" t="s">
        <v>311</v>
      </c>
      <c r="R29" s="698" t="s">
        <v>252</v>
      </c>
      <c r="S29" s="777" t="s">
        <v>251</v>
      </c>
      <c r="T29" s="777" t="s">
        <v>253</v>
      </c>
      <c r="U29" s="777" t="s">
        <v>254</v>
      </c>
      <c r="V29" s="780" t="s">
        <v>255</v>
      </c>
      <c r="W29" s="777" t="s">
        <v>227</v>
      </c>
      <c r="X29" s="786" t="s">
        <v>266</v>
      </c>
      <c r="Y29" s="782" t="s">
        <v>225</v>
      </c>
      <c r="Z29" s="782" t="s">
        <v>228</v>
      </c>
      <c r="AA29" s="784" t="s">
        <v>256</v>
      </c>
      <c r="AB29" s="782" t="s">
        <v>257</v>
      </c>
      <c r="AC29" s="782" t="s">
        <v>258</v>
      </c>
      <c r="AD29" s="782" t="s">
        <v>229</v>
      </c>
      <c r="AE29" s="785" t="s">
        <v>270</v>
      </c>
    </row>
    <row r="30" spans="2:31" ht="15" customHeight="1" thickBot="1" x14ac:dyDescent="0.3">
      <c r="B30" s="1026"/>
      <c r="C30" s="1027"/>
      <c r="D30" s="1028"/>
      <c r="E30" s="1017" t="s">
        <v>173</v>
      </c>
      <c r="F30" s="1018"/>
      <c r="G30" s="387">
        <f>G25-G28</f>
        <v>0.12320999999999999</v>
      </c>
      <c r="H30" s="388">
        <f t="shared" ref="H30:N30" si="5">H25-H28</f>
        <v>2.0816799999999995</v>
      </c>
      <c r="I30" s="389">
        <f t="shared" si="5"/>
        <v>0.25684000000000001</v>
      </c>
      <c r="J30" s="388"/>
      <c r="K30" s="389">
        <f t="shared" si="5"/>
        <v>0.65460000000000007</v>
      </c>
      <c r="L30" s="390">
        <f t="shared" si="5"/>
        <v>2.1147999999999998</v>
      </c>
      <c r="M30" s="390">
        <f t="shared" si="5"/>
        <v>2.3436166666666667</v>
      </c>
      <c r="N30" s="568">
        <f t="shared" si="5"/>
        <v>2.2905666666666669</v>
      </c>
      <c r="O30" s="1013"/>
      <c r="P30" s="1014"/>
      <c r="Q30" s="1009"/>
      <c r="R30" s="807" t="s">
        <v>316</v>
      </c>
      <c r="S30" s="781"/>
      <c r="T30" s="795"/>
      <c r="U30" s="795">
        <f>(AVERAGE(R13:R16)+AVERAGE(T13:T16))/2</f>
        <v>1</v>
      </c>
      <c r="V30" s="795">
        <f>(AVERAGE(S13:S16)+AVERAGE(U13:U16))/2</f>
        <v>1</v>
      </c>
      <c r="W30" s="778">
        <f>AVERAGE(U30:V30)</f>
        <v>1</v>
      </c>
      <c r="X30" s="563">
        <f>MAX(U30:V30)</f>
        <v>1</v>
      </c>
      <c r="Y30" s="783">
        <f>SUM(Y13,AA14,AA15,AA16)/COUNT(Y13,AA14,AA15,AA16)</f>
        <v>0.75</v>
      </c>
      <c r="Z30" s="783">
        <f>SUM(Z13,AB14,AB15,AB16)/COUNT(Z13,AB14,AB15,AB16)</f>
        <v>0.75</v>
      </c>
      <c r="AA30" s="788"/>
      <c r="AB30" s="789"/>
      <c r="AC30" s="789"/>
      <c r="AD30" s="781">
        <f>AVERAGE(Y30:Z30)</f>
        <v>0.75</v>
      </c>
      <c r="AE30" s="30"/>
    </row>
    <row r="31" spans="2:31" ht="15" customHeight="1" x14ac:dyDescent="0.25">
      <c r="B31" s="1026"/>
      <c r="C31" s="1027"/>
      <c r="D31" s="1028"/>
      <c r="E31" s="1017" t="s">
        <v>174</v>
      </c>
      <c r="F31" s="1018"/>
      <c r="G31" s="387">
        <f>G27/G25</f>
        <v>1.5068798644098036</v>
      </c>
      <c r="H31" s="388">
        <f t="shared" ref="H31:N31" si="6">H27/H25</f>
        <v>1.3261667775748396</v>
      </c>
      <c r="I31" s="389">
        <f t="shared" si="6"/>
        <v>3.8002997169340067</v>
      </c>
      <c r="J31" s="388"/>
      <c r="K31" s="389">
        <f t="shared" si="6"/>
        <v>1.8717798594847774</v>
      </c>
      <c r="L31" s="390">
        <f t="shared" si="6"/>
        <v>2.407379454926625</v>
      </c>
      <c r="M31" s="390">
        <f t="shared" si="6"/>
        <v>0.41295186306618054</v>
      </c>
      <c r="N31" s="568">
        <f t="shared" si="6"/>
        <v>2.012631658998441</v>
      </c>
      <c r="O31" s="1013"/>
      <c r="P31" s="1014"/>
      <c r="Q31" s="1010" t="s">
        <v>187</v>
      </c>
      <c r="R31" s="808" t="s">
        <v>252</v>
      </c>
      <c r="S31" s="809" t="s">
        <v>251</v>
      </c>
      <c r="T31" s="809" t="s">
        <v>253</v>
      </c>
      <c r="U31" s="809" t="s">
        <v>254</v>
      </c>
      <c r="V31" s="810" t="s">
        <v>255</v>
      </c>
      <c r="W31" s="790" t="s">
        <v>227</v>
      </c>
      <c r="X31" s="791" t="s">
        <v>266</v>
      </c>
      <c r="Y31" s="792" t="s">
        <v>225</v>
      </c>
      <c r="Z31" s="792" t="s">
        <v>228</v>
      </c>
      <c r="AA31" s="793" t="s">
        <v>256</v>
      </c>
      <c r="AB31" s="792" t="s">
        <v>257</v>
      </c>
      <c r="AC31" s="792" t="s">
        <v>258</v>
      </c>
      <c r="AD31" s="792" t="s">
        <v>229</v>
      </c>
      <c r="AE31" s="794" t="s">
        <v>270</v>
      </c>
    </row>
    <row r="32" spans="2:31" ht="15" customHeight="1" thickBot="1" x14ac:dyDescent="0.3">
      <c r="B32" s="1026"/>
      <c r="C32" s="1027"/>
      <c r="D32" s="1028"/>
      <c r="E32" s="1017" t="s">
        <v>175</v>
      </c>
      <c r="F32" s="1018"/>
      <c r="G32" s="387">
        <f>G28/G25</f>
        <v>0.72522914297183383</v>
      </c>
      <c r="H32" s="388">
        <f t="shared" ref="H32:N32" si="7">H28/H25</f>
        <v>0.75438795206879139</v>
      </c>
      <c r="I32" s="389">
        <f t="shared" si="7"/>
        <v>0.28722872842315589</v>
      </c>
      <c r="J32" s="388"/>
      <c r="K32" s="389">
        <f t="shared" si="7"/>
        <v>4.186182669789227E-2</v>
      </c>
      <c r="L32" s="390">
        <f t="shared" si="7"/>
        <v>-0.77341719077568138</v>
      </c>
      <c r="M32" s="390">
        <f t="shared" si="7"/>
        <v>2.737836000741519</v>
      </c>
      <c r="N32" s="568">
        <f t="shared" si="7"/>
        <v>0.47741739229628499</v>
      </c>
      <c r="O32" s="1013"/>
      <c r="P32" s="1014"/>
      <c r="Q32" s="1009"/>
      <c r="R32" s="807">
        <f>AVERAGE(O17:O18)</f>
        <v>1</v>
      </c>
      <c r="S32" s="781">
        <f>AVERAGE(P17:P18)</f>
        <v>0.5</v>
      </c>
      <c r="T32" s="781">
        <f>AVERAGE(Q17:Q18)</f>
        <v>0</v>
      </c>
      <c r="U32" s="795"/>
      <c r="V32" s="795"/>
      <c r="W32" s="781">
        <f>T32</f>
        <v>0</v>
      </c>
      <c r="X32" s="564">
        <f>T32</f>
        <v>0</v>
      </c>
      <c r="Y32" s="778">
        <f>AVERAGE(V17:V18)</f>
        <v>0.5</v>
      </c>
      <c r="Z32" s="778">
        <f>AVERAGE(W17:W18)</f>
        <v>0.5</v>
      </c>
      <c r="AA32" s="778">
        <f>AVERAGE(X17:X18)</f>
        <v>0</v>
      </c>
      <c r="AB32" s="789"/>
      <c r="AC32" s="789"/>
      <c r="AD32" s="781">
        <f>AVERAGE(Y32:AA32)</f>
        <v>0.33333333333333331</v>
      </c>
      <c r="AE32" s="30"/>
    </row>
    <row r="33" spans="2:31" ht="15" customHeight="1" x14ac:dyDescent="0.25">
      <c r="B33" s="1026"/>
      <c r="C33" s="1027"/>
      <c r="D33" s="1028"/>
      <c r="E33" s="1017" t="s">
        <v>183</v>
      </c>
      <c r="F33" s="1018"/>
      <c r="G33" s="387">
        <f>G31-1</f>
        <v>0.50687986440980359</v>
      </c>
      <c r="H33" s="388">
        <f t="shared" ref="H33:N33" si="8">H31-1</f>
        <v>0.32616677757483958</v>
      </c>
      <c r="I33" s="389">
        <f t="shared" si="8"/>
        <v>2.8002997169340067</v>
      </c>
      <c r="J33" s="388"/>
      <c r="K33" s="389">
        <f t="shared" si="8"/>
        <v>0.87177985948477743</v>
      </c>
      <c r="L33" s="390">
        <f t="shared" si="8"/>
        <v>1.407379454926625</v>
      </c>
      <c r="M33" s="390">
        <f t="shared" si="8"/>
        <v>-0.58704813693381941</v>
      </c>
      <c r="N33" s="568">
        <f t="shared" si="8"/>
        <v>1.012631658998441</v>
      </c>
      <c r="O33" s="1013"/>
      <c r="P33" s="1014"/>
      <c r="Q33" s="1008" t="s">
        <v>310</v>
      </c>
      <c r="R33" s="811" t="s">
        <v>252</v>
      </c>
      <c r="S33" s="812" t="s">
        <v>251</v>
      </c>
      <c r="T33" s="812" t="s">
        <v>253</v>
      </c>
      <c r="U33" s="812" t="s">
        <v>254</v>
      </c>
      <c r="V33" s="813" t="s">
        <v>255</v>
      </c>
      <c r="W33" s="777" t="s">
        <v>227</v>
      </c>
      <c r="X33" s="786" t="s">
        <v>266</v>
      </c>
      <c r="Y33" s="782" t="s">
        <v>225</v>
      </c>
      <c r="Z33" s="782" t="s">
        <v>228</v>
      </c>
      <c r="AA33" s="784" t="s">
        <v>256</v>
      </c>
      <c r="AB33" s="782" t="s">
        <v>257</v>
      </c>
      <c r="AC33" s="782" t="s">
        <v>258</v>
      </c>
      <c r="AD33" s="782" t="s">
        <v>229</v>
      </c>
      <c r="AE33" s="785" t="s">
        <v>270</v>
      </c>
    </row>
    <row r="34" spans="2:31" ht="15" customHeight="1" thickBot="1" x14ac:dyDescent="0.3">
      <c r="B34" s="1026"/>
      <c r="C34" s="1027"/>
      <c r="D34" s="1028"/>
      <c r="E34" s="1070" t="s">
        <v>184</v>
      </c>
      <c r="F34" s="1071"/>
      <c r="G34" s="391">
        <f>1-G32</f>
        <v>0.27477085702816617</v>
      </c>
      <c r="H34" s="392">
        <f t="shared" ref="H34:N34" si="9">1-H32</f>
        <v>0.24561204793120861</v>
      </c>
      <c r="I34" s="393">
        <f t="shared" si="9"/>
        <v>0.71277127157684417</v>
      </c>
      <c r="J34" s="392"/>
      <c r="K34" s="393">
        <f t="shared" si="9"/>
        <v>0.95813817330210771</v>
      </c>
      <c r="L34" s="394">
        <f t="shared" si="9"/>
        <v>1.7734171907756813</v>
      </c>
      <c r="M34" s="394">
        <f t="shared" si="9"/>
        <v>-1.737836000741519</v>
      </c>
      <c r="N34" s="569">
        <f t="shared" si="9"/>
        <v>0.52258260770371501</v>
      </c>
      <c r="O34" s="1013"/>
      <c r="P34" s="1014"/>
      <c r="Q34" s="1009"/>
      <c r="R34" s="807">
        <f>AVERAGE(O19:O20)</f>
        <v>1</v>
      </c>
      <c r="S34" s="781">
        <f>AVERAGE(P19:P20)</f>
        <v>1</v>
      </c>
      <c r="T34" s="781"/>
      <c r="U34" s="781">
        <f>AVERAGE(R19:R20)</f>
        <v>1</v>
      </c>
      <c r="V34" s="781">
        <f>AVERAGE(S19:S20)</f>
        <v>1</v>
      </c>
      <c r="W34" s="781">
        <f>AVERAGE(R34:V34)</f>
        <v>1</v>
      </c>
      <c r="X34" s="564">
        <f>AVERAGE(MAX(R34:S34),MAX(U34:V34))</f>
        <v>1</v>
      </c>
      <c r="Y34" s="778">
        <f>AVERAGE(V19:V20)</f>
        <v>1</v>
      </c>
      <c r="Z34" s="778">
        <f>AVERAGE(W19:W20)</f>
        <v>1</v>
      </c>
      <c r="AA34" s="778">
        <f>AVERAGE(Y19:Y20)</f>
        <v>0</v>
      </c>
      <c r="AB34" s="778">
        <f>AVERAGE(Z19:Z20)</f>
        <v>1</v>
      </c>
      <c r="AC34" s="788"/>
      <c r="AD34" s="781">
        <f>AVERAGE(Y34:AB34)</f>
        <v>0.75</v>
      </c>
      <c r="AE34" s="30"/>
    </row>
    <row r="35" spans="2:31" ht="15.75" customHeight="1" thickBot="1" x14ac:dyDescent="0.3">
      <c r="B35" s="1029"/>
      <c r="C35" s="1030"/>
      <c r="D35" s="1031"/>
      <c r="E35" s="1040" t="s">
        <v>102</v>
      </c>
      <c r="F35" s="1041"/>
      <c r="G35" s="395">
        <f>1-G33</f>
        <v>0.49312013559019641</v>
      </c>
      <c r="H35" s="396">
        <f t="shared" ref="H35:N35" si="10">1-H33</f>
        <v>0.67383322242516042</v>
      </c>
      <c r="I35" s="397">
        <f t="shared" si="10"/>
        <v>-1.8002997169340067</v>
      </c>
      <c r="J35" s="396"/>
      <c r="K35" s="397">
        <f t="shared" si="10"/>
        <v>0.12822014051522257</v>
      </c>
      <c r="L35" s="398">
        <f t="shared" si="10"/>
        <v>-0.40737945492662497</v>
      </c>
      <c r="M35" s="398">
        <f t="shared" si="10"/>
        <v>1.5870481369338194</v>
      </c>
      <c r="N35" s="570">
        <f t="shared" si="10"/>
        <v>-1.2631658998440987E-2</v>
      </c>
      <c r="O35" s="1013"/>
      <c r="P35" s="1014"/>
      <c r="Q35" s="1008" t="s">
        <v>312</v>
      </c>
      <c r="R35" s="811" t="s">
        <v>252</v>
      </c>
      <c r="S35" s="812" t="s">
        <v>251</v>
      </c>
      <c r="T35" s="812" t="s">
        <v>253</v>
      </c>
      <c r="U35" s="812" t="s">
        <v>254</v>
      </c>
      <c r="V35" s="813" t="s">
        <v>255</v>
      </c>
      <c r="W35" s="777" t="s">
        <v>227</v>
      </c>
      <c r="X35" s="786" t="s">
        <v>266</v>
      </c>
      <c r="Y35" s="782" t="s">
        <v>225</v>
      </c>
      <c r="Z35" s="782" t="s">
        <v>228</v>
      </c>
      <c r="AA35" s="784" t="s">
        <v>256</v>
      </c>
      <c r="AB35" s="782" t="s">
        <v>257</v>
      </c>
      <c r="AC35" s="782" t="s">
        <v>258</v>
      </c>
      <c r="AD35" s="782" t="s">
        <v>229</v>
      </c>
      <c r="AE35" s="785" t="s">
        <v>270</v>
      </c>
    </row>
    <row r="36" spans="2:31" ht="15.75" customHeight="1" thickBot="1" x14ac:dyDescent="0.3">
      <c r="O36" s="1013"/>
      <c r="P36" s="1014"/>
      <c r="Q36" s="1009"/>
      <c r="R36" s="814">
        <f>AVERAGE(Q21:Q22)</f>
        <v>0.5</v>
      </c>
      <c r="S36" s="815">
        <f>AVERAGE(T21:T22)</f>
        <v>1</v>
      </c>
      <c r="T36" s="815">
        <f>AVERAGE(U21:U22)</f>
        <v>1</v>
      </c>
      <c r="U36" s="795"/>
      <c r="V36" s="795"/>
      <c r="W36" s="779">
        <f>AVERAGE(R36:T36)</f>
        <v>0.83333333333333337</v>
      </c>
      <c r="X36" s="566">
        <f>AVERAGE(T36,MAX(U36:V36))</f>
        <v>0.5</v>
      </c>
      <c r="Y36" s="779">
        <f>AVERAGE(X21:X22)</f>
        <v>0</v>
      </c>
      <c r="Z36" s="779">
        <f>AVERAGE(AA21:AA22)</f>
        <v>0.5</v>
      </c>
      <c r="AA36" s="779">
        <f>AVERAGE(AB21:AB22)</f>
        <v>1</v>
      </c>
      <c r="AB36" s="788"/>
      <c r="AC36" s="789"/>
      <c r="AD36" s="779">
        <f>AVERAGE(Y36:AA36)</f>
        <v>0.5</v>
      </c>
      <c r="AE36" s="30"/>
    </row>
    <row r="37" spans="2:31" ht="15.75" customHeight="1" thickBot="1" x14ac:dyDescent="0.3">
      <c r="B37" s="1064" t="s">
        <v>36</v>
      </c>
      <c r="C37" s="1065"/>
      <c r="D37" s="1062"/>
      <c r="E37" s="997" t="s">
        <v>28</v>
      </c>
      <c r="F37" s="998"/>
      <c r="G37" s="997" t="s">
        <v>29</v>
      </c>
      <c r="H37" s="998"/>
      <c r="I37" s="1032" t="s">
        <v>346</v>
      </c>
      <c r="J37" s="1033"/>
      <c r="K37" s="1033"/>
      <c r="L37" s="998"/>
      <c r="O37" s="1013"/>
      <c r="P37" s="1014"/>
      <c r="Q37" s="1008" t="s">
        <v>313</v>
      </c>
      <c r="R37" s="811" t="s">
        <v>252</v>
      </c>
      <c r="S37" s="812" t="s">
        <v>251</v>
      </c>
      <c r="T37" s="812" t="s">
        <v>253</v>
      </c>
      <c r="U37" s="812" t="s">
        <v>254</v>
      </c>
      <c r="V37" s="813" t="s">
        <v>255</v>
      </c>
      <c r="W37" s="777" t="s">
        <v>227</v>
      </c>
      <c r="X37" s="786" t="s">
        <v>266</v>
      </c>
      <c r="Y37" s="782" t="s">
        <v>225</v>
      </c>
      <c r="Z37" s="782" t="s">
        <v>228</v>
      </c>
      <c r="AA37" s="784" t="s">
        <v>256</v>
      </c>
      <c r="AB37" s="782" t="s">
        <v>257</v>
      </c>
      <c r="AC37" s="782" t="s">
        <v>258</v>
      </c>
      <c r="AD37" s="782" t="s">
        <v>229</v>
      </c>
      <c r="AE37" s="785" t="s">
        <v>270</v>
      </c>
    </row>
    <row r="38" spans="2:31" ht="15.75" customHeight="1" thickBot="1" x14ac:dyDescent="0.3">
      <c r="B38" s="1066"/>
      <c r="C38" s="1067"/>
      <c r="D38" s="1063"/>
      <c r="E38" s="334" t="s">
        <v>31</v>
      </c>
      <c r="F38" s="335" t="s">
        <v>30</v>
      </c>
      <c r="G38" s="334" t="s">
        <v>50</v>
      </c>
      <c r="H38" s="335" t="s">
        <v>51</v>
      </c>
      <c r="I38" s="334" t="s">
        <v>122</v>
      </c>
      <c r="J38" s="331" t="s">
        <v>123</v>
      </c>
      <c r="K38" s="331" t="s">
        <v>124</v>
      </c>
      <c r="L38" s="335" t="s">
        <v>125</v>
      </c>
      <c r="O38" s="1015"/>
      <c r="P38" s="1016"/>
      <c r="Q38" s="1009"/>
      <c r="R38" s="814">
        <f>AVERAGE(O23:O24)</f>
        <v>0</v>
      </c>
      <c r="S38" s="815">
        <f>AVERAGE(P23:P24)</f>
        <v>1</v>
      </c>
      <c r="T38" s="815">
        <f>AVERAGE(Q23:Q24)</f>
        <v>0.5</v>
      </c>
      <c r="U38" s="815">
        <f>SUM(R23,T24)/COUNT(R23,T24)</f>
        <v>1</v>
      </c>
      <c r="V38" s="815">
        <f>SUM(S23,U24)/COUNT(S23,U24)</f>
        <v>1</v>
      </c>
      <c r="W38" s="779">
        <f>AVERAGE(R38:V38)</f>
        <v>0.7</v>
      </c>
      <c r="X38" s="566">
        <f>AVERAGE(MAX(R38:S38),T38,MAX(U38:V38))</f>
        <v>0.83333333333333337</v>
      </c>
      <c r="Y38" s="779">
        <f>AVERAGE(V23:V24)</f>
        <v>0</v>
      </c>
      <c r="Z38" s="779">
        <f>AVERAGE(W23:W24)</f>
        <v>1</v>
      </c>
      <c r="AA38" s="779">
        <f>AVERAGE(X23:X24)</f>
        <v>0.5</v>
      </c>
      <c r="AB38" s="779">
        <f>SUM(Y23,AA24)/COUNT(Y23,AA24)</f>
        <v>1</v>
      </c>
      <c r="AC38" s="779">
        <f>SUM(Z23,AB24)/COUNT(Z23,AB24)</f>
        <v>1</v>
      </c>
      <c r="AD38" s="779">
        <f>AVERAGE(Y38:AC38)</f>
        <v>0.7</v>
      </c>
      <c r="AE38" s="30"/>
    </row>
    <row r="39" spans="2:31" ht="15.75" customHeight="1" thickBot="1" x14ac:dyDescent="0.3">
      <c r="B39" s="1066"/>
      <c r="C39" s="1067"/>
      <c r="D39" s="424" t="s">
        <v>33</v>
      </c>
      <c r="E39" s="422">
        <v>0.32</v>
      </c>
      <c r="F39" s="423">
        <v>10.5</v>
      </c>
      <c r="G39" s="422">
        <v>0.16189999999999996</v>
      </c>
      <c r="H39" s="423"/>
      <c r="I39" s="425">
        <v>1.8625</v>
      </c>
      <c r="J39" s="425">
        <v>-1.2557499999999999</v>
      </c>
      <c r="K39" s="425">
        <v>1.86</v>
      </c>
      <c r="L39" s="423">
        <v>-1.26</v>
      </c>
      <c r="R39" s="816"/>
      <c r="S39" s="816"/>
      <c r="T39" s="816"/>
      <c r="U39" s="816"/>
      <c r="V39" s="816"/>
    </row>
    <row r="40" spans="2:31" ht="15" customHeight="1" x14ac:dyDescent="0.25">
      <c r="B40" s="1066"/>
      <c r="C40" s="1067"/>
      <c r="D40" s="849" t="s">
        <v>11</v>
      </c>
      <c r="E40" s="372">
        <f>G25</f>
        <v>0.44840999999999998</v>
      </c>
      <c r="F40" s="372">
        <f t="shared" ref="F40:L40" si="11">H25</f>
        <v>8.4754799999999992</v>
      </c>
      <c r="G40" s="372">
        <f t="shared" si="11"/>
        <v>0.36033999999999999</v>
      </c>
      <c r="H40" s="372"/>
      <c r="I40" s="372">
        <f t="shared" si="11"/>
        <v>0.68320000000000003</v>
      </c>
      <c r="J40" s="372">
        <f t="shared" si="11"/>
        <v>1.1924999999999999</v>
      </c>
      <c r="K40" s="372">
        <f t="shared" si="11"/>
        <v>-1.3485833333333332</v>
      </c>
      <c r="L40" s="378">
        <f t="shared" si="11"/>
        <v>4.3831666666666669</v>
      </c>
      <c r="R40" t="s">
        <v>317</v>
      </c>
    </row>
    <row r="41" spans="2:31" ht="15.75" customHeight="1" x14ac:dyDescent="0.25">
      <c r="B41" s="1066"/>
      <c r="C41" s="1067"/>
      <c r="D41" s="850" t="s">
        <v>181</v>
      </c>
      <c r="E41" s="372">
        <f>f_TestingSummary!G39</f>
        <v>0.50282499999999997</v>
      </c>
      <c r="F41" s="372">
        <f>f_TestingSummary!H39</f>
        <v>8.6565562500000013</v>
      </c>
      <c r="G41" s="372">
        <f>f_TestingSummary!I39</f>
        <v>0.2698549999999999</v>
      </c>
      <c r="H41" s="372"/>
      <c r="I41" s="372">
        <f>f_TestingSummary!J39</f>
        <v>1.0237642857142857</v>
      </c>
      <c r="J41" s="372">
        <f>f_TestingSummary!K39</f>
        <v>0.92648571428571436</v>
      </c>
      <c r="K41" s="372">
        <f>f_TestingSummary!L39</f>
        <v>-1.4400000000000002</v>
      </c>
      <c r="L41" s="378">
        <f>f_TestingSummary!M39</f>
        <v>3.8737249999999999</v>
      </c>
    </row>
    <row r="42" spans="2:31" ht="15" customHeight="1" x14ac:dyDescent="0.25">
      <c r="B42" s="1066"/>
      <c r="C42" s="1067"/>
      <c r="D42" s="850" t="s">
        <v>180</v>
      </c>
      <c r="E42" s="372">
        <f>E41-E40</f>
        <v>5.4414999999999991E-2</v>
      </c>
      <c r="F42" s="372">
        <f t="shared" ref="F42:L42" si="12">F41-F40</f>
        <v>0.18107625000000205</v>
      </c>
      <c r="G42" s="372">
        <f t="shared" si="12"/>
        <v>-9.0485000000000093E-2</v>
      </c>
      <c r="H42" s="372"/>
      <c r="I42" s="372">
        <f t="shared" si="12"/>
        <v>0.34056428571428565</v>
      </c>
      <c r="J42" s="372">
        <f t="shared" si="12"/>
        <v>-0.26601428571428554</v>
      </c>
      <c r="K42" s="372">
        <f t="shared" si="12"/>
        <v>-9.1416666666666924E-2</v>
      </c>
      <c r="L42" s="378">
        <f t="shared" si="12"/>
        <v>-0.50944166666666701</v>
      </c>
    </row>
    <row r="43" spans="2:31" ht="15.75" customHeight="1" thickBot="1" x14ac:dyDescent="0.3">
      <c r="B43" s="1068"/>
      <c r="C43" s="1069"/>
      <c r="D43" s="851" t="s">
        <v>326</v>
      </c>
      <c r="E43" s="370">
        <f>E40/E41</f>
        <v>0.89178143489285533</v>
      </c>
      <c r="F43" s="370">
        <f t="shared" ref="F43:L43" si="13">F40/F41</f>
        <v>0.97908218409601366</v>
      </c>
      <c r="G43" s="370">
        <f t="shared" si="13"/>
        <v>1.3353097033592118</v>
      </c>
      <c r="H43" s="460"/>
      <c r="I43" s="460">
        <f t="shared" si="13"/>
        <v>0.66734111507252647</v>
      </c>
      <c r="J43" s="370">
        <f t="shared" si="13"/>
        <v>1.287121842908687</v>
      </c>
      <c r="K43" s="370">
        <f t="shared" si="13"/>
        <v>0.93651620370370359</v>
      </c>
      <c r="L43" s="426">
        <f t="shared" si="13"/>
        <v>1.1315120889238826</v>
      </c>
    </row>
    <row r="44" spans="2:31" ht="15.75" customHeight="1" thickBot="1" x14ac:dyDescent="0.3"/>
    <row r="45" spans="2:31" ht="15" customHeight="1" x14ac:dyDescent="0.25">
      <c r="B45" s="1064" t="s">
        <v>99</v>
      </c>
      <c r="C45" s="1065"/>
      <c r="D45" s="849" t="s">
        <v>11</v>
      </c>
      <c r="E45" s="374">
        <f>G26</f>
        <v>0.10446093480339903</v>
      </c>
      <c r="F45" s="375">
        <f t="shared" ref="F45:L45" si="14">H26</f>
        <v>1.2505921419871602</v>
      </c>
      <c r="G45" s="375">
        <f t="shared" si="14"/>
        <v>0.35682186928494158</v>
      </c>
      <c r="H45" s="375"/>
      <c r="I45" s="375">
        <f t="shared" si="14"/>
        <v>0.5083044166638726</v>
      </c>
      <c r="J45" s="375">
        <f t="shared" si="14"/>
        <v>1.538554963269106</v>
      </c>
      <c r="K45" s="375">
        <f t="shared" si="14"/>
        <v>1.0766916696013251</v>
      </c>
      <c r="L45" s="376">
        <f t="shared" si="14"/>
        <v>2.090945195094525</v>
      </c>
    </row>
    <row r="46" spans="2:31" ht="15" customHeight="1" x14ac:dyDescent="0.25">
      <c r="B46" s="1066"/>
      <c r="C46" s="1067"/>
      <c r="D46" s="850" t="s">
        <v>181</v>
      </c>
      <c r="E46" s="377">
        <f>f_TestingSummary!G40</f>
        <v>7.4841611921443882E-2</v>
      </c>
      <c r="F46" s="372">
        <f>f_TestingSummary!H40</f>
        <v>1.2150155940196563</v>
      </c>
      <c r="G46" s="372">
        <f>f_TestingSummary!I40</f>
        <v>0.30997618856131537</v>
      </c>
      <c r="H46" s="372"/>
      <c r="I46" s="372">
        <f>f_TestingSummary!J40</f>
        <v>0.52460136921440914</v>
      </c>
      <c r="J46" s="372">
        <f>f_TestingSummary!K40</f>
        <v>1.1534912210063739</v>
      </c>
      <c r="K46" s="372">
        <f>f_TestingSummary!L40</f>
        <v>0.9718001672154617</v>
      </c>
      <c r="L46" s="378">
        <f>f_TestingSummary!M40</f>
        <v>2.2221328666114912</v>
      </c>
    </row>
    <row r="47" spans="2:31" ht="15" customHeight="1" x14ac:dyDescent="0.25">
      <c r="B47" s="1066"/>
      <c r="C47" s="1067"/>
      <c r="D47" s="381" t="s">
        <v>180</v>
      </c>
      <c r="E47" s="377">
        <f>E46-E45</f>
        <v>-2.9619322881955151E-2</v>
      </c>
      <c r="F47" s="372">
        <f t="shared" ref="F47:L47" si="15">F46-F45</f>
        <v>-3.5576547967503869E-2</v>
      </c>
      <c r="G47" s="372">
        <f t="shared" si="15"/>
        <v>-4.6845680723626215E-2</v>
      </c>
      <c r="H47" s="372"/>
      <c r="I47" s="372">
        <f t="shared" si="15"/>
        <v>1.6296952550536536E-2</v>
      </c>
      <c r="J47" s="372">
        <f t="shared" si="15"/>
        <v>-0.3850637422627321</v>
      </c>
      <c r="K47" s="372">
        <f t="shared" si="15"/>
        <v>-0.10489150238586342</v>
      </c>
      <c r="L47" s="378">
        <f t="shared" si="15"/>
        <v>0.1311876715169662</v>
      </c>
    </row>
    <row r="48" spans="2:31" ht="15.75" customHeight="1" thickBot="1" x14ac:dyDescent="0.3">
      <c r="B48" s="1068"/>
      <c r="C48" s="1069"/>
      <c r="D48" s="382" t="s">
        <v>326</v>
      </c>
      <c r="E48" s="373">
        <f>E45/E46</f>
        <v>1.3957600874904261</v>
      </c>
      <c r="F48" s="370">
        <f t="shared" ref="F48:L48" si="16">F45/F46</f>
        <v>1.0292807336322372</v>
      </c>
      <c r="G48" s="370">
        <f t="shared" si="16"/>
        <v>1.1511267073159712</v>
      </c>
      <c r="H48" s="370"/>
      <c r="I48" s="370">
        <f t="shared" si="16"/>
        <v>0.96893459775954982</v>
      </c>
      <c r="J48" s="370">
        <f t="shared" si="16"/>
        <v>1.3338245972316805</v>
      </c>
      <c r="K48" s="370">
        <f t="shared" si="16"/>
        <v>1.107935258630808</v>
      </c>
      <c r="L48" s="371">
        <f t="shared" si="16"/>
        <v>0.94096317394512374</v>
      </c>
      <c r="Z48" s="274"/>
    </row>
    <row r="49" spans="2:26" ht="15.75" thickBot="1" x14ac:dyDescent="0.3">
      <c r="Z49" s="274"/>
    </row>
    <row r="50" spans="2:26" ht="15.75" thickBot="1" x14ac:dyDescent="0.3">
      <c r="B50" s="1050" t="s">
        <v>186</v>
      </c>
      <c r="C50" s="1051"/>
      <c r="D50" s="429" t="s">
        <v>36</v>
      </c>
      <c r="E50" s="427">
        <f t="shared" ref="E50:L50" si="17">AVERAGE(E40,E41)</f>
        <v>0.47561749999999997</v>
      </c>
      <c r="F50" s="427">
        <f t="shared" si="17"/>
        <v>8.5660181249999994</v>
      </c>
      <c r="G50" s="427">
        <f t="shared" si="17"/>
        <v>0.31509749999999992</v>
      </c>
      <c r="H50" s="427"/>
      <c r="I50" s="427">
        <f t="shared" si="17"/>
        <v>0.85348214285714286</v>
      </c>
      <c r="J50" s="427">
        <f t="shared" si="17"/>
        <v>1.0594928571428572</v>
      </c>
      <c r="K50" s="427">
        <f t="shared" si="17"/>
        <v>-1.3942916666666667</v>
      </c>
      <c r="L50" s="428">
        <f t="shared" si="17"/>
        <v>4.1284458333333331</v>
      </c>
      <c r="Z50" s="274"/>
    </row>
    <row r="51" spans="2:26" ht="15.75" thickBot="1" x14ac:dyDescent="0.3">
      <c r="B51" s="1053"/>
      <c r="C51" s="1054"/>
      <c r="D51" s="382" t="s">
        <v>99</v>
      </c>
      <c r="E51" s="370">
        <f>AVERAGE(E45,E46)</f>
        <v>8.9651273362421458E-2</v>
      </c>
      <c r="F51" s="370">
        <f t="shared" ref="F51:L51" si="18">AVERAGE(F45,F46)</f>
        <v>1.2328038680034084</v>
      </c>
      <c r="G51" s="370">
        <f t="shared" si="18"/>
        <v>0.33339902892312845</v>
      </c>
      <c r="H51" s="370"/>
      <c r="I51" s="370">
        <f t="shared" si="18"/>
        <v>0.51645289293914087</v>
      </c>
      <c r="J51" s="370">
        <f t="shared" si="18"/>
        <v>1.3460230921377399</v>
      </c>
      <c r="K51" s="370">
        <f t="shared" si="18"/>
        <v>1.0242459184083934</v>
      </c>
      <c r="L51" s="371">
        <f t="shared" si="18"/>
        <v>2.1565390308530081</v>
      </c>
    </row>
    <row r="53" spans="2:26" ht="15.75" customHeight="1" thickBot="1" x14ac:dyDescent="0.3"/>
    <row r="54" spans="2:26" ht="15.75" customHeight="1" thickBot="1" x14ac:dyDescent="0.3">
      <c r="B54" s="1056" t="s">
        <v>190</v>
      </c>
      <c r="C54" s="1057"/>
      <c r="D54" s="430" t="s">
        <v>189</v>
      </c>
      <c r="E54" s="331" t="s">
        <v>31</v>
      </c>
      <c r="F54" s="335" t="s">
        <v>30</v>
      </c>
      <c r="H54" s="1056" t="s">
        <v>191</v>
      </c>
      <c r="I54" s="1057"/>
      <c r="J54" s="430" t="s">
        <v>189</v>
      </c>
      <c r="K54" s="331" t="s">
        <v>46</v>
      </c>
      <c r="L54" s="335" t="s">
        <v>47</v>
      </c>
      <c r="N54" s="1072" t="s">
        <v>344</v>
      </c>
      <c r="O54" s="1057"/>
      <c r="P54" s="430" t="s">
        <v>189</v>
      </c>
      <c r="Q54" s="334" t="s">
        <v>122</v>
      </c>
      <c r="R54" s="331" t="s">
        <v>123</v>
      </c>
      <c r="S54" s="331" t="s">
        <v>124</v>
      </c>
      <c r="T54" s="335" t="s">
        <v>125</v>
      </c>
    </row>
    <row r="55" spans="2:26" ht="15" customHeight="1" x14ac:dyDescent="0.25">
      <c r="B55" s="1058"/>
      <c r="C55" s="1059"/>
      <c r="D55" s="114" t="s">
        <v>177</v>
      </c>
      <c r="E55" s="440">
        <f t="shared" ref="E55:F58" si="19">AVERAGE(G5:G8)</f>
        <v>0.44750000000000001</v>
      </c>
      <c r="F55" s="441">
        <f t="shared" si="19"/>
        <v>8.4509500000000006</v>
      </c>
      <c r="H55" s="1058"/>
      <c r="I55" s="1059"/>
      <c r="J55" s="114" t="s">
        <v>149</v>
      </c>
      <c r="K55" s="432">
        <f>AVERAGE(I9:I12)</f>
        <v>0.63300000000000001</v>
      </c>
      <c r="L55" s="433"/>
      <c r="N55" s="1058"/>
      <c r="O55" s="1059"/>
      <c r="P55" s="918" t="s">
        <v>345</v>
      </c>
      <c r="Q55" s="23">
        <f>AVERAGE(K13:K16)</f>
        <v>0.36020000000000002</v>
      </c>
      <c r="R55" s="24">
        <f>AVERAGE(L13:L16)</f>
        <v>0.38990000000000002</v>
      </c>
      <c r="S55" s="24">
        <f>AVERAGE(M13:M16)</f>
        <v>-1.7941000000000003</v>
      </c>
      <c r="T55" s="12">
        <f>AVERAGE(N13:N16)</f>
        <v>4.9541666666666666</v>
      </c>
    </row>
    <row r="56" spans="2:26" ht="15" customHeight="1" x14ac:dyDescent="0.25">
      <c r="B56" s="1058"/>
      <c r="C56" s="1059"/>
      <c r="D56" s="117" t="s">
        <v>187</v>
      </c>
      <c r="E56" s="442">
        <f t="shared" si="19"/>
        <v>0.40623333333333339</v>
      </c>
      <c r="F56" s="443">
        <f t="shared" si="19"/>
        <v>7.5212999999999992</v>
      </c>
      <c r="H56" s="1058"/>
      <c r="I56" s="1059"/>
      <c r="J56" s="117" t="s">
        <v>187</v>
      </c>
      <c r="K56" s="434">
        <f>I17</f>
        <v>0.18140000000000001</v>
      </c>
      <c r="L56" s="435">
        <f>J18</f>
        <v>0</v>
      </c>
      <c r="N56" s="1058"/>
      <c r="O56" s="1059"/>
      <c r="P56" s="919" t="s">
        <v>336</v>
      </c>
      <c r="Q56" s="25">
        <f>AVERAGE(K19:K20)</f>
        <v>1.1719999999999999</v>
      </c>
      <c r="R56" s="26">
        <f>AVERAGE(L19:L20)</f>
        <v>0.97425000000000006</v>
      </c>
      <c r="S56" s="26"/>
      <c r="T56" s="27"/>
    </row>
    <row r="57" spans="2:26" ht="15" customHeight="1" x14ac:dyDescent="0.25">
      <c r="B57" s="1058"/>
      <c r="C57" s="1059"/>
      <c r="D57" s="920" t="s">
        <v>336</v>
      </c>
      <c r="E57" s="442">
        <f t="shared" si="19"/>
        <v>0.40774999999999995</v>
      </c>
      <c r="F57" s="443">
        <f t="shared" si="19"/>
        <v>8.085049999999999</v>
      </c>
      <c r="H57" s="1058"/>
      <c r="I57" s="1059"/>
      <c r="J57" s="920" t="s">
        <v>337</v>
      </c>
      <c r="K57" s="434">
        <f>AVERAGE(I21:I22)</f>
        <v>0.14005000000000001</v>
      </c>
      <c r="L57" s="435"/>
      <c r="N57" s="1058"/>
      <c r="O57" s="1059"/>
      <c r="P57" s="919" t="s">
        <v>337</v>
      </c>
      <c r="Q57" s="25"/>
      <c r="R57" s="26"/>
      <c r="S57" s="26">
        <f>AVERAGE(M21:M22)</f>
        <v>-0.75584999999999991</v>
      </c>
      <c r="T57" s="27">
        <f>AVERAGE(N21:N22)</f>
        <v>3.77725</v>
      </c>
    </row>
    <row r="58" spans="2:26" ht="15.75" customHeight="1" x14ac:dyDescent="0.25">
      <c r="B58" s="1058"/>
      <c r="C58" s="1059"/>
      <c r="D58" s="920" t="s">
        <v>338</v>
      </c>
      <c r="E58" s="442">
        <f t="shared" si="19"/>
        <v>0.42059999999999997</v>
      </c>
      <c r="F58" s="443">
        <f t="shared" si="19"/>
        <v>8.0892999999999997</v>
      </c>
      <c r="H58" s="1058"/>
      <c r="I58" s="1059"/>
      <c r="J58" s="920" t="s">
        <v>338</v>
      </c>
      <c r="K58" s="434">
        <f>AVERAGE(I23:I24)</f>
        <v>0.21440000000000001</v>
      </c>
      <c r="L58" s="435"/>
      <c r="N58" s="1058"/>
      <c r="O58" s="1059"/>
      <c r="P58" s="919" t="s">
        <v>338</v>
      </c>
      <c r="Q58" s="25">
        <f>AVERAGE(K23:K24)</f>
        <v>2.86E-2</v>
      </c>
      <c r="R58" s="26">
        <f>AVERAGE(L23:L24)</f>
        <v>2.4316</v>
      </c>
      <c r="S58" s="26">
        <f>AVERAGE(M23:M24)</f>
        <v>-1.1975</v>
      </c>
      <c r="T58" s="27">
        <f>AVERAGE(N23:N24)</f>
        <v>3.8820000000000001</v>
      </c>
    </row>
    <row r="59" spans="2:26" ht="16.5" customHeight="1" thickBot="1" x14ac:dyDescent="0.3">
      <c r="B59" s="1058"/>
      <c r="C59" s="1059"/>
      <c r="D59" s="431"/>
      <c r="E59" s="444"/>
      <c r="F59" s="445"/>
      <c r="H59" s="1058"/>
      <c r="I59" s="1059"/>
      <c r="J59" s="431"/>
      <c r="K59" s="436"/>
      <c r="L59" s="437"/>
      <c r="N59" s="1058"/>
      <c r="O59" s="1059"/>
      <c r="P59" s="448"/>
      <c r="Q59" s="28"/>
      <c r="R59" s="29"/>
      <c r="S59" s="29"/>
      <c r="T59" s="30"/>
    </row>
    <row r="60" spans="2:26" ht="16.5" thickTop="1" thickBot="1" x14ac:dyDescent="0.3">
      <c r="B60" s="1060"/>
      <c r="C60" s="1061"/>
      <c r="D60" s="118" t="s">
        <v>188</v>
      </c>
      <c r="E60" s="446">
        <f>AVERAGE(E55:E58)</f>
        <v>0.42052083333333334</v>
      </c>
      <c r="F60" s="447">
        <f>AVERAGE(F55:F58)</f>
        <v>8.0366499999999998</v>
      </c>
      <c r="H60" s="1060"/>
      <c r="I60" s="1061"/>
      <c r="J60" s="118" t="s">
        <v>188</v>
      </c>
      <c r="K60" s="438">
        <f>AVERAGE(K55:K58)</f>
        <v>0.29221249999999999</v>
      </c>
      <c r="L60" s="439">
        <f>AVERAGE(L55:L58)</f>
        <v>0</v>
      </c>
      <c r="N60" s="1060"/>
      <c r="O60" s="1061"/>
      <c r="P60" s="118" t="s">
        <v>188</v>
      </c>
      <c r="Q60" s="28">
        <f>AVERAGE(Q55:Q58)</f>
        <v>0.52026666666666666</v>
      </c>
      <c r="R60" s="30">
        <f>AVERAGE(R55:R58)</f>
        <v>1.26525</v>
      </c>
      <c r="S60" s="30">
        <f t="shared" ref="S60:T60" si="20">AVERAGE(S55:S58)</f>
        <v>-1.24915</v>
      </c>
      <c r="T60" s="30">
        <f t="shared" si="20"/>
        <v>4.2044722222222219</v>
      </c>
    </row>
    <row r="62" spans="2:26" ht="15.75" thickBot="1" x14ac:dyDescent="0.3">
      <c r="C62" s="318"/>
    </row>
    <row r="63" spans="2:26" ht="15.75" thickBot="1" x14ac:dyDescent="0.3">
      <c r="B63" s="1005" t="s">
        <v>199</v>
      </c>
      <c r="C63" s="1006"/>
      <c r="D63" s="1006"/>
      <c r="E63" s="1006"/>
      <c r="F63" s="1006"/>
      <c r="G63" s="1006"/>
      <c r="H63" s="1006"/>
      <c r="I63" s="1006"/>
      <c r="J63" s="1006"/>
      <c r="K63" s="1006"/>
      <c r="L63" s="1006"/>
      <c r="M63" s="1006"/>
      <c r="N63" s="1006"/>
      <c r="O63" s="1006"/>
      <c r="P63" s="1006"/>
      <c r="Q63" s="1006"/>
      <c r="R63" s="1006"/>
      <c r="S63" s="1007"/>
    </row>
    <row r="64" spans="2:26" x14ac:dyDescent="0.25">
      <c r="B64" s="25" t="s">
        <v>192</v>
      </c>
      <c r="C64" s="449" t="s">
        <v>193</v>
      </c>
      <c r="D64" s="277"/>
      <c r="E64" s="277"/>
      <c r="F64" s="277"/>
      <c r="G64" s="277"/>
      <c r="H64" s="277"/>
      <c r="I64" s="277"/>
      <c r="J64" s="277"/>
      <c r="K64" s="277"/>
      <c r="L64" s="277"/>
      <c r="M64" s="277"/>
      <c r="N64" s="277"/>
      <c r="O64" s="26"/>
      <c r="P64" s="26"/>
      <c r="Q64" s="26"/>
      <c r="R64" s="26"/>
      <c r="S64" s="27"/>
    </row>
    <row r="65" spans="2:19" x14ac:dyDescent="0.25">
      <c r="B65" s="25" t="s">
        <v>30</v>
      </c>
      <c r="C65" s="449" t="s">
        <v>194</v>
      </c>
      <c r="D65" s="277"/>
      <c r="E65" s="277"/>
      <c r="F65" s="277"/>
      <c r="G65" s="277"/>
      <c r="H65" s="277"/>
      <c r="I65" s="277"/>
      <c r="J65" s="277"/>
      <c r="K65" s="277"/>
      <c r="L65" s="277"/>
      <c r="M65" s="277"/>
      <c r="N65" s="277"/>
      <c r="O65" s="26"/>
      <c r="P65" s="26"/>
      <c r="Q65" s="26"/>
      <c r="R65" s="26"/>
      <c r="S65" s="27"/>
    </row>
    <row r="66" spans="2:19" x14ac:dyDescent="0.25">
      <c r="B66" s="25" t="s">
        <v>50</v>
      </c>
      <c r="C66" s="449" t="s">
        <v>195</v>
      </c>
      <c r="D66" s="277"/>
      <c r="E66" s="277"/>
      <c r="F66" s="277"/>
      <c r="G66" s="277"/>
      <c r="H66" s="277"/>
      <c r="I66" s="277"/>
      <c r="J66" s="277"/>
      <c r="K66" s="277"/>
      <c r="L66" s="277"/>
      <c r="M66" s="277"/>
      <c r="N66" s="277"/>
      <c r="O66" s="26"/>
      <c r="P66" s="26"/>
      <c r="Q66" s="26"/>
      <c r="R66" s="26"/>
      <c r="S66" s="27"/>
    </row>
    <row r="67" spans="2:19" x14ac:dyDescent="0.25">
      <c r="B67" s="25"/>
      <c r="C67" s="449"/>
      <c r="D67" s="277"/>
      <c r="E67" s="277"/>
      <c r="F67" s="277"/>
      <c r="G67" s="277"/>
      <c r="H67" s="277"/>
      <c r="I67" s="277"/>
      <c r="J67" s="277"/>
      <c r="K67" s="277"/>
      <c r="L67" s="277"/>
      <c r="M67" s="277"/>
      <c r="N67" s="277"/>
      <c r="O67" s="26"/>
      <c r="P67" s="26"/>
      <c r="Q67" s="26"/>
      <c r="R67" s="26"/>
      <c r="S67" s="27"/>
    </row>
    <row r="68" spans="2:19" x14ac:dyDescent="0.25">
      <c r="B68" s="25" t="s">
        <v>122</v>
      </c>
      <c r="C68" s="449" t="s">
        <v>194</v>
      </c>
      <c r="D68" s="277"/>
      <c r="E68" s="277"/>
      <c r="F68" s="277"/>
      <c r="G68" s="277"/>
      <c r="H68" s="277"/>
      <c r="I68" s="277"/>
      <c r="J68" s="277"/>
      <c r="K68" s="277"/>
      <c r="L68" s="277"/>
      <c r="M68" s="277"/>
      <c r="N68" s="277"/>
      <c r="O68" s="26"/>
      <c r="P68" s="26"/>
      <c r="Q68" s="26"/>
      <c r="R68" s="26"/>
      <c r="S68" s="27"/>
    </row>
    <row r="69" spans="2:19" x14ac:dyDescent="0.25">
      <c r="B69" s="25" t="s">
        <v>123</v>
      </c>
      <c r="C69" s="449" t="s">
        <v>196</v>
      </c>
      <c r="D69" s="277"/>
      <c r="E69" s="277"/>
      <c r="F69" s="277"/>
      <c r="G69" s="277"/>
      <c r="H69" s="277"/>
      <c r="I69" s="277"/>
      <c r="J69" s="277"/>
      <c r="K69" s="277"/>
      <c r="L69" s="277"/>
      <c r="M69" s="277"/>
      <c r="N69" s="277"/>
      <c r="O69" s="26"/>
      <c r="P69" s="26"/>
      <c r="Q69" s="26"/>
      <c r="R69" s="26"/>
      <c r="S69" s="27"/>
    </row>
    <row r="70" spans="2:19" x14ac:dyDescent="0.25">
      <c r="B70" s="25" t="s">
        <v>124</v>
      </c>
      <c r="C70" s="449" t="s">
        <v>197</v>
      </c>
      <c r="D70" s="277"/>
      <c r="E70" s="277"/>
      <c r="F70" s="277"/>
      <c r="G70" s="277"/>
      <c r="H70" s="277"/>
      <c r="I70" s="277"/>
      <c r="J70" s="277"/>
      <c r="K70" s="277"/>
      <c r="L70" s="277"/>
      <c r="M70" s="277"/>
      <c r="N70" s="277"/>
      <c r="O70" s="26"/>
      <c r="P70" s="26"/>
      <c r="Q70" s="26"/>
      <c r="R70" s="26"/>
      <c r="S70" s="27"/>
    </row>
    <row r="71" spans="2:19" ht="15.75" thickBot="1" x14ac:dyDescent="0.3">
      <c r="B71" s="28" t="s">
        <v>125</v>
      </c>
      <c r="C71" s="450" t="s">
        <v>198</v>
      </c>
      <c r="D71" s="317"/>
      <c r="E71" s="317"/>
      <c r="F71" s="317"/>
      <c r="G71" s="317"/>
      <c r="H71" s="317"/>
      <c r="I71" s="317"/>
      <c r="J71" s="317"/>
      <c r="K71" s="317"/>
      <c r="L71" s="317"/>
      <c r="M71" s="317"/>
      <c r="N71" s="317"/>
      <c r="O71" s="29"/>
      <c r="P71" s="29"/>
      <c r="Q71" s="29"/>
      <c r="R71" s="29"/>
      <c r="S71" s="30"/>
    </row>
    <row r="72" spans="2:19" ht="15.75" thickBot="1" x14ac:dyDescent="0.3"/>
    <row r="73" spans="2:19" ht="15.75" thickBot="1" x14ac:dyDescent="0.3">
      <c r="B73" s="1005" t="s">
        <v>200</v>
      </c>
      <c r="C73" s="1006"/>
      <c r="D73" s="1006"/>
      <c r="E73" s="1006"/>
      <c r="F73" s="1006"/>
      <c r="G73" s="1006"/>
      <c r="H73" s="1006"/>
      <c r="I73" s="1006"/>
      <c r="J73" s="1006"/>
      <c r="K73" s="1006"/>
      <c r="L73" s="1006"/>
      <c r="M73" s="1006"/>
      <c r="N73" s="1006"/>
      <c r="O73" s="1006"/>
      <c r="P73" s="1006"/>
      <c r="Q73" s="1006"/>
      <c r="R73" s="1006"/>
      <c r="S73" s="1007"/>
    </row>
    <row r="74" spans="2:19" x14ac:dyDescent="0.25">
      <c r="B74" s="25" t="s">
        <v>203</v>
      </c>
      <c r="C74" s="47"/>
      <c r="D74" s="277"/>
      <c r="E74" s="277"/>
      <c r="F74" s="277"/>
      <c r="G74" s="277"/>
      <c r="H74" s="277"/>
      <c r="I74" s="277"/>
      <c r="J74" s="277"/>
      <c r="K74" s="277"/>
      <c r="L74" s="277"/>
      <c r="M74" s="277"/>
      <c r="N74" s="277"/>
      <c r="O74" s="26"/>
      <c r="P74" s="26"/>
      <c r="Q74" s="26"/>
      <c r="R74" s="26"/>
      <c r="S74" s="27"/>
    </row>
    <row r="75" spans="2:19" x14ac:dyDescent="0.25">
      <c r="B75" s="25" t="s">
        <v>201</v>
      </c>
      <c r="C75" s="47"/>
      <c r="D75" s="277"/>
      <c r="E75" s="277"/>
      <c r="F75" s="277"/>
      <c r="G75" s="277"/>
      <c r="H75" s="277"/>
      <c r="I75" s="277"/>
      <c r="J75" s="277"/>
      <c r="K75" s="277"/>
      <c r="L75" s="277"/>
      <c r="M75" s="277"/>
      <c r="N75" s="277"/>
      <c r="O75" s="26"/>
      <c r="P75" s="26"/>
      <c r="Q75" s="26"/>
      <c r="R75" s="26"/>
      <c r="S75" s="27"/>
    </row>
    <row r="76" spans="2:19" ht="15.75" thickBot="1" x14ac:dyDescent="0.3">
      <c r="B76" s="28" t="s">
        <v>202</v>
      </c>
      <c r="C76" s="187"/>
      <c r="D76" s="317"/>
      <c r="E76" s="317"/>
      <c r="F76" s="317"/>
      <c r="G76" s="317"/>
      <c r="H76" s="317"/>
      <c r="I76" s="317"/>
      <c r="J76" s="317"/>
      <c r="K76" s="317"/>
      <c r="L76" s="317"/>
      <c r="M76" s="317"/>
      <c r="N76" s="317"/>
      <c r="O76" s="29"/>
      <c r="P76" s="29"/>
      <c r="Q76" s="29"/>
      <c r="R76" s="29"/>
      <c r="S76" s="30"/>
    </row>
  </sheetData>
  <mergeCells count="49">
    <mergeCell ref="O2:U3"/>
    <mergeCell ref="V2:AB3"/>
    <mergeCell ref="B50:C51"/>
    <mergeCell ref="B54:C60"/>
    <mergeCell ref="D37:D38"/>
    <mergeCell ref="B45:C48"/>
    <mergeCell ref="E37:F37"/>
    <mergeCell ref="G37:H37"/>
    <mergeCell ref="I37:L37"/>
    <mergeCell ref="B37:C43"/>
    <mergeCell ref="H54:I60"/>
    <mergeCell ref="E34:F34"/>
    <mergeCell ref="N54:O60"/>
    <mergeCell ref="AD10:AF10"/>
    <mergeCell ref="G3:H3"/>
    <mergeCell ref="B2:C4"/>
    <mergeCell ref="B25:D35"/>
    <mergeCell ref="I3:J3"/>
    <mergeCell ref="K3:N3"/>
    <mergeCell ref="G2:N2"/>
    <mergeCell ref="D2:F3"/>
    <mergeCell ref="E27:F27"/>
    <mergeCell ref="E31:F31"/>
    <mergeCell ref="E32:F32"/>
    <mergeCell ref="E33:F33"/>
    <mergeCell ref="E35:F35"/>
    <mergeCell ref="E25:F25"/>
    <mergeCell ref="E26:F26"/>
    <mergeCell ref="E28:F28"/>
    <mergeCell ref="AD11:AF11"/>
    <mergeCell ref="AD12:AF12"/>
    <mergeCell ref="B73:S73"/>
    <mergeCell ref="B63:S63"/>
    <mergeCell ref="Q29:Q30"/>
    <mergeCell ref="Q27:Q28"/>
    <mergeCell ref="Q25:Q26"/>
    <mergeCell ref="Q31:Q32"/>
    <mergeCell ref="Q33:Q34"/>
    <mergeCell ref="Q35:Q36"/>
    <mergeCell ref="Q37:Q38"/>
    <mergeCell ref="O25:P38"/>
    <mergeCell ref="E29:F29"/>
    <mergeCell ref="E30:F30"/>
    <mergeCell ref="AI3:AJ4"/>
    <mergeCell ref="AK3:AK4"/>
    <mergeCell ref="AL4:AM4"/>
    <mergeCell ref="AH3:AH5"/>
    <mergeCell ref="AL3:AO3"/>
    <mergeCell ref="AN4:AO4"/>
  </mergeCells>
  <pageMargins left="0.7" right="0.7" top="0.75" bottom="0.75" header="0.3" footer="0.3"/>
  <pageSetup orientation="portrait" horizontalDpi="4294967293"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9"/>
  <sheetViews>
    <sheetView tabSelected="1" topLeftCell="A76" zoomScaleNormal="100" workbookViewId="0">
      <selection activeCell="I56" sqref="I56"/>
    </sheetView>
  </sheetViews>
  <sheetFormatPr defaultRowHeight="15" x14ac:dyDescent="0.25"/>
  <cols>
    <col min="7" max="9" width="9.140625" style="274"/>
    <col min="10" max="10" width="9.5703125" bestFit="1" customWidth="1"/>
    <col min="11" max="19" width="9.5703125" customWidth="1"/>
    <col min="28" max="28" width="11.42578125" customWidth="1"/>
    <col min="29" max="29" width="11.85546875" customWidth="1"/>
    <col min="30" max="30" width="11" bestFit="1" customWidth="1"/>
    <col min="31" max="34" width="15" customWidth="1"/>
  </cols>
  <sheetData>
    <row r="1" spans="2:34" ht="15.75" thickBot="1" x14ac:dyDescent="0.3">
      <c r="AE1" t="s">
        <v>314</v>
      </c>
    </row>
    <row r="2" spans="2:34" ht="15.75" thickBot="1" x14ac:dyDescent="0.3">
      <c r="B2" s="1022" t="s">
        <v>11</v>
      </c>
      <c r="C2" s="1023"/>
      <c r="D2" s="1034" t="s">
        <v>171</v>
      </c>
      <c r="E2" s="1035"/>
      <c r="F2" s="1036"/>
      <c r="G2" s="1097" t="s">
        <v>170</v>
      </c>
      <c r="H2" s="1098"/>
      <c r="I2" s="1098"/>
      <c r="J2" s="1098"/>
      <c r="K2" s="1098"/>
      <c r="L2" s="1098"/>
      <c r="M2" s="1099"/>
      <c r="N2" s="1090" t="s">
        <v>204</v>
      </c>
      <c r="O2" s="1091"/>
      <c r="P2" s="1091"/>
      <c r="Q2" s="1091"/>
      <c r="R2" s="1091"/>
      <c r="S2" s="1091"/>
      <c r="T2" s="1092"/>
      <c r="U2" s="1050" t="s">
        <v>216</v>
      </c>
      <c r="V2" s="1051"/>
      <c r="W2" s="1051"/>
      <c r="X2" s="1051"/>
      <c r="Y2" s="1051"/>
      <c r="Z2" s="1051"/>
      <c r="AA2" s="1052"/>
      <c r="AB2" s="1" t="s">
        <v>235</v>
      </c>
      <c r="AE2" s="774" t="s">
        <v>287</v>
      </c>
      <c r="AF2" s="775" t="s">
        <v>288</v>
      </c>
      <c r="AG2" s="775" t="s">
        <v>179</v>
      </c>
      <c r="AH2" s="775" t="s">
        <v>289</v>
      </c>
    </row>
    <row r="3" spans="2:34" ht="15.75" thickBot="1" x14ac:dyDescent="0.3">
      <c r="B3" s="1024"/>
      <c r="C3" s="1025"/>
      <c r="D3" s="1037"/>
      <c r="E3" s="1038"/>
      <c r="F3" s="1039"/>
      <c r="G3" s="1097" t="s">
        <v>28</v>
      </c>
      <c r="H3" s="1099"/>
      <c r="I3" s="734" t="s">
        <v>29</v>
      </c>
      <c r="J3" s="1100" t="s">
        <v>346</v>
      </c>
      <c r="K3" s="1098"/>
      <c r="L3" s="1098"/>
      <c r="M3" s="1099"/>
      <c r="N3" s="1093"/>
      <c r="O3" s="1094"/>
      <c r="P3" s="1094"/>
      <c r="Q3" s="1094"/>
      <c r="R3" s="1094"/>
      <c r="S3" s="1094"/>
      <c r="T3" s="1095"/>
      <c r="U3" s="1053"/>
      <c r="V3" s="1054"/>
      <c r="W3" s="1054"/>
      <c r="X3" s="1054"/>
      <c r="Y3" s="1054"/>
      <c r="Z3" s="1054"/>
      <c r="AA3" s="1055"/>
      <c r="AE3" s="769">
        <v>7.4999999999999997E-3</v>
      </c>
      <c r="AF3" s="767">
        <v>7.4999999999999997E-3</v>
      </c>
      <c r="AG3" s="767">
        <v>-7.4999999999999997E-3</v>
      </c>
      <c r="AH3" s="767">
        <v>0.17449999999999999</v>
      </c>
    </row>
    <row r="4" spans="2:34" ht="15.75" thickBot="1" x14ac:dyDescent="0.3">
      <c r="B4" s="1024"/>
      <c r="C4" s="1025"/>
      <c r="D4" s="325" t="s">
        <v>28</v>
      </c>
      <c r="E4" s="326" t="s">
        <v>29</v>
      </c>
      <c r="F4" s="893" t="s">
        <v>346</v>
      </c>
      <c r="G4" s="735" t="s">
        <v>31</v>
      </c>
      <c r="H4" s="736" t="s">
        <v>30</v>
      </c>
      <c r="I4" s="735" t="s">
        <v>50</v>
      </c>
      <c r="J4" s="737" t="s">
        <v>122</v>
      </c>
      <c r="K4" s="737" t="s">
        <v>123</v>
      </c>
      <c r="L4" s="737" t="s">
        <v>124</v>
      </c>
      <c r="M4" s="738" t="s">
        <v>125</v>
      </c>
      <c r="N4" s="726" t="s">
        <v>31</v>
      </c>
      <c r="O4" s="727" t="s">
        <v>30</v>
      </c>
      <c r="P4" s="728" t="s">
        <v>50</v>
      </c>
      <c r="Q4" s="729" t="s">
        <v>122</v>
      </c>
      <c r="R4" s="729" t="s">
        <v>123</v>
      </c>
      <c r="S4" s="729" t="s">
        <v>124</v>
      </c>
      <c r="T4" s="727" t="s">
        <v>125</v>
      </c>
      <c r="U4" s="730" t="s">
        <v>31</v>
      </c>
      <c r="V4" s="731" t="s">
        <v>30</v>
      </c>
      <c r="W4" s="732" t="s">
        <v>50</v>
      </c>
      <c r="X4" s="733" t="s">
        <v>122</v>
      </c>
      <c r="Y4" s="733" t="s">
        <v>123</v>
      </c>
      <c r="Z4" s="733" t="s">
        <v>124</v>
      </c>
      <c r="AA4" s="731" t="s">
        <v>125</v>
      </c>
      <c r="AE4" s="769">
        <v>8.5000000000000006E-3</v>
      </c>
      <c r="AF4" s="767">
        <v>8.5000000000000006E-3</v>
      </c>
      <c r="AG4" s="767">
        <v>-8.5000000000000006E-3</v>
      </c>
      <c r="AH4" s="767">
        <v>0.34899999999999998</v>
      </c>
    </row>
    <row r="5" spans="2:34" x14ac:dyDescent="0.25">
      <c r="B5" s="339" t="s">
        <v>177</v>
      </c>
      <c r="C5" s="340">
        <v>5</v>
      </c>
      <c r="D5" s="575">
        <v>7.4999999999999997E-3</v>
      </c>
      <c r="E5" s="582"/>
      <c r="F5" s="582"/>
      <c r="G5" s="341">
        <v>0.49909999999999999</v>
      </c>
      <c r="H5" s="588">
        <v>10.3925</v>
      </c>
      <c r="I5" s="658"/>
      <c r="J5" s="645"/>
      <c r="K5" s="646"/>
      <c r="L5" s="646"/>
      <c r="M5" s="654"/>
      <c r="N5" s="601">
        <v>1</v>
      </c>
      <c r="O5" s="624">
        <v>0</v>
      </c>
      <c r="P5" s="653"/>
      <c r="Q5" s="645"/>
      <c r="R5" s="646"/>
      <c r="S5" s="646"/>
      <c r="T5" s="654"/>
      <c r="U5" s="739">
        <v>1</v>
      </c>
      <c r="V5" s="740">
        <v>0</v>
      </c>
      <c r="W5" s="668"/>
      <c r="X5" s="669"/>
      <c r="Y5" s="83"/>
      <c r="Z5" s="83"/>
      <c r="AA5" s="97"/>
      <c r="AE5" s="769">
        <v>9.4999999999999998E-3</v>
      </c>
      <c r="AF5" s="767">
        <v>9.4999999999999998E-3</v>
      </c>
      <c r="AG5" s="767">
        <v>-9.4999999999999998E-3</v>
      </c>
      <c r="AH5" s="767">
        <v>0.52349999999999997</v>
      </c>
    </row>
    <row r="6" spans="2:34" ht="15.75" thickBot="1" x14ac:dyDescent="0.3">
      <c r="B6" s="343" t="s">
        <v>177</v>
      </c>
      <c r="C6" s="344">
        <v>6</v>
      </c>
      <c r="D6" s="576">
        <v>8.5000000000000006E-3</v>
      </c>
      <c r="E6" s="583"/>
      <c r="F6" s="583"/>
      <c r="G6" s="346">
        <v>0.52429999999999999</v>
      </c>
      <c r="H6" s="589">
        <v>8.3879000000000001</v>
      </c>
      <c r="I6" s="659"/>
      <c r="J6" s="648"/>
      <c r="K6" s="293"/>
      <c r="L6" s="293"/>
      <c r="M6" s="656"/>
      <c r="N6" s="605">
        <v>1</v>
      </c>
      <c r="O6" s="625">
        <v>1</v>
      </c>
      <c r="P6" s="655"/>
      <c r="Q6" s="648"/>
      <c r="R6" s="293"/>
      <c r="S6" s="293"/>
      <c r="T6" s="656"/>
      <c r="U6" s="741">
        <v>1</v>
      </c>
      <c r="V6" s="742">
        <v>1</v>
      </c>
      <c r="W6" s="670"/>
      <c r="X6" s="671"/>
      <c r="Y6" s="672"/>
      <c r="Z6" s="672"/>
      <c r="AA6" s="673"/>
      <c r="AE6" s="769">
        <v>1.0500000000000001E-2</v>
      </c>
      <c r="AF6" s="767">
        <v>1.0500000000000001E-2</v>
      </c>
      <c r="AG6" s="767">
        <v>-1.0500000000000001E-2</v>
      </c>
      <c r="AH6" s="767"/>
    </row>
    <row r="7" spans="2:34" ht="15.75" thickBot="1" x14ac:dyDescent="0.3">
      <c r="B7" s="343" t="s">
        <v>177</v>
      </c>
      <c r="C7" s="344">
        <v>7</v>
      </c>
      <c r="D7" s="576">
        <v>9.4999999999999998E-3</v>
      </c>
      <c r="E7" s="583"/>
      <c r="F7" s="583"/>
      <c r="G7" s="346">
        <v>0.60589999999999999</v>
      </c>
      <c r="H7" s="590">
        <v>10.6098</v>
      </c>
      <c r="I7" s="659"/>
      <c r="J7" s="648"/>
      <c r="K7" s="293"/>
      <c r="L7" s="293"/>
      <c r="M7" s="656"/>
      <c r="N7" s="605">
        <v>1</v>
      </c>
      <c r="O7" s="625">
        <v>0</v>
      </c>
      <c r="P7" s="655"/>
      <c r="Q7" s="648"/>
      <c r="R7" s="293"/>
      <c r="S7" s="293"/>
      <c r="T7" s="656"/>
      <c r="U7" s="741">
        <v>1</v>
      </c>
      <c r="V7" s="742">
        <v>0</v>
      </c>
      <c r="W7" s="670"/>
      <c r="X7" s="671"/>
      <c r="Y7" s="672"/>
      <c r="Z7" s="672"/>
      <c r="AA7" s="673"/>
      <c r="AE7" s="776" t="s">
        <v>290</v>
      </c>
      <c r="AF7" s="773" t="s">
        <v>187</v>
      </c>
      <c r="AG7" s="773" t="s">
        <v>302</v>
      </c>
      <c r="AH7" s="773" t="s">
        <v>303</v>
      </c>
    </row>
    <row r="8" spans="2:34" ht="15.75" thickBot="1" x14ac:dyDescent="0.3">
      <c r="B8" s="348" t="s">
        <v>177</v>
      </c>
      <c r="C8" s="349">
        <v>8</v>
      </c>
      <c r="D8" s="577">
        <v>1.0500000000000001E-2</v>
      </c>
      <c r="E8" s="584"/>
      <c r="F8" s="584"/>
      <c r="G8" s="341">
        <v>0.57230000000000003</v>
      </c>
      <c r="H8" s="589">
        <v>8.7807999999999993</v>
      </c>
      <c r="I8" s="660"/>
      <c r="J8" s="649"/>
      <c r="K8" s="650"/>
      <c r="L8" s="650"/>
      <c r="M8" s="451"/>
      <c r="N8" s="609">
        <v>1</v>
      </c>
      <c r="O8" s="626">
        <v>1</v>
      </c>
      <c r="P8" s="657"/>
      <c r="Q8" s="649"/>
      <c r="R8" s="650"/>
      <c r="S8" s="650"/>
      <c r="T8" s="451"/>
      <c r="U8" s="743">
        <v>1</v>
      </c>
      <c r="V8" s="744">
        <v>1</v>
      </c>
      <c r="W8" s="674"/>
      <c r="X8" s="675"/>
      <c r="Y8" s="57"/>
      <c r="Z8" s="57"/>
      <c r="AA8" s="99"/>
      <c r="AE8" s="769">
        <v>-0.17449999999999999</v>
      </c>
      <c r="AF8" s="767" t="s">
        <v>291</v>
      </c>
      <c r="AG8" s="767" t="s">
        <v>299</v>
      </c>
      <c r="AH8" s="767" t="s">
        <v>295</v>
      </c>
    </row>
    <row r="9" spans="2:34" x14ac:dyDescent="0.25">
      <c r="B9" s="339" t="s">
        <v>149</v>
      </c>
      <c r="C9" s="340">
        <v>9</v>
      </c>
      <c r="D9" s="578"/>
      <c r="E9" s="571">
        <v>7.4999999999999997E-3</v>
      </c>
      <c r="F9" s="582"/>
      <c r="G9" s="683"/>
      <c r="H9" s="642"/>
      <c r="I9" s="631">
        <v>0.26029999999999998</v>
      </c>
      <c r="J9" s="645"/>
      <c r="K9" s="646"/>
      <c r="L9" s="646"/>
      <c r="M9" s="647"/>
      <c r="N9" s="635"/>
      <c r="O9" s="636"/>
      <c r="P9" s="627">
        <v>1</v>
      </c>
      <c r="Q9" s="645"/>
      <c r="R9" s="646"/>
      <c r="S9" s="646"/>
      <c r="T9" s="647"/>
      <c r="U9" s="677"/>
      <c r="V9" s="87"/>
      <c r="W9" s="745">
        <v>1</v>
      </c>
      <c r="X9" s="669"/>
      <c r="Y9" s="83"/>
      <c r="Z9" s="83"/>
      <c r="AA9" s="97"/>
      <c r="AE9" s="769">
        <v>-0.34899999999999998</v>
      </c>
      <c r="AF9" s="767" t="s">
        <v>292</v>
      </c>
      <c r="AG9" s="767" t="s">
        <v>300</v>
      </c>
      <c r="AH9" s="767" t="s">
        <v>296</v>
      </c>
    </row>
    <row r="10" spans="2:34" x14ac:dyDescent="0.25">
      <c r="B10" s="343" t="s">
        <v>149</v>
      </c>
      <c r="C10" s="344">
        <v>10</v>
      </c>
      <c r="D10" s="579"/>
      <c r="E10" s="572">
        <v>8.5000000000000006E-3</v>
      </c>
      <c r="F10" s="583"/>
      <c r="G10" s="681"/>
      <c r="H10" s="638"/>
      <c r="I10" s="632">
        <v>1.4893000000000001</v>
      </c>
      <c r="J10" s="648"/>
      <c r="K10" s="293"/>
      <c r="L10" s="293"/>
      <c r="M10" s="307"/>
      <c r="N10" s="637"/>
      <c r="O10" s="638"/>
      <c r="P10" s="628">
        <v>1</v>
      </c>
      <c r="Q10" s="648"/>
      <c r="R10" s="293"/>
      <c r="S10" s="293"/>
      <c r="T10" s="307"/>
      <c r="U10" s="671"/>
      <c r="V10" s="678"/>
      <c r="W10" s="746">
        <v>1</v>
      </c>
      <c r="X10" s="671"/>
      <c r="Y10" s="672"/>
      <c r="Z10" s="672"/>
      <c r="AA10" s="673"/>
      <c r="AE10" s="769">
        <v>-0.52349999999999997</v>
      </c>
      <c r="AF10" s="767" t="s">
        <v>293</v>
      </c>
      <c r="AG10" s="767" t="s">
        <v>301</v>
      </c>
      <c r="AH10" s="768" t="s">
        <v>297</v>
      </c>
    </row>
    <row r="11" spans="2:34" ht="15.75" thickBot="1" x14ac:dyDescent="0.3">
      <c r="B11" s="343" t="s">
        <v>149</v>
      </c>
      <c r="C11" s="344">
        <v>11</v>
      </c>
      <c r="D11" s="579"/>
      <c r="E11" s="572">
        <v>9.4999999999999998E-3</v>
      </c>
      <c r="F11" s="583"/>
      <c r="G11" s="681"/>
      <c r="H11" s="638"/>
      <c r="I11" s="632">
        <v>0.62419999999999998</v>
      </c>
      <c r="J11" s="648"/>
      <c r="K11" s="293"/>
      <c r="L11" s="293"/>
      <c r="M11" s="307"/>
      <c r="N11" s="637"/>
      <c r="O11" s="638"/>
      <c r="P11" s="628">
        <v>1</v>
      </c>
      <c r="Q11" s="648"/>
      <c r="R11" s="293"/>
      <c r="S11" s="293"/>
      <c r="T11" s="307"/>
      <c r="U11" s="671"/>
      <c r="V11" s="678"/>
      <c r="W11" s="746">
        <v>1</v>
      </c>
      <c r="X11" s="671"/>
      <c r="Y11" s="672"/>
      <c r="Z11" s="672"/>
      <c r="AA11" s="673"/>
      <c r="AE11" s="771"/>
      <c r="AF11" s="767" t="s">
        <v>294</v>
      </c>
      <c r="AG11" s="830" t="s">
        <v>309</v>
      </c>
      <c r="AH11" s="768" t="s">
        <v>298</v>
      </c>
    </row>
    <row r="12" spans="2:34" ht="15.75" thickBot="1" x14ac:dyDescent="0.3">
      <c r="B12" s="348" t="s">
        <v>149</v>
      </c>
      <c r="C12" s="349">
        <v>12</v>
      </c>
      <c r="D12" s="580"/>
      <c r="E12" s="573">
        <v>1.0500000000000001E-2</v>
      </c>
      <c r="F12" s="584"/>
      <c r="G12" s="682"/>
      <c r="H12" s="640"/>
      <c r="I12" s="633">
        <v>0.14960000000000001</v>
      </c>
      <c r="J12" s="649"/>
      <c r="K12" s="650"/>
      <c r="L12" s="650"/>
      <c r="M12" s="651"/>
      <c r="N12" s="639"/>
      <c r="O12" s="640"/>
      <c r="P12" s="629">
        <v>0</v>
      </c>
      <c r="Q12" s="649"/>
      <c r="R12" s="650"/>
      <c r="S12" s="650"/>
      <c r="T12" s="651"/>
      <c r="U12" s="675"/>
      <c r="V12" s="88"/>
      <c r="W12" s="747">
        <v>0</v>
      </c>
      <c r="X12" s="675"/>
      <c r="Y12" s="57"/>
      <c r="Z12" s="57"/>
      <c r="AA12" s="99"/>
      <c r="AE12" s="1019" t="s">
        <v>304</v>
      </c>
      <c r="AF12" s="1020"/>
      <c r="AG12" s="1020"/>
      <c r="AH12" s="1021"/>
    </row>
    <row r="13" spans="2:34" x14ac:dyDescent="0.25">
      <c r="B13" s="366" t="s">
        <v>179</v>
      </c>
      <c r="C13" s="340">
        <v>13</v>
      </c>
      <c r="D13" s="578"/>
      <c r="E13" s="571">
        <f>-1*E9</f>
        <v>-7.4999999999999997E-3</v>
      </c>
      <c r="F13" s="582"/>
      <c r="G13" s="683"/>
      <c r="H13" s="642"/>
      <c r="I13" s="631">
        <v>0.30130000000000001</v>
      </c>
      <c r="J13" s="645"/>
      <c r="K13" s="646"/>
      <c r="L13" s="646"/>
      <c r="M13" s="647"/>
      <c r="N13" s="641"/>
      <c r="O13" s="642"/>
      <c r="P13" s="627">
        <v>1</v>
      </c>
      <c r="Q13" s="645"/>
      <c r="R13" s="646"/>
      <c r="S13" s="646"/>
      <c r="T13" s="647"/>
      <c r="U13" s="669"/>
      <c r="V13" s="109"/>
      <c r="W13" s="745">
        <v>1</v>
      </c>
      <c r="X13" s="669"/>
      <c r="Y13" s="83"/>
      <c r="Z13" s="83"/>
      <c r="AA13" s="97"/>
      <c r="AE13" s="1077" t="s">
        <v>305</v>
      </c>
      <c r="AF13" s="1078"/>
      <c r="AG13" s="1078" t="s">
        <v>307</v>
      </c>
      <c r="AH13" s="1079"/>
    </row>
    <row r="14" spans="2:34" ht="15.75" thickBot="1" x14ac:dyDescent="0.3">
      <c r="B14" s="367" t="s">
        <v>179</v>
      </c>
      <c r="C14" s="344">
        <v>14</v>
      </c>
      <c r="D14" s="579"/>
      <c r="E14" s="572">
        <f>-1*E10</f>
        <v>-8.5000000000000006E-3</v>
      </c>
      <c r="F14" s="583"/>
      <c r="G14" s="681"/>
      <c r="H14" s="638"/>
      <c r="I14" s="632">
        <v>0.38979999999999998</v>
      </c>
      <c r="J14" s="648"/>
      <c r="K14" s="293"/>
      <c r="L14" s="293"/>
      <c r="M14" s="307"/>
      <c r="N14" s="637"/>
      <c r="O14" s="638"/>
      <c r="P14" s="628">
        <v>1</v>
      </c>
      <c r="Q14" s="648"/>
      <c r="R14" s="293"/>
      <c r="S14" s="293"/>
      <c r="T14" s="307"/>
      <c r="U14" s="671"/>
      <c r="V14" s="678"/>
      <c r="W14" s="746">
        <v>1</v>
      </c>
      <c r="X14" s="671"/>
      <c r="Y14" s="672"/>
      <c r="Z14" s="672"/>
      <c r="AA14" s="673"/>
      <c r="AE14" s="1002" t="s">
        <v>306</v>
      </c>
      <c r="AF14" s="1003"/>
      <c r="AG14" s="1003" t="s">
        <v>308</v>
      </c>
      <c r="AH14" s="1004"/>
    </row>
    <row r="15" spans="2:34" x14ac:dyDescent="0.25">
      <c r="B15" s="367" t="s">
        <v>179</v>
      </c>
      <c r="C15" s="344">
        <v>15</v>
      </c>
      <c r="D15" s="579"/>
      <c r="E15" s="572">
        <f>-1*E11</f>
        <v>-9.4999999999999998E-3</v>
      </c>
      <c r="F15" s="583"/>
      <c r="G15" s="681"/>
      <c r="H15" s="638"/>
      <c r="I15" s="632">
        <v>3.6600000000000001E-2</v>
      </c>
      <c r="J15" s="648"/>
      <c r="K15" s="293"/>
      <c r="L15" s="293"/>
      <c r="M15" s="307"/>
      <c r="N15" s="637"/>
      <c r="O15" s="638"/>
      <c r="P15" s="628">
        <v>1</v>
      </c>
      <c r="Q15" s="648"/>
      <c r="R15" s="293"/>
      <c r="S15" s="293"/>
      <c r="T15" s="307"/>
      <c r="U15" s="671"/>
      <c r="V15" s="678"/>
      <c r="W15" s="746">
        <v>0</v>
      </c>
      <c r="X15" s="671"/>
      <c r="Y15" s="672"/>
      <c r="Z15" s="672"/>
      <c r="AA15" s="673"/>
      <c r="AE15" s="26"/>
      <c r="AF15" s="26"/>
      <c r="AG15" s="26"/>
      <c r="AH15" s="26"/>
    </row>
    <row r="16" spans="2:34" ht="15.75" thickBot="1" x14ac:dyDescent="0.3">
      <c r="B16" s="368" t="s">
        <v>179</v>
      </c>
      <c r="C16" s="369">
        <v>16</v>
      </c>
      <c r="D16" s="581"/>
      <c r="E16" s="574">
        <f>-1*E12</f>
        <v>-1.0500000000000001E-2</v>
      </c>
      <c r="F16" s="585"/>
      <c r="G16" s="684"/>
      <c r="H16" s="644"/>
      <c r="I16" s="634">
        <v>0.20960000000000001</v>
      </c>
      <c r="J16" s="494"/>
      <c r="K16" s="359"/>
      <c r="L16" s="359"/>
      <c r="M16" s="652"/>
      <c r="N16" s="643"/>
      <c r="O16" s="644"/>
      <c r="P16" s="630">
        <v>1</v>
      </c>
      <c r="Q16" s="494"/>
      <c r="R16" s="359"/>
      <c r="S16" s="359"/>
      <c r="T16" s="652"/>
      <c r="U16" s="676"/>
      <c r="V16" s="91"/>
      <c r="W16" s="748">
        <v>1</v>
      </c>
      <c r="X16" s="676"/>
      <c r="Y16" s="90"/>
      <c r="Z16" s="90"/>
      <c r="AA16" s="100"/>
    </row>
    <row r="17" spans="2:28" x14ac:dyDescent="0.25">
      <c r="B17" s="894" t="s">
        <v>345</v>
      </c>
      <c r="C17" s="340">
        <v>17</v>
      </c>
      <c r="D17" s="578"/>
      <c r="E17" s="582"/>
      <c r="F17" s="582">
        <f>0.1745</f>
        <v>0.17449999999999999</v>
      </c>
      <c r="G17" s="683"/>
      <c r="H17" s="642"/>
      <c r="I17" s="658"/>
      <c r="J17" s="319">
        <v>0.52890000000000004</v>
      </c>
      <c r="K17" s="321">
        <v>-0.78180000000000005</v>
      </c>
      <c r="L17" s="321"/>
      <c r="M17" s="320"/>
      <c r="N17" s="641"/>
      <c r="O17" s="642"/>
      <c r="P17" s="658"/>
      <c r="Q17" s="602">
        <v>1</v>
      </c>
      <c r="R17" s="603">
        <v>1</v>
      </c>
      <c r="S17" s="603"/>
      <c r="T17" s="604"/>
      <c r="U17" s="669"/>
      <c r="V17" s="109"/>
      <c r="W17" s="665"/>
      <c r="X17" s="749">
        <v>1</v>
      </c>
      <c r="Y17" s="750">
        <v>1</v>
      </c>
      <c r="Z17" s="750"/>
      <c r="AA17" s="740"/>
    </row>
    <row r="18" spans="2:28" x14ac:dyDescent="0.25">
      <c r="B18" s="895" t="s">
        <v>345</v>
      </c>
      <c r="C18" s="344">
        <v>18</v>
      </c>
      <c r="D18" s="579"/>
      <c r="E18" s="583"/>
      <c r="F18" s="586">
        <v>0.34899999999999998</v>
      </c>
      <c r="G18" s="681"/>
      <c r="H18" s="638"/>
      <c r="I18" s="659"/>
      <c r="J18" s="324">
        <v>0.12280000000000001</v>
      </c>
      <c r="K18" s="323">
        <v>1.8358000000000001</v>
      </c>
      <c r="L18" s="323"/>
      <c r="M18" s="322"/>
      <c r="N18" s="637"/>
      <c r="O18" s="638"/>
      <c r="P18" s="659"/>
      <c r="Q18" s="606">
        <v>1</v>
      </c>
      <c r="R18" s="607">
        <v>1</v>
      </c>
      <c r="S18" s="607"/>
      <c r="T18" s="608"/>
      <c r="U18" s="671"/>
      <c r="V18" s="678"/>
      <c r="W18" s="666"/>
      <c r="X18" s="691">
        <v>1</v>
      </c>
      <c r="Y18" s="751">
        <v>1</v>
      </c>
      <c r="Z18" s="751"/>
      <c r="AA18" s="742"/>
    </row>
    <row r="19" spans="2:28" ht="15.75" thickBot="1" x14ac:dyDescent="0.3">
      <c r="B19" s="896" t="s">
        <v>345</v>
      </c>
      <c r="C19" s="349">
        <v>19</v>
      </c>
      <c r="D19" s="580"/>
      <c r="E19" s="584"/>
      <c r="F19" s="587">
        <f>F18+F17</f>
        <v>0.52349999999999997</v>
      </c>
      <c r="G19" s="682"/>
      <c r="H19" s="640"/>
      <c r="I19" s="660"/>
      <c r="J19" s="336">
        <v>0.112</v>
      </c>
      <c r="K19" s="338">
        <v>1.659</v>
      </c>
      <c r="L19" s="338"/>
      <c r="M19" s="337"/>
      <c r="N19" s="639"/>
      <c r="O19" s="640"/>
      <c r="P19" s="660"/>
      <c r="Q19" s="610">
        <v>1</v>
      </c>
      <c r="R19" s="611">
        <v>1</v>
      </c>
      <c r="S19" s="611"/>
      <c r="T19" s="612"/>
      <c r="U19" s="675"/>
      <c r="V19" s="88"/>
      <c r="W19" s="667"/>
      <c r="X19" s="693">
        <v>1</v>
      </c>
      <c r="Y19" s="752">
        <v>1</v>
      </c>
      <c r="Z19" s="752"/>
      <c r="AA19" s="744"/>
    </row>
    <row r="20" spans="2:28" x14ac:dyDescent="0.25">
      <c r="B20" s="897" t="s">
        <v>345</v>
      </c>
      <c r="C20" s="353">
        <v>20</v>
      </c>
      <c r="D20" s="578"/>
      <c r="E20" s="582"/>
      <c r="F20" s="582">
        <f>-1*F17</f>
        <v>-0.17449999999999999</v>
      </c>
      <c r="G20" s="680"/>
      <c r="H20" s="636"/>
      <c r="I20" s="661"/>
      <c r="J20" s="355">
        <v>1.6791</v>
      </c>
      <c r="K20" s="356">
        <v>-1.4443999999999999</v>
      </c>
      <c r="L20" s="356"/>
      <c r="M20" s="357"/>
      <c r="N20" s="635"/>
      <c r="O20" s="636"/>
      <c r="P20" s="661"/>
      <c r="Q20" s="621">
        <v>0</v>
      </c>
      <c r="R20" s="622">
        <v>0</v>
      </c>
      <c r="S20" s="622"/>
      <c r="T20" s="623"/>
      <c r="U20" s="677"/>
      <c r="V20" s="87"/>
      <c r="W20" s="759"/>
      <c r="X20" s="689">
        <v>0</v>
      </c>
      <c r="Y20" s="753">
        <v>0</v>
      </c>
      <c r="Z20" s="753"/>
      <c r="AA20" s="754"/>
    </row>
    <row r="21" spans="2:28" x14ac:dyDescent="0.25">
      <c r="B21" s="895" t="s">
        <v>345</v>
      </c>
      <c r="C21" s="344">
        <v>21</v>
      </c>
      <c r="D21" s="579"/>
      <c r="E21" s="583"/>
      <c r="F21" s="586">
        <f>-1*F18</f>
        <v>-0.34899999999999998</v>
      </c>
      <c r="G21" s="681"/>
      <c r="H21" s="638"/>
      <c r="I21" s="659"/>
      <c r="J21" s="324"/>
      <c r="K21" s="323"/>
      <c r="L21" s="323">
        <v>-2.3959999999999999</v>
      </c>
      <c r="M21" s="322">
        <v>3.6791999999999998</v>
      </c>
      <c r="N21" s="637"/>
      <c r="O21" s="638"/>
      <c r="P21" s="659"/>
      <c r="Q21" s="606"/>
      <c r="R21" s="607"/>
      <c r="S21" s="607">
        <v>1</v>
      </c>
      <c r="T21" s="608">
        <v>1</v>
      </c>
      <c r="U21" s="671"/>
      <c r="V21" s="678"/>
      <c r="W21" s="666"/>
      <c r="X21" s="691"/>
      <c r="Y21" s="751"/>
      <c r="Z21" s="751">
        <v>1</v>
      </c>
      <c r="AA21" s="742">
        <v>1</v>
      </c>
    </row>
    <row r="22" spans="2:28" ht="15.75" thickBot="1" x14ac:dyDescent="0.3">
      <c r="B22" s="898" t="s">
        <v>345</v>
      </c>
      <c r="C22" s="369">
        <v>22</v>
      </c>
      <c r="D22" s="580"/>
      <c r="E22" s="584"/>
      <c r="F22" s="584">
        <f>-1*F19</f>
        <v>-0.52349999999999997</v>
      </c>
      <c r="G22" s="684"/>
      <c r="H22" s="644"/>
      <c r="I22" s="660"/>
      <c r="J22" s="336"/>
      <c r="K22" s="338"/>
      <c r="L22" s="338">
        <v>-2.4260999999999999</v>
      </c>
      <c r="M22" s="337">
        <v>4.7679999999999998</v>
      </c>
      <c r="N22" s="643"/>
      <c r="O22" s="644"/>
      <c r="P22" s="660"/>
      <c r="Q22" s="610"/>
      <c r="R22" s="611"/>
      <c r="S22" s="611">
        <v>1</v>
      </c>
      <c r="T22" s="612">
        <v>1</v>
      </c>
      <c r="U22" s="676"/>
      <c r="V22" s="91"/>
      <c r="W22" s="667"/>
      <c r="X22" s="693"/>
      <c r="Y22" s="752"/>
      <c r="Z22" s="752">
        <v>1</v>
      </c>
      <c r="AA22" s="744">
        <v>1</v>
      </c>
    </row>
    <row r="23" spans="2:28" x14ac:dyDescent="0.25">
      <c r="B23" s="339" t="s">
        <v>232</v>
      </c>
      <c r="C23" s="340">
        <v>23</v>
      </c>
      <c r="D23" s="571">
        <v>7.3000000000000001E-3</v>
      </c>
      <c r="E23" s="582">
        <v>8.0999999999999996E-3</v>
      </c>
      <c r="F23" s="598"/>
      <c r="G23" s="595">
        <v>0.4849</v>
      </c>
      <c r="H23" s="342">
        <v>8.5017999999999994</v>
      </c>
      <c r="I23" s="632">
        <v>7.4499999999999997E-2</v>
      </c>
      <c r="J23" s="645"/>
      <c r="K23" s="646"/>
      <c r="L23" s="646"/>
      <c r="M23" s="647"/>
      <c r="N23" s="601">
        <v>1</v>
      </c>
      <c r="O23" s="624">
        <v>1</v>
      </c>
      <c r="P23" s="627">
        <v>1</v>
      </c>
      <c r="Q23" s="645"/>
      <c r="R23" s="646"/>
      <c r="S23" s="646"/>
      <c r="T23" s="647"/>
      <c r="U23" s="739">
        <v>1</v>
      </c>
      <c r="V23" s="740">
        <v>1</v>
      </c>
      <c r="W23" s="745">
        <v>0</v>
      </c>
      <c r="X23" s="669"/>
      <c r="Y23" s="83"/>
      <c r="Z23" s="83"/>
      <c r="AA23" s="97"/>
      <c r="AB23" t="s">
        <v>236</v>
      </c>
    </row>
    <row r="24" spans="2:28" x14ac:dyDescent="0.25">
      <c r="B24" s="343" t="s">
        <v>232</v>
      </c>
      <c r="C24" s="344">
        <v>24</v>
      </c>
      <c r="D24" s="572">
        <v>9.1999999999999998E-3</v>
      </c>
      <c r="E24" s="583">
        <v>1.0200000000000001E-2</v>
      </c>
      <c r="F24" s="599"/>
      <c r="G24" s="596">
        <v>0.34439999999999998</v>
      </c>
      <c r="H24" s="347">
        <v>7.3784999999999998</v>
      </c>
      <c r="I24" s="632">
        <v>0.20169999999999999</v>
      </c>
      <c r="J24" s="648"/>
      <c r="K24" s="293"/>
      <c r="L24" s="293"/>
      <c r="M24" s="307"/>
      <c r="N24" s="605">
        <v>0</v>
      </c>
      <c r="O24" s="625">
        <v>1</v>
      </c>
      <c r="P24" s="628">
        <v>0</v>
      </c>
      <c r="Q24" s="648"/>
      <c r="R24" s="293"/>
      <c r="S24" s="293"/>
      <c r="T24" s="307"/>
      <c r="U24" s="741">
        <v>0</v>
      </c>
      <c r="V24" s="742">
        <v>1</v>
      </c>
      <c r="W24" s="746">
        <v>0</v>
      </c>
      <c r="X24" s="671"/>
      <c r="Y24" s="672"/>
      <c r="Z24" s="672"/>
      <c r="AA24" s="673"/>
      <c r="AB24" t="s">
        <v>237</v>
      </c>
    </row>
    <row r="25" spans="2:28" x14ac:dyDescent="0.25">
      <c r="B25" s="343" t="s">
        <v>232</v>
      </c>
      <c r="C25" s="344">
        <v>25</v>
      </c>
      <c r="D25" s="572">
        <v>8.5000000000000006E-3</v>
      </c>
      <c r="E25" s="583">
        <v>-8.0999999999999996E-3</v>
      </c>
      <c r="F25" s="599"/>
      <c r="G25" s="596">
        <v>0.51339999999999997</v>
      </c>
      <c r="H25" s="347">
        <v>8.1242999999999999</v>
      </c>
      <c r="I25" s="632">
        <v>0.29580000000000001</v>
      </c>
      <c r="J25" s="648"/>
      <c r="K25" s="293"/>
      <c r="L25" s="293"/>
      <c r="M25" s="307"/>
      <c r="N25" s="605">
        <v>1</v>
      </c>
      <c r="O25" s="625">
        <v>1</v>
      </c>
      <c r="P25" s="628">
        <v>1</v>
      </c>
      <c r="Q25" s="648"/>
      <c r="R25" s="293"/>
      <c r="S25" s="293"/>
      <c r="T25" s="307"/>
      <c r="U25" s="741">
        <v>1</v>
      </c>
      <c r="V25" s="742">
        <v>1</v>
      </c>
      <c r="W25" s="746">
        <v>1</v>
      </c>
      <c r="X25" s="671"/>
      <c r="Y25" s="672"/>
      <c r="Z25" s="672"/>
      <c r="AA25" s="673"/>
    </row>
    <row r="26" spans="2:28" ht="15" customHeight="1" thickBot="1" x14ac:dyDescent="0.3">
      <c r="B26" s="348" t="s">
        <v>232</v>
      </c>
      <c r="C26" s="349">
        <v>26</v>
      </c>
      <c r="D26" s="573">
        <v>7.7000000000000002E-3</v>
      </c>
      <c r="E26" s="587">
        <v>-0.01</v>
      </c>
      <c r="F26" s="600"/>
      <c r="G26" s="597">
        <v>0.52610000000000001</v>
      </c>
      <c r="H26" s="351">
        <v>8.1926000000000005</v>
      </c>
      <c r="I26" s="633">
        <v>0.10580000000000001</v>
      </c>
      <c r="J26" s="649"/>
      <c r="K26" s="650"/>
      <c r="L26" s="650"/>
      <c r="M26" s="651"/>
      <c r="N26" s="609">
        <v>1</v>
      </c>
      <c r="O26" s="626">
        <v>1</v>
      </c>
      <c r="P26" s="629">
        <v>1</v>
      </c>
      <c r="Q26" s="649"/>
      <c r="R26" s="650"/>
      <c r="S26" s="650"/>
      <c r="T26" s="651"/>
      <c r="U26" s="743">
        <v>1</v>
      </c>
      <c r="V26" s="744">
        <v>1</v>
      </c>
      <c r="W26" s="747">
        <v>0</v>
      </c>
      <c r="X26" s="675"/>
      <c r="Y26" s="57"/>
      <c r="Z26" s="57"/>
      <c r="AA26" s="99"/>
    </row>
    <row r="27" spans="2:28" ht="15.75" customHeight="1" x14ac:dyDescent="0.25">
      <c r="B27" s="897" t="s">
        <v>347</v>
      </c>
      <c r="C27" s="353">
        <v>27</v>
      </c>
      <c r="D27" s="582">
        <v>8.0999999999999996E-3</v>
      </c>
      <c r="E27" s="571"/>
      <c r="F27" s="582">
        <v>0.28120000000000001</v>
      </c>
      <c r="G27" s="354">
        <v>0.50290000000000001</v>
      </c>
      <c r="H27" s="594">
        <v>9.8414999999999999</v>
      </c>
      <c r="I27" s="658"/>
      <c r="J27" s="319">
        <v>1.6051</v>
      </c>
      <c r="K27" s="321">
        <v>0.53249999999999997</v>
      </c>
      <c r="L27" s="321"/>
      <c r="M27" s="320"/>
      <c r="N27" s="619">
        <v>1</v>
      </c>
      <c r="O27" s="620">
        <v>0</v>
      </c>
      <c r="P27" s="658"/>
      <c r="Q27" s="602">
        <v>0</v>
      </c>
      <c r="R27" s="603">
        <v>1</v>
      </c>
      <c r="S27" s="603"/>
      <c r="T27" s="604"/>
      <c r="U27" s="689">
        <v>1</v>
      </c>
      <c r="V27" s="690">
        <v>0</v>
      </c>
      <c r="W27" s="665"/>
      <c r="X27" s="749">
        <v>0</v>
      </c>
      <c r="Y27" s="750">
        <v>1</v>
      </c>
      <c r="Z27" s="750"/>
      <c r="AA27" s="740"/>
      <c r="AB27" t="s">
        <v>238</v>
      </c>
    </row>
    <row r="28" spans="2:28" x14ac:dyDescent="0.25">
      <c r="B28" s="895" t="s">
        <v>347</v>
      </c>
      <c r="C28" s="344">
        <v>28</v>
      </c>
      <c r="D28" s="583">
        <v>9.7000000000000003E-3</v>
      </c>
      <c r="E28" s="572"/>
      <c r="F28" s="586">
        <v>-0.18</v>
      </c>
      <c r="G28" s="346">
        <v>0.54</v>
      </c>
      <c r="H28" s="591">
        <v>8.6646000000000001</v>
      </c>
      <c r="I28" s="659"/>
      <c r="J28" s="324">
        <v>0.77900000000000003</v>
      </c>
      <c r="K28" s="323">
        <v>2.6158000000000001</v>
      </c>
      <c r="L28" s="323"/>
      <c r="M28" s="322"/>
      <c r="N28" s="605">
        <v>1</v>
      </c>
      <c r="O28" s="613">
        <v>1</v>
      </c>
      <c r="P28" s="659"/>
      <c r="Q28" s="606">
        <v>1</v>
      </c>
      <c r="R28" s="607">
        <v>1</v>
      </c>
      <c r="S28" s="607"/>
      <c r="T28" s="608"/>
      <c r="U28" s="691">
        <v>1</v>
      </c>
      <c r="V28" s="692">
        <v>1</v>
      </c>
      <c r="W28" s="666"/>
      <c r="X28" s="691">
        <v>1</v>
      </c>
      <c r="Y28" s="751">
        <v>1</v>
      </c>
      <c r="Z28" s="751"/>
      <c r="AA28" s="742"/>
    </row>
    <row r="29" spans="2:28" x14ac:dyDescent="0.25">
      <c r="B29" s="895" t="s">
        <v>347</v>
      </c>
      <c r="C29" s="344">
        <v>29</v>
      </c>
      <c r="D29" s="583">
        <v>7.7000000000000002E-3</v>
      </c>
      <c r="E29" s="572"/>
      <c r="F29" s="583">
        <v>0.4073</v>
      </c>
      <c r="G29" s="346">
        <v>0.373</v>
      </c>
      <c r="H29" s="591">
        <v>10.0167</v>
      </c>
      <c r="I29" s="659"/>
      <c r="J29" s="324">
        <v>1.8120000000000001</v>
      </c>
      <c r="K29" s="323">
        <v>1.9493</v>
      </c>
      <c r="L29" s="323"/>
      <c r="M29" s="322"/>
      <c r="N29" s="605">
        <v>0</v>
      </c>
      <c r="O29" s="613">
        <v>0</v>
      </c>
      <c r="P29" s="659"/>
      <c r="Q29" s="606">
        <v>0</v>
      </c>
      <c r="R29" s="607">
        <v>1</v>
      </c>
      <c r="S29" s="607"/>
      <c r="T29" s="608"/>
      <c r="U29" s="691">
        <v>0</v>
      </c>
      <c r="V29" s="692">
        <v>0</v>
      </c>
      <c r="W29" s="666"/>
      <c r="X29" s="691">
        <v>0</v>
      </c>
      <c r="Y29" s="751">
        <v>1</v>
      </c>
      <c r="Z29" s="751"/>
      <c r="AA29" s="742"/>
      <c r="AB29" t="s">
        <v>239</v>
      </c>
    </row>
    <row r="30" spans="2:28" ht="15.75" thickBot="1" x14ac:dyDescent="0.3">
      <c r="B30" s="896" t="s">
        <v>347</v>
      </c>
      <c r="C30" s="349">
        <v>30</v>
      </c>
      <c r="D30" s="587">
        <v>0.01</v>
      </c>
      <c r="E30" s="573"/>
      <c r="F30" s="584">
        <v>-0.31990000000000002</v>
      </c>
      <c r="G30" s="365">
        <v>0.45960000000000001</v>
      </c>
      <c r="H30" s="593">
        <v>6.7887000000000004</v>
      </c>
      <c r="I30" s="660"/>
      <c r="J30" s="336">
        <v>1.3906000000000001</v>
      </c>
      <c r="K30" s="338">
        <v>1.1262000000000001</v>
      </c>
      <c r="L30" s="338"/>
      <c r="M30" s="337"/>
      <c r="N30" s="614">
        <v>1</v>
      </c>
      <c r="O30" s="615">
        <v>1</v>
      </c>
      <c r="P30" s="660"/>
      <c r="Q30" s="610">
        <v>1</v>
      </c>
      <c r="R30" s="611">
        <v>0</v>
      </c>
      <c r="S30" s="611"/>
      <c r="T30" s="612"/>
      <c r="U30" s="755">
        <v>1</v>
      </c>
      <c r="V30" s="756">
        <v>1</v>
      </c>
      <c r="W30" s="667"/>
      <c r="X30" s="693">
        <v>1</v>
      </c>
      <c r="Y30" s="752">
        <v>0</v>
      </c>
      <c r="Z30" s="752"/>
      <c r="AA30" s="744"/>
    </row>
    <row r="31" spans="2:28" x14ac:dyDescent="0.25">
      <c r="B31" s="897" t="s">
        <v>348</v>
      </c>
      <c r="C31" s="353">
        <v>31</v>
      </c>
      <c r="D31" s="571"/>
      <c r="E31" s="582">
        <v>8.3000000000000001E-3</v>
      </c>
      <c r="F31" s="598">
        <v>0.18260000000000001</v>
      </c>
      <c r="G31" s="641"/>
      <c r="H31" s="662"/>
      <c r="I31" s="631">
        <v>0.24329999999999999</v>
      </c>
      <c r="J31" s="319"/>
      <c r="K31" s="321"/>
      <c r="L31" s="321">
        <v>-0.41710000000000003</v>
      </c>
      <c r="M31" s="320">
        <v>6.5791000000000004</v>
      </c>
      <c r="N31" s="641"/>
      <c r="O31" s="662"/>
      <c r="P31" s="627">
        <v>1</v>
      </c>
      <c r="Q31" s="602"/>
      <c r="R31" s="603"/>
      <c r="S31" s="603">
        <v>1</v>
      </c>
      <c r="T31" s="604">
        <v>1</v>
      </c>
      <c r="U31" s="82"/>
      <c r="V31" s="97"/>
      <c r="W31" s="745">
        <v>1</v>
      </c>
      <c r="X31" s="749"/>
      <c r="Y31" s="750"/>
      <c r="Z31" s="750">
        <v>0</v>
      </c>
      <c r="AA31" s="740">
        <v>1</v>
      </c>
    </row>
    <row r="32" spans="2:28" x14ac:dyDescent="0.25">
      <c r="B32" s="895" t="s">
        <v>348</v>
      </c>
      <c r="C32" s="344">
        <v>32</v>
      </c>
      <c r="D32" s="572"/>
      <c r="E32" s="583">
        <v>8.8000000000000005E-3</v>
      </c>
      <c r="F32" s="599">
        <v>0.18090000000000001</v>
      </c>
      <c r="G32" s="637"/>
      <c r="H32" s="663"/>
      <c r="I32" s="632">
        <v>5.8700000000000002E-2</v>
      </c>
      <c r="J32" s="324">
        <v>0.89780000000000004</v>
      </c>
      <c r="K32" s="323">
        <v>1.4474</v>
      </c>
      <c r="L32" s="323"/>
      <c r="M32" s="322"/>
      <c r="N32" s="637"/>
      <c r="O32" s="663"/>
      <c r="P32" s="628">
        <v>1</v>
      </c>
      <c r="Q32" s="606">
        <v>1</v>
      </c>
      <c r="R32" s="607">
        <v>0</v>
      </c>
      <c r="S32" s="607"/>
      <c r="T32" s="608"/>
      <c r="U32" s="679"/>
      <c r="V32" s="673"/>
      <c r="W32" s="746">
        <v>0</v>
      </c>
      <c r="X32" s="691">
        <v>0</v>
      </c>
      <c r="Y32" s="751">
        <v>0</v>
      </c>
      <c r="Z32" s="751"/>
      <c r="AA32" s="742"/>
    </row>
    <row r="33" spans="2:30" x14ac:dyDescent="0.25">
      <c r="B33" s="895" t="s">
        <v>348</v>
      </c>
      <c r="C33" s="344">
        <v>33</v>
      </c>
      <c r="D33" s="572"/>
      <c r="E33" s="583">
        <v>-9.4000000000000004E-3</v>
      </c>
      <c r="F33" s="599">
        <v>0.19009999999999999</v>
      </c>
      <c r="G33" s="637"/>
      <c r="H33" s="663"/>
      <c r="I33" s="632">
        <v>9.8799999999999999E-2</v>
      </c>
      <c r="J33" s="324">
        <v>1.1181000000000001</v>
      </c>
      <c r="K33" s="323">
        <v>-0.4531</v>
      </c>
      <c r="L33" s="323"/>
      <c r="M33" s="322"/>
      <c r="N33" s="637"/>
      <c r="O33" s="663"/>
      <c r="P33" s="628">
        <v>1</v>
      </c>
      <c r="Q33" s="606">
        <v>1</v>
      </c>
      <c r="R33" s="607">
        <v>1</v>
      </c>
      <c r="S33" s="607"/>
      <c r="T33" s="608"/>
      <c r="U33" s="679"/>
      <c r="V33" s="673"/>
      <c r="W33" s="746">
        <v>0</v>
      </c>
      <c r="X33" s="691">
        <v>1</v>
      </c>
      <c r="Y33" s="751">
        <v>1</v>
      </c>
      <c r="Z33" s="751"/>
      <c r="AA33" s="742"/>
    </row>
    <row r="34" spans="2:30" ht="15.75" thickBot="1" x14ac:dyDescent="0.3">
      <c r="B34" s="898" t="s">
        <v>348</v>
      </c>
      <c r="C34" s="369">
        <v>34</v>
      </c>
      <c r="D34" s="574"/>
      <c r="E34" s="585">
        <v>-8.3000000000000001E-3</v>
      </c>
      <c r="F34" s="688">
        <v>-0.32829999999999998</v>
      </c>
      <c r="G34" s="639"/>
      <c r="H34" s="664"/>
      <c r="I34" s="633">
        <v>0.2208</v>
      </c>
      <c r="J34" s="336">
        <v>1.2524</v>
      </c>
      <c r="K34" s="338">
        <v>1.6356999999999999</v>
      </c>
      <c r="L34" s="338"/>
      <c r="M34" s="337"/>
      <c r="N34" s="639"/>
      <c r="O34" s="664"/>
      <c r="P34" s="629">
        <v>1</v>
      </c>
      <c r="Q34" s="610">
        <v>1</v>
      </c>
      <c r="R34" s="611">
        <v>1</v>
      </c>
      <c r="S34" s="611"/>
      <c r="T34" s="612"/>
      <c r="U34" s="84"/>
      <c r="V34" s="99"/>
      <c r="W34" s="747">
        <v>1</v>
      </c>
      <c r="X34" s="693">
        <v>1</v>
      </c>
      <c r="Y34" s="752">
        <v>1</v>
      </c>
      <c r="Z34" s="752"/>
      <c r="AA34" s="744"/>
    </row>
    <row r="35" spans="2:30" x14ac:dyDescent="0.25">
      <c r="B35" s="894" t="s">
        <v>349</v>
      </c>
      <c r="C35" s="685">
        <v>35</v>
      </c>
      <c r="D35" s="694">
        <v>8.0000000000000002E-3</v>
      </c>
      <c r="E35" s="582">
        <v>8.0999999999999996E-3</v>
      </c>
      <c r="F35" s="582">
        <v>0.21690000000000001</v>
      </c>
      <c r="G35" s="354">
        <v>0.42309999999999998</v>
      </c>
      <c r="H35" s="594">
        <v>6.2359</v>
      </c>
      <c r="I35" s="631">
        <v>0.11409999999999999</v>
      </c>
      <c r="J35" s="319"/>
      <c r="K35" s="321"/>
      <c r="L35" s="321">
        <v>-0.52080000000000004</v>
      </c>
      <c r="M35" s="320">
        <v>0.46860000000000002</v>
      </c>
      <c r="N35" s="619">
        <v>1</v>
      </c>
      <c r="O35" s="620">
        <v>1</v>
      </c>
      <c r="P35" s="627">
        <v>0</v>
      </c>
      <c r="Q35" s="602"/>
      <c r="R35" s="603"/>
      <c r="S35" s="603">
        <v>1</v>
      </c>
      <c r="T35" s="604">
        <v>1</v>
      </c>
      <c r="U35" s="689">
        <v>0</v>
      </c>
      <c r="V35" s="690">
        <v>1</v>
      </c>
      <c r="W35" s="745">
        <v>0</v>
      </c>
      <c r="X35" s="749"/>
      <c r="Y35" s="750"/>
      <c r="Z35" s="750">
        <v>0</v>
      </c>
      <c r="AA35" s="740">
        <v>0</v>
      </c>
      <c r="AB35" t="s">
        <v>240</v>
      </c>
    </row>
    <row r="36" spans="2:30" x14ac:dyDescent="0.25">
      <c r="B36" s="895" t="s">
        <v>349</v>
      </c>
      <c r="C36" s="686">
        <v>36</v>
      </c>
      <c r="D36" s="695">
        <v>8.0000000000000002E-3</v>
      </c>
      <c r="E36" s="583">
        <v>8.0999999999999996E-3</v>
      </c>
      <c r="F36" s="583">
        <v>0.30869999999999997</v>
      </c>
      <c r="G36" s="346">
        <v>0.498</v>
      </c>
      <c r="H36" s="591">
        <v>9.0464000000000002</v>
      </c>
      <c r="I36" s="632">
        <v>0.2928</v>
      </c>
      <c r="J36" s="324">
        <v>0.68979999999999997</v>
      </c>
      <c r="K36" s="323">
        <v>1.3627</v>
      </c>
      <c r="L36" s="323"/>
      <c r="M36" s="322"/>
      <c r="N36" s="605">
        <v>1</v>
      </c>
      <c r="O36" s="613">
        <v>1</v>
      </c>
      <c r="P36" s="628">
        <v>1</v>
      </c>
      <c r="Q36" s="606">
        <v>1</v>
      </c>
      <c r="R36" s="607">
        <v>0</v>
      </c>
      <c r="S36" s="607"/>
      <c r="T36" s="608"/>
      <c r="U36" s="691">
        <v>1</v>
      </c>
      <c r="V36" s="692">
        <v>1</v>
      </c>
      <c r="W36" s="746">
        <v>1</v>
      </c>
      <c r="X36" s="691">
        <v>1</v>
      </c>
      <c r="Y36" s="751">
        <v>0</v>
      </c>
      <c r="Z36" s="751"/>
      <c r="AA36" s="742"/>
    </row>
    <row r="37" spans="2:30" x14ac:dyDescent="0.25">
      <c r="B37" s="895" t="s">
        <v>349</v>
      </c>
      <c r="C37" s="686">
        <v>37</v>
      </c>
      <c r="D37" s="579">
        <v>8.2000000000000007E-3</v>
      </c>
      <c r="E37" s="572">
        <v>7.7000000000000002E-3</v>
      </c>
      <c r="F37" s="583">
        <v>0.38940000000000002</v>
      </c>
      <c r="G37" s="346">
        <v>0.53320000000000001</v>
      </c>
      <c r="H37" s="591">
        <v>9.7113999999999994</v>
      </c>
      <c r="I37" s="632">
        <v>0.1381</v>
      </c>
      <c r="J37" s="324">
        <v>1.4454</v>
      </c>
      <c r="K37" s="323">
        <v>-0.17760000000000001</v>
      </c>
      <c r="L37" s="323"/>
      <c r="M37" s="322"/>
      <c r="N37" s="605">
        <v>1</v>
      </c>
      <c r="O37" s="613">
        <v>0</v>
      </c>
      <c r="P37" s="628">
        <v>0</v>
      </c>
      <c r="Q37" s="606">
        <v>1</v>
      </c>
      <c r="R37" s="607">
        <v>1</v>
      </c>
      <c r="S37" s="607"/>
      <c r="T37" s="608"/>
      <c r="U37" s="691">
        <v>1</v>
      </c>
      <c r="V37" s="692">
        <v>0</v>
      </c>
      <c r="W37" s="746">
        <v>0</v>
      </c>
      <c r="X37" s="691">
        <v>0</v>
      </c>
      <c r="Y37" s="751">
        <v>1</v>
      </c>
      <c r="Z37" s="751"/>
      <c r="AA37" s="742"/>
    </row>
    <row r="38" spans="2:30" ht="15.75" thickBot="1" x14ac:dyDescent="0.3">
      <c r="B38" s="896" t="s">
        <v>349</v>
      </c>
      <c r="C38" s="687">
        <v>38</v>
      </c>
      <c r="D38" s="580">
        <v>8.3000000000000001E-3</v>
      </c>
      <c r="E38" s="573">
        <v>7.9000000000000008E-3</v>
      </c>
      <c r="F38" s="584">
        <v>-0.38940000000000002</v>
      </c>
      <c r="G38" s="350">
        <v>0.64500000000000002</v>
      </c>
      <c r="H38" s="592">
        <v>7.8315000000000001</v>
      </c>
      <c r="I38" s="633">
        <v>9.1999999999999998E-2</v>
      </c>
      <c r="J38" s="336">
        <v>0.89970000000000006</v>
      </c>
      <c r="K38" s="338">
        <v>1.6633</v>
      </c>
      <c r="L38" s="338"/>
      <c r="M38" s="337"/>
      <c r="N38" s="614">
        <v>1</v>
      </c>
      <c r="O38" s="615">
        <v>1</v>
      </c>
      <c r="P38" s="629">
        <v>1</v>
      </c>
      <c r="Q38" s="616">
        <v>1</v>
      </c>
      <c r="R38" s="617">
        <v>1</v>
      </c>
      <c r="S38" s="617"/>
      <c r="T38" s="618"/>
      <c r="U38" s="755">
        <v>1</v>
      </c>
      <c r="V38" s="756">
        <v>1</v>
      </c>
      <c r="W38" s="748">
        <v>0</v>
      </c>
      <c r="X38" s="755">
        <v>1</v>
      </c>
      <c r="Y38" s="757">
        <v>1</v>
      </c>
      <c r="Z38" s="757"/>
      <c r="AA38" s="758"/>
    </row>
    <row r="39" spans="2:30" ht="15" customHeight="1" thickBot="1" x14ac:dyDescent="0.3">
      <c r="B39" s="1080" t="s">
        <v>248</v>
      </c>
      <c r="C39" s="1081"/>
      <c r="D39" s="1082"/>
      <c r="E39" s="1086" t="s">
        <v>36</v>
      </c>
      <c r="F39" s="1087"/>
      <c r="G39" s="383">
        <f>AVERAGE(G5:G38)</f>
        <v>0.50282499999999997</v>
      </c>
      <c r="H39" s="384">
        <f t="shared" ref="H39:M39" si="0">AVERAGE(H5:H38)</f>
        <v>8.6565562500000013</v>
      </c>
      <c r="I39" s="385">
        <f t="shared" si="0"/>
        <v>0.2698549999999999</v>
      </c>
      <c r="J39" s="385">
        <f t="shared" si="0"/>
        <v>1.0237642857142857</v>
      </c>
      <c r="K39" s="386">
        <f t="shared" si="0"/>
        <v>0.92648571428571436</v>
      </c>
      <c r="L39" s="386">
        <f t="shared" si="0"/>
        <v>-1.4400000000000002</v>
      </c>
      <c r="M39" s="567">
        <f t="shared" si="0"/>
        <v>3.8737249999999999</v>
      </c>
      <c r="N39" s="1011" t="s">
        <v>226</v>
      </c>
      <c r="O39" s="1012"/>
      <c r="P39" s="696"/>
      <c r="Q39" s="852" t="s">
        <v>327</v>
      </c>
      <c r="R39" s="853" t="s">
        <v>328</v>
      </c>
      <c r="S39" s="853" t="s">
        <v>329</v>
      </c>
      <c r="T39" s="853" t="s">
        <v>330</v>
      </c>
      <c r="U39" s="854" t="s">
        <v>331</v>
      </c>
      <c r="V39" s="699" t="s">
        <v>227</v>
      </c>
      <c r="W39" s="699" t="s">
        <v>266</v>
      </c>
      <c r="X39" s="760" t="s">
        <v>225</v>
      </c>
      <c r="Y39" s="761" t="s">
        <v>228</v>
      </c>
      <c r="Z39" s="762" t="s">
        <v>256</v>
      </c>
      <c r="AA39" s="761" t="s">
        <v>257</v>
      </c>
      <c r="AB39" s="761" t="s">
        <v>258</v>
      </c>
      <c r="AC39" s="763" t="s">
        <v>229</v>
      </c>
      <c r="AD39" s="763" t="s">
        <v>270</v>
      </c>
    </row>
    <row r="40" spans="2:30" ht="15.75" customHeight="1" thickBot="1" x14ac:dyDescent="0.3">
      <c r="B40" s="1080"/>
      <c r="C40" s="1081"/>
      <c r="D40" s="1082"/>
      <c r="E40" s="1070" t="s">
        <v>99</v>
      </c>
      <c r="F40" s="1071"/>
      <c r="G40" s="387">
        <f>_xlfn.STDEV.P(G5:G38)</f>
        <v>7.4841611921443882E-2</v>
      </c>
      <c r="H40" s="388">
        <f t="shared" ref="H40:M40" si="1">_xlfn.STDEV.P(H5:H38)</f>
        <v>1.2150155940196563</v>
      </c>
      <c r="I40" s="389">
        <f t="shared" si="1"/>
        <v>0.30997618856131537</v>
      </c>
      <c r="J40" s="389">
        <f t="shared" si="1"/>
        <v>0.52460136921440914</v>
      </c>
      <c r="K40" s="390">
        <f t="shared" si="1"/>
        <v>1.1534912210063739</v>
      </c>
      <c r="L40" s="390">
        <f t="shared" si="1"/>
        <v>0.9718001672154617</v>
      </c>
      <c r="M40" s="568">
        <f t="shared" si="1"/>
        <v>2.2221328666114912</v>
      </c>
      <c r="N40" s="1013"/>
      <c r="O40" s="1014"/>
      <c r="P40" s="696" t="s">
        <v>230</v>
      </c>
      <c r="Q40" s="856">
        <f>AVERAGE(N5:N8)</f>
        <v>1</v>
      </c>
      <c r="R40" s="857">
        <f>AVERAGE(O5:O8)</f>
        <v>0.5</v>
      </c>
      <c r="S40" s="857"/>
      <c r="T40" s="857"/>
      <c r="U40" s="858"/>
      <c r="V40" s="859">
        <f>AVERAGE(Q40:R40)</f>
        <v>0.75</v>
      </c>
      <c r="W40" s="859">
        <f>MAX(Q40:R40)</f>
        <v>1</v>
      </c>
      <c r="X40" s="860">
        <f>AVERAGE(U5:U8)</f>
        <v>1</v>
      </c>
      <c r="Y40" s="861">
        <f>AVERAGE(V5:V8)</f>
        <v>0.5</v>
      </c>
      <c r="Z40" s="861"/>
      <c r="AA40" s="861"/>
      <c r="AB40" s="861"/>
      <c r="AC40" s="862">
        <f>AVERAGE(X40:Y40)</f>
        <v>0.75</v>
      </c>
      <c r="AD40" s="862">
        <f>MAX(X40:Y40)</f>
        <v>1</v>
      </c>
    </row>
    <row r="41" spans="2:30" ht="15" customHeight="1" thickBot="1" x14ac:dyDescent="0.3">
      <c r="B41" s="1080"/>
      <c r="C41" s="1081"/>
      <c r="D41" s="1082"/>
      <c r="E41" s="1070" t="s">
        <v>97</v>
      </c>
      <c r="F41" s="1071"/>
      <c r="G41" s="387">
        <f>MAX(G5:G38)</f>
        <v>0.64500000000000002</v>
      </c>
      <c r="H41" s="388">
        <f t="shared" ref="H41:M41" si="2">MAX(H5:H38)</f>
        <v>10.6098</v>
      </c>
      <c r="I41" s="389">
        <f t="shared" si="2"/>
        <v>1.4893000000000001</v>
      </c>
      <c r="J41" s="389">
        <f t="shared" si="2"/>
        <v>1.8120000000000001</v>
      </c>
      <c r="K41" s="390">
        <f t="shared" si="2"/>
        <v>2.6158000000000001</v>
      </c>
      <c r="L41" s="390">
        <f t="shared" si="2"/>
        <v>-0.41710000000000003</v>
      </c>
      <c r="M41" s="568">
        <f t="shared" si="2"/>
        <v>6.5791000000000004</v>
      </c>
      <c r="N41" s="1013"/>
      <c r="O41" s="1014"/>
      <c r="P41" s="696" t="s">
        <v>231</v>
      </c>
      <c r="Q41" s="860"/>
      <c r="R41" s="857"/>
      <c r="S41" s="857">
        <f>AVERAGE(P9:P16)</f>
        <v>0.875</v>
      </c>
      <c r="T41" s="857"/>
      <c r="U41" s="858"/>
      <c r="V41" s="859">
        <f>S41</f>
        <v>0.875</v>
      </c>
      <c r="W41" s="859">
        <f>V41</f>
        <v>0.875</v>
      </c>
      <c r="X41" s="860"/>
      <c r="Y41" s="861"/>
      <c r="Z41" s="863">
        <f>AVERAGE(W9:W16)</f>
        <v>0.75</v>
      </c>
      <c r="AA41" s="861"/>
      <c r="AB41" s="861"/>
      <c r="AC41" s="864">
        <f>AVERAGE(W9:W16)</f>
        <v>0.75</v>
      </c>
      <c r="AD41" s="864">
        <f>AC41</f>
        <v>0.75</v>
      </c>
    </row>
    <row r="42" spans="2:30" ht="15.75" customHeight="1" thickBot="1" x14ac:dyDescent="0.3">
      <c r="B42" s="1080"/>
      <c r="C42" s="1081"/>
      <c r="D42" s="1082"/>
      <c r="E42" s="1070" t="s">
        <v>98</v>
      </c>
      <c r="F42" s="1071"/>
      <c r="G42" s="387">
        <f>MIN(G5:G38)</f>
        <v>0.34439999999999998</v>
      </c>
      <c r="H42" s="388">
        <f t="shared" ref="H42:M42" si="3">MIN(H5:H38)</f>
        <v>6.2359</v>
      </c>
      <c r="I42" s="389">
        <f t="shared" si="3"/>
        <v>3.6600000000000001E-2</v>
      </c>
      <c r="J42" s="389">
        <f t="shared" si="3"/>
        <v>0.112</v>
      </c>
      <c r="K42" s="390">
        <f t="shared" si="3"/>
        <v>-1.4443999999999999</v>
      </c>
      <c r="L42" s="390">
        <f t="shared" si="3"/>
        <v>-2.4260999999999999</v>
      </c>
      <c r="M42" s="568">
        <f t="shared" si="3"/>
        <v>0.46860000000000002</v>
      </c>
      <c r="N42" s="1013"/>
      <c r="O42" s="1014"/>
      <c r="P42" s="899" t="s">
        <v>345</v>
      </c>
      <c r="Q42" s="865"/>
      <c r="R42" s="866"/>
      <c r="S42" s="867"/>
      <c r="T42" s="867">
        <f>SUM(Q17,Q18,Q19,Q20,S21,S22)/COUNT(Q17,Q18,Q19,Q20,S21,S22)</f>
        <v>0.83333333333333337</v>
      </c>
      <c r="U42" s="867">
        <f>SUM(R17,R18,R19,R20,T21,T22)/COUNT(R17,R18,R19,R20,T21,T22)</f>
        <v>0.83333333333333337</v>
      </c>
      <c r="V42" s="868">
        <f>AVERAGE(T42:U42)</f>
        <v>0.83333333333333337</v>
      </c>
      <c r="W42" s="868">
        <f>MAX(T42:U42)</f>
        <v>0.83333333333333337</v>
      </c>
      <c r="X42" s="865"/>
      <c r="Y42" s="866"/>
      <c r="Z42" s="866"/>
      <c r="AA42" s="866">
        <f>SUM(X17,X18,X19,X20,Z21,Z22)/COUNT(X17,X18,X19,X20,Z21,Z22)</f>
        <v>0.83333333333333337</v>
      </c>
      <c r="AB42" s="866">
        <f>SUM(Y17,Y18,Y19,Y20,AA21,AA22)/COUNT(Y17,Y18,Y19,Y20,AA21,AA22)</f>
        <v>0.83333333333333337</v>
      </c>
      <c r="AC42" s="869">
        <f>AVERAGE(AA42:AB42)</f>
        <v>0.83333333333333337</v>
      </c>
      <c r="AD42" s="869">
        <f>MAX(AA42:AB42)</f>
        <v>0.83333333333333337</v>
      </c>
    </row>
    <row r="43" spans="2:30" ht="15" customHeight="1" thickBot="1" x14ac:dyDescent="0.3">
      <c r="B43" s="1080"/>
      <c r="C43" s="1081"/>
      <c r="D43" s="1082"/>
      <c r="E43" s="1070" t="s">
        <v>172</v>
      </c>
      <c r="F43" s="1071"/>
      <c r="G43" s="387">
        <f t="shared" ref="G43:M43" si="4">G41-G39</f>
        <v>0.14217500000000005</v>
      </c>
      <c r="H43" s="388">
        <f t="shared" si="4"/>
        <v>1.9532437499999986</v>
      </c>
      <c r="I43" s="389">
        <f t="shared" si="4"/>
        <v>1.2194450000000001</v>
      </c>
      <c r="J43" s="389">
        <f t="shared" si="4"/>
        <v>0.78823571428571437</v>
      </c>
      <c r="K43" s="390">
        <f t="shared" si="4"/>
        <v>1.6893142857142858</v>
      </c>
      <c r="L43" s="390">
        <f t="shared" si="4"/>
        <v>1.0229000000000001</v>
      </c>
      <c r="M43" s="568">
        <f t="shared" si="4"/>
        <v>2.7053750000000005</v>
      </c>
      <c r="N43" s="1013"/>
      <c r="O43" s="1014"/>
      <c r="P43" s="696" t="s">
        <v>232</v>
      </c>
      <c r="Q43" s="856">
        <f>AVERAGE(N23:N26)</f>
        <v>0.75</v>
      </c>
      <c r="R43" s="857">
        <f>AVERAGE(O23:O26)</f>
        <v>1</v>
      </c>
      <c r="S43" s="857">
        <f>AVERAGE(P23:P26)</f>
        <v>0.75</v>
      </c>
      <c r="T43" s="857"/>
      <c r="U43" s="858"/>
      <c r="V43" s="870">
        <f>AVERAGE(Q43:S43)</f>
        <v>0.83333333333333337</v>
      </c>
      <c r="W43" s="870">
        <f>AVERAGE(MAX(Q43:R43),S43)</f>
        <v>0.875</v>
      </c>
      <c r="X43" s="860">
        <f>AVERAGE(U23:U26)</f>
        <v>0.75</v>
      </c>
      <c r="Y43" s="861">
        <f>AVERAGE(V23:V26)</f>
        <v>1</v>
      </c>
      <c r="Z43" s="861">
        <f>AVERAGE(W23:W26)</f>
        <v>0.25</v>
      </c>
      <c r="AA43" s="861"/>
      <c r="AB43" s="861"/>
      <c r="AC43" s="862">
        <f>AVERAGE(X43:Z43)</f>
        <v>0.66666666666666663</v>
      </c>
      <c r="AD43" s="862">
        <f>AVERAGE(MAX(X43:Y43),Z43)</f>
        <v>0.625</v>
      </c>
    </row>
    <row r="44" spans="2:30" ht="15.75" customHeight="1" x14ac:dyDescent="0.25">
      <c r="B44" s="1080"/>
      <c r="C44" s="1081"/>
      <c r="D44" s="1082"/>
      <c r="E44" s="1070" t="s">
        <v>173</v>
      </c>
      <c r="F44" s="1071"/>
      <c r="G44" s="387">
        <f t="shared" ref="G44:M44" si="5">G39-G42</f>
        <v>0.15842499999999998</v>
      </c>
      <c r="H44" s="388">
        <f t="shared" si="5"/>
        <v>2.4206562500000013</v>
      </c>
      <c r="I44" s="389">
        <f t="shared" si="5"/>
        <v>0.23325499999999991</v>
      </c>
      <c r="J44" s="389">
        <f t="shared" si="5"/>
        <v>0.91176428571428569</v>
      </c>
      <c r="K44" s="390">
        <f t="shared" si="5"/>
        <v>2.3708857142857145</v>
      </c>
      <c r="L44" s="390">
        <f t="shared" si="5"/>
        <v>0.98609999999999975</v>
      </c>
      <c r="M44" s="568">
        <f t="shared" si="5"/>
        <v>3.405125</v>
      </c>
      <c r="N44" s="1013"/>
      <c r="O44" s="1014"/>
      <c r="P44" s="696" t="s">
        <v>336</v>
      </c>
      <c r="Q44" s="856">
        <f>AVERAGE(N27:N30)</f>
        <v>0.75</v>
      </c>
      <c r="R44" s="857">
        <f>AVERAGE(O27:O30)</f>
        <v>0.5</v>
      </c>
      <c r="S44" s="861"/>
      <c r="T44" s="857">
        <f>AVERAGE(Q27:Q30)</f>
        <v>0.5</v>
      </c>
      <c r="U44" s="857">
        <f>AVERAGE(R27:R30)</f>
        <v>0.75</v>
      </c>
      <c r="V44" s="870">
        <f>AVERAGE(Q44:U44)</f>
        <v>0.625</v>
      </c>
      <c r="W44" s="870">
        <f>AVERAGE(MAX(Q44:R44),MAX(T44:U44))</f>
        <v>0.75</v>
      </c>
      <c r="X44" s="860">
        <f>AVERAGE(U27:U30)</f>
        <v>0.75</v>
      </c>
      <c r="Y44" s="861">
        <f>AVERAGE(V27:V30)</f>
        <v>0.5</v>
      </c>
      <c r="Z44" s="861"/>
      <c r="AA44" s="861">
        <f>AVERAGE(X27:X30)</f>
        <v>0.5</v>
      </c>
      <c r="AB44" s="861">
        <f>AVERAGE(Y27:Y30)</f>
        <v>0.75</v>
      </c>
      <c r="AC44" s="862">
        <f>AVERAGE(X44:AB44)</f>
        <v>0.625</v>
      </c>
      <c r="AD44" s="862">
        <f>AVERAGE(MAX(X44:Y44),MAX(AA44:AB44))</f>
        <v>0.75</v>
      </c>
    </row>
    <row r="45" spans="2:30" ht="15" customHeight="1" thickBot="1" x14ac:dyDescent="0.3">
      <c r="B45" s="1080"/>
      <c r="C45" s="1081"/>
      <c r="D45" s="1082"/>
      <c r="E45" s="1070" t="s">
        <v>174</v>
      </c>
      <c r="F45" s="1071"/>
      <c r="G45" s="387">
        <f t="shared" ref="G45:M45" si="6">G41/G39</f>
        <v>1.2827524486650426</v>
      </c>
      <c r="H45" s="388">
        <f t="shared" si="6"/>
        <v>1.2256375045215004</v>
      </c>
      <c r="I45" s="389">
        <f t="shared" si="6"/>
        <v>5.518889774137965</v>
      </c>
      <c r="J45" s="389">
        <f t="shared" si="6"/>
        <v>1.76993867170875</v>
      </c>
      <c r="K45" s="390">
        <f t="shared" si="6"/>
        <v>2.8233570789773954</v>
      </c>
      <c r="L45" s="390">
        <f t="shared" si="6"/>
        <v>0.28965277777777776</v>
      </c>
      <c r="M45" s="568">
        <f t="shared" si="6"/>
        <v>1.6983910835178029</v>
      </c>
      <c r="N45" s="1013"/>
      <c r="O45" s="1014"/>
      <c r="P45" s="697" t="s">
        <v>337</v>
      </c>
      <c r="Q45" s="865"/>
      <c r="R45" s="866"/>
      <c r="S45" s="867">
        <f>AVERAGE(P31:P34)</f>
        <v>1</v>
      </c>
      <c r="T45" s="867">
        <f>SUM(S31,Q32,Q33,Q34)/COUNT(S31,Q32,Q33,Q34)</f>
        <v>1</v>
      </c>
      <c r="U45" s="867">
        <f>SUM(T31,R32,R33,R34)/COUNT(T31,R32,R33,R34)</f>
        <v>0.75</v>
      </c>
      <c r="V45" s="868">
        <f>AVERAGE(S45:U45)</f>
        <v>0.91666666666666663</v>
      </c>
      <c r="W45" s="868">
        <f>AVERAGE(S45,MAX(T45:U45))</f>
        <v>1</v>
      </c>
      <c r="X45" s="865"/>
      <c r="Y45" s="866"/>
      <c r="Z45" s="866">
        <f>AVERAGE(W31:W34)</f>
        <v>0.5</v>
      </c>
      <c r="AA45" s="866">
        <f>SUM(Z31,X32,X33,X34)/COUNT(Z31,X32,X33,X34)</f>
        <v>0.5</v>
      </c>
      <c r="AB45" s="866">
        <f>SUM(AA31,Y32,Y33,Y34)/COUNT(AA31,Y32,Y33,Y34)</f>
        <v>0.75</v>
      </c>
      <c r="AC45" s="871">
        <f>AVERAGE(Z45:AB45)</f>
        <v>0.58333333333333337</v>
      </c>
      <c r="AD45" s="871">
        <f>AVERAGE(Z45,MAX(AA45:AB45))</f>
        <v>0.625</v>
      </c>
    </row>
    <row r="46" spans="2:30" ht="15.75" customHeight="1" thickBot="1" x14ac:dyDescent="0.3">
      <c r="B46" s="1080"/>
      <c r="C46" s="1081"/>
      <c r="D46" s="1082"/>
      <c r="E46" s="1070" t="s">
        <v>175</v>
      </c>
      <c r="F46" s="1071"/>
      <c r="G46" s="387">
        <f t="shared" ref="G46:M46" si="7">G42/G39</f>
        <v>0.68493014468254365</v>
      </c>
      <c r="H46" s="388">
        <f t="shared" si="7"/>
        <v>0.72036729386469345</v>
      </c>
      <c r="I46" s="389">
        <f t="shared" si="7"/>
        <v>0.13562839302588434</v>
      </c>
      <c r="J46" s="389">
        <f t="shared" si="7"/>
        <v>0.10940018279877484</v>
      </c>
      <c r="K46" s="390">
        <f t="shared" si="7"/>
        <v>-1.5590094674191257</v>
      </c>
      <c r="L46" s="390">
        <f t="shared" si="7"/>
        <v>1.6847916666666665</v>
      </c>
      <c r="M46" s="568">
        <f t="shared" si="7"/>
        <v>0.1209688349069694</v>
      </c>
      <c r="N46" s="1015"/>
      <c r="O46" s="1016"/>
      <c r="P46" s="697" t="s">
        <v>338</v>
      </c>
      <c r="Q46" s="872">
        <f>AVERAGE(N35:N38)</f>
        <v>1</v>
      </c>
      <c r="R46" s="873">
        <f>AVERAGE(O35:O38)</f>
        <v>0.75</v>
      </c>
      <c r="S46" s="873">
        <f>AVERAGE(P35:P38)</f>
        <v>0.5</v>
      </c>
      <c r="T46" s="873">
        <f>SUM(S35,R36,R37,R38)/COUNT(S35,R36,R37,R38)</f>
        <v>0.75</v>
      </c>
      <c r="U46" s="874">
        <f>SUM(T35,S36,S37,S38)/COUNT(T35,S36,S37,S38)</f>
        <v>1</v>
      </c>
      <c r="V46" s="875">
        <f>AVERAGE(Q46:U46)</f>
        <v>0.8</v>
      </c>
      <c r="W46" s="875">
        <f>AVERAGE(MAX(Q46:R46),S46,MAX(T46:U46))</f>
        <v>0.83333333333333337</v>
      </c>
      <c r="X46" s="876">
        <f>AVERAGE(U35:U38)</f>
        <v>0.75</v>
      </c>
      <c r="Y46" s="877">
        <f>AVERAGE(V35:V38)</f>
        <v>0.75</v>
      </c>
      <c r="Z46" s="877">
        <f>AVERAGE(W35:W38)</f>
        <v>0.25</v>
      </c>
      <c r="AA46" s="877">
        <f>SUM(Z35,X36,X37,X38)/COUNT(Z35,X36,X37,X38)</f>
        <v>0.5</v>
      </c>
      <c r="AB46" s="877">
        <f>SUM(AA35,Y36,Y37,Y38)/COUNT(AA35,Y36,Y37,Y38)</f>
        <v>0.5</v>
      </c>
      <c r="AC46" s="878">
        <f>AVERAGE(X46:AB46)</f>
        <v>0.55000000000000004</v>
      </c>
      <c r="AD46" s="878">
        <f>AVERAGE(MAX(X46:Y46),Z46,MAX(AA46:AB46))</f>
        <v>0.5</v>
      </c>
    </row>
    <row r="47" spans="2:30" ht="15" customHeight="1" thickBot="1" x14ac:dyDescent="0.3">
      <c r="B47" s="1080"/>
      <c r="C47" s="1081"/>
      <c r="D47" s="1082"/>
      <c r="E47" s="1017" t="s">
        <v>183</v>
      </c>
      <c r="F47" s="1018"/>
      <c r="G47" s="387">
        <f t="shared" ref="G47:M47" si="8">G45-1</f>
        <v>0.28275244866504257</v>
      </c>
      <c r="H47" s="388">
        <f t="shared" si="8"/>
        <v>0.22563750452150044</v>
      </c>
      <c r="I47" s="389">
        <f t="shared" si="8"/>
        <v>4.518889774137965</v>
      </c>
      <c r="J47" s="389">
        <f t="shared" si="8"/>
        <v>0.76993867170874997</v>
      </c>
      <c r="K47" s="390">
        <f t="shared" si="8"/>
        <v>1.8233570789773954</v>
      </c>
      <c r="L47" s="390">
        <f t="shared" si="8"/>
        <v>-0.71034722222222224</v>
      </c>
      <c r="M47" s="568">
        <f t="shared" si="8"/>
        <v>0.69839108351780288</v>
      </c>
      <c r="N47" s="1101" t="s">
        <v>259</v>
      </c>
      <c r="O47" s="1102"/>
      <c r="P47" s="1103"/>
      <c r="Q47" s="879">
        <f t="shared" ref="Q47:V47" si="9">AVERAGE(Q40,Q41,Q42,Q43,Q44,Q45,Q46)</f>
        <v>0.875</v>
      </c>
      <c r="R47" s="880">
        <f t="shared" si="9"/>
        <v>0.6875</v>
      </c>
      <c r="S47" s="880">
        <f t="shared" si="9"/>
        <v>0.78125</v>
      </c>
      <c r="T47" s="880">
        <f t="shared" si="9"/>
        <v>0.77083333333333337</v>
      </c>
      <c r="U47" s="880">
        <f t="shared" si="9"/>
        <v>0.83333333333333337</v>
      </c>
      <c r="V47" s="880">
        <f t="shared" si="9"/>
        <v>0.80476190476190479</v>
      </c>
      <c r="W47" s="880">
        <f>MAX(Q47:U47)</f>
        <v>0.875</v>
      </c>
      <c r="X47" s="881">
        <f>AVERAGE(X40,X41,X42,X43,X44,X45,X46)</f>
        <v>0.8125</v>
      </c>
      <c r="Y47" s="881">
        <f t="shared" ref="Y47:AC47" si="10">AVERAGE(Y40,Y41,Y42,Y43,Y44,Y45,Y46)</f>
        <v>0.6875</v>
      </c>
      <c r="Z47" s="881">
        <f t="shared" si="10"/>
        <v>0.4375</v>
      </c>
      <c r="AA47" s="881">
        <f t="shared" si="10"/>
        <v>0.58333333333333337</v>
      </c>
      <c r="AB47" s="881">
        <f t="shared" si="10"/>
        <v>0.70833333333333337</v>
      </c>
      <c r="AC47" s="882">
        <f t="shared" si="10"/>
        <v>0.67976190476190468</v>
      </c>
      <c r="AD47" s="882">
        <f>MAX(X47:AB47)</f>
        <v>0.8125</v>
      </c>
    </row>
    <row r="48" spans="2:30" ht="15.75" customHeight="1" x14ac:dyDescent="0.25">
      <c r="B48" s="1080"/>
      <c r="C48" s="1081"/>
      <c r="D48" s="1082"/>
      <c r="E48" s="1070" t="s">
        <v>184</v>
      </c>
      <c r="F48" s="1071"/>
      <c r="G48" s="391">
        <f t="shared" ref="G48:M49" si="11">1-G46</f>
        <v>0.31506985531745635</v>
      </c>
      <c r="H48" s="392">
        <f t="shared" si="11"/>
        <v>0.27963270613530655</v>
      </c>
      <c r="I48" s="393">
        <f t="shared" si="11"/>
        <v>0.86437160697411564</v>
      </c>
      <c r="J48" s="393">
        <f t="shared" si="11"/>
        <v>0.89059981720122516</v>
      </c>
      <c r="K48" s="394">
        <f t="shared" si="11"/>
        <v>2.5590094674191257</v>
      </c>
      <c r="L48" s="394">
        <f t="shared" si="11"/>
        <v>-0.68479166666666647</v>
      </c>
      <c r="M48" s="569">
        <f t="shared" si="11"/>
        <v>0.87903116509303059</v>
      </c>
      <c r="N48" t="s">
        <v>249</v>
      </c>
    </row>
    <row r="49" spans="2:25" ht="15.75" customHeight="1" thickBot="1" x14ac:dyDescent="0.3">
      <c r="B49" s="1083"/>
      <c r="C49" s="1084"/>
      <c r="D49" s="1085"/>
      <c r="E49" s="1088" t="s">
        <v>102</v>
      </c>
      <c r="F49" s="1089"/>
      <c r="G49" s="395">
        <f t="shared" si="11"/>
        <v>0.71724755133495743</v>
      </c>
      <c r="H49" s="396">
        <f t="shared" si="11"/>
        <v>0.77436249547849956</v>
      </c>
      <c r="I49" s="397">
        <f t="shared" si="11"/>
        <v>-3.518889774137965</v>
      </c>
      <c r="J49" s="397">
        <f t="shared" si="11"/>
        <v>0.23006132829125003</v>
      </c>
      <c r="K49" s="398">
        <f t="shared" si="11"/>
        <v>-0.82335707897739541</v>
      </c>
      <c r="L49" s="398">
        <f t="shared" si="11"/>
        <v>1.7103472222222222</v>
      </c>
      <c r="M49" s="570">
        <f t="shared" si="11"/>
        <v>0.30160891648219712</v>
      </c>
      <c r="N49" s="765" t="s">
        <v>250</v>
      </c>
    </row>
    <row r="50" spans="2:25" ht="15.75" customHeight="1" x14ac:dyDescent="0.25">
      <c r="B50" s="764"/>
      <c r="C50" s="459"/>
      <c r="D50" s="459"/>
      <c r="E50" s="702"/>
      <c r="F50" s="702"/>
      <c r="G50" s="703"/>
      <c r="H50" s="703"/>
      <c r="I50" s="703"/>
      <c r="J50" s="703"/>
      <c r="K50" s="703"/>
      <c r="L50" s="703"/>
      <c r="M50" s="704"/>
      <c r="O50" t="s">
        <v>263</v>
      </c>
    </row>
    <row r="51" spans="2:25" ht="15.75" customHeight="1" x14ac:dyDescent="0.25">
      <c r="B51" s="455"/>
      <c r="C51" s="456"/>
      <c r="D51" s="456"/>
      <c r="E51" s="700"/>
      <c r="F51" s="700"/>
      <c r="G51" s="701"/>
      <c r="H51" s="701"/>
      <c r="I51" s="701"/>
      <c r="J51" s="701"/>
      <c r="K51" s="701"/>
      <c r="L51" s="701"/>
      <c r="M51" s="705"/>
      <c r="P51" t="s">
        <v>262</v>
      </c>
    </row>
    <row r="52" spans="2:25" ht="15.75" customHeight="1" thickBot="1" x14ac:dyDescent="0.3">
      <c r="B52" s="457"/>
      <c r="C52" s="458"/>
      <c r="D52" s="458"/>
      <c r="E52" s="706"/>
      <c r="F52" s="706"/>
      <c r="G52" s="707"/>
      <c r="H52" s="707"/>
      <c r="I52" s="707"/>
      <c r="J52" s="707"/>
      <c r="K52" s="707"/>
      <c r="L52" s="707"/>
      <c r="M52" s="708"/>
      <c r="P52" t="s">
        <v>260</v>
      </c>
    </row>
    <row r="53" spans="2:25" ht="15.75" customHeight="1" thickBot="1" x14ac:dyDescent="0.3">
      <c r="F53" s="274"/>
      <c r="P53" s="900" t="s">
        <v>350</v>
      </c>
    </row>
    <row r="54" spans="2:25" ht="15" customHeight="1" thickBot="1" x14ac:dyDescent="0.3">
      <c r="B54" s="1064" t="s">
        <v>36</v>
      </c>
      <c r="C54" s="1065"/>
      <c r="D54" s="1062"/>
      <c r="E54" s="997" t="s">
        <v>28</v>
      </c>
      <c r="F54" s="1033"/>
      <c r="G54" s="997" t="s">
        <v>29</v>
      </c>
      <c r="H54" s="998"/>
      <c r="I54" s="1096" t="s">
        <v>346</v>
      </c>
      <c r="J54" s="1033"/>
      <c r="K54" s="1033"/>
      <c r="L54" s="998"/>
      <c r="P54" t="s">
        <v>334</v>
      </c>
    </row>
    <row r="55" spans="2:25" ht="15.75" customHeight="1" thickBot="1" x14ac:dyDescent="0.3">
      <c r="B55" s="1066"/>
      <c r="C55" s="1067"/>
      <c r="D55" s="1063"/>
      <c r="E55" s="334" t="s">
        <v>31</v>
      </c>
      <c r="F55" s="331" t="s">
        <v>30</v>
      </c>
      <c r="G55" s="334" t="s">
        <v>50</v>
      </c>
      <c r="H55" s="335"/>
      <c r="I55" s="331" t="s">
        <v>122</v>
      </c>
      <c r="J55" s="331" t="s">
        <v>123</v>
      </c>
      <c r="K55" s="331" t="s">
        <v>124</v>
      </c>
      <c r="L55" s="335" t="s">
        <v>125</v>
      </c>
      <c r="P55" s="900" t="s">
        <v>351</v>
      </c>
    </row>
    <row r="56" spans="2:25" ht="15.75" customHeight="1" thickBot="1" x14ac:dyDescent="0.3">
      <c r="B56" s="1066"/>
      <c r="C56" s="1067"/>
      <c r="D56" s="424" t="s">
        <v>33</v>
      </c>
      <c r="E56" s="422">
        <v>0.32</v>
      </c>
      <c r="F56" s="425">
        <v>10.5</v>
      </c>
      <c r="G56" s="422">
        <v>0.16189999999999996</v>
      </c>
      <c r="H56" s="423"/>
      <c r="I56" s="425">
        <v>1.8625</v>
      </c>
      <c r="J56" s="425">
        <v>-1.2557499999999999</v>
      </c>
      <c r="K56" s="425">
        <v>1.86</v>
      </c>
      <c r="L56" s="423">
        <v>-1.26</v>
      </c>
      <c r="P56" s="900" t="s">
        <v>352</v>
      </c>
    </row>
    <row r="57" spans="2:25" ht="15.75" customHeight="1" x14ac:dyDescent="0.25">
      <c r="B57" s="1066"/>
      <c r="C57" s="1067"/>
      <c r="D57" s="379" t="s">
        <v>234</v>
      </c>
      <c r="E57" s="374">
        <f>f_TrainingSummary!E40</f>
        <v>0.44840999999999998</v>
      </c>
      <c r="F57" s="375">
        <f>f_TrainingSummary!F40</f>
        <v>8.4754799999999992</v>
      </c>
      <c r="G57" s="374">
        <f>f_TrainingSummary!G40</f>
        <v>0.36033999999999999</v>
      </c>
      <c r="H57" s="376"/>
      <c r="I57" s="374">
        <f>f_TrainingSummary!I40</f>
        <v>0.68320000000000003</v>
      </c>
      <c r="J57" s="375">
        <f>f_TrainingSummary!J40</f>
        <v>1.1924999999999999</v>
      </c>
      <c r="K57" s="375">
        <f>f_TrainingSummary!K40</f>
        <v>-1.3485833333333332</v>
      </c>
      <c r="L57" s="376">
        <f>f_TrainingSummary!L40</f>
        <v>4.3831666666666669</v>
      </c>
      <c r="P57" s="900" t="s">
        <v>349</v>
      </c>
      <c r="Q57" t="s">
        <v>261</v>
      </c>
    </row>
    <row r="58" spans="2:25" ht="15.75" customHeight="1" thickBot="1" x14ac:dyDescent="0.3">
      <c r="B58" s="1066"/>
      <c r="C58" s="1067"/>
      <c r="D58" s="380" t="s">
        <v>181</v>
      </c>
      <c r="E58" s="373">
        <f>G39</f>
        <v>0.50282499999999997</v>
      </c>
      <c r="F58" s="370">
        <f t="shared" ref="F58:G58" si="12">H39</f>
        <v>8.6565562500000013</v>
      </c>
      <c r="G58" s="373">
        <f t="shared" si="12"/>
        <v>0.2698549999999999</v>
      </c>
      <c r="H58" s="565"/>
      <c r="I58" s="373">
        <f>J39</f>
        <v>1.0237642857142857</v>
      </c>
      <c r="J58" s="370">
        <f>K39</f>
        <v>0.92648571428571436</v>
      </c>
      <c r="K58" s="370">
        <f>L39</f>
        <v>-1.4400000000000002</v>
      </c>
      <c r="L58" s="371">
        <f>M39</f>
        <v>3.8737249999999999</v>
      </c>
      <c r="Q58" s="900" t="s">
        <v>353</v>
      </c>
    </row>
    <row r="59" spans="2:25" ht="15.75" customHeight="1" x14ac:dyDescent="0.25">
      <c r="B59" s="1066"/>
      <c r="C59" s="1067"/>
      <c r="D59" s="381" t="s">
        <v>180</v>
      </c>
      <c r="E59" s="374">
        <f>E58-E57</f>
        <v>5.4414999999999991E-2</v>
      </c>
      <c r="F59" s="376">
        <f t="shared" ref="F59:G59" si="13">F58-F57</f>
        <v>0.18107625000000205</v>
      </c>
      <c r="G59" s="372">
        <f t="shared" si="13"/>
        <v>-9.0485000000000093E-2</v>
      </c>
      <c r="H59" s="372"/>
      <c r="I59" s="374">
        <f>J58-I57</f>
        <v>0.24328571428571433</v>
      </c>
      <c r="J59" s="375">
        <f>K58-J57</f>
        <v>-2.6325000000000003</v>
      </c>
      <c r="K59" s="375">
        <f>L58-K57</f>
        <v>5.2223083333333333</v>
      </c>
      <c r="L59" s="376">
        <f>L58-L57</f>
        <v>-0.50944166666666701</v>
      </c>
      <c r="O59" t="s">
        <v>264</v>
      </c>
    </row>
    <row r="60" spans="2:25" ht="15.75" customHeight="1" thickBot="1" x14ac:dyDescent="0.3">
      <c r="B60" s="1068"/>
      <c r="C60" s="1069"/>
      <c r="D60" s="452" t="s">
        <v>182</v>
      </c>
      <c r="E60" s="373">
        <f>E58/E57</f>
        <v>1.1213509957405052</v>
      </c>
      <c r="F60" s="371">
        <f t="shared" ref="F60:K60" si="14">F58/F57</f>
        <v>1.0213647191663484</v>
      </c>
      <c r="G60" s="370">
        <f t="shared" si="14"/>
        <v>0.74888993728145614</v>
      </c>
      <c r="H60" s="370"/>
      <c r="I60" s="373">
        <f t="shared" si="14"/>
        <v>1.4984840247574438</v>
      </c>
      <c r="J60" s="370">
        <f t="shared" si="14"/>
        <v>0.77692722371967671</v>
      </c>
      <c r="K60" s="370">
        <f t="shared" si="14"/>
        <v>1.0677871840820616</v>
      </c>
      <c r="L60" s="724">
        <f>L58/L57</f>
        <v>0.88377314726795686</v>
      </c>
      <c r="P60" t="s">
        <v>335</v>
      </c>
    </row>
    <row r="61" spans="2:25" ht="15" customHeight="1" thickBot="1" x14ac:dyDescent="0.3">
      <c r="C61" s="34"/>
      <c r="D61" s="274"/>
      <c r="E61" s="274"/>
      <c r="F61" s="274"/>
      <c r="J61" s="274"/>
      <c r="K61" s="274"/>
      <c r="L61" s="274"/>
      <c r="P61" t="s">
        <v>265</v>
      </c>
      <c r="Y61" s="274"/>
    </row>
    <row r="62" spans="2:25" ht="15.75" customHeight="1" x14ac:dyDescent="0.25">
      <c r="B62" s="1064" t="s">
        <v>99</v>
      </c>
      <c r="C62" s="1065"/>
      <c r="D62" s="379" t="s">
        <v>234</v>
      </c>
      <c r="E62" s="374">
        <f>f_TrainingSummary!G26</f>
        <v>0.10446093480339903</v>
      </c>
      <c r="F62" s="375">
        <f>f_TrainingSummary!H26</f>
        <v>1.2505921419871602</v>
      </c>
      <c r="G62" s="374">
        <f>f_TrainingSummary!I26</f>
        <v>0.35682186928494158</v>
      </c>
      <c r="H62" s="376"/>
      <c r="I62" s="374">
        <f>f_TrainingSummary!K26</f>
        <v>0.5083044166638726</v>
      </c>
      <c r="J62" s="375">
        <f>f_TrainingSummary!L26</f>
        <v>1.538554963269106</v>
      </c>
      <c r="K62" s="375">
        <f>f_TrainingSummary!M26</f>
        <v>1.0766916696013251</v>
      </c>
      <c r="L62" s="376">
        <f>f_TrainingSummary!N26</f>
        <v>2.090945195094525</v>
      </c>
      <c r="P62" s="900" t="s">
        <v>354</v>
      </c>
      <c r="Y62" s="561">
        <f>AVERAGE(S41,S43,S45)</f>
        <v>0.875</v>
      </c>
    </row>
    <row r="63" spans="2:25" ht="15.75" thickBot="1" x14ac:dyDescent="0.3">
      <c r="B63" s="1066"/>
      <c r="C63" s="1067"/>
      <c r="D63" s="380" t="s">
        <v>181</v>
      </c>
      <c r="E63" s="373">
        <f>G40</f>
        <v>7.4841611921443882E-2</v>
      </c>
      <c r="F63" s="370">
        <f t="shared" ref="F63:G63" si="15">H40</f>
        <v>1.2150155940196563</v>
      </c>
      <c r="G63" s="373">
        <f t="shared" si="15"/>
        <v>0.30997618856131537</v>
      </c>
      <c r="H63" s="565"/>
      <c r="I63" s="373">
        <f>J40</f>
        <v>0.52460136921440914</v>
      </c>
      <c r="J63" s="370">
        <f>K40</f>
        <v>1.1534912210063739</v>
      </c>
      <c r="K63" s="370">
        <f>L40</f>
        <v>0.9718001672154617</v>
      </c>
      <c r="L63" s="371">
        <f>M40</f>
        <v>2.2221328666114912</v>
      </c>
    </row>
    <row r="64" spans="2:25" x14ac:dyDescent="0.25">
      <c r="B64" s="1066"/>
      <c r="C64" s="1067"/>
      <c r="D64" s="381" t="s">
        <v>278</v>
      </c>
      <c r="E64" s="377">
        <f>E62/E57</f>
        <v>0.23295853081643816</v>
      </c>
      <c r="F64" s="372">
        <f t="shared" ref="F64:L64" si="16">F62/F57</f>
        <v>0.14755413758125324</v>
      </c>
      <c r="G64" s="377">
        <f t="shared" si="16"/>
        <v>0.99023663563562636</v>
      </c>
      <c r="H64" s="378"/>
      <c r="I64" s="377">
        <f t="shared" si="16"/>
        <v>0.74400529371175728</v>
      </c>
      <c r="J64" s="372">
        <f t="shared" si="16"/>
        <v>1.2901928413158124</v>
      </c>
      <c r="K64" s="372">
        <f t="shared" si="16"/>
        <v>-0.79838719861681406</v>
      </c>
      <c r="L64" s="378">
        <f t="shared" si="16"/>
        <v>0.477039855909622</v>
      </c>
      <c r="O64" t="s">
        <v>271</v>
      </c>
    </row>
    <row r="65" spans="1:17" ht="15.75" customHeight="1" thickBot="1" x14ac:dyDescent="0.3">
      <c r="B65" s="1068"/>
      <c r="C65" s="1069"/>
      <c r="D65" s="452" t="s">
        <v>278</v>
      </c>
      <c r="E65" s="373">
        <f>E63/E58</f>
        <v>0.14884226504538137</v>
      </c>
      <c r="F65" s="370">
        <f t="shared" ref="F65:L65" si="17">F63/F58</f>
        <v>0.14035784657665179</v>
      </c>
      <c r="G65" s="373">
        <f t="shared" si="17"/>
        <v>1.1486768396409757</v>
      </c>
      <c r="H65" s="371"/>
      <c r="I65" s="373">
        <f t="shared" si="17"/>
        <v>0.51242397936199935</v>
      </c>
      <c r="J65" s="370">
        <f t="shared" si="17"/>
        <v>1.2450178164869734</v>
      </c>
      <c r="K65" s="370">
        <f t="shared" si="17"/>
        <v>-0.67486122723295938</v>
      </c>
      <c r="L65" s="371">
        <f t="shared" si="17"/>
        <v>0.57364238984736693</v>
      </c>
      <c r="P65" t="s">
        <v>272</v>
      </c>
    </row>
    <row r="66" spans="1:17" ht="15.75" customHeight="1" thickBot="1" x14ac:dyDescent="0.3">
      <c r="A66" t="s">
        <v>233</v>
      </c>
      <c r="C66" s="34"/>
      <c r="D66" s="274"/>
      <c r="E66" s="274"/>
      <c r="F66" s="274"/>
      <c r="J66" s="274"/>
      <c r="K66" s="274"/>
      <c r="L66" s="274"/>
      <c r="P66" s="892" t="s">
        <v>355</v>
      </c>
    </row>
    <row r="67" spans="1:17" ht="15.75" customHeight="1" thickBot="1" x14ac:dyDescent="0.3">
      <c r="B67" s="1050" t="s">
        <v>186</v>
      </c>
      <c r="C67" s="1051"/>
      <c r="D67" s="429" t="s">
        <v>36</v>
      </c>
      <c r="E67" s="427">
        <f t="shared" ref="E67:L67" si="18">AVERAGE(E57,E58)</f>
        <v>0.47561749999999997</v>
      </c>
      <c r="F67" s="427">
        <f t="shared" si="18"/>
        <v>8.5660181249999994</v>
      </c>
      <c r="G67" s="725">
        <f t="shared" si="18"/>
        <v>0.31509749999999992</v>
      </c>
      <c r="H67" s="428"/>
      <c r="I67" s="427">
        <f t="shared" si="18"/>
        <v>0.85348214285714286</v>
      </c>
      <c r="J67" s="427">
        <f t="shared" si="18"/>
        <v>1.0594928571428572</v>
      </c>
      <c r="K67" s="427">
        <f t="shared" si="18"/>
        <v>-1.3942916666666667</v>
      </c>
      <c r="L67" s="428">
        <f t="shared" si="18"/>
        <v>4.1284458333333331</v>
      </c>
      <c r="M67" s="274"/>
      <c r="P67" s="766" t="s">
        <v>267</v>
      </c>
    </row>
    <row r="68" spans="1:17" ht="15.75" customHeight="1" thickBot="1" x14ac:dyDescent="0.3">
      <c r="B68" s="1053"/>
      <c r="C68" s="1054"/>
      <c r="D68" s="452" t="s">
        <v>99</v>
      </c>
      <c r="E68" s="370">
        <f>AVERAGE(E62,E63)</f>
        <v>8.9651273362421458E-2</v>
      </c>
      <c r="F68" s="370">
        <f t="shared" ref="F68:L68" si="19">AVERAGE(F62,F63)</f>
        <v>1.2328038680034084</v>
      </c>
      <c r="G68" s="373">
        <f t="shared" si="19"/>
        <v>0.33339902892312845</v>
      </c>
      <c r="H68" s="371"/>
      <c r="I68" s="370">
        <f t="shared" si="19"/>
        <v>0.51645289293914087</v>
      </c>
      <c r="J68" s="370">
        <f t="shared" si="19"/>
        <v>1.3460230921377399</v>
      </c>
      <c r="K68" s="370">
        <f t="shared" si="19"/>
        <v>1.0242459184083934</v>
      </c>
      <c r="L68" s="371">
        <f t="shared" si="19"/>
        <v>2.1565390308530081</v>
      </c>
      <c r="M68" s="274"/>
    </row>
    <row r="69" spans="1:17" ht="15.75" customHeight="1" x14ac:dyDescent="0.25">
      <c r="M69" s="274"/>
      <c r="N69" t="s">
        <v>268</v>
      </c>
    </row>
    <row r="70" spans="1:17" ht="15.75" customHeight="1" x14ac:dyDescent="0.25"/>
    <row r="71" spans="1:17" ht="15" customHeight="1" thickBot="1" x14ac:dyDescent="0.3">
      <c r="O71" t="s">
        <v>263</v>
      </c>
    </row>
    <row r="72" spans="1:17" ht="15.75" customHeight="1" thickBot="1" x14ac:dyDescent="0.3">
      <c r="B72" s="1011" t="s">
        <v>367</v>
      </c>
      <c r="C72" s="1012"/>
      <c r="D72" s="709" t="s">
        <v>189</v>
      </c>
      <c r="E72" s="710" t="s">
        <v>244</v>
      </c>
      <c r="F72" s="453" t="s">
        <v>31</v>
      </c>
      <c r="G72" s="454" t="s">
        <v>30</v>
      </c>
      <c r="P72" s="892" t="s">
        <v>356</v>
      </c>
    </row>
    <row r="73" spans="1:17" ht="16.5" customHeight="1" x14ac:dyDescent="0.25">
      <c r="B73" s="1013"/>
      <c r="C73" s="1014"/>
      <c r="D73" s="1076" t="s">
        <v>177</v>
      </c>
      <c r="E73" s="711" t="s">
        <v>241</v>
      </c>
      <c r="F73" s="716">
        <f>AVERAGE(G5:G8)</f>
        <v>0.5504</v>
      </c>
      <c r="G73" s="717">
        <f>AVERAGE(H5:H8)</f>
        <v>9.5427499999999998</v>
      </c>
      <c r="P73" s="892" t="s">
        <v>357</v>
      </c>
    </row>
    <row r="74" spans="1:17" ht="16.5" customHeight="1" thickBot="1" x14ac:dyDescent="0.3">
      <c r="B74" s="1013"/>
      <c r="C74" s="1014"/>
      <c r="D74" s="1075"/>
      <c r="E74" s="713" t="s">
        <v>242</v>
      </c>
      <c r="F74" s="718">
        <f>_xlfn.STDEV.P(G5:G8)</f>
        <v>4.1451055475102208E-2</v>
      </c>
      <c r="G74" s="719">
        <f>_xlfn.STDEV.P(H5:H8)</f>
        <v>0.9714572931940928</v>
      </c>
    </row>
    <row r="75" spans="1:17" ht="17.25" customHeight="1" x14ac:dyDescent="0.25">
      <c r="B75" s="1013"/>
      <c r="C75" s="1014"/>
      <c r="D75" s="1076" t="s">
        <v>187</v>
      </c>
      <c r="E75" s="711" t="s">
        <v>241</v>
      </c>
      <c r="F75" s="720">
        <f>AVERAGE(G23:G26)</f>
        <v>0.46719999999999995</v>
      </c>
      <c r="G75" s="720">
        <f>AVERAGE(H23:H26)</f>
        <v>8.0492999999999988</v>
      </c>
      <c r="O75" t="s">
        <v>274</v>
      </c>
    </row>
    <row r="76" spans="1:17" ht="17.25" customHeight="1" thickBot="1" x14ac:dyDescent="0.3">
      <c r="B76" s="1013"/>
      <c r="C76" s="1014"/>
      <c r="D76" s="1075"/>
      <c r="E76" s="713" t="s">
        <v>242</v>
      </c>
      <c r="F76" s="718">
        <f>_xlfn.STDEV.P(G23:G26)</f>
        <v>7.2451328490235709E-2</v>
      </c>
      <c r="G76" s="718">
        <f>_xlfn.STDEV.P(H23:H26)</f>
        <v>0.41257992559018181</v>
      </c>
      <c r="P76" s="766" t="s">
        <v>275</v>
      </c>
    </row>
    <row r="77" spans="1:17" ht="15" customHeight="1" x14ac:dyDescent="0.25">
      <c r="B77" s="1013"/>
      <c r="C77" s="1014"/>
      <c r="D77" s="1074" t="s">
        <v>336</v>
      </c>
      <c r="E77" s="711" t="s">
        <v>241</v>
      </c>
      <c r="F77" s="720">
        <f>AVERAGE(G27:G30)</f>
        <v>0.46887499999999999</v>
      </c>
      <c r="G77" s="721">
        <f>AVERAGE(H27:H30)</f>
        <v>8.8278750000000006</v>
      </c>
    </row>
    <row r="78" spans="1:17" ht="15.75" customHeight="1" thickBot="1" x14ac:dyDescent="0.3">
      <c r="B78" s="1013"/>
      <c r="C78" s="1014"/>
      <c r="D78" s="1075"/>
      <c r="E78" s="712" t="s">
        <v>242</v>
      </c>
      <c r="F78" s="718">
        <f>_xlfn.STDEV.P(G27:G30)</f>
        <v>6.2238467807297505E-2</v>
      </c>
      <c r="G78" s="719">
        <f>_xlfn.STDEV.P(H27:H30)</f>
        <v>1.2870153386323631</v>
      </c>
      <c r="O78" t="s">
        <v>273</v>
      </c>
    </row>
    <row r="79" spans="1:17" ht="15" customHeight="1" x14ac:dyDescent="0.25">
      <c r="B79" s="1013"/>
      <c r="C79" s="1014"/>
      <c r="D79" s="1074" t="s">
        <v>338</v>
      </c>
      <c r="E79" s="711" t="s">
        <v>241</v>
      </c>
      <c r="F79" s="721">
        <f>AVERAGE(G35:G38)</f>
        <v>0.52482499999999999</v>
      </c>
      <c r="G79" s="721">
        <f>AVERAGE(H35:H38)</f>
        <v>8.2062999999999988</v>
      </c>
      <c r="P79" s="892" t="s">
        <v>339</v>
      </c>
    </row>
    <row r="80" spans="1:17" ht="15" customHeight="1" thickBot="1" x14ac:dyDescent="0.3">
      <c r="B80" s="1013"/>
      <c r="C80" s="1014"/>
      <c r="D80" s="1075"/>
      <c r="E80" s="712" t="s">
        <v>242</v>
      </c>
      <c r="F80" s="721">
        <f>_xlfn.STDEV.P(G35:G38)</f>
        <v>7.9968317945296366E-2</v>
      </c>
      <c r="G80" s="721">
        <f>_xlfn.STDEV.P(H35:H38)</f>
        <v>1.3223128619959832</v>
      </c>
      <c r="Q80" s="766" t="s">
        <v>269</v>
      </c>
    </row>
    <row r="81" spans="2:16" ht="15.75" customHeight="1" thickBot="1" x14ac:dyDescent="0.3">
      <c r="B81" s="1013"/>
      <c r="C81" s="1014"/>
      <c r="D81" s="883" t="s">
        <v>188</v>
      </c>
      <c r="E81" s="884"/>
      <c r="F81" s="718">
        <f>AVERAGE(F73,F75,F77,F79)</f>
        <v>0.50282499999999997</v>
      </c>
      <c r="G81" s="719">
        <f>AVERAGE(G73,G75,G77,G79)</f>
        <v>8.6565562499999995</v>
      </c>
    </row>
    <row r="82" spans="2:16" ht="15.75" customHeight="1" thickBot="1" x14ac:dyDescent="0.3">
      <c r="B82" s="1015"/>
      <c r="C82" s="1016"/>
      <c r="D82" s="883" t="s">
        <v>243</v>
      </c>
      <c r="E82" s="884"/>
      <c r="F82" s="722">
        <f>_xlfn.STDEV.P(F73,F75,F77,F79)</f>
        <v>3.5948309243968642E-2</v>
      </c>
      <c r="G82" s="722">
        <f>_xlfn.STDEV.P(G73,G75,G77,G79)</f>
        <v>0.58868079645694926</v>
      </c>
      <c r="N82" t="s">
        <v>276</v>
      </c>
    </row>
    <row r="83" spans="2:16" ht="15.75" thickBot="1" x14ac:dyDescent="0.3">
      <c r="O83" s="766" t="s">
        <v>277</v>
      </c>
    </row>
    <row r="84" spans="2:16" ht="18" customHeight="1" thickBot="1" x14ac:dyDescent="0.3">
      <c r="B84" s="1011" t="s">
        <v>368</v>
      </c>
      <c r="C84" s="1012"/>
      <c r="D84" s="709" t="s">
        <v>189</v>
      </c>
      <c r="E84" s="710" t="s">
        <v>244</v>
      </c>
      <c r="F84" s="562" t="s">
        <v>212</v>
      </c>
      <c r="O84" s="766" t="s">
        <v>279</v>
      </c>
    </row>
    <row r="85" spans="2:16" ht="15.75" customHeight="1" x14ac:dyDescent="0.25">
      <c r="B85" s="1013"/>
      <c r="C85" s="1014"/>
      <c r="D85" s="1076" t="s">
        <v>149</v>
      </c>
      <c r="E85" s="711" t="s">
        <v>241</v>
      </c>
      <c r="F85" s="716">
        <f>AVERAGE(I9:I16)</f>
        <v>0.43258750000000001</v>
      </c>
      <c r="O85" s="766" t="s">
        <v>280</v>
      </c>
    </row>
    <row r="86" spans="2:16" ht="15" customHeight="1" thickBot="1" x14ac:dyDescent="0.3">
      <c r="B86" s="1013"/>
      <c r="C86" s="1014"/>
      <c r="D86" s="1075"/>
      <c r="E86" s="713" t="s">
        <v>242</v>
      </c>
      <c r="F86" s="718">
        <f>_xlfn.STDEV.P(I9:I16)</f>
        <v>0.43138125086024554</v>
      </c>
    </row>
    <row r="87" spans="2:16" ht="15.75" customHeight="1" x14ac:dyDescent="0.25">
      <c r="B87" s="1013"/>
      <c r="C87" s="1014"/>
      <c r="D87" s="1076" t="s">
        <v>187</v>
      </c>
      <c r="E87" s="711" t="s">
        <v>241</v>
      </c>
      <c r="F87" s="720">
        <f>AVERAGE(I23:I26)</f>
        <v>0.16945000000000002</v>
      </c>
    </row>
    <row r="88" spans="2:16" ht="15" customHeight="1" thickBot="1" x14ac:dyDescent="0.3">
      <c r="B88" s="1013"/>
      <c r="C88" s="1014"/>
      <c r="D88" s="1075"/>
      <c r="E88" s="713" t="s">
        <v>242</v>
      </c>
      <c r="F88" s="718">
        <f>_xlfn.STDEV.P(I23:I26)</f>
        <v>8.670526223938195E-2</v>
      </c>
      <c r="O88" s="766" t="s">
        <v>282</v>
      </c>
    </row>
    <row r="89" spans="2:16" ht="15.75" customHeight="1" x14ac:dyDescent="0.25">
      <c r="B89" s="1013"/>
      <c r="C89" s="1014"/>
      <c r="D89" s="1074" t="s">
        <v>337</v>
      </c>
      <c r="E89" s="711" t="s">
        <v>241</v>
      </c>
      <c r="F89" s="720">
        <f>AVERAGE(I31:I34)</f>
        <v>0.15539999999999998</v>
      </c>
      <c r="O89" s="766"/>
      <c r="P89" s="766" t="s">
        <v>281</v>
      </c>
    </row>
    <row r="90" spans="2:16" ht="15" customHeight="1" thickBot="1" x14ac:dyDescent="0.3">
      <c r="B90" s="1013"/>
      <c r="C90" s="1014"/>
      <c r="D90" s="1075"/>
      <c r="E90" s="712" t="s">
        <v>242</v>
      </c>
      <c r="F90" s="718">
        <f>_xlfn.STDEV.P(I31:I34)</f>
        <v>7.8354993459255673E-2</v>
      </c>
      <c r="P90" s="766" t="s">
        <v>283</v>
      </c>
    </row>
    <row r="91" spans="2:16" ht="15.75" customHeight="1" x14ac:dyDescent="0.25">
      <c r="B91" s="1013"/>
      <c r="C91" s="1014"/>
      <c r="D91" s="1074" t="s">
        <v>338</v>
      </c>
      <c r="E91" s="711" t="s">
        <v>241</v>
      </c>
      <c r="F91" s="721">
        <f>AVERAGE(I35:I38)</f>
        <v>0.15924999999999997</v>
      </c>
      <c r="P91" s="892" t="s">
        <v>340</v>
      </c>
    </row>
    <row r="92" spans="2:16" ht="15" customHeight="1" thickBot="1" x14ac:dyDescent="0.3">
      <c r="B92" s="1013"/>
      <c r="C92" s="1014"/>
      <c r="D92" s="1075"/>
      <c r="E92" s="712" t="s">
        <v>242</v>
      </c>
      <c r="F92" s="719">
        <f>_xlfn.STDEV.P(I35:I38)</f>
        <v>7.8809913716486227E-2</v>
      </c>
      <c r="P92" s="892" t="s">
        <v>341</v>
      </c>
    </row>
    <row r="93" spans="2:16" ht="15.75" customHeight="1" thickBot="1" x14ac:dyDescent="0.3">
      <c r="B93" s="1013"/>
      <c r="C93" s="1014"/>
      <c r="D93" s="883" t="s">
        <v>188</v>
      </c>
      <c r="E93" s="884"/>
      <c r="F93" s="718">
        <f>AVERAGE(F85,F87,F89,F91)</f>
        <v>0.229171875</v>
      </c>
      <c r="P93" s="892" t="s">
        <v>342</v>
      </c>
    </row>
    <row r="94" spans="2:16" ht="15.75" customHeight="1" thickBot="1" x14ac:dyDescent="0.3">
      <c r="B94" s="1015"/>
      <c r="C94" s="1016"/>
      <c r="D94" s="883" t="s">
        <v>243</v>
      </c>
      <c r="E94" s="884"/>
      <c r="F94" s="723">
        <f>_xlfn.STDEV.P(F85,F87,F89,F91)</f>
        <v>0.11755421833369861</v>
      </c>
      <c r="P94" s="892" t="s">
        <v>343</v>
      </c>
    </row>
    <row r="95" spans="2:16" ht="15.75" customHeight="1" thickBot="1" x14ac:dyDescent="0.3"/>
    <row r="96" spans="2:16" ht="15.75" customHeight="1" thickBot="1" x14ac:dyDescent="0.3">
      <c r="B96" s="1073" t="s">
        <v>369</v>
      </c>
      <c r="C96" s="1012"/>
      <c r="D96" s="709" t="s">
        <v>189</v>
      </c>
      <c r="E96" s="710" t="s">
        <v>244</v>
      </c>
      <c r="F96" s="453" t="s">
        <v>122</v>
      </c>
      <c r="G96" s="454" t="s">
        <v>123</v>
      </c>
      <c r="H96" s="331" t="s">
        <v>124</v>
      </c>
      <c r="I96" s="335" t="s">
        <v>125</v>
      </c>
      <c r="N96" t="s">
        <v>284</v>
      </c>
    </row>
    <row r="97" spans="2:23" x14ac:dyDescent="0.25">
      <c r="B97" s="1013"/>
      <c r="C97" s="1014"/>
      <c r="D97" s="1074" t="s">
        <v>345</v>
      </c>
      <c r="E97" s="711" t="s">
        <v>241</v>
      </c>
      <c r="F97" s="716">
        <f>AVERAGE(J17:J20)</f>
        <v>0.61070000000000002</v>
      </c>
      <c r="G97" s="717">
        <f>AVERAGE(K17:K20)</f>
        <v>0.31715000000000004</v>
      </c>
      <c r="H97" s="716">
        <f>AVERAGE(L21:L22)</f>
        <v>-2.4110499999999999</v>
      </c>
      <c r="I97" s="716">
        <f>AVERAGE(M21:M22)</f>
        <v>4.2235999999999994</v>
      </c>
      <c r="O97" t="s">
        <v>285</v>
      </c>
    </row>
    <row r="98" spans="2:23" ht="15.75" customHeight="1" thickBot="1" x14ac:dyDescent="0.3">
      <c r="B98" s="1013"/>
      <c r="C98" s="1014"/>
      <c r="D98" s="1075"/>
      <c r="E98" s="713" t="s">
        <v>242</v>
      </c>
      <c r="F98" s="718">
        <f>_xlfn.STDEV.P(J17:J20)</f>
        <v>0.63931954060547846</v>
      </c>
      <c r="G98" s="719">
        <f>_xlfn.STDEV.P(K17:K20)</f>
        <v>1.450655778432637</v>
      </c>
      <c r="H98" s="718">
        <f>_xlfn.STDEV.P(L21:L22)</f>
        <v>1.5050000000000008E-2</v>
      </c>
      <c r="I98" s="718">
        <f>_xlfn.STDEV.P(M21:M22)</f>
        <v>0.54440000000000177</v>
      </c>
      <c r="O98" t="s">
        <v>286</v>
      </c>
    </row>
    <row r="99" spans="2:23" ht="15" customHeight="1" x14ac:dyDescent="0.25">
      <c r="B99" s="1013"/>
      <c r="C99" s="1014"/>
      <c r="D99" s="1074" t="s">
        <v>336</v>
      </c>
      <c r="E99" s="711" t="s">
        <v>241</v>
      </c>
      <c r="F99" s="720">
        <f>AVERAGE(J27:J30)</f>
        <v>1.3966750000000001</v>
      </c>
      <c r="G99" s="721">
        <f>AVERAGE(K27:K30)</f>
        <v>1.5559499999999999</v>
      </c>
      <c r="H99" s="720"/>
      <c r="I99" s="721"/>
    </row>
    <row r="100" spans="2:23" ht="15.75" customHeight="1" thickBot="1" x14ac:dyDescent="0.3">
      <c r="B100" s="1013"/>
      <c r="C100" s="1014"/>
      <c r="D100" s="1075"/>
      <c r="E100" s="713" t="s">
        <v>242</v>
      </c>
      <c r="F100" s="718">
        <f>_xlfn.STDEV.P(J27:J30)</f>
        <v>0.38648905142966183</v>
      </c>
      <c r="G100" s="719">
        <f>_xlfn.STDEV.P(K27:K30)</f>
        <v>0.79217125831476654</v>
      </c>
      <c r="H100" s="718"/>
      <c r="I100" s="719"/>
    </row>
    <row r="101" spans="2:23" ht="15" customHeight="1" x14ac:dyDescent="0.25">
      <c r="B101" s="1013"/>
      <c r="C101" s="1014"/>
      <c r="D101" s="1074" t="s">
        <v>337</v>
      </c>
      <c r="E101" s="711" t="s">
        <v>241</v>
      </c>
      <c r="F101" s="720">
        <f>AVERAGE(J32:J34)</f>
        <v>1.0894333333333333</v>
      </c>
      <c r="G101" s="721">
        <f>AVERAGE(K32:K34)</f>
        <v>0.87666666666666659</v>
      </c>
      <c r="H101" s="720">
        <f>L31</f>
        <v>-0.41710000000000003</v>
      </c>
      <c r="I101" s="721">
        <f>M31</f>
        <v>6.5791000000000004</v>
      </c>
    </row>
    <row r="102" spans="2:23" ht="15.75" customHeight="1" thickBot="1" x14ac:dyDescent="0.3">
      <c r="B102" s="1013"/>
      <c r="C102" s="1014"/>
      <c r="D102" s="1075"/>
      <c r="E102" s="712" t="s">
        <v>242</v>
      </c>
      <c r="F102" s="718">
        <f>_xlfn.STDEV.P(J32:J34)</f>
        <v>0.14617711479191592</v>
      </c>
      <c r="G102" s="719">
        <f>_xlfn.STDEV.P(K32:K34)</f>
        <v>0.94342417583797156</v>
      </c>
      <c r="H102" s="718">
        <v>0</v>
      </c>
      <c r="I102" s="719">
        <v>0</v>
      </c>
    </row>
    <row r="103" spans="2:23" ht="15" customHeight="1" x14ac:dyDescent="0.25">
      <c r="B103" s="1013"/>
      <c r="C103" s="1014"/>
      <c r="D103" s="1074" t="s">
        <v>338</v>
      </c>
      <c r="E103" s="714" t="s">
        <v>241</v>
      </c>
      <c r="F103" s="721">
        <f>AVERAGE(J36:J38)</f>
        <v>1.0116333333333334</v>
      </c>
      <c r="G103" s="721">
        <f>AVERAGE(K36:K38)</f>
        <v>0.94946666666666657</v>
      </c>
      <c r="H103" s="720">
        <f>L35</f>
        <v>-0.52080000000000004</v>
      </c>
      <c r="I103" s="721">
        <f>M35</f>
        <v>0.46860000000000002</v>
      </c>
      <c r="W103" t="s">
        <v>245</v>
      </c>
    </row>
    <row r="104" spans="2:23" ht="15.75" customHeight="1" thickBot="1" x14ac:dyDescent="0.3">
      <c r="B104" s="1013"/>
      <c r="C104" s="1014"/>
      <c r="D104" s="1075"/>
      <c r="E104" s="715" t="s">
        <v>242</v>
      </c>
      <c r="F104" s="721">
        <f>_xlfn.STDEV.P(J36:J38)</f>
        <v>0.31846469540943134</v>
      </c>
      <c r="G104" s="721">
        <f>_xlfn.STDEV.P(K36:K38)</f>
        <v>0.80634961124536764</v>
      </c>
      <c r="H104" s="720">
        <v>0</v>
      </c>
      <c r="I104" s="721">
        <v>0</v>
      </c>
      <c r="W104" t="s">
        <v>246</v>
      </c>
    </row>
    <row r="105" spans="2:23" ht="15" customHeight="1" thickBot="1" x14ac:dyDescent="0.3">
      <c r="B105" s="1013"/>
      <c r="C105" s="1014"/>
      <c r="D105" s="883" t="s">
        <v>188</v>
      </c>
      <c r="E105" s="884"/>
      <c r="F105" s="885">
        <f>AVERAGE(F97:F104)</f>
        <v>0.69986150861289431</v>
      </c>
      <c r="G105" s="886">
        <f>AVERAGE(G97:G104)</f>
        <v>0.96147926964550945</v>
      </c>
      <c r="H105" s="885">
        <f>AVERAGE(H97:H104)</f>
        <v>-0.55564999999999998</v>
      </c>
      <c r="I105" s="886">
        <f>AVERAGE(I97:I104)</f>
        <v>1.9692833333333335</v>
      </c>
      <c r="W105" t="s">
        <v>247</v>
      </c>
    </row>
    <row r="106" spans="2:23" ht="15" customHeight="1" thickBot="1" x14ac:dyDescent="0.3">
      <c r="B106" s="1015"/>
      <c r="C106" s="1016"/>
      <c r="D106" s="883" t="s">
        <v>243</v>
      </c>
      <c r="E106" s="884"/>
      <c r="F106" s="885">
        <f>_xlfn.STDEV.P(F98,F100,F102,F104)</f>
        <v>0.17715118726978921</v>
      </c>
      <c r="G106" s="886">
        <f t="shared" ref="G106:I106" si="20">_xlfn.STDEV.P(G98,G100,G102,G104)</f>
        <v>0.26784838365091501</v>
      </c>
      <c r="H106" s="885">
        <f t="shared" si="20"/>
        <v>7.0946380379050301E-3</v>
      </c>
      <c r="I106" s="886">
        <f t="shared" si="20"/>
        <v>0.25663262111863844</v>
      </c>
    </row>
    <row r="107" spans="2:23" ht="15.75" customHeight="1" x14ac:dyDescent="0.25">
      <c r="H107"/>
    </row>
    <row r="108" spans="2:23" ht="15.75" customHeight="1" x14ac:dyDescent="0.25">
      <c r="H108"/>
    </row>
    <row r="109" spans="2:23" ht="15.75" customHeight="1" x14ac:dyDescent="0.25"/>
  </sheetData>
  <mergeCells count="48">
    <mergeCell ref="N2:T3"/>
    <mergeCell ref="U2:AA3"/>
    <mergeCell ref="B54:C60"/>
    <mergeCell ref="D54:D55"/>
    <mergeCell ref="E54:F54"/>
    <mergeCell ref="G54:H54"/>
    <mergeCell ref="I54:L54"/>
    <mergeCell ref="E44:F44"/>
    <mergeCell ref="B2:C4"/>
    <mergeCell ref="D2:F3"/>
    <mergeCell ref="G2:M2"/>
    <mergeCell ref="G3:H3"/>
    <mergeCell ref="J3:M3"/>
    <mergeCell ref="N39:O46"/>
    <mergeCell ref="N47:P47"/>
    <mergeCell ref="B62:C65"/>
    <mergeCell ref="B67:C68"/>
    <mergeCell ref="E45:F45"/>
    <mergeCell ref="E48:F48"/>
    <mergeCell ref="B39:D49"/>
    <mergeCell ref="E39:F39"/>
    <mergeCell ref="E46:F46"/>
    <mergeCell ref="E47:F47"/>
    <mergeCell ref="E49:F49"/>
    <mergeCell ref="E40:F40"/>
    <mergeCell ref="E41:F41"/>
    <mergeCell ref="E42:F42"/>
    <mergeCell ref="E43:F43"/>
    <mergeCell ref="AE13:AF13"/>
    <mergeCell ref="AE14:AF14"/>
    <mergeCell ref="AG14:AH14"/>
    <mergeCell ref="AG13:AH13"/>
    <mergeCell ref="AE12:AH12"/>
    <mergeCell ref="B72:C82"/>
    <mergeCell ref="B84:C94"/>
    <mergeCell ref="B96:C106"/>
    <mergeCell ref="D79:D80"/>
    <mergeCell ref="D85:D86"/>
    <mergeCell ref="D87:D88"/>
    <mergeCell ref="D89:D90"/>
    <mergeCell ref="D91:D92"/>
    <mergeCell ref="D97:D98"/>
    <mergeCell ref="D73:D74"/>
    <mergeCell ref="D75:D76"/>
    <mergeCell ref="D77:D78"/>
    <mergeCell ref="D99:D100"/>
    <mergeCell ref="D101:D102"/>
    <mergeCell ref="D103:D104"/>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83"/>
  <sheetViews>
    <sheetView workbookViewId="0">
      <selection activeCell="B11" sqref="B11"/>
    </sheetView>
  </sheetViews>
  <sheetFormatPr defaultRowHeight="15" x14ac:dyDescent="0.25"/>
  <cols>
    <col min="14" max="14" width="10" customWidth="1"/>
  </cols>
  <sheetData>
    <row r="1" spans="1:28" ht="15.75" thickBot="1" x14ac:dyDescent="0.3"/>
    <row r="2" spans="1:28" ht="19.5" thickBot="1" x14ac:dyDescent="0.35">
      <c r="A2" s="1"/>
      <c r="B2" s="921" t="s">
        <v>35</v>
      </c>
      <c r="C2" s="922"/>
      <c r="D2" s="922"/>
      <c r="E2" s="922"/>
      <c r="F2" s="922"/>
      <c r="G2" s="922"/>
      <c r="H2" s="922"/>
      <c r="I2" s="922"/>
      <c r="J2" s="922"/>
      <c r="K2" s="922"/>
      <c r="L2" s="922"/>
      <c r="M2" s="922"/>
      <c r="N2" s="922"/>
      <c r="O2" s="922"/>
      <c r="P2" s="922"/>
      <c r="Q2" s="922"/>
      <c r="R2" s="922"/>
      <c r="S2" s="922"/>
      <c r="T2" s="922"/>
      <c r="U2" s="922"/>
      <c r="V2" s="922"/>
      <c r="W2" s="922"/>
      <c r="X2" s="922"/>
      <c r="Y2" s="922"/>
      <c r="Z2" s="922"/>
      <c r="AA2" s="922"/>
      <c r="AB2" s="923"/>
    </row>
    <row r="3" spans="1:28" ht="15.75" thickBot="1" x14ac:dyDescent="0.3">
      <c r="A3" s="1"/>
      <c r="B3" s="945" t="s">
        <v>21</v>
      </c>
      <c r="C3" s="946"/>
      <c r="D3" s="946"/>
      <c r="E3" s="946"/>
      <c r="F3" s="946"/>
      <c r="G3" s="946"/>
      <c r="H3" s="946"/>
      <c r="I3" s="946"/>
      <c r="J3" s="946"/>
      <c r="K3" s="946"/>
      <c r="L3" s="946"/>
      <c r="M3" s="946"/>
      <c r="N3" s="946"/>
      <c r="O3" s="947"/>
    </row>
    <row r="4" spans="1:28" s="69" customFormat="1" x14ac:dyDescent="0.25">
      <c r="A4" s="67"/>
      <c r="B4" s="68"/>
      <c r="C4" s="68"/>
      <c r="D4" s="68"/>
      <c r="E4" s="68"/>
      <c r="F4" s="68"/>
      <c r="G4" s="68"/>
      <c r="H4" s="68"/>
      <c r="I4" s="68"/>
      <c r="J4" s="68"/>
      <c r="K4" s="68"/>
      <c r="L4" s="68"/>
      <c r="M4" s="68"/>
      <c r="N4" s="68"/>
      <c r="O4" s="68"/>
    </row>
    <row r="5" spans="1:28" s="69" customFormat="1" ht="15.75" thickBot="1" x14ac:dyDescent="0.3">
      <c r="A5" s="67"/>
      <c r="B5" s="948" t="s">
        <v>34</v>
      </c>
      <c r="C5" s="949"/>
      <c r="D5" s="949"/>
      <c r="E5" s="949"/>
      <c r="F5" s="949"/>
      <c r="G5" s="949"/>
      <c r="H5" s="949"/>
      <c r="I5" s="949"/>
      <c r="J5" s="949"/>
      <c r="K5" s="949"/>
      <c r="L5" s="949"/>
      <c r="M5" s="68"/>
      <c r="N5" s="68"/>
    </row>
    <row r="6" spans="1:28" s="69" customFormat="1" ht="15.75" thickBot="1" x14ac:dyDescent="0.3">
      <c r="A6" s="67"/>
      <c r="B6" s="17"/>
      <c r="C6" s="49"/>
      <c r="D6" s="50" t="s">
        <v>37</v>
      </c>
      <c r="E6" s="50">
        <v>5</v>
      </c>
      <c r="F6" s="51">
        <v>6</v>
      </c>
      <c r="G6" s="51">
        <v>7</v>
      </c>
      <c r="H6" s="142">
        <v>8</v>
      </c>
      <c r="I6" s="143" t="s">
        <v>36</v>
      </c>
      <c r="J6" s="123" t="s">
        <v>97</v>
      </c>
      <c r="K6" s="124" t="s">
        <v>98</v>
      </c>
      <c r="L6" s="125" t="s">
        <v>99</v>
      </c>
      <c r="M6" s="113" t="s">
        <v>76</v>
      </c>
      <c r="N6" s="68"/>
    </row>
    <row r="7" spans="1:28" s="69" customFormat="1" ht="15.75" thickBot="1" x14ac:dyDescent="0.3">
      <c r="A7" s="67"/>
      <c r="B7" s="52" t="s">
        <v>28</v>
      </c>
      <c r="C7" s="18" t="s">
        <v>31</v>
      </c>
      <c r="D7" s="59">
        <v>0</v>
      </c>
      <c r="E7" s="58">
        <f>H31</f>
        <v>0.49909999999999999</v>
      </c>
      <c r="F7" s="58">
        <f>H33</f>
        <v>0.52429999999999999</v>
      </c>
      <c r="G7" s="58">
        <f>H35</f>
        <v>0.60589999999999999</v>
      </c>
      <c r="H7" s="87">
        <f>H37</f>
        <v>0.57230000000000003</v>
      </c>
      <c r="I7" s="144">
        <f>AVERAGE(E7:H7)</f>
        <v>0.5504</v>
      </c>
      <c r="J7" s="127">
        <f>MAX(E7:H7)</f>
        <v>0.60589999999999999</v>
      </c>
      <c r="K7" s="128">
        <f>MIN(E7:H7)</f>
        <v>0.49909999999999999</v>
      </c>
      <c r="L7" s="129">
        <f>_xlfn.STDEV.P(E7:H7)</f>
        <v>4.1451055475102208E-2</v>
      </c>
      <c r="M7" s="113">
        <f>(I7)/(I7+L7)</f>
        <v>0.92996370439547871</v>
      </c>
      <c r="N7" s="68"/>
    </row>
    <row r="8" spans="1:28" s="69" customFormat="1" ht="15.75" thickBot="1" x14ac:dyDescent="0.3">
      <c r="A8" s="67"/>
      <c r="B8" s="19"/>
      <c r="C8" s="19" t="s">
        <v>30</v>
      </c>
      <c r="D8" s="60">
        <v>0</v>
      </c>
      <c r="E8" s="57">
        <f>I31</f>
        <v>10.3925</v>
      </c>
      <c r="F8" s="57">
        <f>I33</f>
        <v>8.3879000000000001</v>
      </c>
      <c r="G8" s="57">
        <f>I35</f>
        <v>10.6098</v>
      </c>
      <c r="H8" s="88">
        <f>I37</f>
        <v>8.7807999999999993</v>
      </c>
      <c r="I8" s="146">
        <f>AVERAGE(E8:H8)</f>
        <v>9.5427499999999998</v>
      </c>
      <c r="J8" s="147">
        <f>MAX(E8:H8)</f>
        <v>10.6098</v>
      </c>
      <c r="K8" s="148">
        <f>MIN(E8:H8)</f>
        <v>8.3879000000000001</v>
      </c>
      <c r="L8" s="149">
        <f>_xlfn.STDEV.P(E8:H8)</f>
        <v>0.9714572931940928</v>
      </c>
      <c r="M8" s="68"/>
      <c r="N8" s="68"/>
    </row>
    <row r="9" spans="1:28" s="69" customFormat="1" x14ac:dyDescent="0.25">
      <c r="A9" s="67"/>
      <c r="B9" s="53" t="s">
        <v>29</v>
      </c>
      <c r="C9" s="63" t="s">
        <v>50</v>
      </c>
      <c r="D9" s="64">
        <v>0</v>
      </c>
      <c r="E9" s="58"/>
      <c r="F9" s="58"/>
      <c r="G9" s="58"/>
      <c r="H9" s="87"/>
      <c r="I9" s="150"/>
      <c r="J9" s="135"/>
      <c r="K9" s="136"/>
      <c r="L9" s="137"/>
      <c r="M9" s="68"/>
      <c r="N9" s="68"/>
    </row>
    <row r="10" spans="1:28" s="69" customFormat="1" ht="15.75" thickBot="1" x14ac:dyDescent="0.3">
      <c r="A10" s="67"/>
      <c r="B10" s="54"/>
      <c r="C10" s="65" t="s">
        <v>51</v>
      </c>
      <c r="D10" s="66">
        <v>0</v>
      </c>
      <c r="E10" s="57"/>
      <c r="F10" s="57"/>
      <c r="G10" s="57"/>
      <c r="H10" s="88"/>
      <c r="I10" s="145"/>
      <c r="J10" s="139"/>
      <c r="K10" s="140"/>
      <c r="L10" s="141"/>
      <c r="M10" s="68"/>
      <c r="N10" s="68"/>
    </row>
    <row r="11" spans="1:28" s="69" customFormat="1" x14ac:dyDescent="0.25">
      <c r="A11" s="67"/>
      <c r="B11" s="902" t="s">
        <v>346</v>
      </c>
      <c r="C11" s="20" t="s">
        <v>32</v>
      </c>
      <c r="D11" s="61">
        <v>0</v>
      </c>
      <c r="E11" s="58"/>
      <c r="F11" s="58"/>
      <c r="G11" s="58"/>
      <c r="H11" s="87"/>
      <c r="I11" s="144"/>
      <c r="J11" s="135"/>
      <c r="K11" s="136"/>
      <c r="L11" s="137"/>
      <c r="M11" s="68"/>
      <c r="N11" s="68"/>
    </row>
    <row r="12" spans="1:28" s="69" customFormat="1" ht="15.75" thickBot="1" x14ac:dyDescent="0.3">
      <c r="A12" s="67"/>
      <c r="B12" s="21"/>
      <c r="C12" s="21" t="s">
        <v>43</v>
      </c>
      <c r="D12" s="62">
        <v>0</v>
      </c>
      <c r="E12" s="57"/>
      <c r="F12" s="57"/>
      <c r="G12" s="57"/>
      <c r="H12" s="88"/>
      <c r="I12" s="145"/>
      <c r="J12" s="139"/>
      <c r="K12" s="140"/>
      <c r="L12" s="141"/>
      <c r="M12" s="68"/>
      <c r="N12" s="68"/>
    </row>
    <row r="13" spans="1:28" s="69" customFormat="1" x14ac:dyDescent="0.25">
      <c r="A13" s="67"/>
      <c r="B13" s="45"/>
      <c r="C13" s="45"/>
      <c r="D13" s="71"/>
      <c r="E13" s="70"/>
      <c r="F13" s="70"/>
      <c r="G13" s="70"/>
      <c r="H13" s="70"/>
      <c r="I13" s="70"/>
      <c r="J13" s="72"/>
      <c r="K13" s="68"/>
      <c r="L13" s="68"/>
      <c r="M13" s="68"/>
      <c r="N13" s="68"/>
      <c r="O13" s="68"/>
      <c r="P13" s="45"/>
      <c r="Q13" s="45"/>
      <c r="R13" s="45"/>
      <c r="S13" s="45"/>
      <c r="T13" s="56"/>
      <c r="U13" s="56"/>
      <c r="V13" s="56"/>
      <c r="W13" s="56"/>
      <c r="X13" s="56"/>
      <c r="Y13" s="56"/>
      <c r="Z13" s="56"/>
    </row>
    <row r="14" spans="1:28" x14ac:dyDescent="0.25">
      <c r="A14" s="1"/>
      <c r="B14" s="32" t="s">
        <v>0</v>
      </c>
    </row>
    <row r="15" spans="1:28" x14ac:dyDescent="0.25">
      <c r="A15" s="1"/>
      <c r="B15" s="22" t="s">
        <v>2</v>
      </c>
    </row>
    <row r="16" spans="1:28" x14ac:dyDescent="0.25">
      <c r="A16" s="1">
        <v>1</v>
      </c>
      <c r="B16" t="s">
        <v>3</v>
      </c>
      <c r="D16" t="s">
        <v>8</v>
      </c>
    </row>
    <row r="17" spans="1:28" x14ac:dyDescent="0.25">
      <c r="A17" s="1">
        <v>2</v>
      </c>
      <c r="B17" t="s">
        <v>4</v>
      </c>
      <c r="D17" t="s">
        <v>9</v>
      </c>
    </row>
    <row r="18" spans="1:28" x14ac:dyDescent="0.25">
      <c r="A18" s="1"/>
      <c r="B18" s="33"/>
      <c r="C18" s="33"/>
      <c r="D18" s="33"/>
      <c r="E18" s="33"/>
      <c r="F18" s="33"/>
      <c r="G18" s="33"/>
      <c r="H18" s="33"/>
      <c r="I18" s="33"/>
      <c r="J18" s="33"/>
      <c r="K18" s="33"/>
      <c r="L18" s="33"/>
      <c r="M18" s="33"/>
      <c r="N18" s="33"/>
      <c r="O18" s="33"/>
    </row>
    <row r="19" spans="1:28" x14ac:dyDescent="0.25">
      <c r="A19" s="1"/>
      <c r="B19" s="1" t="s">
        <v>10</v>
      </c>
      <c r="L19" s="1" t="s">
        <v>11</v>
      </c>
    </row>
    <row r="20" spans="1:28" x14ac:dyDescent="0.25">
      <c r="A20" s="1"/>
      <c r="B20" s="16" t="s">
        <v>27</v>
      </c>
      <c r="L20" s="1"/>
    </row>
    <row r="21" spans="1:28" x14ac:dyDescent="0.25">
      <c r="A21" s="1"/>
      <c r="B21" t="s">
        <v>19</v>
      </c>
      <c r="L21" t="s">
        <v>5</v>
      </c>
    </row>
    <row r="22" spans="1:28" x14ac:dyDescent="0.25">
      <c r="A22" s="1"/>
      <c r="B22" t="s">
        <v>20</v>
      </c>
      <c r="L22" t="s">
        <v>6</v>
      </c>
    </row>
    <row r="23" spans="1:28" x14ac:dyDescent="0.25">
      <c r="A23" s="1"/>
      <c r="B23" s="15" t="s">
        <v>14</v>
      </c>
      <c r="L23" t="s">
        <v>7</v>
      </c>
    </row>
    <row r="24" spans="1:28" x14ac:dyDescent="0.25">
      <c r="A24" s="1"/>
    </row>
    <row r="25" spans="1:28" x14ac:dyDescent="0.25">
      <c r="A25" s="1"/>
      <c r="B25" t="s">
        <v>17</v>
      </c>
      <c r="D25" t="s">
        <v>18</v>
      </c>
    </row>
    <row r="26" spans="1:28" x14ac:dyDescent="0.25">
      <c r="A26" s="1"/>
      <c r="D26" s="2">
        <v>2.5099999999999998</v>
      </c>
      <c r="E26" s="2">
        <v>0.33100000000000002</v>
      </c>
      <c r="F26" s="2">
        <v>-0.1726</v>
      </c>
      <c r="G26" s="2">
        <v>0.54</v>
      </c>
      <c r="H26" s="2">
        <v>0</v>
      </c>
      <c r="I26" s="2">
        <v>-1.3281000000000001</v>
      </c>
      <c r="J26" s="2">
        <v>0</v>
      </c>
    </row>
    <row r="27" spans="1:28" x14ac:dyDescent="0.25">
      <c r="A27" s="1"/>
      <c r="D27" s="2">
        <v>4.5</v>
      </c>
      <c r="E27" s="2">
        <v>0.33500000000000002</v>
      </c>
      <c r="F27" s="2">
        <v>-0.1726</v>
      </c>
      <c r="G27" s="2">
        <v>0.53100000000000003</v>
      </c>
      <c r="H27" s="2">
        <v>0</v>
      </c>
      <c r="I27" s="2">
        <v>-1.3781000000000001</v>
      </c>
      <c r="J27" s="2">
        <v>0</v>
      </c>
    </row>
    <row r="28" spans="1:28" ht="15.75" thickBot="1" x14ac:dyDescent="0.3">
      <c r="A28" s="1"/>
      <c r="D28" s="26"/>
      <c r="E28" s="26"/>
      <c r="F28" s="26"/>
      <c r="G28" s="26"/>
      <c r="H28" s="26"/>
      <c r="I28" s="26"/>
      <c r="J28" s="26"/>
    </row>
    <row r="29" spans="1:28" ht="20.25" customHeight="1" thickBot="1" x14ac:dyDescent="0.3">
      <c r="A29" s="956" t="s">
        <v>74</v>
      </c>
      <c r="B29" s="957"/>
      <c r="C29" s="957"/>
      <c r="D29" s="957"/>
      <c r="E29" s="957"/>
      <c r="F29" s="957"/>
      <c r="G29" s="957"/>
      <c r="H29" s="957"/>
      <c r="I29" s="957"/>
      <c r="J29" s="957"/>
      <c r="K29" s="957"/>
      <c r="L29" s="957"/>
      <c r="M29" s="957"/>
      <c r="N29" s="957"/>
      <c r="O29" s="957"/>
      <c r="P29" s="957"/>
      <c r="Q29" s="957"/>
      <c r="R29" s="957"/>
      <c r="S29" s="957"/>
      <c r="T29" s="957"/>
      <c r="U29" s="957"/>
      <c r="V29" s="957"/>
      <c r="W29" s="957"/>
      <c r="X29" s="957"/>
      <c r="Y29" s="957"/>
      <c r="Z29" s="957"/>
      <c r="AA29" s="957"/>
      <c r="AB29" s="958"/>
    </row>
    <row r="30" spans="1:28" ht="15.75" thickBot="1" x14ac:dyDescent="0.3">
      <c r="A30" s="1"/>
      <c r="B30" s="1" t="s">
        <v>12</v>
      </c>
      <c r="H30" t="s">
        <v>26</v>
      </c>
      <c r="I30" t="s">
        <v>1</v>
      </c>
      <c r="P30" s="31"/>
    </row>
    <row r="31" spans="1:28" ht="15" customHeight="1" x14ac:dyDescent="0.25">
      <c r="A31" s="1"/>
      <c r="B31" t="s">
        <v>22</v>
      </c>
      <c r="G31" s="4" t="s">
        <v>15</v>
      </c>
      <c r="H31" s="5">
        <v>0.49909999999999999</v>
      </c>
      <c r="I31" s="6">
        <v>10.3925</v>
      </c>
      <c r="J31" s="950" t="s">
        <v>13</v>
      </c>
      <c r="K31" s="951"/>
      <c r="L31" s="951"/>
      <c r="M31" s="951"/>
      <c r="N31" s="951"/>
      <c r="O31" s="951"/>
      <c r="P31" s="951"/>
      <c r="Q31" s="951"/>
      <c r="R31" s="951"/>
      <c r="S31" s="951"/>
      <c r="T31" s="951"/>
      <c r="U31" s="952"/>
    </row>
    <row r="32" spans="1:28" ht="15.75" thickBot="1" x14ac:dyDescent="0.3">
      <c r="A32" s="1"/>
      <c r="G32" s="7" t="s">
        <v>16</v>
      </c>
      <c r="H32" s="8">
        <v>1</v>
      </c>
      <c r="I32" s="9">
        <v>0</v>
      </c>
      <c r="J32" s="953"/>
      <c r="K32" s="954"/>
      <c r="L32" s="954"/>
      <c r="M32" s="954"/>
      <c r="N32" s="954"/>
      <c r="O32" s="954"/>
      <c r="P32" s="954"/>
      <c r="Q32" s="954"/>
      <c r="R32" s="954"/>
      <c r="S32" s="954"/>
      <c r="T32" s="954"/>
      <c r="U32" s="955"/>
    </row>
    <row r="33" spans="1:32" ht="15" customHeight="1" x14ac:dyDescent="0.25">
      <c r="A33" s="1"/>
      <c r="B33" t="s">
        <v>23</v>
      </c>
      <c r="G33" s="4" t="s">
        <v>15</v>
      </c>
      <c r="H33" s="5">
        <v>0.52429999999999999</v>
      </c>
      <c r="I33" s="12">
        <v>8.3879000000000001</v>
      </c>
      <c r="J33" s="950" t="s">
        <v>56</v>
      </c>
      <c r="K33" s="951"/>
      <c r="L33" s="951"/>
      <c r="M33" s="951"/>
      <c r="N33" s="951"/>
      <c r="O33" s="951"/>
      <c r="P33" s="951"/>
      <c r="Q33" s="951"/>
      <c r="R33" s="951"/>
      <c r="S33" s="951"/>
      <c r="T33" s="951"/>
      <c r="U33" s="952"/>
    </row>
    <row r="34" spans="1:32" ht="15.75" thickBot="1" x14ac:dyDescent="0.3">
      <c r="A34" s="1"/>
      <c r="G34" s="7" t="s">
        <v>16</v>
      </c>
      <c r="H34" s="8">
        <v>1</v>
      </c>
      <c r="I34" s="9">
        <v>1</v>
      </c>
      <c r="J34" s="953"/>
      <c r="K34" s="954"/>
      <c r="L34" s="954"/>
      <c r="M34" s="954"/>
      <c r="N34" s="954"/>
      <c r="O34" s="954"/>
      <c r="P34" s="954"/>
      <c r="Q34" s="954"/>
      <c r="R34" s="954"/>
      <c r="S34" s="954"/>
      <c r="T34" s="954"/>
      <c r="U34" s="955"/>
    </row>
    <row r="35" spans="1:32" ht="15" customHeight="1" x14ac:dyDescent="0.25">
      <c r="A35" s="1"/>
      <c r="B35" t="s">
        <v>24</v>
      </c>
      <c r="G35" s="10" t="s">
        <v>15</v>
      </c>
      <c r="H35" s="3">
        <v>0.60589999999999999</v>
      </c>
      <c r="I35" s="11">
        <v>10.6098</v>
      </c>
      <c r="J35" s="950" t="s">
        <v>57</v>
      </c>
      <c r="K35" s="951"/>
      <c r="L35" s="951"/>
      <c r="M35" s="951"/>
      <c r="N35" s="951"/>
      <c r="O35" s="951"/>
      <c r="P35" s="951"/>
      <c r="Q35" s="951"/>
      <c r="R35" s="951"/>
      <c r="S35" s="951"/>
      <c r="T35" s="951"/>
      <c r="U35" s="952"/>
    </row>
    <row r="36" spans="1:32" ht="15.75" thickBot="1" x14ac:dyDescent="0.3">
      <c r="A36" s="1"/>
      <c r="G36" s="7" t="s">
        <v>16</v>
      </c>
      <c r="H36" s="8">
        <v>1</v>
      </c>
      <c r="I36" s="9">
        <v>0</v>
      </c>
      <c r="J36" s="953"/>
      <c r="K36" s="954"/>
      <c r="L36" s="954"/>
      <c r="M36" s="954"/>
      <c r="N36" s="954"/>
      <c r="O36" s="954"/>
      <c r="P36" s="954"/>
      <c r="Q36" s="954"/>
      <c r="R36" s="954"/>
      <c r="S36" s="954"/>
      <c r="T36" s="954"/>
      <c r="U36" s="955"/>
    </row>
    <row r="37" spans="1:32" ht="15" customHeight="1" x14ac:dyDescent="0.25">
      <c r="A37" s="1"/>
      <c r="B37" t="s">
        <v>25</v>
      </c>
      <c r="G37" s="10" t="s">
        <v>15</v>
      </c>
      <c r="H37" s="37">
        <v>0.57230000000000003</v>
      </c>
      <c r="I37" s="11">
        <v>8.7807999999999993</v>
      </c>
      <c r="J37" s="950" t="s">
        <v>58</v>
      </c>
      <c r="K37" s="951"/>
      <c r="L37" s="951"/>
      <c r="M37" s="951"/>
      <c r="N37" s="951"/>
      <c r="O37" s="951"/>
      <c r="P37" s="951"/>
      <c r="Q37" s="951"/>
      <c r="R37" s="951"/>
      <c r="S37" s="951"/>
      <c r="T37" s="951"/>
      <c r="U37" s="952"/>
    </row>
    <row r="38" spans="1:32" ht="15.75" thickBot="1" x14ac:dyDescent="0.3">
      <c r="A38" s="1"/>
      <c r="G38" s="38" t="s">
        <v>16</v>
      </c>
      <c r="H38" s="39">
        <v>1</v>
      </c>
      <c r="I38" s="40">
        <v>1</v>
      </c>
      <c r="J38" s="953"/>
      <c r="K38" s="954"/>
      <c r="L38" s="954"/>
      <c r="M38" s="954"/>
      <c r="N38" s="954"/>
      <c r="O38" s="954"/>
      <c r="P38" s="954"/>
      <c r="Q38" s="954"/>
      <c r="R38" s="954"/>
      <c r="S38" s="954"/>
      <c r="T38" s="954"/>
      <c r="U38" s="955"/>
    </row>
    <row r="39" spans="1:32" x14ac:dyDescent="0.25">
      <c r="A39" s="1"/>
      <c r="G39" s="42" t="s">
        <v>54</v>
      </c>
      <c r="H39" s="43">
        <f>AVERAGE(H31,H33,H35,H37)</f>
        <v>0.5504</v>
      </c>
      <c r="I39" s="43">
        <f>AVERAGE(I31,I33,I35,I37)</f>
        <v>9.5427499999999998</v>
      </c>
    </row>
    <row r="40" spans="1:32" x14ac:dyDescent="0.25">
      <c r="A40" s="1"/>
    </row>
    <row r="41" spans="1:32" ht="15.75" thickBot="1" x14ac:dyDescent="0.3">
      <c r="A41" s="1"/>
    </row>
    <row r="42" spans="1:32" ht="15.75" thickBot="1" x14ac:dyDescent="0.3">
      <c r="A42" s="1"/>
      <c r="B42" s="927" t="s">
        <v>44</v>
      </c>
      <c r="C42" s="928"/>
      <c r="D42" s="928"/>
      <c r="E42" s="928"/>
      <c r="F42" s="928"/>
      <c r="G42" s="928"/>
      <c r="H42" s="929"/>
      <c r="J42" s="927" t="s">
        <v>45</v>
      </c>
      <c r="K42" s="928"/>
      <c r="L42" s="928"/>
      <c r="M42" s="928"/>
      <c r="N42" s="928"/>
      <c r="O42" s="928"/>
      <c r="P42" s="929"/>
      <c r="R42" s="930" t="s">
        <v>48</v>
      </c>
      <c r="S42" s="931"/>
      <c r="T42" s="931"/>
      <c r="U42" s="931"/>
      <c r="V42" s="931"/>
      <c r="W42" s="931"/>
      <c r="X42" s="932"/>
      <c r="Z42" s="930" t="s">
        <v>55</v>
      </c>
      <c r="AA42" s="931"/>
      <c r="AB42" s="931"/>
      <c r="AC42" s="931"/>
      <c r="AD42" s="931"/>
      <c r="AE42" s="931"/>
      <c r="AF42" s="932"/>
    </row>
    <row r="43" spans="1:32" x14ac:dyDescent="0.25">
      <c r="A43" s="1" t="s">
        <v>31</v>
      </c>
      <c r="B43" s="35">
        <v>1</v>
      </c>
      <c r="C43" s="35">
        <v>1</v>
      </c>
      <c r="D43" s="35">
        <v>1</v>
      </c>
      <c r="E43" s="35">
        <v>1</v>
      </c>
      <c r="F43" s="35">
        <v>1</v>
      </c>
      <c r="G43" s="35">
        <v>1</v>
      </c>
      <c r="H43" s="35">
        <v>1</v>
      </c>
      <c r="J43" s="35">
        <v>1</v>
      </c>
      <c r="K43" s="35">
        <v>0</v>
      </c>
      <c r="L43" s="35">
        <v>1</v>
      </c>
      <c r="M43" s="35">
        <v>1</v>
      </c>
      <c r="N43" s="35">
        <v>1</v>
      </c>
      <c r="O43" s="35">
        <v>1</v>
      </c>
      <c r="P43" s="35">
        <v>1</v>
      </c>
      <c r="R43" s="2">
        <v>1</v>
      </c>
      <c r="S43" s="2">
        <v>1</v>
      </c>
      <c r="T43" s="2">
        <v>1</v>
      </c>
      <c r="U43" s="2">
        <v>1</v>
      </c>
      <c r="V43" s="2">
        <v>1</v>
      </c>
      <c r="W43" s="2">
        <v>1</v>
      </c>
      <c r="X43" s="2">
        <v>1</v>
      </c>
      <c r="Z43" s="2">
        <v>1</v>
      </c>
      <c r="AA43" s="2">
        <v>0</v>
      </c>
      <c r="AB43" s="2">
        <v>1</v>
      </c>
      <c r="AC43" s="2">
        <v>1</v>
      </c>
      <c r="AD43" s="2">
        <v>1</v>
      </c>
      <c r="AE43" s="2">
        <v>1</v>
      </c>
      <c r="AF43" s="2">
        <v>1</v>
      </c>
    </row>
    <row r="44" spans="1:32" x14ac:dyDescent="0.25">
      <c r="A44" s="1" t="s">
        <v>30</v>
      </c>
      <c r="B44" s="2">
        <v>0</v>
      </c>
      <c r="C44" s="2">
        <v>1</v>
      </c>
      <c r="D44" s="2">
        <v>1</v>
      </c>
      <c r="E44" s="2">
        <v>1</v>
      </c>
      <c r="F44" s="2">
        <v>1</v>
      </c>
      <c r="G44" s="2">
        <v>1</v>
      </c>
      <c r="H44" s="2">
        <v>1</v>
      </c>
      <c r="J44" s="2">
        <v>1</v>
      </c>
      <c r="K44" s="2">
        <v>1</v>
      </c>
      <c r="L44" s="2">
        <v>1</v>
      </c>
      <c r="M44" s="2">
        <v>1</v>
      </c>
      <c r="N44" s="2">
        <v>1</v>
      </c>
      <c r="O44" s="2">
        <v>1</v>
      </c>
      <c r="P44" s="2">
        <v>1</v>
      </c>
      <c r="R44" s="2">
        <v>0</v>
      </c>
      <c r="S44" s="2">
        <v>1</v>
      </c>
      <c r="T44" s="2">
        <v>1</v>
      </c>
      <c r="U44" s="2">
        <v>1</v>
      </c>
      <c r="V44" s="2">
        <v>1</v>
      </c>
      <c r="W44" s="2">
        <v>1</v>
      </c>
      <c r="X44" s="2">
        <v>1</v>
      </c>
      <c r="Z44" s="2">
        <v>1</v>
      </c>
      <c r="AA44" s="2">
        <v>1</v>
      </c>
      <c r="AB44" s="2">
        <v>1</v>
      </c>
      <c r="AC44" s="2">
        <v>1</v>
      </c>
      <c r="AD44" s="2">
        <v>1</v>
      </c>
      <c r="AE44" s="2">
        <v>1</v>
      </c>
      <c r="AF44" s="2">
        <v>1</v>
      </c>
    </row>
    <row r="45" spans="1:32" x14ac:dyDescent="0.25">
      <c r="A45" s="1" t="s">
        <v>46</v>
      </c>
      <c r="B45" s="2">
        <v>0</v>
      </c>
      <c r="C45" s="2">
        <v>1</v>
      </c>
      <c r="D45" s="2">
        <v>1</v>
      </c>
      <c r="E45" s="2">
        <v>1</v>
      </c>
      <c r="F45" s="2">
        <v>1</v>
      </c>
      <c r="G45" s="2">
        <v>1</v>
      </c>
      <c r="H45" s="2">
        <v>1</v>
      </c>
      <c r="J45" s="2">
        <v>0</v>
      </c>
      <c r="K45" s="2">
        <v>1</v>
      </c>
      <c r="L45" s="2">
        <v>1</v>
      </c>
      <c r="M45" s="2">
        <v>1</v>
      </c>
      <c r="N45" s="2">
        <v>1</v>
      </c>
      <c r="O45" s="2">
        <v>1</v>
      </c>
      <c r="P45" s="2">
        <v>1</v>
      </c>
      <c r="R45" s="2">
        <v>0</v>
      </c>
      <c r="S45" s="2">
        <v>1</v>
      </c>
      <c r="T45" s="2">
        <v>1</v>
      </c>
      <c r="U45" s="2">
        <v>1</v>
      </c>
      <c r="V45" s="2">
        <v>1</v>
      </c>
      <c r="W45" s="2">
        <v>1</v>
      </c>
      <c r="X45" s="2">
        <v>1</v>
      </c>
      <c r="Z45" s="2">
        <v>0</v>
      </c>
      <c r="AA45" s="2">
        <v>1</v>
      </c>
      <c r="AB45" s="2">
        <v>1</v>
      </c>
      <c r="AC45" s="2">
        <v>1</v>
      </c>
      <c r="AD45" s="2">
        <v>1</v>
      </c>
      <c r="AE45" s="2">
        <v>1</v>
      </c>
      <c r="AF45" s="2">
        <v>1</v>
      </c>
    </row>
    <row r="46" spans="1:32" x14ac:dyDescent="0.25">
      <c r="A46" s="1" t="s">
        <v>47</v>
      </c>
      <c r="B46" s="2">
        <v>0</v>
      </c>
      <c r="C46" s="2">
        <v>1</v>
      </c>
      <c r="D46" s="2">
        <v>1</v>
      </c>
      <c r="E46" s="2">
        <v>1</v>
      </c>
      <c r="F46" s="2">
        <v>1</v>
      </c>
      <c r="G46" s="2">
        <v>1</v>
      </c>
      <c r="H46" s="2">
        <v>1</v>
      </c>
      <c r="J46" s="2">
        <v>0</v>
      </c>
      <c r="K46" s="2">
        <v>1</v>
      </c>
      <c r="L46" s="2">
        <v>1</v>
      </c>
      <c r="M46" s="2">
        <v>1</v>
      </c>
      <c r="N46" s="2">
        <v>1</v>
      </c>
      <c r="O46" s="2">
        <v>1</v>
      </c>
      <c r="P46" s="2">
        <v>1</v>
      </c>
      <c r="R46" s="2">
        <v>0</v>
      </c>
      <c r="S46" s="2">
        <v>1</v>
      </c>
      <c r="T46" s="2">
        <v>1</v>
      </c>
      <c r="U46" s="2">
        <v>1</v>
      </c>
      <c r="V46" s="2">
        <v>1</v>
      </c>
      <c r="W46" s="2">
        <v>1</v>
      </c>
      <c r="X46" s="2">
        <v>1</v>
      </c>
      <c r="Z46" s="2">
        <v>0</v>
      </c>
      <c r="AA46" s="2">
        <v>1</v>
      </c>
      <c r="AB46" s="2">
        <v>1</v>
      </c>
      <c r="AC46" s="2">
        <v>1</v>
      </c>
      <c r="AD46" s="2">
        <v>1</v>
      </c>
      <c r="AE46" s="2">
        <v>1</v>
      </c>
      <c r="AF46" s="2">
        <v>1</v>
      </c>
    </row>
    <row r="47" spans="1:32" x14ac:dyDescent="0.25">
      <c r="A47" s="1" t="s">
        <v>32</v>
      </c>
      <c r="B47" s="2">
        <v>0</v>
      </c>
      <c r="C47" s="2">
        <v>1</v>
      </c>
      <c r="D47" s="2">
        <v>1</v>
      </c>
      <c r="E47" s="2">
        <v>1</v>
      </c>
      <c r="F47" s="2">
        <v>1</v>
      </c>
      <c r="G47" s="2">
        <v>1</v>
      </c>
      <c r="H47" s="2">
        <v>1</v>
      </c>
      <c r="J47" s="2">
        <v>0</v>
      </c>
      <c r="K47" s="2">
        <v>1</v>
      </c>
      <c r="L47" s="2">
        <v>1</v>
      </c>
      <c r="M47" s="2">
        <v>1</v>
      </c>
      <c r="N47" s="2">
        <v>1</v>
      </c>
      <c r="O47" s="2">
        <v>1</v>
      </c>
      <c r="P47" s="2">
        <v>1</v>
      </c>
      <c r="R47" s="2">
        <v>0</v>
      </c>
      <c r="S47" s="2">
        <v>1</v>
      </c>
      <c r="T47" s="2">
        <v>1</v>
      </c>
      <c r="U47" s="2">
        <v>1</v>
      </c>
      <c r="V47" s="2">
        <v>1</v>
      </c>
      <c r="W47" s="2">
        <v>1</v>
      </c>
      <c r="X47" s="2">
        <v>1</v>
      </c>
      <c r="Z47" s="2">
        <v>0</v>
      </c>
      <c r="AA47" s="2">
        <v>1</v>
      </c>
      <c r="AB47" s="2">
        <v>1</v>
      </c>
      <c r="AC47" s="2">
        <v>1</v>
      </c>
      <c r="AD47" s="2">
        <v>1</v>
      </c>
      <c r="AE47" s="2">
        <v>1</v>
      </c>
      <c r="AF47" s="2">
        <v>1</v>
      </c>
    </row>
    <row r="48" spans="1:32" x14ac:dyDescent="0.25">
      <c r="A48" s="1" t="s">
        <v>43</v>
      </c>
      <c r="B48" s="2">
        <v>0</v>
      </c>
      <c r="C48" s="2">
        <v>1</v>
      </c>
      <c r="D48" s="2">
        <v>1</v>
      </c>
      <c r="E48" s="2">
        <v>1</v>
      </c>
      <c r="F48" s="2">
        <v>1</v>
      </c>
      <c r="G48" s="2">
        <v>1</v>
      </c>
      <c r="H48" s="2">
        <v>1</v>
      </c>
      <c r="J48" s="2">
        <v>0</v>
      </c>
      <c r="K48" s="2">
        <v>1</v>
      </c>
      <c r="L48" s="2">
        <v>1</v>
      </c>
      <c r="M48" s="2">
        <v>1</v>
      </c>
      <c r="N48" s="2">
        <v>1</v>
      </c>
      <c r="O48" s="2">
        <v>1</v>
      </c>
      <c r="P48" s="2">
        <v>1</v>
      </c>
      <c r="R48" s="2">
        <v>0</v>
      </c>
      <c r="S48" s="2">
        <v>1</v>
      </c>
      <c r="T48" s="2">
        <v>1</v>
      </c>
      <c r="U48" s="2">
        <v>1</v>
      </c>
      <c r="V48" s="2">
        <v>1</v>
      </c>
      <c r="W48" s="2">
        <v>1</v>
      </c>
      <c r="X48" s="2">
        <v>1</v>
      </c>
      <c r="Z48" s="2">
        <v>0</v>
      </c>
      <c r="AA48" s="2">
        <v>1</v>
      </c>
      <c r="AB48" s="2">
        <v>1</v>
      </c>
      <c r="AC48" s="2">
        <v>1</v>
      </c>
      <c r="AD48" s="2">
        <v>1</v>
      </c>
      <c r="AE48" s="2">
        <v>1</v>
      </c>
      <c r="AF48" s="2">
        <v>1</v>
      </c>
    </row>
    <row r="49" spans="1:32" x14ac:dyDescent="0.25">
      <c r="A49" s="1"/>
      <c r="R49" t="s">
        <v>49</v>
      </c>
      <c r="T49">
        <f>I35/'Succes Training'!J6</f>
        <v>1.0103978020338487</v>
      </c>
      <c r="Z49" t="s">
        <v>49</v>
      </c>
      <c r="AB49" t="e">
        <f>I37/#REF!</f>
        <v>#REF!</v>
      </c>
    </row>
    <row r="50" spans="1:32" x14ac:dyDescent="0.25">
      <c r="A50" s="1"/>
      <c r="R50" t="s">
        <v>52</v>
      </c>
      <c r="T50" t="s">
        <v>53</v>
      </c>
      <c r="Z50" t="s">
        <v>52</v>
      </c>
      <c r="AB50" t="s">
        <v>53</v>
      </c>
    </row>
    <row r="51" spans="1:32" x14ac:dyDescent="0.25">
      <c r="A51" s="1"/>
    </row>
    <row r="52" spans="1:32" x14ac:dyDescent="0.25">
      <c r="A52" s="1"/>
      <c r="B52" t="s">
        <v>59</v>
      </c>
      <c r="R52" t="s">
        <v>72</v>
      </c>
      <c r="V52">
        <f>I35/I39</f>
        <v>1.111817872206649</v>
      </c>
    </row>
    <row r="53" spans="1:32" x14ac:dyDescent="0.25">
      <c r="A53" s="1"/>
      <c r="R53" t="s">
        <v>73</v>
      </c>
    </row>
    <row r="54" spans="1:32" x14ac:dyDescent="0.25">
      <c r="A54" s="1"/>
    </row>
    <row r="55" spans="1:32" ht="15.75" thickBot="1" x14ac:dyDescent="0.3">
      <c r="A55" s="1"/>
    </row>
    <row r="56" spans="1:32" ht="21.75" thickBot="1" x14ac:dyDescent="0.3">
      <c r="A56" s="956" t="s">
        <v>75</v>
      </c>
      <c r="B56" s="957"/>
      <c r="C56" s="957"/>
      <c r="D56" s="957"/>
      <c r="E56" s="957"/>
      <c r="F56" s="957"/>
      <c r="G56" s="957"/>
      <c r="H56" s="957"/>
      <c r="I56" s="957"/>
      <c r="J56" s="957"/>
      <c r="K56" s="957"/>
      <c r="L56" s="957"/>
      <c r="M56" s="957"/>
      <c r="N56" s="957"/>
      <c r="O56" s="957"/>
      <c r="P56" s="957"/>
      <c r="Q56" s="957"/>
      <c r="R56" s="957"/>
      <c r="S56" s="957"/>
      <c r="T56" s="957"/>
      <c r="U56" s="957"/>
      <c r="V56" s="957"/>
      <c r="W56" s="957"/>
      <c r="X56" s="957"/>
      <c r="Y56" s="957"/>
      <c r="Z56" s="957"/>
      <c r="AA56" s="957"/>
      <c r="AB56" s="958"/>
    </row>
    <row r="57" spans="1:32" x14ac:dyDescent="0.25">
      <c r="A57" s="1"/>
    </row>
    <row r="58" spans="1:32" ht="15.75" thickBot="1" x14ac:dyDescent="0.3">
      <c r="A58" s="1"/>
      <c r="B58" s="948" t="s">
        <v>34</v>
      </c>
      <c r="C58" s="949"/>
      <c r="D58" s="949"/>
      <c r="E58" s="949"/>
      <c r="F58" s="949"/>
      <c r="G58" s="949"/>
      <c r="H58" s="949"/>
      <c r="I58" s="949"/>
      <c r="J58" s="949"/>
      <c r="K58" s="949"/>
      <c r="L58" s="949"/>
      <c r="M58" s="949"/>
      <c r="N58" s="949"/>
    </row>
    <row r="59" spans="1:32" ht="15.75" thickBot="1" x14ac:dyDescent="0.3">
      <c r="A59" s="1"/>
      <c r="B59" s="17"/>
      <c r="C59" s="49"/>
      <c r="D59" s="111" t="s">
        <v>37</v>
      </c>
      <c r="E59" s="112">
        <v>5</v>
      </c>
      <c r="F59" s="110">
        <v>6</v>
      </c>
      <c r="G59" s="110">
        <v>7</v>
      </c>
      <c r="H59" s="110">
        <v>8</v>
      </c>
      <c r="I59" s="191" t="s">
        <v>36</v>
      </c>
      <c r="J59" s="192" t="s">
        <v>97</v>
      </c>
      <c r="K59" s="193" t="s">
        <v>98</v>
      </c>
      <c r="L59" s="260" t="s">
        <v>99</v>
      </c>
      <c r="M59" s="266" t="s">
        <v>76</v>
      </c>
      <c r="N59" s="267" t="s">
        <v>102</v>
      </c>
    </row>
    <row r="60" spans="1:32" x14ac:dyDescent="0.25">
      <c r="A60" s="1"/>
      <c r="B60" s="52" t="s">
        <v>28</v>
      </c>
      <c r="C60" s="18" t="s">
        <v>31</v>
      </c>
      <c r="D60" s="81">
        <v>0.55000000000000004</v>
      </c>
      <c r="E60" s="82">
        <v>0.49909999999999999</v>
      </c>
      <c r="F60" s="83">
        <v>0.52429999999999999</v>
      </c>
      <c r="G60" s="83">
        <v>0.60589999999999999</v>
      </c>
      <c r="H60" s="97">
        <v>0.57230000000000003</v>
      </c>
      <c r="I60" s="150">
        <f>AVERAGE(D60:H60)</f>
        <v>0.55031999999999992</v>
      </c>
      <c r="J60" s="194">
        <f>MAX(E60:H60)</f>
        <v>0.60589999999999999</v>
      </c>
      <c r="K60" s="150">
        <f>MIN(E60:H60)</f>
        <v>0.49909999999999999</v>
      </c>
      <c r="L60" s="164">
        <f>_xlfn.STDEV.P(E60:H60)</f>
        <v>4.1451055475102208E-2</v>
      </c>
      <c r="M60" s="264">
        <f>I60/J60</f>
        <v>0.90826869120316867</v>
      </c>
      <c r="N60" s="265">
        <f>1-M60</f>
        <v>9.1731308796831335E-2</v>
      </c>
      <c r="P60" t="s">
        <v>133</v>
      </c>
    </row>
    <row r="61" spans="1:32" ht="15.75" thickBot="1" x14ac:dyDescent="0.3">
      <c r="A61" s="1"/>
      <c r="B61" s="19"/>
      <c r="C61" s="19" t="s">
        <v>30</v>
      </c>
      <c r="D61" s="80">
        <v>9.5</v>
      </c>
      <c r="E61" s="84"/>
      <c r="F61" s="57">
        <v>8.3879000000000001</v>
      </c>
      <c r="G61" s="57"/>
      <c r="H61" s="99">
        <v>8.7807999999999993</v>
      </c>
      <c r="I61" s="145">
        <f>AVERAGE(D61:H61)</f>
        <v>8.8895666666666671</v>
      </c>
      <c r="J61" s="195">
        <f>MAX(E61:H61)</f>
        <v>8.7807999999999993</v>
      </c>
      <c r="K61" s="145">
        <f>MIN(E61:H61)</f>
        <v>8.3879000000000001</v>
      </c>
      <c r="L61" s="261">
        <f>_xlfn.STDEV.P(E61:H61)</f>
        <v>0.19644999999999957</v>
      </c>
      <c r="M61" s="262">
        <f>I61/J61</f>
        <v>1.0123868743926143</v>
      </c>
      <c r="N61" s="263">
        <f>1-M61</f>
        <v>-1.2386874392614322E-2</v>
      </c>
      <c r="P61" t="s">
        <v>133</v>
      </c>
    </row>
    <row r="62" spans="1:32" ht="15.75" thickBot="1" x14ac:dyDescent="0.3"/>
    <row r="63" spans="1:32" ht="15.75" thickBot="1" x14ac:dyDescent="0.3">
      <c r="A63" s="1"/>
      <c r="B63" s="927" t="s">
        <v>44</v>
      </c>
      <c r="C63" s="928"/>
      <c r="D63" s="928"/>
      <c r="E63" s="928"/>
      <c r="F63" s="928"/>
      <c r="G63" s="928"/>
      <c r="H63" s="929"/>
      <c r="J63" s="927" t="s">
        <v>45</v>
      </c>
      <c r="K63" s="928"/>
      <c r="L63" s="928"/>
      <c r="M63" s="928"/>
      <c r="N63" s="928"/>
      <c r="O63" s="928"/>
      <c r="P63" s="929"/>
      <c r="R63" s="930" t="s">
        <v>48</v>
      </c>
      <c r="S63" s="931"/>
      <c r="T63" s="931"/>
      <c r="U63" s="931"/>
      <c r="V63" s="931"/>
      <c r="W63" s="931"/>
      <c r="X63" s="932"/>
      <c r="Z63" s="930" t="s">
        <v>55</v>
      </c>
      <c r="AA63" s="931"/>
      <c r="AB63" s="931"/>
      <c r="AC63" s="931"/>
      <c r="AD63" s="931"/>
      <c r="AE63" s="931"/>
      <c r="AF63" s="932"/>
    </row>
    <row r="64" spans="1:32" x14ac:dyDescent="0.25">
      <c r="A64" s="1" t="s">
        <v>31</v>
      </c>
      <c r="B64" s="73">
        <v>1</v>
      </c>
      <c r="C64" s="73">
        <v>0</v>
      </c>
      <c r="D64" s="35">
        <v>1</v>
      </c>
      <c r="E64" s="35">
        <v>1</v>
      </c>
      <c r="F64" s="35">
        <v>1</v>
      </c>
      <c r="G64" s="35">
        <v>1</v>
      </c>
      <c r="H64" s="35">
        <v>1</v>
      </c>
      <c r="J64" s="73">
        <v>1</v>
      </c>
      <c r="K64" s="73">
        <v>0</v>
      </c>
      <c r="L64" s="35">
        <v>1</v>
      </c>
      <c r="M64" s="35">
        <v>1</v>
      </c>
      <c r="N64" s="35">
        <v>1</v>
      </c>
      <c r="O64" s="35">
        <v>1</v>
      </c>
      <c r="P64" s="35">
        <v>1</v>
      </c>
      <c r="R64" s="74">
        <v>1</v>
      </c>
      <c r="S64" s="75">
        <v>1</v>
      </c>
      <c r="T64" s="2">
        <v>1</v>
      </c>
      <c r="U64" s="2">
        <v>1</v>
      </c>
      <c r="V64" s="2">
        <v>1</v>
      </c>
      <c r="W64" s="2">
        <v>1</v>
      </c>
      <c r="X64" s="2">
        <v>1</v>
      </c>
      <c r="Z64" s="74">
        <v>1</v>
      </c>
      <c r="AA64" s="74">
        <v>0</v>
      </c>
      <c r="AB64" s="2">
        <v>1</v>
      </c>
      <c r="AC64" s="2">
        <v>1</v>
      </c>
      <c r="AD64" s="2">
        <v>1</v>
      </c>
      <c r="AE64" s="2">
        <v>1</v>
      </c>
      <c r="AF64" s="2">
        <v>1</v>
      </c>
    </row>
    <row r="65" spans="1:32" x14ac:dyDescent="0.25">
      <c r="A65" s="1" t="s">
        <v>30</v>
      </c>
      <c r="B65" s="2">
        <v>0</v>
      </c>
      <c r="C65" s="2">
        <v>1</v>
      </c>
      <c r="D65" s="2">
        <v>1</v>
      </c>
      <c r="E65" s="2">
        <v>1</v>
      </c>
      <c r="F65" s="2">
        <v>1</v>
      </c>
      <c r="G65" s="2">
        <v>1</v>
      </c>
      <c r="H65" s="2">
        <v>1</v>
      </c>
      <c r="J65" s="74">
        <v>1</v>
      </c>
      <c r="K65" s="2">
        <v>1</v>
      </c>
      <c r="L65" s="2">
        <v>1</v>
      </c>
      <c r="M65" s="2">
        <v>1</v>
      </c>
      <c r="N65" s="2">
        <v>1</v>
      </c>
      <c r="O65" s="2">
        <v>1</v>
      </c>
      <c r="P65" s="2">
        <v>1</v>
      </c>
      <c r="R65" s="2">
        <v>0</v>
      </c>
      <c r="S65" s="2">
        <v>1</v>
      </c>
      <c r="T65" s="2">
        <v>1</v>
      </c>
      <c r="U65" s="2">
        <v>1</v>
      </c>
      <c r="V65" s="2">
        <v>1</v>
      </c>
      <c r="W65" s="2">
        <v>1</v>
      </c>
      <c r="X65" s="2">
        <v>1</v>
      </c>
      <c r="Z65" s="74">
        <v>1</v>
      </c>
      <c r="AA65" s="77">
        <v>1</v>
      </c>
      <c r="AB65" s="74">
        <v>0</v>
      </c>
      <c r="AC65" s="2">
        <v>1</v>
      </c>
      <c r="AD65" s="2">
        <v>1</v>
      </c>
      <c r="AE65" s="2">
        <v>1</v>
      </c>
      <c r="AF65" s="2">
        <v>1</v>
      </c>
    </row>
    <row r="66" spans="1:32" x14ac:dyDescent="0.25">
      <c r="A66" s="1" t="s">
        <v>46</v>
      </c>
      <c r="B66" s="2">
        <v>0</v>
      </c>
      <c r="C66" s="2">
        <v>1</v>
      </c>
      <c r="D66" s="2">
        <v>1</v>
      </c>
      <c r="E66" s="2">
        <v>1</v>
      </c>
      <c r="F66" s="2">
        <v>1</v>
      </c>
      <c r="G66" s="2">
        <v>1</v>
      </c>
      <c r="H66" s="2">
        <v>1</v>
      </c>
      <c r="J66" s="2">
        <v>0</v>
      </c>
      <c r="K66" s="2">
        <v>1</v>
      </c>
      <c r="L66" s="2">
        <v>1</v>
      </c>
      <c r="M66" s="2">
        <v>1</v>
      </c>
      <c r="N66" s="2">
        <v>1</v>
      </c>
      <c r="O66" s="2">
        <v>1</v>
      </c>
      <c r="P66" s="2">
        <v>1</v>
      </c>
      <c r="R66" s="2">
        <v>0</v>
      </c>
      <c r="S66" s="2">
        <v>1</v>
      </c>
      <c r="T66" s="2">
        <v>1</v>
      </c>
      <c r="U66" s="2">
        <v>1</v>
      </c>
      <c r="V66" s="2">
        <v>1</v>
      </c>
      <c r="W66" s="2">
        <v>1</v>
      </c>
      <c r="X66" s="2">
        <v>1</v>
      </c>
      <c r="Z66" s="2">
        <v>0</v>
      </c>
      <c r="AA66" s="2">
        <v>1</v>
      </c>
      <c r="AB66" s="2">
        <v>1</v>
      </c>
      <c r="AC66" s="2">
        <v>1</v>
      </c>
      <c r="AD66" s="2">
        <v>1</v>
      </c>
      <c r="AE66" s="2">
        <v>1</v>
      </c>
      <c r="AF66" s="2">
        <v>1</v>
      </c>
    </row>
    <row r="67" spans="1:32" x14ac:dyDescent="0.25">
      <c r="A67" s="1" t="s">
        <v>47</v>
      </c>
      <c r="B67" s="2">
        <v>0</v>
      </c>
      <c r="C67" s="2">
        <v>1</v>
      </c>
      <c r="D67" s="2">
        <v>1</v>
      </c>
      <c r="E67" s="2">
        <v>1</v>
      </c>
      <c r="F67" s="2">
        <v>1</v>
      </c>
      <c r="G67" s="2">
        <v>1</v>
      </c>
      <c r="H67" s="2">
        <v>1</v>
      </c>
      <c r="J67" s="2">
        <v>0</v>
      </c>
      <c r="K67" s="2">
        <v>1</v>
      </c>
      <c r="L67" s="2">
        <v>1</v>
      </c>
      <c r="M67" s="2">
        <v>1</v>
      </c>
      <c r="N67" s="2">
        <v>1</v>
      </c>
      <c r="O67" s="2">
        <v>1</v>
      </c>
      <c r="P67" s="2">
        <v>1</v>
      </c>
      <c r="R67" s="2">
        <v>0</v>
      </c>
      <c r="S67" s="2">
        <v>1</v>
      </c>
      <c r="T67" s="2">
        <v>1</v>
      </c>
      <c r="U67" s="2">
        <v>1</v>
      </c>
      <c r="V67" s="2">
        <v>1</v>
      </c>
      <c r="W67" s="2">
        <v>1</v>
      </c>
      <c r="X67" s="2">
        <v>1</v>
      </c>
      <c r="Z67" s="2">
        <v>0</v>
      </c>
      <c r="AA67" s="2">
        <v>1</v>
      </c>
      <c r="AB67" s="2">
        <v>1</v>
      </c>
      <c r="AC67" s="2">
        <v>1</v>
      </c>
      <c r="AD67" s="2">
        <v>1</v>
      </c>
      <c r="AE67" s="2">
        <v>1</v>
      </c>
      <c r="AF67" s="2">
        <v>1</v>
      </c>
    </row>
    <row r="68" spans="1:32" x14ac:dyDescent="0.25">
      <c r="A68" s="1" t="s">
        <v>32</v>
      </c>
      <c r="B68" s="2">
        <v>0</v>
      </c>
      <c r="C68" s="2">
        <v>1</v>
      </c>
      <c r="D68" s="2">
        <v>1</v>
      </c>
      <c r="E68" s="2">
        <v>1</v>
      </c>
      <c r="F68" s="2">
        <v>1</v>
      </c>
      <c r="G68" s="2">
        <v>1</v>
      </c>
      <c r="H68" s="2">
        <v>1</v>
      </c>
      <c r="J68" s="2">
        <v>0</v>
      </c>
      <c r="K68" s="2">
        <v>1</v>
      </c>
      <c r="L68" s="2">
        <v>1</v>
      </c>
      <c r="M68" s="2">
        <v>1</v>
      </c>
      <c r="N68" s="2">
        <v>1</v>
      </c>
      <c r="O68" s="2">
        <v>1</v>
      </c>
      <c r="P68" s="2">
        <v>1</v>
      </c>
      <c r="R68" s="2">
        <v>0</v>
      </c>
      <c r="S68" s="2">
        <v>1</v>
      </c>
      <c r="T68" s="2">
        <v>1</v>
      </c>
      <c r="U68" s="2">
        <v>1</v>
      </c>
      <c r="V68" s="2">
        <v>1</v>
      </c>
      <c r="W68" s="2">
        <v>1</v>
      </c>
      <c r="X68" s="2">
        <v>1</v>
      </c>
      <c r="Z68" s="2">
        <v>0</v>
      </c>
      <c r="AA68" s="2">
        <v>1</v>
      </c>
      <c r="AB68" s="2">
        <v>1</v>
      </c>
      <c r="AC68" s="2">
        <v>1</v>
      </c>
      <c r="AD68" s="2">
        <v>1</v>
      </c>
      <c r="AE68" s="2">
        <v>1</v>
      </c>
      <c r="AF68" s="2">
        <v>1</v>
      </c>
    </row>
    <row r="69" spans="1:32" x14ac:dyDescent="0.25">
      <c r="A69" s="1" t="s">
        <v>43</v>
      </c>
      <c r="B69" s="2">
        <v>0</v>
      </c>
      <c r="C69" s="2">
        <v>1</v>
      </c>
      <c r="D69" s="2">
        <v>1</v>
      </c>
      <c r="E69" s="2">
        <v>1</v>
      </c>
      <c r="F69" s="2">
        <v>1</v>
      </c>
      <c r="G69" s="2">
        <v>1</v>
      </c>
      <c r="H69" s="2">
        <v>1</v>
      </c>
      <c r="J69" s="2">
        <v>0</v>
      </c>
      <c r="K69" s="2">
        <v>1</v>
      </c>
      <c r="L69" s="2">
        <v>1</v>
      </c>
      <c r="M69" s="2">
        <v>1</v>
      </c>
      <c r="N69" s="2">
        <v>1</v>
      </c>
      <c r="O69" s="2">
        <v>1</v>
      </c>
      <c r="P69" s="2">
        <v>1</v>
      </c>
      <c r="R69" s="2">
        <v>0</v>
      </c>
      <c r="S69" s="2">
        <v>1</v>
      </c>
      <c r="T69" s="2">
        <v>1</v>
      </c>
      <c r="U69" s="2">
        <v>1</v>
      </c>
      <c r="V69" s="2">
        <v>1</v>
      </c>
      <c r="W69" s="2">
        <v>1</v>
      </c>
      <c r="X69" s="2">
        <v>1</v>
      </c>
      <c r="Z69" s="2">
        <v>0</v>
      </c>
      <c r="AA69" s="2">
        <v>1</v>
      </c>
      <c r="AB69" s="2">
        <v>1</v>
      </c>
      <c r="AC69" s="2">
        <v>1</v>
      </c>
      <c r="AD69" s="2">
        <v>1</v>
      </c>
      <c r="AE69" s="2">
        <v>1</v>
      </c>
      <c r="AF69" s="2">
        <v>1</v>
      </c>
    </row>
    <row r="71" spans="1:32" ht="15.75" thickBot="1" x14ac:dyDescent="0.3">
      <c r="B71" s="2" t="s">
        <v>31</v>
      </c>
      <c r="C71" s="2">
        <v>0.49909999999999999</v>
      </c>
      <c r="E71" s="2" t="s">
        <v>79</v>
      </c>
      <c r="F71" s="2">
        <v>10.3925</v>
      </c>
      <c r="G71" s="2">
        <f>F71/F72</f>
        <v>0.98919664953359987</v>
      </c>
      <c r="J71" s="2" t="s">
        <v>31</v>
      </c>
      <c r="K71" s="284">
        <v>0.52429999999999999</v>
      </c>
      <c r="M71" s="2" t="s">
        <v>80</v>
      </c>
      <c r="N71" s="57">
        <v>8.3879000000000001</v>
      </c>
      <c r="O71" s="2">
        <f>N71/N72</f>
        <v>0.93782948249934328</v>
      </c>
      <c r="R71" s="2" t="s">
        <v>31</v>
      </c>
      <c r="S71" s="2">
        <v>0.60589999999999999</v>
      </c>
      <c r="U71" s="2" t="s">
        <v>80</v>
      </c>
      <c r="V71" s="57">
        <f>S72</f>
        <v>10.6098</v>
      </c>
      <c r="W71" s="2">
        <f>V71/V72</f>
        <v>1.1862543954293125</v>
      </c>
      <c r="Z71" s="2" t="s">
        <v>31</v>
      </c>
      <c r="AA71" s="58">
        <v>0.57230000000000003</v>
      </c>
      <c r="AC71" t="s">
        <v>87</v>
      </c>
    </row>
    <row r="72" spans="1:32" ht="15.75" thickBot="1" x14ac:dyDescent="0.3">
      <c r="B72" s="2" t="s">
        <v>30</v>
      </c>
      <c r="C72" s="2">
        <v>10.3925</v>
      </c>
      <c r="E72" s="2" t="s">
        <v>77</v>
      </c>
      <c r="F72" s="2">
        <v>10.506</v>
      </c>
      <c r="G72" s="2"/>
      <c r="J72" s="2" t="s">
        <v>30</v>
      </c>
      <c r="K72" s="57">
        <v>8.3879000000000001</v>
      </c>
      <c r="M72" s="2" t="s">
        <v>78</v>
      </c>
      <c r="N72" s="2">
        <f>8.94395</f>
        <v>8.9439499999999992</v>
      </c>
      <c r="O72" s="2"/>
      <c r="R72" s="2" t="s">
        <v>30</v>
      </c>
      <c r="S72" s="57">
        <v>10.6098</v>
      </c>
      <c r="U72" s="2" t="s">
        <v>77</v>
      </c>
      <c r="V72" s="2">
        <f>8.94395</f>
        <v>8.9439499999999992</v>
      </c>
      <c r="W72" s="2"/>
      <c r="Z72" s="2" t="s">
        <v>30</v>
      </c>
      <c r="AA72" s="57">
        <v>8.7807999999999993</v>
      </c>
    </row>
    <row r="74" spans="1:32" ht="15.75" thickBot="1" x14ac:dyDescent="0.3">
      <c r="B74" t="s">
        <v>84</v>
      </c>
      <c r="J74" t="s">
        <v>82</v>
      </c>
      <c r="U74" s="2" t="s">
        <v>86</v>
      </c>
      <c r="V74" s="57">
        <f>S71</f>
        <v>0.60589999999999999</v>
      </c>
      <c r="W74" s="2">
        <f>V74/V75</f>
        <v>1.1552681102910192</v>
      </c>
    </row>
    <row r="75" spans="1:32" x14ac:dyDescent="0.25">
      <c r="B75" t="s">
        <v>85</v>
      </c>
      <c r="U75" s="2" t="s">
        <v>78</v>
      </c>
      <c r="V75" s="2">
        <f>0.524467</f>
        <v>0.52446700000000002</v>
      </c>
      <c r="W75" s="2"/>
    </row>
    <row r="77" spans="1:32" x14ac:dyDescent="0.25">
      <c r="R77" t="s">
        <v>81</v>
      </c>
    </row>
    <row r="78" spans="1:32" x14ac:dyDescent="0.25">
      <c r="R78" s="76" t="s">
        <v>83</v>
      </c>
    </row>
    <row r="79" spans="1:32" ht="15.75" thickBot="1" x14ac:dyDescent="0.3"/>
    <row r="80" spans="1:32" ht="15.75" thickBot="1" x14ac:dyDescent="0.3">
      <c r="B80" s="965" t="s">
        <v>113</v>
      </c>
      <c r="C80" s="966"/>
      <c r="D80" s="966"/>
      <c r="E80" s="966"/>
      <c r="F80" s="966"/>
      <c r="G80" s="967"/>
    </row>
    <row r="81" spans="2:7" ht="15.75" thickBot="1" x14ac:dyDescent="0.3">
      <c r="B81" s="968" t="s">
        <v>109</v>
      </c>
      <c r="C81" s="969"/>
      <c r="D81" s="970"/>
      <c r="E81" s="968" t="s">
        <v>112</v>
      </c>
      <c r="F81" s="969"/>
      <c r="G81" s="970"/>
    </row>
    <row r="82" spans="2:7" x14ac:dyDescent="0.25">
      <c r="B82" s="184" t="s">
        <v>31</v>
      </c>
      <c r="C82" s="959">
        <f>4/4</f>
        <v>1</v>
      </c>
      <c r="D82" s="960"/>
      <c r="E82" s="26" t="s">
        <v>31</v>
      </c>
      <c r="F82" s="961">
        <f>3/4</f>
        <v>0.75</v>
      </c>
      <c r="G82" s="962"/>
    </row>
    <row r="83" spans="2:7" ht="15.75" thickBot="1" x14ac:dyDescent="0.3">
      <c r="B83" s="185" t="s">
        <v>30</v>
      </c>
      <c r="C83" s="963">
        <f>2/4</f>
        <v>0.5</v>
      </c>
      <c r="D83" s="964"/>
      <c r="E83" s="186" t="s">
        <v>30</v>
      </c>
      <c r="F83" s="963">
        <f>1/3</f>
        <v>0.33333333333333331</v>
      </c>
      <c r="G83" s="964"/>
    </row>
  </sheetData>
  <mergeCells count="25">
    <mergeCell ref="Z42:AF42"/>
    <mergeCell ref="C82:D82"/>
    <mergeCell ref="F82:G82"/>
    <mergeCell ref="C83:D83"/>
    <mergeCell ref="F83:G83"/>
    <mergeCell ref="B58:N58"/>
    <mergeCell ref="B80:G80"/>
    <mergeCell ref="B81:D81"/>
    <mergeCell ref="E81:G81"/>
    <mergeCell ref="B2:AB2"/>
    <mergeCell ref="B3:O3"/>
    <mergeCell ref="Z63:AF63"/>
    <mergeCell ref="B5:L5"/>
    <mergeCell ref="J31:U32"/>
    <mergeCell ref="A29:AB29"/>
    <mergeCell ref="J35:U36"/>
    <mergeCell ref="J33:U34"/>
    <mergeCell ref="A56:AB56"/>
    <mergeCell ref="B63:H63"/>
    <mergeCell ref="J63:P63"/>
    <mergeCell ref="R63:X63"/>
    <mergeCell ref="J37:U38"/>
    <mergeCell ref="B42:H42"/>
    <mergeCell ref="J42:P42"/>
    <mergeCell ref="R42:X4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77"/>
  <sheetViews>
    <sheetView zoomScale="90" zoomScaleNormal="90" workbookViewId="0">
      <selection activeCell="B11" sqref="B11"/>
    </sheetView>
  </sheetViews>
  <sheetFormatPr defaultRowHeight="15" x14ac:dyDescent="0.25"/>
  <cols>
    <col min="18" max="18" width="10.7109375" customWidth="1"/>
  </cols>
  <sheetData>
    <row r="1" spans="1:28" ht="15.75" thickBot="1" x14ac:dyDescent="0.3"/>
    <row r="2" spans="1:28" ht="19.5" thickBot="1" x14ac:dyDescent="0.35">
      <c r="A2" s="1"/>
      <c r="B2" s="921" t="s">
        <v>35</v>
      </c>
      <c r="C2" s="922"/>
      <c r="D2" s="922"/>
      <c r="E2" s="922"/>
      <c r="F2" s="922"/>
      <c r="G2" s="922"/>
      <c r="H2" s="922"/>
      <c r="I2" s="922"/>
      <c r="J2" s="922"/>
      <c r="K2" s="922"/>
      <c r="L2" s="922"/>
      <c r="M2" s="922"/>
      <c r="N2" s="922"/>
      <c r="O2" s="922"/>
      <c r="P2" s="922"/>
      <c r="Q2" s="922"/>
      <c r="R2" s="922"/>
      <c r="S2" s="922"/>
      <c r="T2" s="922"/>
      <c r="U2" s="922"/>
      <c r="V2" s="922"/>
      <c r="W2" s="922"/>
      <c r="X2" s="922"/>
      <c r="Y2" s="922"/>
      <c r="Z2" s="922"/>
      <c r="AA2" s="922"/>
      <c r="AB2" s="923"/>
    </row>
    <row r="3" spans="1:28" x14ac:dyDescent="0.25">
      <c r="A3" s="1"/>
      <c r="B3" s="971" t="s">
        <v>88</v>
      </c>
      <c r="C3" s="972"/>
      <c r="D3" s="972"/>
      <c r="E3" s="972"/>
      <c r="F3" s="972"/>
      <c r="G3" s="972"/>
      <c r="H3" s="972"/>
      <c r="I3" s="972"/>
      <c r="J3" s="972"/>
      <c r="K3" s="972"/>
      <c r="L3" s="972"/>
      <c r="M3" s="972"/>
      <c r="N3" s="972"/>
      <c r="O3" s="972"/>
      <c r="P3" s="972"/>
      <c r="Q3" s="972"/>
      <c r="R3" s="972"/>
      <c r="S3" s="972"/>
      <c r="T3" s="972"/>
      <c r="U3" s="972"/>
      <c r="V3" s="972"/>
      <c r="W3" s="972"/>
      <c r="X3" s="972"/>
      <c r="Y3" s="972"/>
      <c r="Z3" s="972"/>
      <c r="AA3" s="972"/>
      <c r="AB3" s="972"/>
    </row>
    <row r="4" spans="1:28" s="69" customFormat="1" ht="15.75" thickBot="1" x14ac:dyDescent="0.3">
      <c r="A4" s="67"/>
      <c r="B4" s="68"/>
      <c r="C4" s="68"/>
      <c r="D4" s="68"/>
      <c r="E4" s="68"/>
      <c r="F4" s="68"/>
      <c r="G4" s="68"/>
      <c r="H4" s="68"/>
      <c r="I4" s="68"/>
      <c r="J4" s="68"/>
      <c r="K4" s="68"/>
      <c r="L4" s="68"/>
      <c r="M4" s="68"/>
      <c r="N4" s="68"/>
      <c r="O4" s="68"/>
    </row>
    <row r="5" spans="1:28" s="69" customFormat="1" ht="15.75" thickBot="1" x14ac:dyDescent="0.3">
      <c r="A5" s="67"/>
      <c r="B5" s="933" t="s">
        <v>93</v>
      </c>
      <c r="C5" s="934"/>
      <c r="D5" s="934"/>
      <c r="E5" s="934"/>
      <c r="F5" s="934"/>
      <c r="G5" s="934"/>
      <c r="H5" s="934"/>
      <c r="I5" s="934"/>
      <c r="J5" s="934"/>
      <c r="K5" s="934"/>
      <c r="L5" s="934"/>
      <c r="M5" s="934"/>
      <c r="N5" s="934"/>
      <c r="O5" s="934"/>
      <c r="P5" s="934"/>
      <c r="Q5" s="934"/>
      <c r="R5" s="934"/>
      <c r="S5" s="935"/>
    </row>
    <row r="6" spans="1:28" s="69" customFormat="1" ht="15.75" thickBot="1" x14ac:dyDescent="0.3">
      <c r="A6" s="67"/>
      <c r="B6" s="17"/>
      <c r="C6" s="49"/>
      <c r="D6" s="160" t="s">
        <v>37</v>
      </c>
      <c r="E6" s="162">
        <v>9</v>
      </c>
      <c r="F6" s="93">
        <v>10</v>
      </c>
      <c r="G6" s="93">
        <v>11</v>
      </c>
      <c r="H6" s="93">
        <v>12</v>
      </c>
      <c r="I6" s="163">
        <v>13</v>
      </c>
      <c r="J6" s="161">
        <v>14</v>
      </c>
      <c r="K6" s="92">
        <v>15</v>
      </c>
      <c r="L6" s="95">
        <v>16</v>
      </c>
      <c r="M6" s="122" t="s">
        <v>36</v>
      </c>
      <c r="N6" s="123" t="s">
        <v>97</v>
      </c>
      <c r="O6" s="124" t="s">
        <v>98</v>
      </c>
      <c r="P6" s="125" t="s">
        <v>99</v>
      </c>
      <c r="Q6" s="115" t="s">
        <v>76</v>
      </c>
      <c r="R6" s="151" t="s">
        <v>101</v>
      </c>
      <c r="S6" s="153" t="s">
        <v>102</v>
      </c>
    </row>
    <row r="7" spans="1:28" s="69" customFormat="1" x14ac:dyDescent="0.25">
      <c r="A7" s="67"/>
      <c r="B7" s="52" t="s">
        <v>28</v>
      </c>
      <c r="C7" s="18" t="s">
        <v>31</v>
      </c>
      <c r="D7" s="81">
        <v>0</v>
      </c>
      <c r="E7" s="82"/>
      <c r="F7" s="83"/>
      <c r="G7" s="83"/>
      <c r="H7" s="109"/>
      <c r="I7" s="82"/>
      <c r="J7" s="96"/>
      <c r="K7" s="83"/>
      <c r="L7" s="97"/>
      <c r="M7" s="126"/>
      <c r="N7" s="127"/>
      <c r="O7" s="128"/>
      <c r="P7" s="129"/>
      <c r="Q7" s="114"/>
      <c r="R7" s="108"/>
      <c r="S7" s="103"/>
    </row>
    <row r="8" spans="1:28" s="69" customFormat="1" ht="15.75" thickBot="1" x14ac:dyDescent="0.3">
      <c r="A8" s="67"/>
      <c r="B8" s="19"/>
      <c r="C8" s="19" t="s">
        <v>30</v>
      </c>
      <c r="D8" s="80">
        <v>0</v>
      </c>
      <c r="E8" s="89"/>
      <c r="F8" s="90"/>
      <c r="G8" s="90"/>
      <c r="H8" s="91"/>
      <c r="I8" s="84"/>
      <c r="J8" s="98"/>
      <c r="K8" s="57"/>
      <c r="L8" s="99"/>
      <c r="M8" s="130"/>
      <c r="N8" s="131"/>
      <c r="O8" s="132"/>
      <c r="P8" s="133"/>
      <c r="Q8" s="117"/>
      <c r="R8" s="104"/>
      <c r="S8" s="105"/>
    </row>
    <row r="9" spans="1:28" s="69" customFormat="1" x14ac:dyDescent="0.25">
      <c r="A9" s="67"/>
      <c r="B9" s="53" t="s">
        <v>29</v>
      </c>
      <c r="C9" s="63" t="s">
        <v>50</v>
      </c>
      <c r="D9" s="85">
        <v>0.2</v>
      </c>
      <c r="E9" s="82"/>
      <c r="F9" s="83"/>
      <c r="G9" s="83"/>
      <c r="H9" s="174">
        <v>2.1700000000000001E-2</v>
      </c>
      <c r="I9" s="177">
        <v>0.13489999999999999</v>
      </c>
      <c r="J9" s="178">
        <v>0.31319999999999998</v>
      </c>
      <c r="K9" s="179">
        <v>5.4999999999999997E-3</v>
      </c>
      <c r="L9" s="180">
        <v>0.15720000000000001</v>
      </c>
      <c r="M9" s="164">
        <f t="shared" ref="M9:M10" si="0">AVERAGE(E9:L9)</f>
        <v>0.1265</v>
      </c>
      <c r="N9" s="135">
        <f>MAX(E9:L9)</f>
        <v>0.31319999999999998</v>
      </c>
      <c r="O9" s="136">
        <f>MIN(E9:L9)</f>
        <v>5.4999999999999997E-3</v>
      </c>
      <c r="P9" s="166">
        <f>_xlfn.STDEV.P(E9:L9)</f>
        <v>0.11089993688005415</v>
      </c>
      <c r="Q9" s="170">
        <f>M9/(M9+P9)</f>
        <v>0.53285608101873205</v>
      </c>
      <c r="R9" s="168">
        <v>0.2</v>
      </c>
      <c r="S9" s="103">
        <v>1</v>
      </c>
      <c r="U9" s="69" t="s">
        <v>103</v>
      </c>
    </row>
    <row r="10" spans="1:28" s="69" customFormat="1" ht="15.75" thickBot="1" x14ac:dyDescent="0.3">
      <c r="A10" s="67"/>
      <c r="B10" s="54"/>
      <c r="C10" s="65" t="s">
        <v>51</v>
      </c>
      <c r="D10" s="86">
        <v>-0.2</v>
      </c>
      <c r="E10" s="158">
        <v>-0.19989999999999999</v>
      </c>
      <c r="F10" s="159">
        <v>-0.19989999999999999</v>
      </c>
      <c r="G10" s="159">
        <v>-0.19989999999999999</v>
      </c>
      <c r="H10" s="88"/>
      <c r="I10" s="89"/>
      <c r="J10" s="181"/>
      <c r="K10" s="90"/>
      <c r="L10" s="100"/>
      <c r="M10" s="165">
        <f t="shared" si="0"/>
        <v>-0.19989999999999999</v>
      </c>
      <c r="N10" s="139">
        <f>MAX(E10:L10)</f>
        <v>-0.19989999999999999</v>
      </c>
      <c r="O10" s="140">
        <f>MIN(E10:L10)</f>
        <v>-0.19989999999999999</v>
      </c>
      <c r="P10" s="167">
        <f>_xlfn.STDEV.P(E10:L10)</f>
        <v>0</v>
      </c>
      <c r="Q10" s="171">
        <f>M10/(M10+P10)</f>
        <v>1</v>
      </c>
      <c r="R10" s="169">
        <f>R9</f>
        <v>0.2</v>
      </c>
      <c r="S10" s="105">
        <v>1</v>
      </c>
    </row>
    <row r="11" spans="1:28" s="69" customFormat="1" x14ac:dyDescent="0.25">
      <c r="A11" s="67"/>
      <c r="B11" s="902" t="s">
        <v>346</v>
      </c>
      <c r="C11" s="20" t="s">
        <v>32</v>
      </c>
      <c r="D11" s="101">
        <v>0</v>
      </c>
      <c r="E11" s="82"/>
      <c r="F11" s="83"/>
      <c r="G11" s="83"/>
      <c r="H11" s="109"/>
      <c r="I11" s="82"/>
      <c r="J11" s="96"/>
      <c r="K11" s="83"/>
      <c r="L11" s="97"/>
      <c r="M11" s="164"/>
      <c r="N11" s="135"/>
      <c r="O11" s="136"/>
      <c r="P11" s="137"/>
      <c r="Q11" s="117"/>
      <c r="R11" s="10"/>
      <c r="S11" s="152"/>
    </row>
    <row r="12" spans="1:28" s="69" customFormat="1" ht="15.75" thickBot="1" x14ac:dyDescent="0.3">
      <c r="A12" s="67"/>
      <c r="B12" s="21"/>
      <c r="C12" s="21" t="s">
        <v>43</v>
      </c>
      <c r="D12" s="102">
        <v>0</v>
      </c>
      <c r="E12" s="84"/>
      <c r="F12" s="57"/>
      <c r="G12" s="57"/>
      <c r="H12" s="88"/>
      <c r="I12" s="84"/>
      <c r="J12" s="98"/>
      <c r="K12" s="57"/>
      <c r="L12" s="99"/>
      <c r="M12" s="165"/>
      <c r="N12" s="139"/>
      <c r="O12" s="140"/>
      <c r="P12" s="141"/>
      <c r="Q12" s="118"/>
      <c r="R12" s="13"/>
      <c r="S12" s="14"/>
    </row>
    <row r="13" spans="1:28" s="69" customFormat="1" x14ac:dyDescent="0.25">
      <c r="A13" s="67"/>
      <c r="B13" s="45"/>
      <c r="C13" s="45"/>
      <c r="D13" s="71"/>
      <c r="E13" s="70"/>
      <c r="F13" s="70"/>
      <c r="G13" s="70"/>
      <c r="H13" s="70"/>
      <c r="I13" s="70"/>
      <c r="J13" s="72"/>
      <c r="K13" s="68"/>
      <c r="L13" s="68"/>
      <c r="M13" s="68"/>
      <c r="N13" s="68"/>
      <c r="O13" s="68"/>
      <c r="P13" s="45"/>
      <c r="Q13" s="45"/>
      <c r="R13" s="45"/>
    </row>
    <row r="14" spans="1:28" x14ac:dyDescent="0.25">
      <c r="A14" s="1"/>
      <c r="B14" s="32" t="s">
        <v>89</v>
      </c>
    </row>
    <row r="15" spans="1:28" x14ac:dyDescent="0.25">
      <c r="A15" s="1"/>
      <c r="B15" s="22" t="s">
        <v>2</v>
      </c>
    </row>
    <row r="16" spans="1:28" x14ac:dyDescent="0.25">
      <c r="A16" s="1">
        <v>1</v>
      </c>
      <c r="B16" t="s">
        <v>50</v>
      </c>
    </row>
    <row r="17" spans="1:32" x14ac:dyDescent="0.25">
      <c r="A17" s="1">
        <v>2</v>
      </c>
      <c r="B17" t="s">
        <v>51</v>
      </c>
    </row>
    <row r="18" spans="1:32" x14ac:dyDescent="0.25">
      <c r="A18" s="1"/>
    </row>
    <row r="19" spans="1:32" x14ac:dyDescent="0.25">
      <c r="A19" s="1"/>
      <c r="B19" t="s">
        <v>17</v>
      </c>
      <c r="D19" t="s">
        <v>18</v>
      </c>
    </row>
    <row r="20" spans="1:32" x14ac:dyDescent="0.25">
      <c r="A20" s="1"/>
      <c r="D20" s="2">
        <v>2.5099999999999998</v>
      </c>
      <c r="E20" s="2">
        <v>0.33100000000000002</v>
      </c>
      <c r="F20" s="2">
        <v>-0.1726</v>
      </c>
      <c r="G20" s="2">
        <v>0.54</v>
      </c>
      <c r="H20" s="2">
        <v>0</v>
      </c>
      <c r="I20" s="2">
        <v>-1.3281000000000001</v>
      </c>
      <c r="J20" s="2">
        <v>0</v>
      </c>
    </row>
    <row r="21" spans="1:32" x14ac:dyDescent="0.25">
      <c r="A21" s="1"/>
      <c r="D21" s="2">
        <v>4.5</v>
      </c>
      <c r="E21" s="2">
        <v>0.33500000000000002</v>
      </c>
      <c r="F21" s="2">
        <v>-0.1726</v>
      </c>
      <c r="G21" s="2">
        <v>0.53100000000000003</v>
      </c>
      <c r="H21" s="2">
        <v>0</v>
      </c>
      <c r="I21" s="2">
        <v>-1.3781000000000001</v>
      </c>
      <c r="J21" s="2">
        <v>0</v>
      </c>
    </row>
    <row r="22" spans="1:32" ht="15.75" thickBot="1" x14ac:dyDescent="0.3">
      <c r="A22" s="1"/>
      <c r="D22" s="26"/>
      <c r="E22" s="26"/>
      <c r="F22" s="26"/>
      <c r="G22" s="26"/>
      <c r="H22" s="26"/>
      <c r="I22" s="26"/>
      <c r="J22" s="26"/>
    </row>
    <row r="23" spans="1:32" ht="20.25" customHeight="1" thickBot="1" x14ac:dyDescent="0.3">
      <c r="A23" s="956" t="s">
        <v>74</v>
      </c>
      <c r="B23" s="957"/>
      <c r="C23" s="957"/>
      <c r="D23" s="957"/>
      <c r="E23" s="957"/>
      <c r="F23" s="957"/>
      <c r="G23" s="957"/>
      <c r="H23" s="957"/>
      <c r="I23" s="957"/>
      <c r="J23" s="957"/>
      <c r="K23" s="957"/>
      <c r="L23" s="957"/>
      <c r="M23" s="957"/>
      <c r="N23" s="957"/>
      <c r="O23" s="957"/>
      <c r="P23" s="957"/>
      <c r="Q23" s="957"/>
      <c r="R23" s="957"/>
      <c r="S23" s="957"/>
      <c r="T23" s="957"/>
      <c r="U23" s="957"/>
      <c r="V23" s="957"/>
      <c r="W23" s="957"/>
      <c r="X23" s="957"/>
      <c r="Y23" s="957"/>
      <c r="Z23" s="957"/>
      <c r="AA23" s="957"/>
      <c r="AB23" s="958"/>
    </row>
    <row r="24" spans="1:32" ht="15.75" thickBot="1" x14ac:dyDescent="0.3">
      <c r="A24" s="1" t="s">
        <v>95</v>
      </c>
    </row>
    <row r="25" spans="1:32" ht="15.75" customHeight="1" x14ac:dyDescent="0.25">
      <c r="A25" s="1"/>
      <c r="B25" s="936" t="s">
        <v>60</v>
      </c>
      <c r="C25" s="937"/>
      <c r="D25" s="937"/>
      <c r="E25" s="937"/>
      <c r="F25" s="937"/>
      <c r="G25" s="937"/>
      <c r="H25" s="938"/>
      <c r="J25" s="936" t="s">
        <v>61</v>
      </c>
      <c r="K25" s="937"/>
      <c r="L25" s="937"/>
      <c r="M25" s="937"/>
      <c r="N25" s="937"/>
      <c r="O25" s="937"/>
      <c r="P25" s="938"/>
      <c r="R25" s="930" t="s">
        <v>62</v>
      </c>
      <c r="S25" s="931"/>
      <c r="T25" s="931"/>
      <c r="U25" s="931"/>
      <c r="V25" s="931"/>
      <c r="W25" s="931"/>
      <c r="X25" s="932"/>
      <c r="Z25" s="930" t="s">
        <v>63</v>
      </c>
      <c r="AA25" s="931"/>
      <c r="AB25" s="931"/>
      <c r="AC25" s="931"/>
      <c r="AD25" s="931"/>
      <c r="AE25" s="931"/>
      <c r="AF25" s="932"/>
    </row>
    <row r="26" spans="1:32" ht="15.75" customHeight="1" x14ac:dyDescent="0.25">
      <c r="A26" s="1" t="s">
        <v>31</v>
      </c>
      <c r="B26" s="41">
        <v>0</v>
      </c>
      <c r="C26" s="41">
        <v>1</v>
      </c>
      <c r="D26" s="41">
        <v>1</v>
      </c>
      <c r="E26" s="41">
        <v>1</v>
      </c>
      <c r="F26" s="41">
        <v>1</v>
      </c>
      <c r="G26" s="41">
        <v>1</v>
      </c>
      <c r="H26" s="41">
        <v>1</v>
      </c>
      <c r="J26" s="41">
        <v>0</v>
      </c>
      <c r="K26" s="41">
        <v>1</v>
      </c>
      <c r="L26" s="41">
        <v>1</v>
      </c>
      <c r="M26" s="41">
        <v>1</v>
      </c>
      <c r="N26" s="41">
        <v>1</v>
      </c>
      <c r="O26" s="41">
        <v>1</v>
      </c>
      <c r="P26" s="41">
        <v>1</v>
      </c>
      <c r="R26" s="41">
        <v>0</v>
      </c>
      <c r="S26" s="41">
        <v>1</v>
      </c>
      <c r="T26" s="41">
        <v>1</v>
      </c>
      <c r="U26" s="41">
        <v>1</v>
      </c>
      <c r="V26" s="41">
        <v>1</v>
      </c>
      <c r="W26" s="41">
        <v>1</v>
      </c>
      <c r="X26" s="41">
        <v>1</v>
      </c>
      <c r="Z26" s="41">
        <v>0</v>
      </c>
      <c r="AA26" s="41">
        <v>1</v>
      </c>
      <c r="AB26" s="41">
        <v>1</v>
      </c>
      <c r="AC26" s="41">
        <v>1</v>
      </c>
      <c r="AD26" s="41">
        <v>1</v>
      </c>
      <c r="AE26" s="41">
        <v>1</v>
      </c>
      <c r="AF26" s="41">
        <v>1</v>
      </c>
    </row>
    <row r="27" spans="1:32" ht="15.75" customHeight="1" x14ac:dyDescent="0.25">
      <c r="A27" s="1" t="s">
        <v>30</v>
      </c>
      <c r="B27" s="2">
        <v>0</v>
      </c>
      <c r="C27" s="2">
        <v>1</v>
      </c>
      <c r="D27" s="2">
        <v>1</v>
      </c>
      <c r="E27" s="2">
        <v>1</v>
      </c>
      <c r="F27" s="2">
        <v>1</v>
      </c>
      <c r="G27" s="2">
        <v>1</v>
      </c>
      <c r="H27" s="2">
        <v>1</v>
      </c>
      <c r="J27" s="2">
        <v>0</v>
      </c>
      <c r="K27" s="2">
        <v>1</v>
      </c>
      <c r="L27" s="2">
        <v>1</v>
      </c>
      <c r="M27" s="2">
        <v>1</v>
      </c>
      <c r="N27" s="2">
        <v>1</v>
      </c>
      <c r="O27" s="2">
        <v>1</v>
      </c>
      <c r="P27" s="2">
        <v>1</v>
      </c>
      <c r="R27" s="41">
        <v>0</v>
      </c>
      <c r="S27" s="41">
        <v>1</v>
      </c>
      <c r="T27" s="41">
        <v>1</v>
      </c>
      <c r="U27" s="41">
        <v>1</v>
      </c>
      <c r="V27" s="41">
        <v>1</v>
      </c>
      <c r="W27" s="41">
        <v>1</v>
      </c>
      <c r="X27" s="41">
        <v>1</v>
      </c>
      <c r="Z27" s="41">
        <v>0</v>
      </c>
      <c r="AA27" s="41">
        <v>1</v>
      </c>
      <c r="AB27" s="41">
        <v>1</v>
      </c>
      <c r="AC27" s="41">
        <v>1</v>
      </c>
      <c r="AD27" s="41">
        <v>1</v>
      </c>
      <c r="AE27" s="41">
        <v>1</v>
      </c>
      <c r="AF27" s="41">
        <v>1</v>
      </c>
    </row>
    <row r="28" spans="1:32" ht="15.75" customHeight="1" x14ac:dyDescent="0.25">
      <c r="A28" s="1" t="s">
        <v>46</v>
      </c>
      <c r="B28" s="2">
        <v>0</v>
      </c>
      <c r="C28" s="2">
        <v>1</v>
      </c>
      <c r="D28" s="2">
        <v>1</v>
      </c>
      <c r="E28" s="2">
        <v>1</v>
      </c>
      <c r="F28" s="2">
        <v>1</v>
      </c>
      <c r="G28" s="2">
        <v>1</v>
      </c>
      <c r="H28" s="2">
        <v>1</v>
      </c>
      <c r="J28" s="2">
        <v>0</v>
      </c>
      <c r="K28" s="2">
        <v>1</v>
      </c>
      <c r="L28" s="2">
        <v>1</v>
      </c>
      <c r="M28" s="2">
        <v>1</v>
      </c>
      <c r="N28" s="2">
        <v>1</v>
      </c>
      <c r="O28" s="2">
        <v>1</v>
      </c>
      <c r="P28" s="2">
        <v>1</v>
      </c>
      <c r="R28" s="78">
        <v>1</v>
      </c>
      <c r="S28" s="41">
        <v>1</v>
      </c>
      <c r="T28" s="41">
        <v>1</v>
      </c>
      <c r="U28" s="41">
        <v>1</v>
      </c>
      <c r="V28" s="41">
        <v>1</v>
      </c>
      <c r="W28" s="41">
        <v>1</v>
      </c>
      <c r="X28" s="41">
        <v>1</v>
      </c>
      <c r="Z28" s="78">
        <v>1</v>
      </c>
      <c r="AA28" s="41">
        <v>1</v>
      </c>
      <c r="AB28" s="41">
        <v>1</v>
      </c>
      <c r="AC28" s="41">
        <v>1</v>
      </c>
      <c r="AD28" s="41">
        <v>1</v>
      </c>
      <c r="AE28" s="41">
        <v>1</v>
      </c>
      <c r="AF28" s="41">
        <v>1</v>
      </c>
    </row>
    <row r="29" spans="1:32" ht="15.75" customHeight="1" x14ac:dyDescent="0.25">
      <c r="A29" s="1" t="s">
        <v>47</v>
      </c>
      <c r="B29" s="74">
        <v>1</v>
      </c>
      <c r="C29" s="2">
        <v>1</v>
      </c>
      <c r="D29" s="2">
        <v>1</v>
      </c>
      <c r="E29" s="74">
        <v>0</v>
      </c>
      <c r="F29" s="2">
        <v>1</v>
      </c>
      <c r="G29" s="2">
        <v>1</v>
      </c>
      <c r="H29" s="2">
        <v>1</v>
      </c>
      <c r="J29" s="74">
        <v>1</v>
      </c>
      <c r="K29" s="2">
        <v>1</v>
      </c>
      <c r="L29" s="2">
        <v>1</v>
      </c>
      <c r="M29" s="74">
        <v>0</v>
      </c>
      <c r="N29" s="2">
        <v>1</v>
      </c>
      <c r="O29" s="2">
        <v>1</v>
      </c>
      <c r="P29" s="2">
        <v>1</v>
      </c>
      <c r="R29" s="41">
        <v>0</v>
      </c>
      <c r="S29" s="41">
        <v>1</v>
      </c>
      <c r="T29" s="41">
        <v>1</v>
      </c>
      <c r="U29" s="41">
        <v>1</v>
      </c>
      <c r="V29" s="41">
        <v>1</v>
      </c>
      <c r="W29" s="41">
        <v>1</v>
      </c>
      <c r="X29" s="41">
        <v>1</v>
      </c>
      <c r="Z29" s="41">
        <v>0</v>
      </c>
      <c r="AA29" s="41">
        <v>1</v>
      </c>
      <c r="AB29" s="41">
        <v>1</v>
      </c>
      <c r="AC29" s="41">
        <v>1</v>
      </c>
      <c r="AD29" s="41">
        <v>1</v>
      </c>
      <c r="AE29" s="41">
        <v>1</v>
      </c>
      <c r="AF29" s="41">
        <v>1</v>
      </c>
    </row>
    <row r="30" spans="1:32" x14ac:dyDescent="0.25">
      <c r="A30" s="1" t="s">
        <v>32</v>
      </c>
      <c r="B30" s="2">
        <v>0</v>
      </c>
      <c r="C30" s="2">
        <v>1</v>
      </c>
      <c r="D30" s="2">
        <v>1</v>
      </c>
      <c r="E30" s="2">
        <v>1</v>
      </c>
      <c r="F30" s="2">
        <v>1</v>
      </c>
      <c r="G30" s="2">
        <v>1</v>
      </c>
      <c r="H30" s="2">
        <v>1</v>
      </c>
      <c r="J30" s="2">
        <v>0</v>
      </c>
      <c r="K30" s="2">
        <v>1</v>
      </c>
      <c r="L30" s="2">
        <v>1</v>
      </c>
      <c r="M30" s="2">
        <v>1</v>
      </c>
      <c r="N30" s="2">
        <v>1</v>
      </c>
      <c r="O30" s="2">
        <v>1</v>
      </c>
      <c r="P30" s="2">
        <v>1</v>
      </c>
      <c r="R30" s="41">
        <v>0</v>
      </c>
      <c r="S30" s="41">
        <v>1</v>
      </c>
      <c r="T30" s="41">
        <v>1</v>
      </c>
      <c r="U30" s="41">
        <v>1</v>
      </c>
      <c r="V30" s="41">
        <v>1</v>
      </c>
      <c r="W30" s="41">
        <v>1</v>
      </c>
      <c r="X30" s="41">
        <v>1</v>
      </c>
      <c r="Z30" s="41">
        <v>0</v>
      </c>
      <c r="AA30" s="41">
        <v>1</v>
      </c>
      <c r="AB30" s="41">
        <v>1</v>
      </c>
      <c r="AC30" s="41">
        <v>1</v>
      </c>
      <c r="AD30" s="41">
        <v>1</v>
      </c>
      <c r="AE30" s="41">
        <v>1</v>
      </c>
      <c r="AF30" s="41">
        <v>1</v>
      </c>
    </row>
    <row r="31" spans="1:32" x14ac:dyDescent="0.25">
      <c r="A31" s="1" t="s">
        <v>43</v>
      </c>
      <c r="B31" s="2">
        <v>0</v>
      </c>
      <c r="C31" s="2">
        <v>1</v>
      </c>
      <c r="D31" s="2">
        <v>1</v>
      </c>
      <c r="E31" s="2">
        <v>1</v>
      </c>
      <c r="F31" s="2">
        <v>1</v>
      </c>
      <c r="G31" s="2">
        <v>1</v>
      </c>
      <c r="H31" s="2">
        <v>1</v>
      </c>
      <c r="J31" s="2">
        <v>0</v>
      </c>
      <c r="K31" s="2">
        <v>1</v>
      </c>
      <c r="L31" s="2">
        <v>1</v>
      </c>
      <c r="M31" s="2">
        <v>1</v>
      </c>
      <c r="N31" s="2">
        <v>1</v>
      </c>
      <c r="O31" s="2">
        <v>1</v>
      </c>
      <c r="P31" s="2">
        <v>1</v>
      </c>
      <c r="R31" s="44">
        <v>0</v>
      </c>
      <c r="S31" s="41">
        <v>1</v>
      </c>
      <c r="T31" s="41">
        <v>1</v>
      </c>
      <c r="U31" s="41">
        <v>1</v>
      </c>
      <c r="V31" s="41">
        <v>1</v>
      </c>
      <c r="W31" s="41">
        <v>1</v>
      </c>
      <c r="X31" s="41">
        <v>1</v>
      </c>
      <c r="Z31" s="44">
        <v>0</v>
      </c>
      <c r="AA31" s="41">
        <v>1</v>
      </c>
      <c r="AB31" s="41">
        <v>1</v>
      </c>
      <c r="AC31" s="41">
        <v>1</v>
      </c>
      <c r="AD31" s="41">
        <v>1</v>
      </c>
      <c r="AE31" s="41">
        <v>1</v>
      </c>
      <c r="AF31" s="41">
        <v>1</v>
      </c>
    </row>
    <row r="32" spans="1:32" x14ac:dyDescent="0.25">
      <c r="A32" s="1"/>
      <c r="B32" s="26" t="s">
        <v>100</v>
      </c>
      <c r="C32" s="26"/>
      <c r="D32" s="26"/>
      <c r="E32" s="26"/>
      <c r="F32" s="26"/>
      <c r="G32" s="26"/>
      <c r="H32" s="26"/>
      <c r="J32" s="26"/>
      <c r="K32" s="26"/>
      <c r="L32" s="26"/>
      <c r="M32" s="26"/>
      <c r="N32" s="26"/>
      <c r="O32" s="26"/>
      <c r="P32" s="26"/>
      <c r="R32" s="26" t="s">
        <v>90</v>
      </c>
      <c r="S32" s="26"/>
      <c r="T32" s="26"/>
      <c r="U32" s="26"/>
      <c r="V32" s="26"/>
      <c r="W32" s="26"/>
      <c r="X32" s="26"/>
      <c r="Z32" s="26" t="s">
        <v>92</v>
      </c>
      <c r="AA32" s="26"/>
      <c r="AB32" s="26"/>
      <c r="AC32" s="26"/>
      <c r="AD32" s="26"/>
      <c r="AE32" s="26"/>
      <c r="AF32" s="26"/>
    </row>
    <row r="33" spans="1:32" ht="15.75" thickBot="1" x14ac:dyDescent="0.3">
      <c r="A33" s="1"/>
      <c r="B33" s="26"/>
      <c r="C33" s="56"/>
      <c r="D33" s="26"/>
      <c r="E33" s="56"/>
      <c r="F33" s="26"/>
      <c r="G33" s="26"/>
      <c r="H33" s="26"/>
      <c r="J33" s="26"/>
      <c r="K33" s="57"/>
      <c r="L33" s="26"/>
      <c r="M33" s="26"/>
      <c r="N33" s="26"/>
      <c r="O33" s="26"/>
      <c r="P33" s="26"/>
      <c r="R33" s="26" t="s">
        <v>91</v>
      </c>
      <c r="S33" s="57"/>
      <c r="T33" s="26"/>
      <c r="U33" s="26"/>
      <c r="V33" s="26"/>
      <c r="X33" s="26"/>
      <c r="Z33" s="26"/>
      <c r="AB33" s="26"/>
      <c r="AC33" s="26"/>
      <c r="AD33" s="26"/>
      <c r="AE33" s="26"/>
      <c r="AF33" s="26"/>
    </row>
    <row r="34" spans="1:32" x14ac:dyDescent="0.25">
      <c r="A34" s="1"/>
    </row>
    <row r="35" spans="1:32" ht="15.75" thickBot="1" x14ac:dyDescent="0.3">
      <c r="A35" s="1" t="s">
        <v>96</v>
      </c>
    </row>
    <row r="36" spans="1:32" ht="15.75" thickBot="1" x14ac:dyDescent="0.3">
      <c r="A36" s="1"/>
      <c r="B36" s="927" t="s">
        <v>64</v>
      </c>
      <c r="C36" s="928"/>
      <c r="D36" s="928"/>
      <c r="E36" s="928"/>
      <c r="F36" s="928"/>
      <c r="G36" s="928"/>
      <c r="H36" s="929"/>
      <c r="J36" s="927" t="s">
        <v>65</v>
      </c>
      <c r="K36" s="928"/>
      <c r="L36" s="928"/>
      <c r="M36" s="928"/>
      <c r="N36" s="928"/>
      <c r="O36" s="928"/>
      <c r="P36" s="929"/>
      <c r="R36" s="930" t="s">
        <v>66</v>
      </c>
      <c r="S36" s="931"/>
      <c r="T36" s="931"/>
      <c r="U36" s="931"/>
      <c r="V36" s="931"/>
      <c r="W36" s="931"/>
      <c r="X36" s="932"/>
      <c r="Z36" s="930" t="s">
        <v>67</v>
      </c>
      <c r="AA36" s="931"/>
      <c r="AB36" s="931"/>
      <c r="AC36" s="931"/>
      <c r="AD36" s="931"/>
      <c r="AE36" s="931"/>
      <c r="AF36" s="932"/>
    </row>
    <row r="37" spans="1:32" x14ac:dyDescent="0.25">
      <c r="A37" s="1" t="s">
        <v>31</v>
      </c>
      <c r="B37" s="41">
        <v>0</v>
      </c>
      <c r="C37" s="41">
        <v>1</v>
      </c>
      <c r="D37" s="41">
        <v>1</v>
      </c>
      <c r="E37" s="41">
        <v>1</v>
      </c>
      <c r="F37" s="41">
        <v>1</v>
      </c>
      <c r="G37" s="41">
        <v>1</v>
      </c>
      <c r="H37" s="41">
        <v>1</v>
      </c>
      <c r="J37" s="41">
        <v>0</v>
      </c>
      <c r="K37" s="41">
        <v>1</v>
      </c>
      <c r="L37" s="41">
        <v>1</v>
      </c>
      <c r="M37" s="41">
        <v>1</v>
      </c>
      <c r="N37" s="41">
        <v>1</v>
      </c>
      <c r="O37" s="41">
        <v>1</v>
      </c>
      <c r="P37" s="41">
        <v>1</v>
      </c>
      <c r="R37" s="41">
        <v>0</v>
      </c>
      <c r="S37" s="41">
        <v>1</v>
      </c>
      <c r="T37" s="41">
        <v>1</v>
      </c>
      <c r="U37" s="41">
        <v>1</v>
      </c>
      <c r="V37" s="41">
        <v>1</v>
      </c>
      <c r="W37" s="41">
        <v>1</v>
      </c>
      <c r="X37" s="41">
        <v>1</v>
      </c>
      <c r="Z37" s="41">
        <v>0</v>
      </c>
      <c r="AA37" s="41">
        <v>1</v>
      </c>
      <c r="AB37" s="41">
        <v>1</v>
      </c>
      <c r="AC37" s="41">
        <v>1</v>
      </c>
      <c r="AD37" s="41">
        <v>1</v>
      </c>
      <c r="AE37" s="41">
        <v>1</v>
      </c>
      <c r="AF37" s="41">
        <v>1</v>
      </c>
    </row>
    <row r="38" spans="1:32" x14ac:dyDescent="0.25">
      <c r="A38" s="1" t="s">
        <v>30</v>
      </c>
      <c r="B38" s="41">
        <v>0</v>
      </c>
      <c r="C38" s="41">
        <v>1</v>
      </c>
      <c r="D38" s="41">
        <v>1</v>
      </c>
      <c r="E38" s="41">
        <v>1</v>
      </c>
      <c r="F38" s="41">
        <v>1</v>
      </c>
      <c r="G38" s="41">
        <v>1</v>
      </c>
      <c r="H38" s="41">
        <v>1</v>
      </c>
      <c r="J38" s="41">
        <v>0</v>
      </c>
      <c r="K38" s="41">
        <v>1</v>
      </c>
      <c r="L38" s="41">
        <v>1</v>
      </c>
      <c r="M38" s="41">
        <v>1</v>
      </c>
      <c r="N38" s="41">
        <v>1</v>
      </c>
      <c r="O38" s="41">
        <v>1</v>
      </c>
      <c r="P38" s="41">
        <v>1</v>
      </c>
      <c r="R38" s="41">
        <v>0</v>
      </c>
      <c r="S38" s="41">
        <v>1</v>
      </c>
      <c r="T38" s="41">
        <v>1</v>
      </c>
      <c r="U38" s="41">
        <v>1</v>
      </c>
      <c r="V38" s="41">
        <v>1</v>
      </c>
      <c r="W38" s="41">
        <v>1</v>
      </c>
      <c r="X38" s="41">
        <v>1</v>
      </c>
      <c r="Z38" s="41">
        <v>0</v>
      </c>
      <c r="AA38" s="41">
        <v>1</v>
      </c>
      <c r="AB38" s="41">
        <v>1</v>
      </c>
      <c r="AC38" s="41">
        <v>1</v>
      </c>
      <c r="AD38" s="41">
        <v>1</v>
      </c>
      <c r="AE38" s="41">
        <v>1</v>
      </c>
      <c r="AF38" s="41">
        <v>1</v>
      </c>
    </row>
    <row r="39" spans="1:32" x14ac:dyDescent="0.25">
      <c r="A39" s="1" t="s">
        <v>46</v>
      </c>
      <c r="B39" s="78">
        <v>1</v>
      </c>
      <c r="C39" s="41">
        <v>1</v>
      </c>
      <c r="D39" s="41">
        <v>1</v>
      </c>
      <c r="E39" s="41">
        <v>1</v>
      </c>
      <c r="F39" s="41">
        <v>1</v>
      </c>
      <c r="G39" s="41">
        <v>1</v>
      </c>
      <c r="H39" s="41">
        <v>1</v>
      </c>
      <c r="J39" s="78">
        <v>1</v>
      </c>
      <c r="K39" s="41">
        <v>1</v>
      </c>
      <c r="L39" s="41">
        <v>1</v>
      </c>
      <c r="M39" s="41">
        <v>1</v>
      </c>
      <c r="N39" s="41">
        <v>1</v>
      </c>
      <c r="O39" s="41">
        <v>1</v>
      </c>
      <c r="P39" s="41">
        <v>1</v>
      </c>
      <c r="R39" s="78">
        <v>1</v>
      </c>
      <c r="S39" s="41">
        <v>1</v>
      </c>
      <c r="T39" s="41">
        <v>1</v>
      </c>
      <c r="U39" s="41">
        <v>1</v>
      </c>
      <c r="V39" s="41">
        <v>1</v>
      </c>
      <c r="W39" s="41">
        <v>1</v>
      </c>
      <c r="X39" s="41">
        <v>1</v>
      </c>
      <c r="Z39" s="78">
        <v>1</v>
      </c>
      <c r="AA39" s="41">
        <v>1</v>
      </c>
      <c r="AB39" s="41">
        <v>1</v>
      </c>
      <c r="AC39" s="41">
        <v>1</v>
      </c>
      <c r="AD39" s="41">
        <v>1</v>
      </c>
      <c r="AE39" s="41">
        <v>1</v>
      </c>
      <c r="AF39" s="41">
        <v>1</v>
      </c>
    </row>
    <row r="40" spans="1:32" x14ac:dyDescent="0.25">
      <c r="A40" s="1" t="s">
        <v>47</v>
      </c>
      <c r="B40" s="41">
        <v>0</v>
      </c>
      <c r="C40" s="41">
        <v>1</v>
      </c>
      <c r="D40" s="41">
        <v>1</v>
      </c>
      <c r="E40" s="41">
        <v>1</v>
      </c>
      <c r="F40" s="41">
        <v>1</v>
      </c>
      <c r="G40" s="41">
        <v>1</v>
      </c>
      <c r="H40" s="41">
        <v>1</v>
      </c>
      <c r="J40" s="41">
        <v>0</v>
      </c>
      <c r="K40" s="41">
        <v>1</v>
      </c>
      <c r="L40" s="41">
        <v>1</v>
      </c>
      <c r="M40" s="41">
        <v>1</v>
      </c>
      <c r="N40" s="41">
        <v>1</v>
      </c>
      <c r="O40" s="41">
        <v>1</v>
      </c>
      <c r="P40" s="41">
        <v>1</v>
      </c>
      <c r="R40" s="41">
        <v>0</v>
      </c>
      <c r="S40" s="41">
        <v>1</v>
      </c>
      <c r="T40" s="41">
        <v>1</v>
      </c>
      <c r="U40" s="41">
        <v>1</v>
      </c>
      <c r="V40" s="41">
        <v>1</v>
      </c>
      <c r="W40" s="41">
        <v>1</v>
      </c>
      <c r="X40" s="41">
        <v>1</v>
      </c>
      <c r="Z40" s="41">
        <v>0</v>
      </c>
      <c r="AA40" s="41">
        <v>1</v>
      </c>
      <c r="AB40" s="41">
        <v>1</v>
      </c>
      <c r="AC40" s="41">
        <v>1</v>
      </c>
      <c r="AD40" s="41">
        <v>1</v>
      </c>
      <c r="AE40" s="41">
        <v>1</v>
      </c>
      <c r="AF40" s="41">
        <v>1</v>
      </c>
    </row>
    <row r="41" spans="1:32" x14ac:dyDescent="0.25">
      <c r="A41" s="1" t="s">
        <v>32</v>
      </c>
      <c r="B41" s="41">
        <v>0</v>
      </c>
      <c r="C41" s="41">
        <v>1</v>
      </c>
      <c r="D41" s="41">
        <v>1</v>
      </c>
      <c r="E41" s="41">
        <v>1</v>
      </c>
      <c r="F41" s="41">
        <v>1</v>
      </c>
      <c r="G41" s="41">
        <v>1</v>
      </c>
      <c r="H41" s="41">
        <v>1</v>
      </c>
      <c r="J41" s="41">
        <v>0</v>
      </c>
      <c r="K41" s="41">
        <v>1</v>
      </c>
      <c r="L41" s="41">
        <v>1</v>
      </c>
      <c r="M41" s="41">
        <v>1</v>
      </c>
      <c r="N41" s="41">
        <v>1</v>
      </c>
      <c r="O41" s="41">
        <v>1</v>
      </c>
      <c r="P41" s="41">
        <v>1</v>
      </c>
      <c r="R41" s="41">
        <v>0</v>
      </c>
      <c r="S41" s="41">
        <v>1</v>
      </c>
      <c r="T41" s="41">
        <v>1</v>
      </c>
      <c r="U41" s="41">
        <v>1</v>
      </c>
      <c r="V41" s="41">
        <v>1</v>
      </c>
      <c r="W41" s="41">
        <v>1</v>
      </c>
      <c r="X41" s="41">
        <v>1</v>
      </c>
      <c r="Z41" s="41">
        <v>0</v>
      </c>
      <c r="AA41" s="41">
        <v>1</v>
      </c>
      <c r="AB41" s="41">
        <v>1</v>
      </c>
      <c r="AC41" s="41">
        <v>1</v>
      </c>
      <c r="AD41" s="41">
        <v>1</v>
      </c>
      <c r="AE41" s="41">
        <v>1</v>
      </c>
      <c r="AF41" s="41">
        <v>1</v>
      </c>
    </row>
    <row r="42" spans="1:32" x14ac:dyDescent="0.25">
      <c r="A42" s="1" t="s">
        <v>43</v>
      </c>
      <c r="B42" s="44">
        <v>0</v>
      </c>
      <c r="C42" s="41">
        <v>1</v>
      </c>
      <c r="D42" s="41">
        <v>1</v>
      </c>
      <c r="E42" s="41">
        <v>1</v>
      </c>
      <c r="F42" s="41">
        <v>1</v>
      </c>
      <c r="G42" s="41">
        <v>1</v>
      </c>
      <c r="H42" s="41">
        <v>1</v>
      </c>
      <c r="J42" s="44">
        <v>0</v>
      </c>
      <c r="K42" s="41">
        <v>1</v>
      </c>
      <c r="L42" s="41">
        <v>1</v>
      </c>
      <c r="M42" s="41">
        <v>1</v>
      </c>
      <c r="N42" s="41">
        <v>1</v>
      </c>
      <c r="O42" s="41">
        <v>1</v>
      </c>
      <c r="P42" s="41">
        <v>1</v>
      </c>
      <c r="R42" s="44">
        <v>0</v>
      </c>
      <c r="S42" s="41">
        <v>1</v>
      </c>
      <c r="T42" s="41">
        <v>1</v>
      </c>
      <c r="U42" s="41">
        <v>1</v>
      </c>
      <c r="V42" s="41">
        <v>1</v>
      </c>
      <c r="W42" s="41">
        <v>1</v>
      </c>
      <c r="X42" s="41">
        <v>1</v>
      </c>
      <c r="Z42" s="44">
        <v>0</v>
      </c>
      <c r="AA42" s="41">
        <v>1</v>
      </c>
      <c r="AB42" s="41">
        <v>1</v>
      </c>
      <c r="AC42" s="41">
        <v>1</v>
      </c>
      <c r="AD42" s="41">
        <v>1</v>
      </c>
      <c r="AE42" s="41">
        <v>1</v>
      </c>
      <c r="AF42" s="41">
        <v>1</v>
      </c>
    </row>
    <row r="44" spans="1:32" ht="15.75" thickBot="1" x14ac:dyDescent="0.3"/>
    <row r="45" spans="1:32" ht="21.75" thickBot="1" x14ac:dyDescent="0.3">
      <c r="A45" s="956" t="s">
        <v>75</v>
      </c>
      <c r="B45" s="957"/>
      <c r="C45" s="957"/>
      <c r="D45" s="957"/>
      <c r="E45" s="957"/>
      <c r="F45" s="957"/>
      <c r="G45" s="957"/>
      <c r="H45" s="957"/>
      <c r="I45" s="957"/>
      <c r="J45" s="957"/>
      <c r="K45" s="957"/>
      <c r="L45" s="957"/>
      <c r="M45" s="957"/>
      <c r="N45" s="957"/>
      <c r="O45" s="957"/>
      <c r="P45" s="957"/>
      <c r="Q45" s="957"/>
      <c r="R45" s="957"/>
      <c r="S45" s="957"/>
      <c r="T45" s="957"/>
      <c r="U45" s="957"/>
      <c r="V45" s="957"/>
      <c r="W45" s="957"/>
      <c r="X45" s="957"/>
      <c r="Y45" s="957"/>
      <c r="Z45" s="957"/>
      <c r="AA45" s="957"/>
      <c r="AB45" s="958"/>
    </row>
    <row r="47" spans="1:32" ht="15.75" thickBot="1" x14ac:dyDescent="0.3"/>
    <row r="48" spans="1:32" ht="15.75" thickBot="1" x14ac:dyDescent="0.3">
      <c r="B48" s="933" t="s">
        <v>94</v>
      </c>
      <c r="C48" s="934"/>
      <c r="D48" s="934"/>
      <c r="E48" s="934"/>
      <c r="F48" s="934"/>
      <c r="G48" s="934"/>
      <c r="H48" s="934"/>
      <c r="I48" s="934"/>
      <c r="J48" s="934"/>
      <c r="K48" s="934"/>
      <c r="L48" s="934"/>
      <c r="M48" s="934"/>
      <c r="N48" s="934"/>
      <c r="O48" s="934"/>
      <c r="P48" s="934"/>
      <c r="Q48" s="934"/>
      <c r="R48" s="935"/>
      <c r="S48" s="55"/>
    </row>
    <row r="49" spans="1:32" ht="15.75" thickBot="1" x14ac:dyDescent="0.3">
      <c r="B49" s="17"/>
      <c r="C49" s="49"/>
      <c r="D49" s="79" t="s">
        <v>37</v>
      </c>
      <c r="E49" s="92">
        <v>9</v>
      </c>
      <c r="F49" s="93">
        <v>10</v>
      </c>
      <c r="G49" s="93">
        <v>11</v>
      </c>
      <c r="H49" s="93">
        <v>12</v>
      </c>
      <c r="I49" s="93">
        <v>13</v>
      </c>
      <c r="J49" s="94">
        <v>14</v>
      </c>
      <c r="K49" s="92">
        <v>15</v>
      </c>
      <c r="L49" s="95">
        <v>16</v>
      </c>
      <c r="M49" s="197" t="s">
        <v>36</v>
      </c>
      <c r="N49" s="123" t="s">
        <v>97</v>
      </c>
      <c r="O49" s="124" t="s">
        <v>98</v>
      </c>
      <c r="P49" s="125" t="s">
        <v>99</v>
      </c>
      <c r="Q49" s="362" t="s">
        <v>76</v>
      </c>
      <c r="R49" s="116" t="s">
        <v>102</v>
      </c>
    </row>
    <row r="50" spans="1:32" ht="15.75" thickBot="1" x14ac:dyDescent="0.3">
      <c r="B50" s="53" t="s">
        <v>29</v>
      </c>
      <c r="C50" s="63" t="s">
        <v>50</v>
      </c>
      <c r="D50" s="85">
        <f>M9</f>
        <v>0.1265</v>
      </c>
      <c r="E50" s="82"/>
      <c r="F50" s="83"/>
      <c r="G50" s="83"/>
      <c r="H50" s="97"/>
      <c r="I50" s="175">
        <v>0.13489999999999999</v>
      </c>
      <c r="J50" s="176">
        <v>0.31319999999999998</v>
      </c>
      <c r="K50" s="172">
        <v>5.4999999999999997E-3</v>
      </c>
      <c r="L50" s="173">
        <v>0.15720000000000001</v>
      </c>
      <c r="M50" s="150">
        <f t="shared" ref="M50:M51" si="1">AVERAGE(E50:L50)</f>
        <v>0.1527</v>
      </c>
      <c r="N50" s="135">
        <f>MAX(E50:L50)</f>
        <v>0.31319999999999998</v>
      </c>
      <c r="O50" s="136">
        <f>MIN(E50:L50)</f>
        <v>5.4999999999999997E-3</v>
      </c>
      <c r="P50" s="166">
        <f>_xlfn.STDEV.P(E50:L50)</f>
        <v>0.10927623254852811</v>
      </c>
      <c r="Q50" s="170">
        <f>M50/N50</f>
        <v>0.48754789272030657</v>
      </c>
      <c r="R50" s="255">
        <f>1-Q50</f>
        <v>0.51245210727969348</v>
      </c>
      <c r="T50" s="15" t="s">
        <v>131</v>
      </c>
      <c r="U50" s="15"/>
      <c r="V50" s="15"/>
    </row>
    <row r="51" spans="1:32" ht="15.75" thickBot="1" x14ac:dyDescent="0.3">
      <c r="B51" s="54"/>
      <c r="C51" s="65" t="s">
        <v>51</v>
      </c>
      <c r="D51" s="86">
        <f>M10</f>
        <v>-0.19989999999999999</v>
      </c>
      <c r="E51" s="158">
        <f>-0.1763</f>
        <v>-0.17630000000000001</v>
      </c>
      <c r="F51" s="159">
        <v>-0.1555</v>
      </c>
      <c r="G51" s="157"/>
      <c r="H51" s="182"/>
      <c r="I51" s="84"/>
      <c r="J51" s="98"/>
      <c r="K51" s="57"/>
      <c r="L51" s="99"/>
      <c r="M51" s="189">
        <f t="shared" si="1"/>
        <v>-0.16589999999999999</v>
      </c>
      <c r="N51" s="363">
        <f>MAX(E51:L51)</f>
        <v>-0.1555</v>
      </c>
      <c r="O51" s="140">
        <f>MIN(E51:L51)</f>
        <v>-0.17630000000000001</v>
      </c>
      <c r="P51" s="364">
        <f>_xlfn.STDEV.P(E51:L51)</f>
        <v>1.0400000000000006E-2</v>
      </c>
      <c r="Q51" s="171">
        <f>M51/N51</f>
        <v>1.0668810289389068</v>
      </c>
      <c r="R51" s="238">
        <f>1-Q51</f>
        <v>-6.6881028938906795E-2</v>
      </c>
      <c r="T51" s="15" t="s">
        <v>132</v>
      </c>
      <c r="U51" s="15"/>
      <c r="V51" s="15"/>
    </row>
    <row r="53" spans="1:32" ht="15.75" thickBot="1" x14ac:dyDescent="0.3">
      <c r="A53" s="1" t="s">
        <v>95</v>
      </c>
    </row>
    <row r="54" spans="1:32" x14ac:dyDescent="0.25">
      <c r="A54" s="1"/>
      <c r="B54" s="936" t="s">
        <v>60</v>
      </c>
      <c r="C54" s="937"/>
      <c r="D54" s="937"/>
      <c r="E54" s="937"/>
      <c r="F54" s="937"/>
      <c r="G54" s="937"/>
      <c r="H54" s="938"/>
      <c r="J54" s="936" t="s">
        <v>61</v>
      </c>
      <c r="K54" s="937"/>
      <c r="L54" s="937"/>
      <c r="M54" s="937"/>
      <c r="N54" s="937"/>
      <c r="O54" s="937"/>
      <c r="P54" s="938"/>
      <c r="R54" s="930" t="s">
        <v>62</v>
      </c>
      <c r="S54" s="931"/>
      <c r="T54" s="931"/>
      <c r="U54" s="931"/>
      <c r="V54" s="931"/>
      <c r="W54" s="931"/>
      <c r="X54" s="932"/>
      <c r="Z54" s="930" t="s">
        <v>63</v>
      </c>
      <c r="AA54" s="931"/>
      <c r="AB54" s="931"/>
      <c r="AC54" s="931"/>
      <c r="AD54" s="931"/>
      <c r="AE54" s="931"/>
      <c r="AF54" s="932"/>
    </row>
    <row r="55" spans="1:32" x14ac:dyDescent="0.25">
      <c r="A55" s="1" t="s">
        <v>31</v>
      </c>
      <c r="B55" s="41">
        <v>0</v>
      </c>
      <c r="C55" s="2">
        <v>1</v>
      </c>
      <c r="D55" s="2">
        <v>1</v>
      </c>
      <c r="E55" s="2">
        <v>1</v>
      </c>
      <c r="F55" s="2">
        <v>1</v>
      </c>
      <c r="G55" s="2">
        <v>1</v>
      </c>
      <c r="H55" s="2">
        <v>1</v>
      </c>
      <c r="I55" s="69"/>
      <c r="J55" s="41">
        <v>0</v>
      </c>
      <c r="K55" s="2">
        <v>1</v>
      </c>
      <c r="L55" s="2">
        <v>1</v>
      </c>
      <c r="M55" s="2">
        <v>1</v>
      </c>
      <c r="N55" s="2">
        <v>1</v>
      </c>
      <c r="O55" s="2">
        <v>1</v>
      </c>
      <c r="P55" s="2">
        <v>1</v>
      </c>
      <c r="Q55" s="69"/>
      <c r="R55" s="41">
        <v>0</v>
      </c>
      <c r="S55" s="41">
        <v>1</v>
      </c>
      <c r="T55" s="41">
        <v>1</v>
      </c>
      <c r="U55" s="41">
        <v>1</v>
      </c>
      <c r="V55" s="41">
        <v>1</v>
      </c>
      <c r="W55" s="2">
        <v>1</v>
      </c>
      <c r="X55" s="2">
        <v>1</v>
      </c>
      <c r="Y55" s="69"/>
      <c r="Z55" s="41">
        <v>0</v>
      </c>
      <c r="AA55" s="41">
        <v>1</v>
      </c>
      <c r="AB55" s="41">
        <v>1</v>
      </c>
      <c r="AC55" s="41">
        <v>1</v>
      </c>
      <c r="AD55" s="41">
        <v>1</v>
      </c>
      <c r="AE55" s="2">
        <v>1</v>
      </c>
      <c r="AF55" s="2">
        <v>1</v>
      </c>
    </row>
    <row r="56" spans="1:32" x14ac:dyDescent="0.25">
      <c r="A56" s="1" t="s">
        <v>30</v>
      </c>
      <c r="B56" s="2">
        <v>0</v>
      </c>
      <c r="C56" s="2">
        <v>1</v>
      </c>
      <c r="D56" s="2">
        <v>1</v>
      </c>
      <c r="E56" s="2">
        <v>1</v>
      </c>
      <c r="F56" s="2">
        <v>1</v>
      </c>
      <c r="G56" s="2">
        <v>1</v>
      </c>
      <c r="H56" s="2">
        <v>1</v>
      </c>
      <c r="I56" s="69"/>
      <c r="J56" s="2">
        <v>0</v>
      </c>
      <c r="K56" s="2">
        <v>1</v>
      </c>
      <c r="L56" s="2">
        <v>1</v>
      </c>
      <c r="M56" s="2">
        <v>1</v>
      </c>
      <c r="N56" s="2">
        <v>1</v>
      </c>
      <c r="O56" s="2">
        <v>1</v>
      </c>
      <c r="P56" s="2">
        <v>1</v>
      </c>
      <c r="Q56" s="69"/>
      <c r="R56" s="41">
        <v>0</v>
      </c>
      <c r="S56" s="41">
        <v>1</v>
      </c>
      <c r="T56" s="41">
        <v>1</v>
      </c>
      <c r="U56" s="41">
        <v>1</v>
      </c>
      <c r="V56" s="41">
        <v>1</v>
      </c>
      <c r="W56" s="2">
        <v>1</v>
      </c>
      <c r="X56" s="2">
        <v>1</v>
      </c>
      <c r="Y56" s="69"/>
      <c r="Z56" s="41">
        <v>0</v>
      </c>
      <c r="AA56" s="41">
        <v>1</v>
      </c>
      <c r="AB56" s="41">
        <v>1</v>
      </c>
      <c r="AC56" s="41">
        <v>1</v>
      </c>
      <c r="AD56" s="41">
        <v>1</v>
      </c>
      <c r="AE56" s="2">
        <v>1</v>
      </c>
      <c r="AF56" s="2">
        <v>1</v>
      </c>
    </row>
    <row r="57" spans="1:32" x14ac:dyDescent="0.25">
      <c r="A57" s="1" t="s">
        <v>46</v>
      </c>
      <c r="B57" s="2">
        <v>0</v>
      </c>
      <c r="C57" s="2">
        <v>1</v>
      </c>
      <c r="D57" s="2">
        <v>1</v>
      </c>
      <c r="E57" s="2">
        <v>1</v>
      </c>
      <c r="F57" s="2">
        <v>1</v>
      </c>
      <c r="G57" s="2">
        <v>1</v>
      </c>
      <c r="H57" s="2">
        <v>1</v>
      </c>
      <c r="I57" s="69"/>
      <c r="J57" s="2">
        <v>0</v>
      </c>
      <c r="K57" s="2">
        <v>1</v>
      </c>
      <c r="L57" s="2">
        <v>1</v>
      </c>
      <c r="M57" s="2">
        <v>1</v>
      </c>
      <c r="N57" s="2">
        <v>1</v>
      </c>
      <c r="O57" s="2">
        <v>1</v>
      </c>
      <c r="P57" s="2">
        <v>1</v>
      </c>
      <c r="Q57" s="69"/>
      <c r="R57" s="41">
        <v>0</v>
      </c>
      <c r="S57" s="41">
        <v>1</v>
      </c>
      <c r="T57" s="41">
        <v>1</v>
      </c>
      <c r="U57" s="41">
        <v>1</v>
      </c>
      <c r="V57" s="41">
        <v>1</v>
      </c>
      <c r="W57" s="2">
        <v>1</v>
      </c>
      <c r="X57" s="2">
        <v>1</v>
      </c>
      <c r="Y57" s="69"/>
      <c r="Z57" s="41">
        <v>0</v>
      </c>
      <c r="AA57" s="41">
        <v>1</v>
      </c>
      <c r="AB57" s="41">
        <v>1</v>
      </c>
      <c r="AC57" s="41">
        <v>1</v>
      </c>
      <c r="AD57" s="41">
        <v>1</v>
      </c>
      <c r="AE57" s="2">
        <v>1</v>
      </c>
      <c r="AF57" s="2">
        <v>1</v>
      </c>
    </row>
    <row r="58" spans="1:32" x14ac:dyDescent="0.25">
      <c r="A58" s="1" t="s">
        <v>47</v>
      </c>
      <c r="B58" s="74">
        <v>1</v>
      </c>
      <c r="C58" s="2">
        <v>1</v>
      </c>
      <c r="D58" s="2">
        <v>1</v>
      </c>
      <c r="E58" s="2">
        <v>1</v>
      </c>
      <c r="F58" s="74">
        <v>0</v>
      </c>
      <c r="G58" s="2">
        <v>1</v>
      </c>
      <c r="H58" s="2">
        <v>1</v>
      </c>
      <c r="I58" s="69"/>
      <c r="J58" s="74">
        <v>1</v>
      </c>
      <c r="K58" s="2">
        <v>1</v>
      </c>
      <c r="L58" s="2">
        <v>1</v>
      </c>
      <c r="M58" s="2">
        <v>1</v>
      </c>
      <c r="N58" s="74">
        <v>0</v>
      </c>
      <c r="O58" s="2">
        <v>1</v>
      </c>
      <c r="P58" s="2">
        <v>1</v>
      </c>
      <c r="Q58" s="69"/>
      <c r="R58" s="41">
        <v>0</v>
      </c>
      <c r="S58" s="41">
        <v>1</v>
      </c>
      <c r="T58" s="41">
        <v>1</v>
      </c>
      <c r="U58" s="41">
        <v>1</v>
      </c>
      <c r="V58" s="41">
        <v>1</v>
      </c>
      <c r="W58" s="2">
        <v>1</v>
      </c>
      <c r="X58" s="2">
        <v>1</v>
      </c>
      <c r="Y58" s="69"/>
      <c r="Z58" s="41">
        <v>0</v>
      </c>
      <c r="AA58" s="41">
        <v>1</v>
      </c>
      <c r="AB58" s="41">
        <v>1</v>
      </c>
      <c r="AC58" s="41">
        <v>1</v>
      </c>
      <c r="AD58" s="41">
        <v>1</v>
      </c>
      <c r="AE58" s="2">
        <v>1</v>
      </c>
      <c r="AF58" s="2">
        <v>1</v>
      </c>
    </row>
    <row r="59" spans="1:32" x14ac:dyDescent="0.25">
      <c r="A59" s="1" t="s">
        <v>32</v>
      </c>
      <c r="B59" s="2">
        <v>0</v>
      </c>
      <c r="C59" s="2">
        <v>1</v>
      </c>
      <c r="D59" s="2">
        <v>1</v>
      </c>
      <c r="E59" s="2">
        <v>1</v>
      </c>
      <c r="F59" s="2">
        <v>1</v>
      </c>
      <c r="G59" s="2">
        <v>1</v>
      </c>
      <c r="H59" s="2">
        <v>1</v>
      </c>
      <c r="I59" s="69"/>
      <c r="J59" s="2">
        <v>0</v>
      </c>
      <c r="K59" s="2">
        <v>1</v>
      </c>
      <c r="L59" s="2">
        <v>1</v>
      </c>
      <c r="M59" s="2">
        <v>1</v>
      </c>
      <c r="N59" s="2">
        <v>1</v>
      </c>
      <c r="O59" s="2">
        <v>1</v>
      </c>
      <c r="P59" s="2">
        <v>1</v>
      </c>
      <c r="Q59" s="69"/>
      <c r="R59" s="2">
        <v>0</v>
      </c>
      <c r="S59" s="2">
        <v>1</v>
      </c>
      <c r="T59" s="2">
        <v>1</v>
      </c>
      <c r="U59" s="2">
        <v>1</v>
      </c>
      <c r="V59" s="2">
        <v>1</v>
      </c>
      <c r="W59" s="2">
        <v>1</v>
      </c>
      <c r="X59" s="2">
        <v>1</v>
      </c>
      <c r="Y59" s="69"/>
      <c r="Z59" s="2">
        <v>0</v>
      </c>
      <c r="AA59" s="2">
        <v>1</v>
      </c>
      <c r="AB59" s="2">
        <v>1</v>
      </c>
      <c r="AC59" s="2">
        <v>1</v>
      </c>
      <c r="AD59" s="2">
        <v>1</v>
      </c>
      <c r="AE59" s="2">
        <v>1</v>
      </c>
      <c r="AF59" s="2">
        <v>1</v>
      </c>
    </row>
    <row r="60" spans="1:32" x14ac:dyDescent="0.25">
      <c r="A60" s="1" t="s">
        <v>43</v>
      </c>
      <c r="B60" s="2">
        <v>0</v>
      </c>
      <c r="C60" s="2">
        <v>1</v>
      </c>
      <c r="D60" s="2">
        <v>1</v>
      </c>
      <c r="E60" s="2">
        <v>1</v>
      </c>
      <c r="F60" s="2">
        <v>1</v>
      </c>
      <c r="G60" s="2">
        <v>1</v>
      </c>
      <c r="H60" s="2">
        <v>1</v>
      </c>
      <c r="I60" s="69"/>
      <c r="J60" s="2">
        <v>0</v>
      </c>
      <c r="K60" s="2">
        <v>1</v>
      </c>
      <c r="L60" s="2">
        <v>1</v>
      </c>
      <c r="M60" s="2">
        <v>1</v>
      </c>
      <c r="N60" s="2">
        <v>1</v>
      </c>
      <c r="O60" s="2">
        <v>1</v>
      </c>
      <c r="P60" s="2">
        <v>1</v>
      </c>
      <c r="Q60" s="69"/>
      <c r="R60" s="2">
        <v>0</v>
      </c>
      <c r="S60" s="2">
        <v>1</v>
      </c>
      <c r="T60" s="2">
        <v>1</v>
      </c>
      <c r="U60" s="2">
        <v>1</v>
      </c>
      <c r="V60" s="2">
        <v>1</v>
      </c>
      <c r="W60" s="2">
        <v>1</v>
      </c>
      <c r="X60" s="2">
        <v>1</v>
      </c>
      <c r="Y60" s="69"/>
      <c r="Z60" s="2">
        <v>0</v>
      </c>
      <c r="AA60" s="2">
        <v>1</v>
      </c>
      <c r="AB60" s="2">
        <v>1</v>
      </c>
      <c r="AC60" s="2">
        <v>1</v>
      </c>
      <c r="AD60" s="2">
        <v>1</v>
      </c>
      <c r="AE60" s="2">
        <v>1</v>
      </c>
      <c r="AF60" s="2">
        <v>1</v>
      </c>
    </row>
    <row r="61" spans="1:32" x14ac:dyDescent="0.25">
      <c r="A61" s="1"/>
      <c r="B61" s="26"/>
      <c r="C61" s="26"/>
      <c r="D61" s="26"/>
      <c r="E61" s="26"/>
      <c r="F61" s="26"/>
      <c r="G61" s="26"/>
      <c r="H61" s="26"/>
      <c r="J61" s="26"/>
      <c r="K61" s="26"/>
      <c r="L61" s="26"/>
      <c r="M61" s="26"/>
      <c r="N61" s="26"/>
      <c r="O61" s="26"/>
      <c r="P61" s="26"/>
      <c r="R61" s="154" t="s">
        <v>106</v>
      </c>
      <c r="S61" s="154">
        <v>2.8199999999999999E-2</v>
      </c>
      <c r="T61" s="155"/>
      <c r="U61" s="154" t="s">
        <v>104</v>
      </c>
      <c r="V61" s="154"/>
      <c r="W61" s="154"/>
      <c r="X61" s="154"/>
      <c r="Z61" s="154" t="s">
        <v>105</v>
      </c>
      <c r="AA61" s="156">
        <v>2.1700000000000001E-2</v>
      </c>
      <c r="AB61" s="154"/>
      <c r="AC61" s="154" t="s">
        <v>104</v>
      </c>
      <c r="AD61" s="154"/>
      <c r="AE61" s="154"/>
      <c r="AF61" s="154"/>
    </row>
    <row r="62" spans="1:32" x14ac:dyDescent="0.25">
      <c r="A62" s="1"/>
      <c r="B62" s="26"/>
      <c r="C62" s="56"/>
      <c r="D62" s="26"/>
      <c r="E62" s="56"/>
      <c r="F62" s="26"/>
      <c r="G62" s="26"/>
      <c r="H62" s="26"/>
      <c r="J62" s="26"/>
      <c r="K62" s="70"/>
      <c r="L62" s="26"/>
      <c r="M62" s="26"/>
      <c r="N62" s="26"/>
      <c r="O62" s="26"/>
      <c r="P62" s="26"/>
      <c r="Q62" s="26"/>
      <c r="R62" s="26"/>
      <c r="S62" s="70"/>
      <c r="T62" s="26"/>
      <c r="U62" s="26"/>
      <c r="V62" s="26"/>
      <c r="X62" s="26"/>
      <c r="Z62" s="26"/>
      <c r="AB62" s="26"/>
      <c r="AC62" s="26"/>
      <c r="AD62" s="26"/>
      <c r="AE62" s="26"/>
      <c r="AF62" s="26"/>
    </row>
    <row r="63" spans="1:32" x14ac:dyDescent="0.25">
      <c r="A63" s="1"/>
    </row>
    <row r="64" spans="1:32" ht="15.75" thickBot="1" x14ac:dyDescent="0.3">
      <c r="A64" s="1" t="s">
        <v>96</v>
      </c>
    </row>
    <row r="65" spans="1:32" ht="15.75" thickBot="1" x14ac:dyDescent="0.3">
      <c r="A65" s="1"/>
      <c r="B65" s="927" t="s">
        <v>64</v>
      </c>
      <c r="C65" s="928"/>
      <c r="D65" s="928"/>
      <c r="E65" s="928"/>
      <c r="F65" s="928"/>
      <c r="G65" s="928"/>
      <c r="H65" s="929"/>
      <c r="J65" s="927" t="s">
        <v>65</v>
      </c>
      <c r="K65" s="928"/>
      <c r="L65" s="928"/>
      <c r="M65" s="928"/>
      <c r="N65" s="928"/>
      <c r="O65" s="928"/>
      <c r="P65" s="929"/>
      <c r="R65" s="930" t="s">
        <v>66</v>
      </c>
      <c r="S65" s="931"/>
      <c r="T65" s="931"/>
      <c r="U65" s="931"/>
      <c r="V65" s="931"/>
      <c r="W65" s="931"/>
      <c r="X65" s="932"/>
      <c r="Z65" s="930" t="s">
        <v>67</v>
      </c>
      <c r="AA65" s="931"/>
      <c r="AB65" s="931"/>
      <c r="AC65" s="931"/>
      <c r="AD65" s="931"/>
      <c r="AE65" s="931"/>
      <c r="AF65" s="932"/>
    </row>
    <row r="66" spans="1:32" x14ac:dyDescent="0.25">
      <c r="A66" s="1" t="s">
        <v>31</v>
      </c>
      <c r="B66" s="41">
        <v>0</v>
      </c>
      <c r="C66" s="41">
        <v>1</v>
      </c>
      <c r="D66" s="41">
        <v>1</v>
      </c>
      <c r="E66" s="41">
        <v>1</v>
      </c>
      <c r="F66" s="41">
        <v>1</v>
      </c>
      <c r="G66" s="41">
        <v>1</v>
      </c>
      <c r="H66" s="41">
        <v>1</v>
      </c>
      <c r="J66" s="41">
        <v>0</v>
      </c>
      <c r="K66" s="41">
        <v>1</v>
      </c>
      <c r="L66" s="41">
        <v>1</v>
      </c>
      <c r="M66" s="41">
        <v>1</v>
      </c>
      <c r="N66" s="41">
        <v>1</v>
      </c>
      <c r="O66" s="41">
        <v>1</v>
      </c>
      <c r="P66" s="41">
        <v>1</v>
      </c>
      <c r="R66" s="41">
        <v>0</v>
      </c>
      <c r="S66" s="41">
        <v>1</v>
      </c>
      <c r="T66" s="41">
        <v>1</v>
      </c>
      <c r="U66" s="41">
        <v>1</v>
      </c>
      <c r="V66" s="41">
        <v>1</v>
      </c>
      <c r="W66" s="41">
        <v>1</v>
      </c>
      <c r="X66" s="41">
        <v>1</v>
      </c>
      <c r="Z66" s="2">
        <v>0</v>
      </c>
      <c r="AA66" s="2">
        <v>1</v>
      </c>
      <c r="AB66" s="2">
        <v>1</v>
      </c>
      <c r="AC66" s="2">
        <v>1</v>
      </c>
      <c r="AD66" s="2">
        <v>1</v>
      </c>
      <c r="AE66" s="2">
        <v>1</v>
      </c>
      <c r="AF66" s="2">
        <v>1</v>
      </c>
    </row>
    <row r="67" spans="1:32" x14ac:dyDescent="0.25">
      <c r="A67" s="1" t="s">
        <v>30</v>
      </c>
      <c r="B67" s="41">
        <v>0</v>
      </c>
      <c r="C67" s="41">
        <v>1</v>
      </c>
      <c r="D67" s="41">
        <v>1</v>
      </c>
      <c r="E67" s="41">
        <v>1</v>
      </c>
      <c r="F67" s="41">
        <v>1</v>
      </c>
      <c r="G67" s="41">
        <v>1</v>
      </c>
      <c r="H67" s="41">
        <v>1</v>
      </c>
      <c r="J67" s="41">
        <v>0</v>
      </c>
      <c r="K67" s="41">
        <v>1</v>
      </c>
      <c r="L67" s="41">
        <v>1</v>
      </c>
      <c r="M67" s="41">
        <v>1</v>
      </c>
      <c r="N67" s="41">
        <v>1</v>
      </c>
      <c r="O67" s="41">
        <v>1</v>
      </c>
      <c r="P67" s="41">
        <v>1</v>
      </c>
      <c r="R67" s="41">
        <v>0</v>
      </c>
      <c r="S67" s="41">
        <v>1</v>
      </c>
      <c r="T67" s="41">
        <v>1</v>
      </c>
      <c r="U67" s="41">
        <v>1</v>
      </c>
      <c r="V67" s="41">
        <v>1</v>
      </c>
      <c r="W67" s="41">
        <v>1</v>
      </c>
      <c r="X67" s="41">
        <v>1</v>
      </c>
      <c r="Z67" s="2">
        <v>0</v>
      </c>
      <c r="AA67" s="2">
        <v>1</v>
      </c>
      <c r="AB67" s="2">
        <v>1</v>
      </c>
      <c r="AC67" s="2">
        <v>1</v>
      </c>
      <c r="AD67" s="2">
        <v>1</v>
      </c>
      <c r="AE67" s="2">
        <v>1</v>
      </c>
      <c r="AF67" s="2">
        <v>1</v>
      </c>
    </row>
    <row r="68" spans="1:32" x14ac:dyDescent="0.25">
      <c r="A68" s="1" t="s">
        <v>46</v>
      </c>
      <c r="B68" s="78">
        <v>1</v>
      </c>
      <c r="C68" s="41">
        <v>1</v>
      </c>
      <c r="D68" s="41">
        <v>1</v>
      </c>
      <c r="E68" s="78">
        <v>0</v>
      </c>
      <c r="F68" s="41">
        <v>1</v>
      </c>
      <c r="G68" s="41">
        <v>1</v>
      </c>
      <c r="H68" s="41">
        <v>1</v>
      </c>
      <c r="J68" s="78">
        <v>1</v>
      </c>
      <c r="K68" s="41">
        <v>1</v>
      </c>
      <c r="L68" s="41">
        <v>1</v>
      </c>
      <c r="M68" s="183">
        <v>1</v>
      </c>
      <c r="N68" s="41">
        <v>1</v>
      </c>
      <c r="O68" s="41">
        <v>1</v>
      </c>
      <c r="P68" s="41">
        <v>1</v>
      </c>
      <c r="R68" s="78">
        <v>1</v>
      </c>
      <c r="S68" s="41">
        <v>1</v>
      </c>
      <c r="T68" s="41">
        <v>1</v>
      </c>
      <c r="U68" s="183">
        <v>1</v>
      </c>
      <c r="V68" s="41">
        <v>1</v>
      </c>
      <c r="W68" s="41">
        <v>1</v>
      </c>
      <c r="X68" s="41">
        <v>1</v>
      </c>
      <c r="Z68" s="78">
        <v>1</v>
      </c>
      <c r="AA68" s="2">
        <v>1</v>
      </c>
      <c r="AB68" s="2">
        <v>1</v>
      </c>
      <c r="AC68" s="78">
        <v>0</v>
      </c>
      <c r="AD68" s="2">
        <v>1</v>
      </c>
      <c r="AE68" s="2">
        <v>1</v>
      </c>
      <c r="AF68" s="2">
        <v>1</v>
      </c>
    </row>
    <row r="69" spans="1:32" x14ac:dyDescent="0.25">
      <c r="A69" s="1" t="s">
        <v>47</v>
      </c>
      <c r="B69" s="41">
        <v>0</v>
      </c>
      <c r="C69" s="41">
        <v>1</v>
      </c>
      <c r="D69" s="41">
        <v>1</v>
      </c>
      <c r="E69" s="41">
        <v>1</v>
      </c>
      <c r="F69" s="41">
        <v>1</v>
      </c>
      <c r="G69" s="41">
        <v>1</v>
      </c>
      <c r="H69" s="41">
        <v>1</v>
      </c>
      <c r="J69" s="41">
        <v>0</v>
      </c>
      <c r="K69" s="41">
        <v>1</v>
      </c>
      <c r="L69" s="41">
        <v>1</v>
      </c>
      <c r="M69" s="41">
        <v>1</v>
      </c>
      <c r="N69" s="41">
        <v>1</v>
      </c>
      <c r="O69" s="41">
        <v>1</v>
      </c>
      <c r="P69" s="41">
        <v>1</v>
      </c>
      <c r="R69" s="41">
        <v>0</v>
      </c>
      <c r="S69" s="41">
        <v>1</v>
      </c>
      <c r="T69" s="41">
        <v>1</v>
      </c>
      <c r="U69" s="41">
        <v>1</v>
      </c>
      <c r="V69" s="41">
        <v>1</v>
      </c>
      <c r="W69" s="41">
        <v>1</v>
      </c>
      <c r="X69" s="41">
        <v>1</v>
      </c>
      <c r="Z69" s="2">
        <v>0</v>
      </c>
      <c r="AA69" s="2">
        <v>1</v>
      </c>
      <c r="AB69" s="2">
        <v>1</v>
      </c>
      <c r="AC69" s="2">
        <v>1</v>
      </c>
      <c r="AD69" s="2">
        <v>1</v>
      </c>
      <c r="AE69" s="2">
        <v>1</v>
      </c>
      <c r="AF69" s="2">
        <v>1</v>
      </c>
    </row>
    <row r="70" spans="1:32" x14ac:dyDescent="0.25">
      <c r="A70" s="1" t="s">
        <v>32</v>
      </c>
      <c r="B70" s="41">
        <v>0</v>
      </c>
      <c r="C70" s="41">
        <v>1</v>
      </c>
      <c r="D70" s="41">
        <v>1</v>
      </c>
      <c r="E70" s="41">
        <v>1</v>
      </c>
      <c r="F70" s="41">
        <v>1</v>
      </c>
      <c r="G70" s="41">
        <v>1</v>
      </c>
      <c r="H70" s="41">
        <v>1</v>
      </c>
      <c r="J70" s="41">
        <v>0</v>
      </c>
      <c r="K70" s="41">
        <v>1</v>
      </c>
      <c r="L70" s="41">
        <v>1</v>
      </c>
      <c r="M70" s="41">
        <v>1</v>
      </c>
      <c r="N70" s="41">
        <v>1</v>
      </c>
      <c r="O70" s="41">
        <v>1</v>
      </c>
      <c r="P70" s="41">
        <v>1</v>
      </c>
      <c r="R70" s="41">
        <v>0</v>
      </c>
      <c r="S70" s="41">
        <v>1</v>
      </c>
      <c r="T70" s="41">
        <v>1</v>
      </c>
      <c r="U70" s="41">
        <v>1</v>
      </c>
      <c r="V70" s="41">
        <v>1</v>
      </c>
      <c r="W70" s="41">
        <v>1</v>
      </c>
      <c r="X70" s="41">
        <v>1</v>
      </c>
      <c r="Z70" s="2">
        <v>0</v>
      </c>
      <c r="AA70" s="2">
        <v>1</v>
      </c>
      <c r="AB70" s="2">
        <v>1</v>
      </c>
      <c r="AC70" s="2">
        <v>1</v>
      </c>
      <c r="AD70" s="2">
        <v>1</v>
      </c>
      <c r="AE70" s="2">
        <v>1</v>
      </c>
      <c r="AF70" s="2">
        <v>1</v>
      </c>
    </row>
    <row r="71" spans="1:32" x14ac:dyDescent="0.25">
      <c r="A71" s="1" t="s">
        <v>43</v>
      </c>
      <c r="B71" s="44">
        <v>0</v>
      </c>
      <c r="C71" s="41">
        <v>1</v>
      </c>
      <c r="D71" s="41">
        <v>1</v>
      </c>
      <c r="E71" s="41">
        <v>1</v>
      </c>
      <c r="F71" s="41">
        <v>1</v>
      </c>
      <c r="G71" s="41">
        <v>1</v>
      </c>
      <c r="H71" s="41">
        <v>1</v>
      </c>
      <c r="J71" s="44">
        <v>0</v>
      </c>
      <c r="K71" s="41">
        <v>1</v>
      </c>
      <c r="L71" s="41">
        <v>1</v>
      </c>
      <c r="M71" s="41">
        <v>1</v>
      </c>
      <c r="N71" s="41">
        <v>1</v>
      </c>
      <c r="O71" s="41">
        <v>1</v>
      </c>
      <c r="P71" s="41">
        <v>1</v>
      </c>
      <c r="R71" s="44">
        <v>0</v>
      </c>
      <c r="S71" s="41">
        <v>1</v>
      </c>
      <c r="T71" s="41">
        <v>1</v>
      </c>
      <c r="U71" s="41">
        <v>1</v>
      </c>
      <c r="V71" s="41">
        <v>1</v>
      </c>
      <c r="W71" s="41">
        <v>1</v>
      </c>
      <c r="X71" s="41">
        <v>1</v>
      </c>
      <c r="Z71" s="2">
        <v>0</v>
      </c>
      <c r="AA71" s="2">
        <v>1</v>
      </c>
      <c r="AB71" s="2">
        <v>1</v>
      </c>
      <c r="AC71" s="2">
        <v>1</v>
      </c>
      <c r="AD71" s="2">
        <v>1</v>
      </c>
      <c r="AE71" s="2">
        <v>1</v>
      </c>
      <c r="AF71" s="2">
        <v>1</v>
      </c>
    </row>
    <row r="72" spans="1:32" x14ac:dyDescent="0.25">
      <c r="J72" s="15" t="s">
        <v>107</v>
      </c>
    </row>
    <row r="73" spans="1:32" ht="15.75" thickBot="1" x14ac:dyDescent="0.3">
      <c r="J73" t="s">
        <v>108</v>
      </c>
    </row>
    <row r="74" spans="1:32" ht="15.75" thickBot="1" x14ac:dyDescent="0.3">
      <c r="B74" s="965" t="s">
        <v>113</v>
      </c>
      <c r="C74" s="966"/>
      <c r="D74" s="966"/>
      <c r="E74" s="966"/>
      <c r="F74" s="966"/>
      <c r="G74" s="967"/>
    </row>
    <row r="75" spans="1:32" ht="15.75" thickBot="1" x14ac:dyDescent="0.3">
      <c r="B75" s="968" t="s">
        <v>109</v>
      </c>
      <c r="C75" s="969"/>
      <c r="D75" s="970"/>
      <c r="E75" s="968" t="s">
        <v>112</v>
      </c>
      <c r="F75" s="969"/>
      <c r="G75" s="970"/>
    </row>
    <row r="76" spans="1:32" x14ac:dyDescent="0.25">
      <c r="B76" s="184" t="s">
        <v>110</v>
      </c>
      <c r="C76" s="973">
        <f>2/4</f>
        <v>0.5</v>
      </c>
      <c r="D76" s="974"/>
      <c r="E76" s="26" t="s">
        <v>88</v>
      </c>
      <c r="F76" s="961">
        <f>2/2</f>
        <v>1</v>
      </c>
      <c r="G76" s="962"/>
    </row>
    <row r="77" spans="1:32" ht="15.75" thickBot="1" x14ac:dyDescent="0.3">
      <c r="B77" s="185" t="s">
        <v>111</v>
      </c>
      <c r="C77" s="963">
        <f>4/4</f>
        <v>1</v>
      </c>
      <c r="D77" s="964"/>
      <c r="E77" s="186" t="s">
        <v>111</v>
      </c>
      <c r="F77" s="963">
        <f>3/4</f>
        <v>0.75</v>
      </c>
      <c r="G77" s="964"/>
    </row>
  </sheetData>
  <mergeCells count="29">
    <mergeCell ref="B48:R48"/>
    <mergeCell ref="B75:D75"/>
    <mergeCell ref="E75:G75"/>
    <mergeCell ref="B74:G74"/>
    <mergeCell ref="C76:D76"/>
    <mergeCell ref="C77:D77"/>
    <mergeCell ref="F76:G76"/>
    <mergeCell ref="F77:G77"/>
    <mergeCell ref="R54:X54"/>
    <mergeCell ref="Z54:AF54"/>
    <mergeCell ref="B65:H65"/>
    <mergeCell ref="J65:P65"/>
    <mergeCell ref="R65:X65"/>
    <mergeCell ref="Z65:AF65"/>
    <mergeCell ref="B54:H54"/>
    <mergeCell ref="J54:P54"/>
    <mergeCell ref="A45:AB45"/>
    <mergeCell ref="B5:S5"/>
    <mergeCell ref="A23:AB23"/>
    <mergeCell ref="B3:AB3"/>
    <mergeCell ref="B2:AB2"/>
    <mergeCell ref="Z25:AF25"/>
    <mergeCell ref="B36:H36"/>
    <mergeCell ref="J36:P36"/>
    <mergeCell ref="R36:X36"/>
    <mergeCell ref="Z36:AF36"/>
    <mergeCell ref="B25:H25"/>
    <mergeCell ref="J25:P25"/>
    <mergeCell ref="R25:X2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86"/>
  <sheetViews>
    <sheetView workbookViewId="0">
      <selection activeCell="B9" sqref="B9"/>
    </sheetView>
  </sheetViews>
  <sheetFormatPr defaultRowHeight="15" x14ac:dyDescent="0.25"/>
  <cols>
    <col min="3" max="3" width="10.28515625" customWidth="1"/>
    <col min="13" max="13" width="10.140625" customWidth="1"/>
    <col min="17" max="17" width="10.85546875" customWidth="1"/>
    <col min="28" max="28" width="10.42578125" customWidth="1"/>
  </cols>
  <sheetData>
    <row r="1" spans="1:28" ht="15.75" thickBot="1" x14ac:dyDescent="0.3"/>
    <row r="2" spans="1:28" ht="19.5" thickBot="1" x14ac:dyDescent="0.35">
      <c r="A2" s="1"/>
      <c r="B2" s="921" t="s">
        <v>35</v>
      </c>
      <c r="C2" s="922"/>
      <c r="D2" s="922"/>
      <c r="E2" s="922"/>
      <c r="F2" s="922"/>
      <c r="G2" s="922"/>
      <c r="H2" s="922"/>
      <c r="I2" s="922"/>
      <c r="J2" s="922"/>
      <c r="K2" s="922"/>
      <c r="L2" s="922"/>
      <c r="M2" s="922"/>
      <c r="N2" s="922"/>
      <c r="O2" s="922"/>
      <c r="P2" s="922"/>
      <c r="Q2" s="922"/>
      <c r="R2" s="922"/>
      <c r="S2" s="922"/>
      <c r="T2" s="922"/>
      <c r="U2" s="922"/>
      <c r="V2" s="922"/>
      <c r="W2" s="922"/>
      <c r="X2" s="922"/>
      <c r="Y2" s="922"/>
      <c r="Z2" s="922"/>
      <c r="AA2" s="922"/>
      <c r="AB2" s="923"/>
    </row>
    <row r="3" spans="1:28" x14ac:dyDescent="0.25">
      <c r="A3" s="1"/>
      <c r="B3" s="971" t="s">
        <v>88</v>
      </c>
      <c r="C3" s="972"/>
      <c r="D3" s="972"/>
      <c r="E3" s="972"/>
      <c r="F3" s="972"/>
      <c r="G3" s="972"/>
      <c r="H3" s="972"/>
      <c r="I3" s="972"/>
      <c r="J3" s="972"/>
      <c r="K3" s="972"/>
      <c r="L3" s="972"/>
      <c r="M3" s="972"/>
      <c r="N3" s="972"/>
      <c r="O3" s="972"/>
      <c r="P3" s="972"/>
      <c r="Q3" s="972"/>
      <c r="R3" s="972"/>
      <c r="S3" s="972"/>
      <c r="T3" s="972"/>
      <c r="U3" s="972"/>
      <c r="V3" s="972"/>
      <c r="W3" s="972"/>
      <c r="X3" s="972"/>
      <c r="Y3" s="972"/>
      <c r="Z3" s="972"/>
      <c r="AA3" s="972"/>
      <c r="AB3" s="972"/>
    </row>
    <row r="4" spans="1:28" s="69" customFormat="1" ht="15.75" thickBot="1" x14ac:dyDescent="0.3">
      <c r="A4" s="67"/>
      <c r="B4" s="68"/>
      <c r="C4" s="68"/>
      <c r="D4" s="68"/>
      <c r="E4" s="68"/>
      <c r="F4" s="68"/>
      <c r="G4" s="68"/>
      <c r="H4" s="68"/>
      <c r="I4" s="68"/>
      <c r="J4" s="68"/>
      <c r="K4" s="68"/>
      <c r="L4" s="68"/>
      <c r="M4" s="68"/>
      <c r="N4" s="68"/>
      <c r="O4" s="68"/>
    </row>
    <row r="5" spans="1:28" s="69" customFormat="1" ht="15.75" thickBot="1" x14ac:dyDescent="0.3">
      <c r="A5" s="67"/>
      <c r="B5" s="933" t="s">
        <v>93</v>
      </c>
      <c r="C5" s="934"/>
      <c r="D5" s="934"/>
      <c r="E5" s="934"/>
      <c r="F5" s="934"/>
      <c r="G5" s="934"/>
      <c r="H5" s="934"/>
      <c r="I5" s="934"/>
      <c r="J5" s="934"/>
      <c r="K5" s="934"/>
      <c r="L5" s="934"/>
      <c r="M5" s="934"/>
      <c r="N5" s="934"/>
      <c r="O5" s="934"/>
      <c r="P5" s="934"/>
      <c r="Q5" s="935"/>
      <c r="R5" s="55"/>
    </row>
    <row r="6" spans="1:28" s="69" customFormat="1" ht="15.75" thickBot="1" x14ac:dyDescent="0.3">
      <c r="A6" s="67"/>
      <c r="B6" s="17"/>
      <c r="C6" s="49"/>
      <c r="D6" s="160" t="s">
        <v>37</v>
      </c>
      <c r="E6" s="162">
        <v>17</v>
      </c>
      <c r="F6" s="93">
        <v>18</v>
      </c>
      <c r="G6" s="93">
        <v>19</v>
      </c>
      <c r="H6" s="93">
        <v>20</v>
      </c>
      <c r="I6" s="163">
        <v>21</v>
      </c>
      <c r="J6" s="161">
        <v>22</v>
      </c>
      <c r="K6" s="197" t="s">
        <v>36</v>
      </c>
      <c r="L6" s="123" t="s">
        <v>97</v>
      </c>
      <c r="M6" s="124" t="s">
        <v>98</v>
      </c>
      <c r="N6" s="125" t="s">
        <v>99</v>
      </c>
      <c r="O6" s="256" t="s">
        <v>76</v>
      </c>
      <c r="P6" s="250" t="s">
        <v>102</v>
      </c>
    </row>
    <row r="7" spans="1:28" s="69" customFormat="1" x14ac:dyDescent="0.25">
      <c r="A7" s="67"/>
      <c r="B7" s="902" t="s">
        <v>346</v>
      </c>
      <c r="C7" s="20" t="s">
        <v>122</v>
      </c>
      <c r="D7" s="101">
        <v>0.52890000000000004</v>
      </c>
      <c r="E7" s="217">
        <f>D7</f>
        <v>0.52890000000000004</v>
      </c>
      <c r="F7" s="83">
        <v>0.12280000000000001</v>
      </c>
      <c r="G7" s="109">
        <v>0.112</v>
      </c>
      <c r="H7" s="82"/>
      <c r="I7" s="83"/>
      <c r="J7" s="205"/>
      <c r="K7" s="144">
        <f>AVERAGE(E7:J7)</f>
        <v>0.25456666666666666</v>
      </c>
      <c r="L7" s="196">
        <f>MAX(E7:J7)</f>
        <v>0.52890000000000004</v>
      </c>
      <c r="M7" s="136">
        <f>MIN(E7:J7)</f>
        <v>0.112</v>
      </c>
      <c r="N7" s="166">
        <f>_xlfn.STDEV.P(E7:J7)</f>
        <v>0.19403306132947779</v>
      </c>
      <c r="O7" s="239">
        <f>K7/(K7+N7)</f>
        <v>0.56746950740205215</v>
      </c>
      <c r="P7" s="251">
        <f>1-O7</f>
        <v>0.43253049259794785</v>
      </c>
    </row>
    <row r="8" spans="1:28" s="69" customFormat="1" ht="15.75" thickBot="1" x14ac:dyDescent="0.3">
      <c r="A8" s="67"/>
      <c r="B8" s="198" t="s">
        <v>120</v>
      </c>
      <c r="C8" s="21" t="s">
        <v>123</v>
      </c>
      <c r="D8" s="199">
        <v>-0.78180000000000005</v>
      </c>
      <c r="E8" s="219">
        <f>D8</f>
        <v>-0.78180000000000005</v>
      </c>
      <c r="F8" s="90">
        <v>1.8358000000000001</v>
      </c>
      <c r="G8" s="91">
        <v>1.659</v>
      </c>
      <c r="H8" s="84"/>
      <c r="I8" s="57"/>
      <c r="J8" s="204"/>
      <c r="K8" s="206">
        <f>AVERAGE(E8:J8)</f>
        <v>0.90433333333333332</v>
      </c>
      <c r="L8" s="200">
        <f>MAX(E8:J8)</f>
        <v>1.8358000000000001</v>
      </c>
      <c r="M8" s="201">
        <f>MIN(E8:J8)</f>
        <v>-0.78180000000000005</v>
      </c>
      <c r="N8" s="202">
        <f>_xlfn.STDEV.P(E8:J8)</f>
        <v>1.19445908910919</v>
      </c>
      <c r="O8" s="257">
        <f>K8/(K8+N8)</f>
        <v>0.43088269409744312</v>
      </c>
      <c r="P8" s="252">
        <f>1-O8</f>
        <v>0.56911730590255694</v>
      </c>
    </row>
    <row r="9" spans="1:28" s="69" customFormat="1" x14ac:dyDescent="0.25">
      <c r="A9" s="67"/>
      <c r="B9" s="902" t="s">
        <v>346</v>
      </c>
      <c r="C9" s="36" t="s">
        <v>124</v>
      </c>
      <c r="D9" s="215"/>
      <c r="E9" s="82"/>
      <c r="F9" s="83"/>
      <c r="G9" s="109"/>
      <c r="H9" s="217">
        <v>1.6791</v>
      </c>
      <c r="I9" s="83">
        <v>-2.3959999999999999</v>
      </c>
      <c r="J9" s="205">
        <v>-2.4260999999999999</v>
      </c>
      <c r="K9" s="207">
        <f>AVERAGE(H9:J9)</f>
        <v>-1.0476666666666665</v>
      </c>
      <c r="L9" s="208"/>
      <c r="M9" s="209"/>
      <c r="N9" s="210"/>
      <c r="O9" s="258"/>
      <c r="P9" s="253"/>
      <c r="Q9" s="45"/>
    </row>
    <row r="10" spans="1:28" s="69" customFormat="1" ht="15.75" thickBot="1" x14ac:dyDescent="0.3">
      <c r="A10" s="67"/>
      <c r="B10" s="198" t="s">
        <v>98</v>
      </c>
      <c r="C10" s="21" t="s">
        <v>125</v>
      </c>
      <c r="D10" s="216"/>
      <c r="E10" s="104"/>
      <c r="F10" s="57"/>
      <c r="G10" s="88"/>
      <c r="H10" s="218">
        <v>-1.4443999999999999</v>
      </c>
      <c r="I10" s="57">
        <v>3.6791999999999998</v>
      </c>
      <c r="J10" s="204">
        <v>4.7679999999999998</v>
      </c>
      <c r="K10" s="211">
        <f>AVERAGE(H10:J10)</f>
        <v>2.3342666666666667</v>
      </c>
      <c r="L10" s="212"/>
      <c r="M10" s="213"/>
      <c r="N10" s="214"/>
      <c r="O10" s="259"/>
      <c r="P10" s="254"/>
      <c r="Q10" s="45"/>
    </row>
    <row r="11" spans="1:28" s="69" customFormat="1" x14ac:dyDescent="0.25">
      <c r="A11" s="67"/>
      <c r="B11" s="45"/>
      <c r="C11" s="45"/>
      <c r="D11" s="71"/>
      <c r="F11" s="70"/>
      <c r="G11" s="70"/>
      <c r="H11" s="70" t="s">
        <v>121</v>
      </c>
      <c r="I11" s="70"/>
      <c r="J11" s="72"/>
      <c r="K11" s="68"/>
      <c r="L11" s="68"/>
      <c r="M11" s="68"/>
      <c r="N11" s="68"/>
      <c r="O11" s="68"/>
      <c r="P11" s="45"/>
      <c r="Q11" s="45"/>
      <c r="R11" s="45"/>
    </row>
    <row r="12" spans="1:28" x14ac:dyDescent="0.25">
      <c r="A12" s="1"/>
      <c r="B12" s="903" t="s">
        <v>358</v>
      </c>
    </row>
    <row r="13" spans="1:28" x14ac:dyDescent="0.25">
      <c r="A13" s="1"/>
      <c r="B13" s="22" t="s">
        <v>2</v>
      </c>
      <c r="D13" s="71"/>
    </row>
    <row r="14" spans="1:28" x14ac:dyDescent="0.25">
      <c r="A14" s="1">
        <v>1</v>
      </c>
      <c r="B14" t="s">
        <v>32</v>
      </c>
      <c r="D14" s="71"/>
    </row>
    <row r="15" spans="1:28" x14ac:dyDescent="0.25">
      <c r="A15" s="1">
        <v>2</v>
      </c>
      <c r="B15" t="s">
        <v>43</v>
      </c>
    </row>
    <row r="16" spans="1:28" x14ac:dyDescent="0.25">
      <c r="A16" s="1"/>
    </row>
    <row r="17" spans="1:28" x14ac:dyDescent="0.25">
      <c r="A17" s="1"/>
      <c r="B17" t="s">
        <v>17</v>
      </c>
      <c r="D17" t="s">
        <v>18</v>
      </c>
    </row>
    <row r="18" spans="1:28" x14ac:dyDescent="0.25">
      <c r="A18" s="1"/>
      <c r="D18" s="2"/>
      <c r="E18" s="2"/>
      <c r="F18" s="2"/>
      <c r="G18" s="2"/>
      <c r="H18" s="2"/>
      <c r="I18" s="2"/>
      <c r="J18" s="2"/>
    </row>
    <row r="19" spans="1:28" x14ac:dyDescent="0.25">
      <c r="A19" s="1"/>
      <c r="D19" s="2"/>
      <c r="E19" s="2"/>
      <c r="F19" s="2"/>
      <c r="G19" s="2"/>
      <c r="H19" s="2"/>
      <c r="I19" s="2"/>
      <c r="J19" s="2"/>
    </row>
    <row r="20" spans="1:28" ht="15.75" thickBot="1" x14ac:dyDescent="0.3">
      <c r="A20" s="1"/>
      <c r="D20" s="26"/>
      <c r="E20" s="26"/>
      <c r="F20" s="26"/>
      <c r="G20" s="26"/>
      <c r="H20" s="26"/>
      <c r="I20" s="26"/>
      <c r="J20" s="26"/>
    </row>
    <row r="21" spans="1:28" ht="21.75" thickBot="1" x14ac:dyDescent="0.3">
      <c r="A21" s="956" t="s">
        <v>74</v>
      </c>
      <c r="B21" s="957"/>
      <c r="C21" s="957"/>
      <c r="D21" s="957"/>
      <c r="E21" s="957"/>
      <c r="F21" s="957"/>
      <c r="G21" s="957"/>
      <c r="H21" s="957"/>
      <c r="I21" s="957"/>
      <c r="J21" s="957"/>
      <c r="K21" s="957"/>
      <c r="L21" s="957"/>
      <c r="M21" s="957"/>
      <c r="N21" s="957"/>
      <c r="O21" s="957"/>
      <c r="P21" s="957"/>
      <c r="Q21" s="957"/>
      <c r="R21" s="957"/>
      <c r="S21" s="957"/>
      <c r="T21" s="957"/>
      <c r="U21" s="957"/>
      <c r="V21" s="957"/>
      <c r="W21" s="957"/>
      <c r="X21" s="957"/>
      <c r="Y21" s="957"/>
      <c r="Z21" s="957"/>
      <c r="AA21" s="957"/>
      <c r="AB21" s="958"/>
    </row>
    <row r="22" spans="1:28" ht="15.75" thickBot="1" x14ac:dyDescent="0.3">
      <c r="A22" s="904" t="s">
        <v>359</v>
      </c>
    </row>
    <row r="23" spans="1:28" x14ac:dyDescent="0.25">
      <c r="A23" s="1"/>
      <c r="B23" s="936" t="s">
        <v>114</v>
      </c>
      <c r="C23" s="937"/>
      <c r="D23" s="937"/>
      <c r="E23" s="937"/>
      <c r="F23" s="937"/>
      <c r="G23" s="937"/>
      <c r="H23" s="938"/>
      <c r="J23" s="936" t="s">
        <v>115</v>
      </c>
      <c r="K23" s="937"/>
      <c r="L23" s="937"/>
      <c r="M23" s="937"/>
      <c r="N23" s="937"/>
      <c r="O23" s="937"/>
      <c r="P23" s="938"/>
      <c r="R23" s="930" t="s">
        <v>116</v>
      </c>
      <c r="S23" s="931"/>
      <c r="T23" s="931"/>
      <c r="U23" s="931"/>
      <c r="V23" s="931"/>
      <c r="W23" s="931"/>
      <c r="X23" s="932"/>
    </row>
    <row r="24" spans="1:28" s="69" customFormat="1" x14ac:dyDescent="0.25">
      <c r="A24" s="67" t="s">
        <v>31</v>
      </c>
      <c r="B24" s="41">
        <v>0</v>
      </c>
      <c r="C24" s="41">
        <v>1</v>
      </c>
      <c r="D24" s="41">
        <v>1</v>
      </c>
      <c r="E24" s="41">
        <v>1</v>
      </c>
      <c r="F24" s="41">
        <v>1</v>
      </c>
      <c r="G24" s="41">
        <v>1</v>
      </c>
      <c r="H24" s="41">
        <v>1</v>
      </c>
      <c r="J24" s="41">
        <v>0</v>
      </c>
      <c r="K24" s="41">
        <v>1</v>
      </c>
      <c r="L24" s="41">
        <v>1</v>
      </c>
      <c r="M24" s="41">
        <v>1</v>
      </c>
      <c r="N24" s="41">
        <v>1</v>
      </c>
      <c r="O24" s="41">
        <v>1</v>
      </c>
      <c r="P24" s="41">
        <v>1</v>
      </c>
      <c r="R24" s="41">
        <v>0</v>
      </c>
      <c r="S24" s="41">
        <v>1</v>
      </c>
      <c r="T24" s="41">
        <v>1</v>
      </c>
      <c r="U24" s="41">
        <v>1</v>
      </c>
      <c r="V24" s="41">
        <v>1</v>
      </c>
      <c r="W24" s="41">
        <v>1</v>
      </c>
      <c r="X24" s="41">
        <v>1</v>
      </c>
    </row>
    <row r="25" spans="1:28" s="69" customFormat="1" x14ac:dyDescent="0.25">
      <c r="A25" s="67" t="s">
        <v>30</v>
      </c>
      <c r="B25" s="41">
        <v>0</v>
      </c>
      <c r="C25" s="41">
        <v>1</v>
      </c>
      <c r="D25" s="41">
        <v>1</v>
      </c>
      <c r="E25" s="41">
        <v>1</v>
      </c>
      <c r="F25" s="41">
        <v>1</v>
      </c>
      <c r="G25" s="41">
        <v>1</v>
      </c>
      <c r="H25" s="41">
        <v>1</v>
      </c>
      <c r="J25" s="41">
        <v>0</v>
      </c>
      <c r="K25" s="41">
        <v>1</v>
      </c>
      <c r="L25" s="41">
        <v>1</v>
      </c>
      <c r="M25" s="41">
        <v>1</v>
      </c>
      <c r="N25" s="41">
        <v>1</v>
      </c>
      <c r="O25" s="41">
        <v>1</v>
      </c>
      <c r="P25" s="41">
        <v>1</v>
      </c>
      <c r="R25" s="41">
        <v>0</v>
      </c>
      <c r="S25" s="41">
        <v>1</v>
      </c>
      <c r="T25" s="41">
        <v>1</v>
      </c>
      <c r="U25" s="41">
        <v>1</v>
      </c>
      <c r="V25" s="41">
        <v>1</v>
      </c>
      <c r="W25" s="41">
        <v>1</v>
      </c>
      <c r="X25" s="41">
        <v>1</v>
      </c>
    </row>
    <row r="26" spans="1:28" s="69" customFormat="1" x14ac:dyDescent="0.25">
      <c r="A26" s="67" t="s">
        <v>46</v>
      </c>
      <c r="B26" s="41">
        <v>0</v>
      </c>
      <c r="C26" s="41">
        <v>1</v>
      </c>
      <c r="D26" s="41">
        <v>1</v>
      </c>
      <c r="E26" s="41">
        <v>1</v>
      </c>
      <c r="F26" s="41">
        <v>1</v>
      </c>
      <c r="G26" s="41">
        <v>1</v>
      </c>
      <c r="H26" s="41">
        <v>1</v>
      </c>
      <c r="J26" s="41">
        <v>0</v>
      </c>
      <c r="K26" s="41">
        <v>1</v>
      </c>
      <c r="L26" s="41">
        <v>1</v>
      </c>
      <c r="M26" s="41">
        <v>1</v>
      </c>
      <c r="N26" s="41">
        <v>1</v>
      </c>
      <c r="O26" s="41">
        <v>1</v>
      </c>
      <c r="P26" s="41">
        <v>1</v>
      </c>
      <c r="R26" s="41">
        <v>0</v>
      </c>
      <c r="S26" s="41">
        <v>1</v>
      </c>
      <c r="T26" s="41">
        <v>1</v>
      </c>
      <c r="U26" s="41">
        <v>1</v>
      </c>
      <c r="V26" s="41">
        <v>1</v>
      </c>
      <c r="W26" s="41">
        <v>1</v>
      </c>
      <c r="X26" s="41">
        <v>1</v>
      </c>
    </row>
    <row r="27" spans="1:28" s="69" customFormat="1" x14ac:dyDescent="0.25">
      <c r="A27" s="67" t="s">
        <v>47</v>
      </c>
      <c r="B27" s="41">
        <v>0</v>
      </c>
      <c r="C27" s="41">
        <v>1</v>
      </c>
      <c r="D27" s="41">
        <v>1</v>
      </c>
      <c r="E27" s="41">
        <v>1</v>
      </c>
      <c r="F27" s="41">
        <v>1</v>
      </c>
      <c r="G27" s="41">
        <v>1</v>
      </c>
      <c r="H27" s="41">
        <v>1</v>
      </c>
      <c r="J27" s="41">
        <v>0</v>
      </c>
      <c r="K27" s="41">
        <v>1</v>
      </c>
      <c r="L27" s="41">
        <v>1</v>
      </c>
      <c r="M27" s="41">
        <v>1</v>
      </c>
      <c r="N27" s="41">
        <v>1</v>
      </c>
      <c r="O27" s="41">
        <v>1</v>
      </c>
      <c r="P27" s="41">
        <v>1</v>
      </c>
      <c r="R27" s="41">
        <v>0</v>
      </c>
      <c r="S27" s="41">
        <v>1</v>
      </c>
      <c r="T27" s="41">
        <v>1</v>
      </c>
      <c r="U27" s="41">
        <v>1</v>
      </c>
      <c r="V27" s="41">
        <v>1</v>
      </c>
      <c r="W27" s="41">
        <v>1</v>
      </c>
      <c r="X27" s="41">
        <v>1</v>
      </c>
    </row>
    <row r="28" spans="1:28" s="69" customFormat="1" x14ac:dyDescent="0.25">
      <c r="A28" s="67" t="s">
        <v>32</v>
      </c>
      <c r="B28" s="74">
        <v>1</v>
      </c>
      <c r="C28" s="183">
        <v>0</v>
      </c>
      <c r="D28" s="41">
        <v>1</v>
      </c>
      <c r="E28" s="41">
        <v>1</v>
      </c>
      <c r="F28" s="41">
        <v>1</v>
      </c>
      <c r="G28" s="74">
        <v>0</v>
      </c>
      <c r="H28" s="41">
        <v>1</v>
      </c>
      <c r="J28" s="74">
        <v>1</v>
      </c>
      <c r="K28" s="41">
        <v>1</v>
      </c>
      <c r="L28" s="41">
        <v>1</v>
      </c>
      <c r="M28" s="183">
        <v>0</v>
      </c>
      <c r="N28" s="41">
        <v>1</v>
      </c>
      <c r="O28" s="41">
        <v>1</v>
      </c>
      <c r="P28" s="41">
        <v>1</v>
      </c>
      <c r="R28" s="74">
        <v>1</v>
      </c>
      <c r="S28" s="41">
        <v>1</v>
      </c>
      <c r="T28" s="41">
        <v>1</v>
      </c>
      <c r="U28" s="183">
        <v>0</v>
      </c>
      <c r="V28" s="41">
        <v>1</v>
      </c>
      <c r="W28" s="41">
        <v>1</v>
      </c>
      <c r="X28" s="41">
        <v>1</v>
      </c>
    </row>
    <row r="29" spans="1:28" s="69" customFormat="1" x14ac:dyDescent="0.25">
      <c r="A29" s="67" t="s">
        <v>43</v>
      </c>
      <c r="B29" s="74">
        <v>1</v>
      </c>
      <c r="C29" s="41">
        <v>1</v>
      </c>
      <c r="D29" s="41">
        <v>1</v>
      </c>
      <c r="E29" s="41">
        <v>1</v>
      </c>
      <c r="F29" s="41">
        <v>1</v>
      </c>
      <c r="G29" s="41">
        <v>1</v>
      </c>
      <c r="H29" s="74">
        <v>0</v>
      </c>
      <c r="J29" s="74">
        <v>1</v>
      </c>
      <c r="K29" s="41">
        <v>1</v>
      </c>
      <c r="L29" s="41">
        <v>1</v>
      </c>
      <c r="M29" s="41">
        <v>1</v>
      </c>
      <c r="N29" s="41">
        <v>1</v>
      </c>
      <c r="O29" s="41">
        <v>1</v>
      </c>
      <c r="P29" s="41">
        <v>1</v>
      </c>
      <c r="R29" s="74">
        <v>1</v>
      </c>
      <c r="S29" s="41">
        <v>1</v>
      </c>
      <c r="T29" s="41">
        <v>1</v>
      </c>
      <c r="U29" s="41">
        <v>1</v>
      </c>
      <c r="V29" s="41">
        <v>1</v>
      </c>
      <c r="W29" s="41">
        <v>1</v>
      </c>
      <c r="X29" s="41">
        <v>1</v>
      </c>
    </row>
    <row r="30" spans="1:28" s="69" customFormat="1" x14ac:dyDescent="0.25">
      <c r="A30" s="67"/>
      <c r="B30" s="56"/>
      <c r="C30" s="56"/>
      <c r="D30" s="56"/>
      <c r="E30" s="56"/>
      <c r="F30" s="56"/>
      <c r="G30" s="56"/>
      <c r="H30" s="56"/>
      <c r="J30" s="56"/>
      <c r="K30" s="56"/>
      <c r="L30" s="56"/>
      <c r="M30" s="56"/>
      <c r="N30" s="56"/>
      <c r="O30" s="56"/>
      <c r="P30" s="56"/>
      <c r="R30" s="56"/>
      <c r="S30" s="56"/>
      <c r="T30" s="56"/>
      <c r="U30" s="56"/>
      <c r="V30" s="56"/>
      <c r="W30" s="56"/>
      <c r="X30" s="56"/>
    </row>
    <row r="31" spans="1:28" s="69" customFormat="1" x14ac:dyDescent="0.25">
      <c r="A31" s="67"/>
      <c r="B31" s="56"/>
      <c r="C31" s="56"/>
      <c r="D31" s="56"/>
      <c r="E31" s="56"/>
      <c r="F31" s="56"/>
      <c r="G31" s="56"/>
      <c r="H31" s="56"/>
      <c r="J31" s="56"/>
      <c r="K31" s="70"/>
      <c r="L31" s="56"/>
      <c r="M31" s="56"/>
      <c r="N31" s="56"/>
      <c r="O31" s="56"/>
      <c r="P31" s="56"/>
      <c r="Q31" s="56"/>
      <c r="R31" s="56"/>
      <c r="S31" s="70"/>
      <c r="T31" s="56"/>
      <c r="U31" s="56"/>
      <c r="V31" s="56"/>
      <c r="X31" s="56"/>
    </row>
    <row r="32" spans="1:28" s="69" customFormat="1" x14ac:dyDescent="0.25">
      <c r="A32" s="67"/>
    </row>
    <row r="33" spans="1:28" s="69" customFormat="1" ht="15.75" thickBot="1" x14ac:dyDescent="0.3">
      <c r="A33" s="905" t="s">
        <v>360</v>
      </c>
    </row>
    <row r="34" spans="1:28" s="69" customFormat="1" x14ac:dyDescent="0.25">
      <c r="A34" s="67"/>
      <c r="B34" s="975" t="s">
        <v>117</v>
      </c>
      <c r="C34" s="976"/>
      <c r="D34" s="976"/>
      <c r="E34" s="976"/>
      <c r="F34" s="976"/>
      <c r="G34" s="976"/>
      <c r="H34" s="977"/>
      <c r="J34" s="975" t="s">
        <v>118</v>
      </c>
      <c r="K34" s="976"/>
      <c r="L34" s="976"/>
      <c r="M34" s="976"/>
      <c r="N34" s="976"/>
      <c r="O34" s="976"/>
      <c r="P34" s="977"/>
      <c r="R34" s="978" t="s">
        <v>119</v>
      </c>
      <c r="S34" s="979"/>
      <c r="T34" s="979"/>
      <c r="U34" s="979"/>
      <c r="V34" s="979"/>
      <c r="W34" s="979"/>
      <c r="X34" s="980"/>
    </row>
    <row r="35" spans="1:28" s="69" customFormat="1" x14ac:dyDescent="0.25">
      <c r="A35" s="67" t="s">
        <v>31</v>
      </c>
      <c r="B35" s="41">
        <v>0</v>
      </c>
      <c r="C35" s="41">
        <v>1</v>
      </c>
      <c r="D35" s="41">
        <v>1</v>
      </c>
      <c r="E35" s="41">
        <v>1</v>
      </c>
      <c r="F35" s="41">
        <v>1</v>
      </c>
      <c r="G35" s="41">
        <v>1</v>
      </c>
      <c r="H35" s="41">
        <v>1</v>
      </c>
      <c r="J35" s="41">
        <v>0</v>
      </c>
      <c r="K35" s="41">
        <v>1</v>
      </c>
      <c r="L35" s="41">
        <v>1</v>
      </c>
      <c r="M35" s="41">
        <v>1</v>
      </c>
      <c r="N35" s="41">
        <v>1</v>
      </c>
      <c r="O35" s="41">
        <v>1</v>
      </c>
      <c r="P35" s="41">
        <v>1</v>
      </c>
      <c r="R35" s="41">
        <v>0</v>
      </c>
      <c r="S35" s="41">
        <v>1</v>
      </c>
      <c r="T35" s="41">
        <v>1</v>
      </c>
      <c r="U35" s="41">
        <v>1</v>
      </c>
      <c r="V35" s="41">
        <v>1</v>
      </c>
      <c r="W35" s="41">
        <v>1</v>
      </c>
      <c r="X35" s="41">
        <v>1</v>
      </c>
    </row>
    <row r="36" spans="1:28" s="69" customFormat="1" x14ac:dyDescent="0.25">
      <c r="A36" s="67" t="s">
        <v>30</v>
      </c>
      <c r="B36" s="41">
        <v>0</v>
      </c>
      <c r="C36" s="41">
        <v>1</v>
      </c>
      <c r="D36" s="41">
        <v>1</v>
      </c>
      <c r="E36" s="41">
        <v>1</v>
      </c>
      <c r="F36" s="41">
        <v>1</v>
      </c>
      <c r="G36" s="41">
        <v>1</v>
      </c>
      <c r="H36" s="41">
        <v>1</v>
      </c>
      <c r="J36" s="41">
        <v>0</v>
      </c>
      <c r="K36" s="41">
        <v>1</v>
      </c>
      <c r="L36" s="41">
        <v>1</v>
      </c>
      <c r="M36" s="41">
        <v>1</v>
      </c>
      <c r="N36" s="41">
        <v>1</v>
      </c>
      <c r="O36" s="41">
        <v>1</v>
      </c>
      <c r="P36" s="41">
        <v>1</v>
      </c>
      <c r="R36" s="41">
        <v>0</v>
      </c>
      <c r="S36" s="41">
        <v>1</v>
      </c>
      <c r="T36" s="41">
        <v>1</v>
      </c>
      <c r="U36" s="41">
        <v>1</v>
      </c>
      <c r="V36" s="41">
        <v>1</v>
      </c>
      <c r="W36" s="41">
        <v>1</v>
      </c>
      <c r="X36" s="41">
        <v>1</v>
      </c>
    </row>
    <row r="37" spans="1:28" s="69" customFormat="1" x14ac:dyDescent="0.25">
      <c r="A37" s="67" t="s">
        <v>46</v>
      </c>
      <c r="B37" s="41">
        <v>0</v>
      </c>
      <c r="C37" s="41">
        <v>1</v>
      </c>
      <c r="D37" s="41">
        <v>1</v>
      </c>
      <c r="E37" s="41">
        <v>1</v>
      </c>
      <c r="F37" s="41">
        <v>1</v>
      </c>
      <c r="G37" s="41">
        <v>1</v>
      </c>
      <c r="H37" s="41">
        <v>1</v>
      </c>
      <c r="J37" s="41">
        <v>0</v>
      </c>
      <c r="K37" s="41">
        <v>1</v>
      </c>
      <c r="L37" s="41">
        <v>1</v>
      </c>
      <c r="M37" s="41">
        <v>1</v>
      </c>
      <c r="N37" s="41">
        <v>1</v>
      </c>
      <c r="O37" s="41">
        <v>1</v>
      </c>
      <c r="P37" s="41">
        <v>1</v>
      </c>
      <c r="R37" s="41">
        <v>0</v>
      </c>
      <c r="S37" s="41">
        <v>1</v>
      </c>
      <c r="T37" s="41">
        <v>1</v>
      </c>
      <c r="U37" s="41">
        <v>1</v>
      </c>
      <c r="V37" s="41">
        <v>1</v>
      </c>
      <c r="W37" s="41">
        <v>1</v>
      </c>
      <c r="X37" s="41">
        <v>1</v>
      </c>
    </row>
    <row r="38" spans="1:28" s="69" customFormat="1" x14ac:dyDescent="0.25">
      <c r="A38" s="67" t="s">
        <v>47</v>
      </c>
      <c r="B38" s="41">
        <v>0</v>
      </c>
      <c r="C38" s="41">
        <v>1</v>
      </c>
      <c r="D38" s="41">
        <v>1</v>
      </c>
      <c r="E38" s="41">
        <v>1</v>
      </c>
      <c r="F38" s="41">
        <v>1</v>
      </c>
      <c r="G38" s="41">
        <v>1</v>
      </c>
      <c r="H38" s="41">
        <v>1</v>
      </c>
      <c r="J38" s="41">
        <v>0</v>
      </c>
      <c r="K38" s="41">
        <v>1</v>
      </c>
      <c r="L38" s="41">
        <v>1</v>
      </c>
      <c r="M38" s="41">
        <v>1</v>
      </c>
      <c r="N38" s="41">
        <v>1</v>
      </c>
      <c r="O38" s="41">
        <v>1</v>
      </c>
      <c r="P38" s="41">
        <v>1</v>
      </c>
      <c r="R38" s="41">
        <v>0</v>
      </c>
      <c r="S38" s="41">
        <v>1</v>
      </c>
      <c r="T38" s="41">
        <v>1</v>
      </c>
      <c r="U38" s="41">
        <v>1</v>
      </c>
      <c r="V38" s="41">
        <v>1</v>
      </c>
      <c r="W38" s="41">
        <v>1</v>
      </c>
      <c r="X38" s="41">
        <v>1</v>
      </c>
    </row>
    <row r="39" spans="1:28" s="69" customFormat="1" x14ac:dyDescent="0.25">
      <c r="A39" s="67" t="s">
        <v>32</v>
      </c>
      <c r="B39" s="74">
        <v>0</v>
      </c>
      <c r="C39" s="41">
        <v>1</v>
      </c>
      <c r="D39" s="41">
        <v>1</v>
      </c>
      <c r="E39" s="41">
        <v>1</v>
      </c>
      <c r="F39" s="41">
        <v>1</v>
      </c>
      <c r="G39" s="41">
        <v>1</v>
      </c>
      <c r="H39" s="41">
        <v>1</v>
      </c>
      <c r="J39" s="74">
        <v>1</v>
      </c>
      <c r="K39" s="41">
        <v>1</v>
      </c>
      <c r="L39" s="41">
        <v>1</v>
      </c>
      <c r="M39" s="41">
        <v>1</v>
      </c>
      <c r="N39" s="41">
        <v>1</v>
      </c>
      <c r="O39" s="41">
        <v>1</v>
      </c>
      <c r="P39" s="41">
        <v>1</v>
      </c>
      <c r="R39" s="74">
        <v>1</v>
      </c>
      <c r="S39" s="41">
        <v>1</v>
      </c>
      <c r="T39" s="41">
        <v>1</v>
      </c>
      <c r="U39" s="41">
        <v>1</v>
      </c>
      <c r="V39" s="41">
        <v>1</v>
      </c>
      <c r="W39" s="41">
        <v>1</v>
      </c>
      <c r="X39" s="41">
        <v>1</v>
      </c>
    </row>
    <row r="40" spans="1:28" s="69" customFormat="1" x14ac:dyDescent="0.25">
      <c r="A40" s="67" t="s">
        <v>43</v>
      </c>
      <c r="B40" s="74">
        <v>0</v>
      </c>
      <c r="C40" s="41">
        <v>1</v>
      </c>
      <c r="D40" s="41">
        <v>1</v>
      </c>
      <c r="E40" s="41">
        <v>1</v>
      </c>
      <c r="F40" s="41">
        <v>1</v>
      </c>
      <c r="G40" s="41">
        <v>1</v>
      </c>
      <c r="H40" s="41">
        <v>1</v>
      </c>
      <c r="J40" s="74">
        <v>1</v>
      </c>
      <c r="K40" s="41">
        <v>1</v>
      </c>
      <c r="L40" s="41">
        <v>1</v>
      </c>
      <c r="M40" s="41">
        <v>1</v>
      </c>
      <c r="N40" s="41">
        <v>1</v>
      </c>
      <c r="O40" s="41">
        <v>1</v>
      </c>
      <c r="P40" s="41">
        <v>1</v>
      </c>
      <c r="R40" s="74">
        <v>1</v>
      </c>
      <c r="S40" s="41">
        <v>1</v>
      </c>
      <c r="T40" s="41">
        <v>1</v>
      </c>
      <c r="U40" s="41">
        <v>1</v>
      </c>
      <c r="V40" s="41">
        <v>1</v>
      </c>
      <c r="W40" s="41">
        <v>1</v>
      </c>
      <c r="X40" s="41">
        <v>1</v>
      </c>
    </row>
    <row r="42" spans="1:28" ht="15.75" thickBot="1" x14ac:dyDescent="0.3"/>
    <row r="43" spans="1:28" ht="21.75" thickBot="1" x14ac:dyDescent="0.3">
      <c r="A43" s="956" t="s">
        <v>75</v>
      </c>
      <c r="B43" s="957"/>
      <c r="C43" s="957"/>
      <c r="D43" s="957"/>
      <c r="E43" s="957"/>
      <c r="F43" s="957"/>
      <c r="G43" s="957"/>
      <c r="H43" s="957"/>
      <c r="I43" s="957"/>
      <c r="J43" s="957"/>
      <c r="K43" s="957"/>
      <c r="L43" s="957"/>
      <c r="M43" s="957"/>
      <c r="N43" s="957"/>
      <c r="O43" s="957"/>
      <c r="P43" s="957"/>
      <c r="Q43" s="957"/>
      <c r="R43" s="957"/>
      <c r="S43" s="957"/>
      <c r="T43" s="957"/>
      <c r="U43" s="957"/>
      <c r="V43" s="957"/>
      <c r="W43" s="957"/>
      <c r="X43" s="957"/>
      <c r="Y43" s="957"/>
      <c r="Z43" s="957"/>
      <c r="AA43" s="957"/>
      <c r="AB43" s="958"/>
    </row>
    <row r="45" spans="1:28" ht="15.75" thickBot="1" x14ac:dyDescent="0.3"/>
    <row r="46" spans="1:28" ht="15.75" thickBot="1" x14ac:dyDescent="0.3">
      <c r="B46" s="933" t="s">
        <v>94</v>
      </c>
      <c r="C46" s="934"/>
      <c r="D46" s="934"/>
      <c r="E46" s="934"/>
      <c r="F46" s="934"/>
      <c r="G46" s="934"/>
      <c r="H46" s="934"/>
      <c r="I46" s="934"/>
      <c r="J46" s="934"/>
      <c r="K46" s="934"/>
      <c r="L46" s="934"/>
      <c r="M46" s="935"/>
      <c r="N46" s="55"/>
      <c r="O46" s="55"/>
      <c r="P46" s="55"/>
      <c r="Q46" s="55"/>
      <c r="R46" s="55"/>
      <c r="S46" s="55"/>
    </row>
    <row r="47" spans="1:28" ht="15.75" thickBot="1" x14ac:dyDescent="0.3">
      <c r="B47" s="17"/>
      <c r="C47" s="49"/>
      <c r="D47" s="247">
        <v>18</v>
      </c>
      <c r="E47" s="247">
        <v>19</v>
      </c>
      <c r="F47" s="248">
        <v>21</v>
      </c>
      <c r="G47" s="249">
        <v>22</v>
      </c>
      <c r="H47" s="119" t="s">
        <v>36</v>
      </c>
      <c r="I47" s="120" t="s">
        <v>97</v>
      </c>
      <c r="J47" s="120" t="s">
        <v>98</v>
      </c>
      <c r="K47" s="121" t="s">
        <v>99</v>
      </c>
      <c r="L47" s="241" t="s">
        <v>76</v>
      </c>
      <c r="M47" s="242" t="s">
        <v>102</v>
      </c>
    </row>
    <row r="48" spans="1:28" ht="15.75" thickBot="1" x14ac:dyDescent="0.3">
      <c r="B48" s="902" t="s">
        <v>346</v>
      </c>
      <c r="C48" s="20" t="s">
        <v>122</v>
      </c>
      <c r="D48" s="82">
        <v>0.12280000000000001</v>
      </c>
      <c r="E48" s="109">
        <v>0.112</v>
      </c>
      <c r="F48" s="82"/>
      <c r="G48" s="106"/>
      <c r="H48" s="134">
        <f>AVERAGE(D48:G48)</f>
        <v>0.1174</v>
      </c>
      <c r="I48" s="232">
        <f>MAX(D48:E48)</f>
        <v>0.12280000000000001</v>
      </c>
      <c r="J48" s="235">
        <f>MIN(D48:G48)</f>
        <v>0.112</v>
      </c>
      <c r="K48" s="235">
        <f>_xlfn.STDEV.P(D48:G48)</f>
        <v>5.400000000000002E-3</v>
      </c>
      <c r="L48" s="240">
        <f>H48/(I48)</f>
        <v>0.9560260586319218</v>
      </c>
      <c r="M48" s="243">
        <f>1-L48</f>
        <v>4.3973941368078195E-2</v>
      </c>
      <c r="N48" s="900" t="s">
        <v>361</v>
      </c>
    </row>
    <row r="49" spans="1:33" ht="15.75" thickBot="1" x14ac:dyDescent="0.3">
      <c r="B49" s="198" t="s">
        <v>120</v>
      </c>
      <c r="C49" s="21" t="s">
        <v>123</v>
      </c>
      <c r="D49" s="89">
        <v>1.8358000000000001</v>
      </c>
      <c r="E49" s="91">
        <v>1.659</v>
      </c>
      <c r="F49" s="84"/>
      <c r="G49" s="107"/>
      <c r="H49" s="138">
        <f t="shared" ref="H49:H51" si="0">AVERAGE(D49:G49)</f>
        <v>1.7474000000000001</v>
      </c>
      <c r="I49" s="233">
        <f>MAX(D49:E49)</f>
        <v>1.8358000000000001</v>
      </c>
      <c r="J49" s="236">
        <f t="shared" ref="J49:J51" si="1">MIN(D49:G49)</f>
        <v>1.659</v>
      </c>
      <c r="K49" s="236">
        <f t="shared" ref="K49:K51" si="2">_xlfn.STDEV.P(D49:G49)</f>
        <v>8.8400000000000034E-2</v>
      </c>
      <c r="L49" s="240">
        <f t="shared" ref="L49:L51" si="3">H49/(I49)</f>
        <v>0.95184660638413765</v>
      </c>
      <c r="M49" s="243">
        <f t="shared" ref="M49:M51" si="4">1-L49</f>
        <v>4.815339361586235E-2</v>
      </c>
    </row>
    <row r="50" spans="1:33" ht="15.75" thickBot="1" x14ac:dyDescent="0.3">
      <c r="B50" s="902" t="s">
        <v>346</v>
      </c>
      <c r="C50" s="36" t="s">
        <v>124</v>
      </c>
      <c r="D50" s="82"/>
      <c r="E50" s="109"/>
      <c r="F50" s="82">
        <v>-2.3959999999999999</v>
      </c>
      <c r="G50" s="106">
        <v>-2.4260999999999999</v>
      </c>
      <c r="H50" s="231">
        <f t="shared" si="0"/>
        <v>-2.4110499999999999</v>
      </c>
      <c r="I50" s="234">
        <f>MAX(F50:G50)</f>
        <v>-2.3959999999999999</v>
      </c>
      <c r="J50" s="237">
        <f t="shared" si="1"/>
        <v>-2.4260999999999999</v>
      </c>
      <c r="K50" s="237">
        <f t="shared" si="2"/>
        <v>1.5050000000000008E-2</v>
      </c>
      <c r="L50" s="240">
        <f t="shared" si="3"/>
        <v>1.0062813021702839</v>
      </c>
      <c r="M50" s="243">
        <f t="shared" si="4"/>
        <v>-6.2813021702838867E-3</v>
      </c>
      <c r="N50" s="900" t="s">
        <v>362</v>
      </c>
    </row>
    <row r="51" spans="1:33" ht="15.75" thickBot="1" x14ac:dyDescent="0.3">
      <c r="B51" s="198" t="s">
        <v>98</v>
      </c>
      <c r="C51" s="21" t="s">
        <v>125</v>
      </c>
      <c r="D51" s="84"/>
      <c r="E51" s="88"/>
      <c r="F51" s="84">
        <v>3.6791999999999998</v>
      </c>
      <c r="G51" s="107">
        <v>4.7679999999999998</v>
      </c>
      <c r="H51" s="138">
        <f t="shared" si="0"/>
        <v>4.2235999999999994</v>
      </c>
      <c r="I51" s="233">
        <f>MAX(F51:G51)</f>
        <v>4.7679999999999998</v>
      </c>
      <c r="J51" s="236">
        <f t="shared" si="1"/>
        <v>3.6791999999999998</v>
      </c>
      <c r="K51" s="236">
        <f t="shared" si="2"/>
        <v>0.54440000000000177</v>
      </c>
      <c r="L51" s="240">
        <f t="shared" si="3"/>
        <v>0.88582214765100664</v>
      </c>
      <c r="M51" s="244">
        <f t="shared" si="4"/>
        <v>0.11417785234899336</v>
      </c>
    </row>
    <row r="52" spans="1:33" x14ac:dyDescent="0.25">
      <c r="B52" s="45"/>
      <c r="C52" s="45"/>
      <c r="D52" s="246" t="s">
        <v>130</v>
      </c>
      <c r="E52" s="69"/>
      <c r="F52" s="69"/>
      <c r="G52" s="69"/>
      <c r="H52" s="69"/>
      <c r="I52" s="69"/>
      <c r="J52" s="69"/>
      <c r="K52" s="69"/>
      <c r="L52" s="69"/>
      <c r="M52" s="69"/>
      <c r="N52" s="56"/>
      <c r="O52" s="56"/>
      <c r="P52" s="56"/>
      <c r="Q52" s="230"/>
      <c r="R52" s="26"/>
      <c r="S52" s="26"/>
    </row>
    <row r="54" spans="1:33" ht="15.75" thickBot="1" x14ac:dyDescent="0.3">
      <c r="A54" s="904" t="s">
        <v>359</v>
      </c>
    </row>
    <row r="55" spans="1:33" s="69" customFormat="1" x14ac:dyDescent="0.25">
      <c r="A55" s="67"/>
      <c r="B55" s="936" t="s">
        <v>127</v>
      </c>
      <c r="C55" s="937"/>
      <c r="D55" s="937"/>
      <c r="E55" s="937"/>
      <c r="F55" s="937"/>
      <c r="G55" s="937"/>
      <c r="H55" s="937"/>
      <c r="I55" s="937"/>
      <c r="J55" s="938"/>
      <c r="L55" s="936" t="s">
        <v>128</v>
      </c>
      <c r="M55" s="937"/>
      <c r="N55" s="937"/>
      <c r="O55" s="937"/>
      <c r="P55" s="937"/>
      <c r="Q55" s="937"/>
      <c r="R55" s="937"/>
      <c r="S55" s="937"/>
      <c r="T55" s="938"/>
      <c r="AG55"/>
    </row>
    <row r="56" spans="1:33" s="69" customFormat="1" x14ac:dyDescent="0.25">
      <c r="A56" s="67" t="s">
        <v>31</v>
      </c>
      <c r="B56" s="220">
        <v>0</v>
      </c>
      <c r="C56" s="221">
        <v>1</v>
      </c>
      <c r="D56" s="221">
        <v>1</v>
      </c>
      <c r="E56" s="221">
        <v>1</v>
      </c>
      <c r="F56" s="221">
        <v>1</v>
      </c>
      <c r="G56" s="221">
        <v>1</v>
      </c>
      <c r="H56" s="221">
        <v>1</v>
      </c>
      <c r="I56" s="221">
        <v>1</v>
      </c>
      <c r="J56" s="203">
        <v>1</v>
      </c>
      <c r="L56" s="41">
        <v>0</v>
      </c>
      <c r="M56" s="41">
        <v>1</v>
      </c>
      <c r="N56" s="41">
        <v>1</v>
      </c>
      <c r="O56" s="41">
        <v>1</v>
      </c>
      <c r="P56" s="41">
        <v>1</v>
      </c>
      <c r="Q56" s="41">
        <v>1</v>
      </c>
      <c r="R56" s="41">
        <v>1</v>
      </c>
      <c r="S56" s="41">
        <v>1</v>
      </c>
      <c r="T56" s="41">
        <v>1</v>
      </c>
      <c r="AG56"/>
    </row>
    <row r="57" spans="1:33" s="69" customFormat="1" x14ac:dyDescent="0.25">
      <c r="A57" s="67" t="s">
        <v>30</v>
      </c>
      <c r="B57" s="222">
        <v>0</v>
      </c>
      <c r="C57" s="26">
        <v>1</v>
      </c>
      <c r="D57" s="26">
        <v>1</v>
      </c>
      <c r="E57" s="26">
        <v>1</v>
      </c>
      <c r="F57" s="26">
        <v>1</v>
      </c>
      <c r="G57" s="26">
        <v>1</v>
      </c>
      <c r="H57" s="26">
        <v>1</v>
      </c>
      <c r="I57" s="26">
        <v>1</v>
      </c>
      <c r="J57" s="223">
        <v>1</v>
      </c>
      <c r="L57" s="41">
        <v>0</v>
      </c>
      <c r="M57" s="41">
        <v>1</v>
      </c>
      <c r="N57" s="41">
        <v>1</v>
      </c>
      <c r="O57" s="41">
        <v>1</v>
      </c>
      <c r="P57" s="41">
        <v>1</v>
      </c>
      <c r="Q57" s="41">
        <v>1</v>
      </c>
      <c r="R57" s="41">
        <v>1</v>
      </c>
      <c r="S57" s="41">
        <v>1</v>
      </c>
      <c r="T57" s="41">
        <v>1</v>
      </c>
      <c r="AG57"/>
    </row>
    <row r="58" spans="1:33" s="69" customFormat="1" x14ac:dyDescent="0.25">
      <c r="A58" s="67" t="s">
        <v>46</v>
      </c>
      <c r="B58" s="222">
        <v>0</v>
      </c>
      <c r="C58" s="26">
        <v>1</v>
      </c>
      <c r="D58" s="26">
        <v>1</v>
      </c>
      <c r="E58" s="26">
        <v>1</v>
      </c>
      <c r="F58" s="26">
        <v>1</v>
      </c>
      <c r="G58" s="26">
        <v>1</v>
      </c>
      <c r="H58" s="26">
        <v>1</v>
      </c>
      <c r="I58" s="26">
        <v>1</v>
      </c>
      <c r="J58" s="223">
        <v>1</v>
      </c>
      <c r="L58" s="41">
        <v>0</v>
      </c>
      <c r="M58" s="41">
        <v>1</v>
      </c>
      <c r="N58" s="41">
        <v>1</v>
      </c>
      <c r="O58" s="41">
        <v>1</v>
      </c>
      <c r="P58" s="41">
        <v>1</v>
      </c>
      <c r="Q58" s="41">
        <v>1</v>
      </c>
      <c r="R58" s="41">
        <v>1</v>
      </c>
      <c r="S58" s="41">
        <v>1</v>
      </c>
      <c r="T58" s="41">
        <v>1</v>
      </c>
      <c r="AG58"/>
    </row>
    <row r="59" spans="1:33" s="69" customFormat="1" x14ac:dyDescent="0.25">
      <c r="A59" s="67" t="s">
        <v>47</v>
      </c>
      <c r="B59" s="222">
        <v>0</v>
      </c>
      <c r="C59" s="26">
        <v>1</v>
      </c>
      <c r="D59" s="26">
        <v>1</v>
      </c>
      <c r="E59" s="26">
        <v>1</v>
      </c>
      <c r="F59" s="26">
        <v>1</v>
      </c>
      <c r="G59" s="26">
        <v>1</v>
      </c>
      <c r="H59" s="26">
        <v>1</v>
      </c>
      <c r="I59" s="26">
        <v>1</v>
      </c>
      <c r="J59" s="223">
        <v>1</v>
      </c>
      <c r="L59" s="41">
        <v>0</v>
      </c>
      <c r="M59" s="41">
        <v>1</v>
      </c>
      <c r="N59" s="41">
        <v>1</v>
      </c>
      <c r="O59" s="41">
        <v>1</v>
      </c>
      <c r="P59" s="41">
        <v>1</v>
      </c>
      <c r="Q59" s="41">
        <v>1</v>
      </c>
      <c r="R59" s="41">
        <v>1</v>
      </c>
      <c r="S59" s="41">
        <v>1</v>
      </c>
      <c r="T59" s="41">
        <v>1</v>
      </c>
      <c r="AG59"/>
    </row>
    <row r="60" spans="1:33" s="69" customFormat="1" x14ac:dyDescent="0.25">
      <c r="A60" s="67" t="s">
        <v>122</v>
      </c>
      <c r="B60" s="226">
        <v>1</v>
      </c>
      <c r="C60" s="26">
        <v>1</v>
      </c>
      <c r="D60" s="26">
        <v>1</v>
      </c>
      <c r="E60" s="26">
        <v>1</v>
      </c>
      <c r="F60" s="26">
        <v>1</v>
      </c>
      <c r="G60" s="227">
        <v>0</v>
      </c>
      <c r="H60" s="26">
        <v>1</v>
      </c>
      <c r="I60" s="26">
        <v>1</v>
      </c>
      <c r="J60" s="223">
        <v>1</v>
      </c>
      <c r="L60" s="74">
        <v>1</v>
      </c>
      <c r="M60" s="41">
        <v>1</v>
      </c>
      <c r="N60" s="41">
        <v>1</v>
      </c>
      <c r="O60" s="41">
        <v>0</v>
      </c>
      <c r="P60" s="41">
        <v>1</v>
      </c>
      <c r="Q60" s="74">
        <v>0</v>
      </c>
      <c r="R60" s="41">
        <v>1</v>
      </c>
      <c r="S60" s="41">
        <v>1</v>
      </c>
      <c r="T60" s="41">
        <v>1</v>
      </c>
      <c r="AG60"/>
    </row>
    <row r="61" spans="1:33" s="69" customFormat="1" x14ac:dyDescent="0.25">
      <c r="A61" s="67" t="s">
        <v>123</v>
      </c>
      <c r="B61" s="226">
        <v>1</v>
      </c>
      <c r="C61" s="26">
        <v>1</v>
      </c>
      <c r="D61" s="26">
        <v>1</v>
      </c>
      <c r="E61" s="26">
        <v>1</v>
      </c>
      <c r="F61" s="26">
        <v>1</v>
      </c>
      <c r="G61" s="26">
        <v>1</v>
      </c>
      <c r="H61" s="227">
        <v>0</v>
      </c>
      <c r="I61" s="26">
        <v>1</v>
      </c>
      <c r="J61" s="223">
        <v>1</v>
      </c>
      <c r="L61" s="74">
        <v>1</v>
      </c>
      <c r="M61" s="41">
        <v>1</v>
      </c>
      <c r="N61" s="41">
        <v>1</v>
      </c>
      <c r="O61" s="41">
        <v>1</v>
      </c>
      <c r="P61" s="41">
        <v>1</v>
      </c>
      <c r="Q61" s="41">
        <v>1</v>
      </c>
      <c r="R61" s="74">
        <v>0</v>
      </c>
      <c r="S61" s="41">
        <v>1</v>
      </c>
      <c r="T61" s="41">
        <v>1</v>
      </c>
    </row>
    <row r="62" spans="1:33" s="69" customFormat="1" x14ac:dyDescent="0.25">
      <c r="A62" s="67" t="s">
        <v>124</v>
      </c>
      <c r="B62" s="222">
        <v>0</v>
      </c>
      <c r="C62" s="26">
        <v>1</v>
      </c>
      <c r="D62" s="26">
        <v>1</v>
      </c>
      <c r="E62" s="26">
        <v>1</v>
      </c>
      <c r="F62" s="26">
        <v>1</v>
      </c>
      <c r="G62" s="26">
        <v>1</v>
      </c>
      <c r="H62" s="26">
        <v>1</v>
      </c>
      <c r="I62" s="26">
        <v>1</v>
      </c>
      <c r="J62" s="223">
        <v>1</v>
      </c>
      <c r="L62" s="41">
        <v>0</v>
      </c>
      <c r="M62" s="41">
        <v>1</v>
      </c>
      <c r="N62" s="41">
        <v>1</v>
      </c>
      <c r="O62" s="41">
        <v>1</v>
      </c>
      <c r="P62" s="41">
        <v>1</v>
      </c>
      <c r="Q62" s="41">
        <v>1</v>
      </c>
      <c r="R62" s="41">
        <v>1</v>
      </c>
      <c r="S62" s="41">
        <v>1</v>
      </c>
      <c r="T62" s="41">
        <v>1</v>
      </c>
    </row>
    <row r="63" spans="1:33" s="69" customFormat="1" x14ac:dyDescent="0.25">
      <c r="A63" s="67" t="s">
        <v>125</v>
      </c>
      <c r="B63" s="224">
        <v>0</v>
      </c>
      <c r="C63" s="225">
        <v>1</v>
      </c>
      <c r="D63" s="225">
        <v>1</v>
      </c>
      <c r="E63" s="225">
        <v>1</v>
      </c>
      <c r="F63" s="225">
        <v>1</v>
      </c>
      <c r="G63" s="225">
        <v>1</v>
      </c>
      <c r="H63" s="225">
        <v>1</v>
      </c>
      <c r="I63" s="225">
        <v>1</v>
      </c>
      <c r="J63" s="190">
        <v>1</v>
      </c>
      <c r="L63" s="41">
        <v>0</v>
      </c>
      <c r="M63" s="41">
        <v>1</v>
      </c>
      <c r="N63" s="41">
        <v>1</v>
      </c>
      <c r="O63" s="41">
        <v>1</v>
      </c>
      <c r="P63" s="41">
        <v>1</v>
      </c>
      <c r="Q63" s="41">
        <v>1</v>
      </c>
      <c r="R63" s="41">
        <v>1</v>
      </c>
      <c r="S63" s="41">
        <v>1</v>
      </c>
      <c r="T63" s="41">
        <v>1</v>
      </c>
    </row>
    <row r="64" spans="1:33" s="69" customFormat="1" x14ac:dyDescent="0.25">
      <c r="A64" s="67"/>
    </row>
    <row r="65" spans="2:20" s="69" customFormat="1" x14ac:dyDescent="0.25"/>
    <row r="66" spans="2:20" s="69" customFormat="1" x14ac:dyDescent="0.25"/>
    <row r="67" spans="2:20" s="69" customFormat="1" x14ac:dyDescent="0.25"/>
    <row r="68" spans="2:20" s="69" customFormat="1" ht="15.75" thickBot="1" x14ac:dyDescent="0.3"/>
    <row r="69" spans="2:20" s="69" customFormat="1" x14ac:dyDescent="0.25">
      <c r="B69" s="936" t="s">
        <v>126</v>
      </c>
      <c r="C69" s="937"/>
      <c r="D69" s="937"/>
      <c r="E69" s="937"/>
      <c r="F69" s="937"/>
      <c r="G69" s="937"/>
      <c r="H69" s="937"/>
      <c r="I69" s="937"/>
      <c r="J69" s="938"/>
      <c r="L69" s="936" t="s">
        <v>129</v>
      </c>
      <c r="M69" s="937"/>
      <c r="N69" s="937"/>
      <c r="O69" s="937"/>
      <c r="P69" s="937"/>
      <c r="Q69" s="937"/>
      <c r="R69" s="937"/>
      <c r="S69" s="937"/>
      <c r="T69" s="938"/>
    </row>
    <row r="70" spans="2:20" s="69" customFormat="1" x14ac:dyDescent="0.25">
      <c r="B70" s="220">
        <v>0</v>
      </c>
      <c r="C70" s="221">
        <v>1</v>
      </c>
      <c r="D70" s="221">
        <v>1</v>
      </c>
      <c r="E70" s="221">
        <v>1</v>
      </c>
      <c r="F70" s="221">
        <v>1</v>
      </c>
      <c r="G70" s="221">
        <v>1</v>
      </c>
      <c r="H70" s="221">
        <v>1</v>
      </c>
      <c r="I70" s="221">
        <v>1</v>
      </c>
      <c r="J70" s="203">
        <v>1</v>
      </c>
      <c r="L70" s="220">
        <v>0</v>
      </c>
      <c r="M70" s="221">
        <v>1</v>
      </c>
      <c r="N70" s="221">
        <v>1</v>
      </c>
      <c r="O70" s="221">
        <v>1</v>
      </c>
      <c r="P70" s="221">
        <v>1</v>
      </c>
      <c r="Q70" s="221">
        <v>1</v>
      </c>
      <c r="R70" s="221">
        <v>1</v>
      </c>
      <c r="S70" s="221">
        <v>1</v>
      </c>
      <c r="T70" s="203">
        <v>1</v>
      </c>
    </row>
    <row r="71" spans="2:20" s="69" customFormat="1" x14ac:dyDescent="0.25">
      <c r="B71" s="222">
        <v>0</v>
      </c>
      <c r="C71" s="26">
        <v>1</v>
      </c>
      <c r="D71" s="26">
        <v>1</v>
      </c>
      <c r="E71" s="26">
        <v>1</v>
      </c>
      <c r="F71" s="26">
        <v>1</v>
      </c>
      <c r="G71" s="26">
        <v>1</v>
      </c>
      <c r="H71" s="26">
        <v>1</v>
      </c>
      <c r="I71" s="26">
        <v>1</v>
      </c>
      <c r="J71" s="223">
        <v>1</v>
      </c>
      <c r="L71" s="222">
        <v>0</v>
      </c>
      <c r="M71" s="26">
        <v>1</v>
      </c>
      <c r="N71" s="26">
        <v>1</v>
      </c>
      <c r="O71" s="26">
        <v>1</v>
      </c>
      <c r="P71" s="26">
        <v>1</v>
      </c>
      <c r="Q71" s="26">
        <v>1</v>
      </c>
      <c r="R71" s="26">
        <v>1</v>
      </c>
      <c r="S71" s="26">
        <v>1</v>
      </c>
      <c r="T71" s="223">
        <v>1</v>
      </c>
    </row>
    <row r="72" spans="2:20" s="69" customFormat="1" x14ac:dyDescent="0.25">
      <c r="B72" s="222">
        <v>0</v>
      </c>
      <c r="C72" s="26">
        <v>1</v>
      </c>
      <c r="D72" s="26">
        <v>1</v>
      </c>
      <c r="E72" s="26">
        <v>1</v>
      </c>
      <c r="F72" s="26">
        <v>1</v>
      </c>
      <c r="G72" s="26">
        <v>1</v>
      </c>
      <c r="H72" s="26">
        <v>1</v>
      </c>
      <c r="I72" s="26">
        <v>1</v>
      </c>
      <c r="J72" s="223">
        <v>1</v>
      </c>
      <c r="L72" s="222">
        <v>0</v>
      </c>
      <c r="M72" s="26">
        <v>1</v>
      </c>
      <c r="N72" s="26">
        <v>1</v>
      </c>
      <c r="O72" s="26">
        <v>1</v>
      </c>
      <c r="P72" s="26">
        <v>1</v>
      </c>
      <c r="Q72" s="26">
        <v>1</v>
      </c>
      <c r="R72" s="26">
        <v>1</v>
      </c>
      <c r="S72" s="26">
        <v>1</v>
      </c>
      <c r="T72" s="223">
        <v>1</v>
      </c>
    </row>
    <row r="73" spans="2:20" x14ac:dyDescent="0.25">
      <c r="B73" s="222">
        <v>0</v>
      </c>
      <c r="C73" s="26">
        <v>1</v>
      </c>
      <c r="D73" s="26">
        <v>1</v>
      </c>
      <c r="E73" s="26">
        <v>1</v>
      </c>
      <c r="F73" s="26">
        <v>1</v>
      </c>
      <c r="G73" s="26">
        <v>1</v>
      </c>
      <c r="H73" s="26">
        <v>1</v>
      </c>
      <c r="I73" s="26">
        <v>1</v>
      </c>
      <c r="J73" s="223">
        <v>1</v>
      </c>
      <c r="L73" s="222">
        <v>0</v>
      </c>
      <c r="M73" s="26">
        <v>1</v>
      </c>
      <c r="N73" s="26">
        <v>1</v>
      </c>
      <c r="O73" s="26">
        <v>1</v>
      </c>
      <c r="P73" s="26">
        <v>1</v>
      </c>
      <c r="Q73" s="26">
        <v>1</v>
      </c>
      <c r="R73" s="26">
        <v>1</v>
      </c>
      <c r="S73" s="26">
        <v>1</v>
      </c>
      <c r="T73" s="223">
        <v>1</v>
      </c>
    </row>
    <row r="74" spans="2:20" x14ac:dyDescent="0.25">
      <c r="B74" s="222">
        <v>0</v>
      </c>
      <c r="C74" s="26">
        <v>1</v>
      </c>
      <c r="D74" s="26">
        <v>1</v>
      </c>
      <c r="E74" s="26">
        <v>1</v>
      </c>
      <c r="F74" s="26">
        <v>1</v>
      </c>
      <c r="G74" s="26">
        <v>1</v>
      </c>
      <c r="H74" s="26">
        <v>1</v>
      </c>
      <c r="I74" s="26">
        <v>1</v>
      </c>
      <c r="J74" s="223">
        <v>1</v>
      </c>
      <c r="L74" s="222">
        <v>0</v>
      </c>
      <c r="M74" s="26">
        <v>1</v>
      </c>
      <c r="N74" s="26">
        <v>1</v>
      </c>
      <c r="O74" s="26">
        <v>1</v>
      </c>
      <c r="P74" s="26">
        <v>1</v>
      </c>
      <c r="Q74" s="26">
        <v>1</v>
      </c>
      <c r="R74" s="26">
        <v>1</v>
      </c>
      <c r="S74" s="26">
        <v>1</v>
      </c>
      <c r="T74" s="223">
        <v>1</v>
      </c>
    </row>
    <row r="75" spans="2:20" x14ac:dyDescent="0.25">
      <c r="B75" s="222">
        <v>0</v>
      </c>
      <c r="C75" s="26">
        <v>1</v>
      </c>
      <c r="D75" s="26">
        <v>1</v>
      </c>
      <c r="E75" s="26">
        <v>1</v>
      </c>
      <c r="F75" s="26">
        <v>1</v>
      </c>
      <c r="G75" s="26">
        <v>1</v>
      </c>
      <c r="H75" s="26">
        <v>1</v>
      </c>
      <c r="I75" s="26">
        <v>1</v>
      </c>
      <c r="J75" s="223">
        <v>1</v>
      </c>
      <c r="L75" s="222">
        <v>0</v>
      </c>
      <c r="M75" s="26">
        <v>1</v>
      </c>
      <c r="N75" s="26">
        <v>1</v>
      </c>
      <c r="O75" s="26">
        <v>1</v>
      </c>
      <c r="P75" s="26">
        <v>1</v>
      </c>
      <c r="Q75" s="26">
        <v>1</v>
      </c>
      <c r="R75" s="26">
        <v>1</v>
      </c>
      <c r="S75" s="26">
        <v>1</v>
      </c>
      <c r="T75" s="223">
        <v>1</v>
      </c>
    </row>
    <row r="76" spans="2:20" x14ac:dyDescent="0.25">
      <c r="B76" s="226">
        <v>1</v>
      </c>
      <c r="C76" s="26">
        <v>1</v>
      </c>
      <c r="D76" s="26">
        <v>1</v>
      </c>
      <c r="E76" s="26">
        <v>1</v>
      </c>
      <c r="F76" s="26">
        <v>1</v>
      </c>
      <c r="G76" s="26">
        <v>1</v>
      </c>
      <c r="H76" s="26">
        <v>1</v>
      </c>
      <c r="I76" s="227">
        <v>0</v>
      </c>
      <c r="J76" s="223">
        <v>1</v>
      </c>
      <c r="L76" s="226">
        <v>1</v>
      </c>
      <c r="M76" s="26">
        <v>1</v>
      </c>
      <c r="N76" s="26">
        <v>1</v>
      </c>
      <c r="O76" s="26">
        <v>1</v>
      </c>
      <c r="P76" s="26">
        <v>1</v>
      </c>
      <c r="Q76" s="26">
        <v>1</v>
      </c>
      <c r="R76" s="26">
        <v>1</v>
      </c>
      <c r="S76" s="227">
        <v>0</v>
      </c>
      <c r="T76" s="223">
        <v>1</v>
      </c>
    </row>
    <row r="77" spans="2:20" x14ac:dyDescent="0.25">
      <c r="B77" s="228">
        <v>1</v>
      </c>
      <c r="C77" s="225">
        <v>1</v>
      </c>
      <c r="D77" s="225">
        <v>1</v>
      </c>
      <c r="E77" s="225">
        <v>1</v>
      </c>
      <c r="F77" s="225">
        <v>1</v>
      </c>
      <c r="G77" s="225">
        <v>1</v>
      </c>
      <c r="H77" s="225">
        <v>1</v>
      </c>
      <c r="I77" s="225">
        <v>1</v>
      </c>
      <c r="J77" s="229">
        <v>0</v>
      </c>
      <c r="L77" s="228">
        <v>1</v>
      </c>
      <c r="M77" s="225">
        <v>1</v>
      </c>
      <c r="N77" s="225">
        <v>1</v>
      </c>
      <c r="O77" s="225">
        <v>1</v>
      </c>
      <c r="P77" s="225">
        <v>1</v>
      </c>
      <c r="Q77" s="225">
        <v>1</v>
      </c>
      <c r="R77" s="225">
        <v>1</v>
      </c>
      <c r="S77" s="225">
        <v>1</v>
      </c>
      <c r="T77" s="227">
        <v>0</v>
      </c>
    </row>
    <row r="82" spans="2:14" ht="15.75" thickBot="1" x14ac:dyDescent="0.3"/>
    <row r="83" spans="2:14" ht="15.75" thickBot="1" x14ac:dyDescent="0.3">
      <c r="B83" s="965" t="s">
        <v>113</v>
      </c>
      <c r="C83" s="966"/>
      <c r="D83" s="966"/>
      <c r="E83" s="966"/>
      <c r="F83" s="966"/>
      <c r="G83" s="967"/>
      <c r="I83" s="965" t="s">
        <v>113</v>
      </c>
      <c r="J83" s="966"/>
      <c r="K83" s="966"/>
      <c r="L83" s="966"/>
      <c r="M83" s="966"/>
      <c r="N83" s="967"/>
    </row>
    <row r="84" spans="2:14" ht="15.75" thickBot="1" x14ac:dyDescent="0.3">
      <c r="B84" s="968" t="s">
        <v>109</v>
      </c>
      <c r="C84" s="969"/>
      <c r="D84" s="970"/>
      <c r="E84" s="968" t="s">
        <v>112</v>
      </c>
      <c r="F84" s="969"/>
      <c r="G84" s="970"/>
      <c r="I84" s="968" t="s">
        <v>109</v>
      </c>
      <c r="J84" s="969"/>
      <c r="K84" s="970"/>
      <c r="L84" s="968" t="s">
        <v>112</v>
      </c>
      <c r="M84" s="969"/>
      <c r="N84" s="970"/>
    </row>
    <row r="85" spans="2:14" x14ac:dyDescent="0.25">
      <c r="B85" s="184" t="s">
        <v>122</v>
      </c>
      <c r="C85" s="973">
        <f>2/2</f>
        <v>1</v>
      </c>
      <c r="D85" s="974"/>
      <c r="E85" s="184" t="s">
        <v>122</v>
      </c>
      <c r="F85" s="961">
        <f>2/2</f>
        <v>1</v>
      </c>
      <c r="G85" s="962"/>
      <c r="I85" s="184" t="s">
        <v>124</v>
      </c>
      <c r="J85" s="973">
        <f>2/2</f>
        <v>1</v>
      </c>
      <c r="K85" s="974"/>
      <c r="L85" s="184" t="s">
        <v>124</v>
      </c>
      <c r="M85" s="961">
        <f>2/2</f>
        <v>1</v>
      </c>
      <c r="N85" s="962"/>
    </row>
    <row r="86" spans="2:14" ht="15.75" thickBot="1" x14ac:dyDescent="0.3">
      <c r="B86" s="185" t="s">
        <v>123</v>
      </c>
      <c r="C86" s="963">
        <f>2/2</f>
        <v>1</v>
      </c>
      <c r="D86" s="964"/>
      <c r="E86" s="185" t="s">
        <v>123</v>
      </c>
      <c r="F86" s="963">
        <f>2/2</f>
        <v>1</v>
      </c>
      <c r="G86" s="964"/>
      <c r="I86" s="185" t="s">
        <v>125</v>
      </c>
      <c r="J86" s="963">
        <f>2/2</f>
        <v>1</v>
      </c>
      <c r="K86" s="964"/>
      <c r="L86" s="185" t="s">
        <v>125</v>
      </c>
      <c r="M86" s="963">
        <f>2/2</f>
        <v>1</v>
      </c>
      <c r="N86" s="964"/>
    </row>
  </sheetData>
  <mergeCells count="30">
    <mergeCell ref="J85:K85"/>
    <mergeCell ref="M85:N85"/>
    <mergeCell ref="J86:K86"/>
    <mergeCell ref="M86:N86"/>
    <mergeCell ref="L55:T55"/>
    <mergeCell ref="B69:J69"/>
    <mergeCell ref="L69:T69"/>
    <mergeCell ref="C85:D85"/>
    <mergeCell ref="F85:G85"/>
    <mergeCell ref="C86:D86"/>
    <mergeCell ref="F86:G86"/>
    <mergeCell ref="B46:M46"/>
    <mergeCell ref="I83:N83"/>
    <mergeCell ref="I84:K84"/>
    <mergeCell ref="L84:N84"/>
    <mergeCell ref="B83:G83"/>
    <mergeCell ref="B84:D84"/>
    <mergeCell ref="E84:G84"/>
    <mergeCell ref="B55:J55"/>
    <mergeCell ref="B34:H34"/>
    <mergeCell ref="J34:P34"/>
    <mergeCell ref="R34:X34"/>
    <mergeCell ref="A43:AB43"/>
    <mergeCell ref="B2:AB2"/>
    <mergeCell ref="B3:AB3"/>
    <mergeCell ref="A21:AB21"/>
    <mergeCell ref="B23:H23"/>
    <mergeCell ref="J23:P23"/>
    <mergeCell ref="R23:X23"/>
    <mergeCell ref="B5:Q5"/>
  </mergeCells>
  <pageMargins left="0.7" right="0.7" top="0.75" bottom="0.75" header="0.3" footer="0.3"/>
  <pageSetup paperSize="9"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
  <sheetViews>
    <sheetView zoomScale="80" zoomScaleNormal="80" workbookViewId="0">
      <selection activeCell="B13" sqref="B13"/>
    </sheetView>
  </sheetViews>
  <sheetFormatPr defaultRowHeight="15" x14ac:dyDescent="0.25"/>
  <cols>
    <col min="2" max="2" width="15.85546875" bestFit="1" customWidth="1"/>
    <col min="3" max="4" width="14.42578125" style="274" bestFit="1" customWidth="1"/>
    <col min="5" max="5" width="7.42578125" style="274" customWidth="1"/>
    <col min="6" max="6" width="7.7109375" customWidth="1"/>
  </cols>
  <sheetData>
    <row r="1" spans="2:5" ht="15.75" thickBot="1" x14ac:dyDescent="0.3"/>
    <row r="2" spans="2:5" x14ac:dyDescent="0.25">
      <c r="B2" s="309" t="s">
        <v>134</v>
      </c>
      <c r="C2" s="269" t="s">
        <v>135</v>
      </c>
      <c r="D2" s="906" t="s">
        <v>363</v>
      </c>
    </row>
    <row r="3" spans="2:5" s="1" customFormat="1" x14ac:dyDescent="0.25">
      <c r="B3" s="299">
        <v>8.0000000000000002E-3</v>
      </c>
      <c r="C3" s="293">
        <v>-9.1999999999999998E-3</v>
      </c>
      <c r="D3" s="307">
        <v>-0.4793</v>
      </c>
    </row>
    <row r="4" spans="2:5" x14ac:dyDescent="0.25">
      <c r="B4" s="299">
        <v>8.8999999999999999E-3</v>
      </c>
      <c r="C4" s="293">
        <v>9.7000000000000003E-3</v>
      </c>
      <c r="D4" s="307">
        <v>0.23449999999999999</v>
      </c>
      <c r="E4"/>
    </row>
    <row r="5" spans="2:5" x14ac:dyDescent="0.25">
      <c r="B5" s="299">
        <v>1.01E-2</v>
      </c>
      <c r="C5" s="293">
        <v>-8.6E-3</v>
      </c>
      <c r="D5" s="307">
        <v>0.33329999999999999</v>
      </c>
      <c r="E5"/>
    </row>
    <row r="6" spans="2:5" x14ac:dyDescent="0.25">
      <c r="B6" s="299">
        <v>7.4000000000000003E-3</v>
      </c>
      <c r="C6" s="293">
        <v>1.04E-2</v>
      </c>
      <c r="D6" s="307">
        <v>-0.50660000000000005</v>
      </c>
      <c r="E6"/>
    </row>
    <row r="7" spans="2:5" x14ac:dyDescent="0.25">
      <c r="B7" s="297"/>
      <c r="C7" s="293"/>
      <c r="D7" s="298"/>
      <c r="E7"/>
    </row>
    <row r="8" spans="2:5" x14ac:dyDescent="0.25">
      <c r="B8" s="297"/>
      <c r="C8" s="284"/>
      <c r="D8" s="298"/>
      <c r="E8"/>
    </row>
    <row r="9" spans="2:5" x14ac:dyDescent="0.25">
      <c r="B9" s="304" t="s">
        <v>136</v>
      </c>
      <c r="C9" s="907" t="s">
        <v>364</v>
      </c>
      <c r="D9" s="908" t="s">
        <v>365</v>
      </c>
      <c r="E9"/>
    </row>
    <row r="10" spans="2:5" s="286" customFormat="1" x14ac:dyDescent="0.25">
      <c r="B10" s="305" t="s">
        <v>137</v>
      </c>
      <c r="C10" s="284" t="s">
        <v>139</v>
      </c>
      <c r="D10" s="298" t="s">
        <v>141</v>
      </c>
    </row>
    <row r="11" spans="2:5" x14ac:dyDescent="0.25">
      <c r="B11" s="305" t="s">
        <v>138</v>
      </c>
      <c r="C11" s="284" t="s">
        <v>140</v>
      </c>
      <c r="D11" s="298" t="s">
        <v>142</v>
      </c>
      <c r="E11"/>
    </row>
    <row r="12" spans="2:5" x14ac:dyDescent="0.25">
      <c r="B12" s="297"/>
      <c r="C12" s="284"/>
      <c r="D12" s="298"/>
      <c r="E12"/>
    </row>
    <row r="13" spans="2:5" x14ac:dyDescent="0.25">
      <c r="B13" s="909" t="s">
        <v>338</v>
      </c>
      <c r="C13" s="284"/>
      <c r="D13" s="298"/>
      <c r="E13"/>
    </row>
    <row r="14" spans="2:5" ht="15.75" thickBot="1" x14ac:dyDescent="0.3">
      <c r="B14" s="300" t="s">
        <v>143</v>
      </c>
      <c r="C14" s="981" t="s">
        <v>153</v>
      </c>
      <c r="D14" s="982"/>
      <c r="E14"/>
    </row>
    <row r="15" spans="2:5" x14ac:dyDescent="0.25">
      <c r="C15"/>
      <c r="D15"/>
      <c r="E15"/>
    </row>
    <row r="17" spans="1:21" ht="30" x14ac:dyDescent="0.25">
      <c r="C17" s="273" t="s">
        <v>145</v>
      </c>
      <c r="D17" s="274" t="s">
        <v>146</v>
      </c>
      <c r="E17" s="274" t="s">
        <v>147</v>
      </c>
      <c r="F17" s="274" t="s">
        <v>148</v>
      </c>
    </row>
    <row r="18" spans="1:21" x14ac:dyDescent="0.25">
      <c r="B18" t="s">
        <v>144</v>
      </c>
      <c r="C18" s="274">
        <v>1</v>
      </c>
      <c r="D18" s="274">
        <v>0</v>
      </c>
      <c r="E18" s="274">
        <v>0</v>
      </c>
      <c r="H18" s="26">
        <v>0.4032</v>
      </c>
      <c r="I18" s="277">
        <v>6.3937999999999997</v>
      </c>
    </row>
    <row r="19" spans="1:21" x14ac:dyDescent="0.25">
      <c r="B19" t="s">
        <v>150</v>
      </c>
      <c r="C19" s="274">
        <v>1</v>
      </c>
      <c r="D19" s="274">
        <v>0</v>
      </c>
      <c r="E19" s="274">
        <v>1</v>
      </c>
      <c r="H19" s="26">
        <v>0.39489999999999997</v>
      </c>
      <c r="I19" s="26">
        <v>8.0808</v>
      </c>
    </row>
    <row r="20" spans="1:21" x14ac:dyDescent="0.25">
      <c r="B20" t="s">
        <v>151</v>
      </c>
      <c r="C20" s="274">
        <v>1</v>
      </c>
      <c r="D20" s="274">
        <v>0</v>
      </c>
      <c r="E20" s="274">
        <v>1</v>
      </c>
      <c r="H20" s="26">
        <v>0.42059999999999997</v>
      </c>
      <c r="I20" s="277">
        <v>8.0892999999999997</v>
      </c>
    </row>
    <row r="21" spans="1:21" x14ac:dyDescent="0.25">
      <c r="B21" t="s">
        <v>152</v>
      </c>
      <c r="C21" s="274">
        <v>1</v>
      </c>
      <c r="D21" s="274">
        <v>0</v>
      </c>
      <c r="E21" s="274">
        <v>0</v>
      </c>
      <c r="H21" s="26">
        <v>0.57130000000000003</v>
      </c>
      <c r="I21" s="26">
        <v>11.2399</v>
      </c>
    </row>
    <row r="22" spans="1:21" x14ac:dyDescent="0.25">
      <c r="G22" t="s">
        <v>54</v>
      </c>
      <c r="H22" s="282">
        <f>AVERAGE(H18:H21)</f>
        <v>0.44750000000000001</v>
      </c>
      <c r="I22" s="283">
        <f>AVERAGE(I18:I21)</f>
        <v>8.4509499999999989</v>
      </c>
    </row>
    <row r="24" spans="1:21" x14ac:dyDescent="0.25">
      <c r="A24" s="56"/>
      <c r="B24" s="56"/>
      <c r="C24" s="245"/>
      <c r="D24" s="245"/>
      <c r="E24" s="245"/>
      <c r="F24" s="56"/>
      <c r="G24" s="56"/>
      <c r="H24" s="56"/>
      <c r="I24" s="56"/>
      <c r="J24" s="56"/>
      <c r="K24" s="56"/>
      <c r="L24" s="56"/>
      <c r="M24" s="56"/>
      <c r="N24" s="56"/>
      <c r="O24" s="56"/>
      <c r="P24" s="56"/>
      <c r="Q24" s="56"/>
      <c r="R24" s="56"/>
      <c r="S24" s="56"/>
      <c r="T24" s="56"/>
      <c r="U24" s="56"/>
    </row>
    <row r="25" spans="1:21" x14ac:dyDescent="0.25">
      <c r="A25" s="230"/>
      <c r="B25" s="56"/>
      <c r="C25" s="245"/>
      <c r="D25" s="245"/>
      <c r="E25" s="245"/>
      <c r="F25" s="56"/>
      <c r="G25" s="56"/>
      <c r="H25" s="56"/>
      <c r="I25" s="56"/>
      <c r="J25" s="56"/>
      <c r="K25" s="56"/>
      <c r="L25" s="230"/>
      <c r="M25" s="56"/>
      <c r="N25" s="56"/>
      <c r="O25" s="56"/>
      <c r="P25" s="56"/>
      <c r="Q25" s="56"/>
      <c r="R25" s="56"/>
      <c r="S25" s="56"/>
      <c r="T25" s="56"/>
      <c r="U25" s="56"/>
    </row>
    <row r="26" spans="1:21" x14ac:dyDescent="0.25">
      <c r="A26" s="56"/>
      <c r="B26" s="56"/>
      <c r="C26" s="245"/>
      <c r="D26" s="245"/>
      <c r="E26" s="245"/>
      <c r="F26" s="56"/>
      <c r="G26" s="56"/>
      <c r="H26" s="56"/>
      <c r="I26" s="56"/>
      <c r="J26" s="56"/>
      <c r="K26" s="56"/>
      <c r="L26" s="56"/>
      <c r="M26" s="56"/>
      <c r="N26" s="56"/>
      <c r="O26" s="56"/>
      <c r="P26" s="56"/>
      <c r="Q26" s="56"/>
      <c r="R26" s="56"/>
      <c r="S26" s="56"/>
      <c r="T26" s="56"/>
      <c r="U26" s="56"/>
    </row>
    <row r="27" spans="1:21" x14ac:dyDescent="0.25">
      <c r="A27" s="56"/>
      <c r="B27" s="56"/>
      <c r="C27" s="245"/>
      <c r="D27" s="245"/>
      <c r="E27" s="245"/>
      <c r="F27" s="56"/>
      <c r="G27" s="56"/>
      <c r="H27" s="56"/>
      <c r="I27" s="56"/>
      <c r="J27" s="56"/>
      <c r="K27" s="56"/>
      <c r="L27" s="56"/>
      <c r="M27" s="56"/>
      <c r="N27" s="56"/>
      <c r="O27" s="56"/>
      <c r="P27" s="56"/>
      <c r="Q27" s="56"/>
      <c r="R27" s="56"/>
      <c r="S27" s="56"/>
      <c r="T27" s="56"/>
      <c r="U27" s="56"/>
    </row>
    <row r="28" spans="1:21" x14ac:dyDescent="0.25">
      <c r="A28" s="56"/>
      <c r="B28" s="56"/>
      <c r="C28" s="245"/>
      <c r="D28" s="245"/>
      <c r="E28" s="245"/>
      <c r="F28" s="56"/>
      <c r="G28" s="56"/>
      <c r="H28" s="56"/>
      <c r="I28" s="56"/>
      <c r="J28" s="56"/>
      <c r="K28" s="56"/>
      <c r="L28" s="56"/>
      <c r="M28" s="56"/>
      <c r="N28" s="56"/>
      <c r="O28" s="56"/>
      <c r="P28" s="56"/>
      <c r="Q28" s="56"/>
      <c r="R28" s="56"/>
      <c r="S28" s="56"/>
      <c r="T28" s="56"/>
      <c r="U28" s="56"/>
    </row>
    <row r="29" spans="1:21" x14ac:dyDescent="0.25">
      <c r="A29" s="56"/>
      <c r="B29" s="56"/>
      <c r="C29" s="245"/>
      <c r="D29" s="245"/>
      <c r="E29" s="245"/>
      <c r="F29" s="56"/>
      <c r="G29" s="56"/>
      <c r="H29" s="56"/>
      <c r="I29" s="56"/>
      <c r="J29" s="56"/>
      <c r="K29" s="56"/>
      <c r="L29" s="56"/>
      <c r="M29" s="56"/>
      <c r="N29" s="56"/>
      <c r="O29" s="56"/>
      <c r="P29" s="56"/>
      <c r="Q29" s="56"/>
      <c r="R29" s="56"/>
      <c r="S29" s="56"/>
      <c r="T29" s="56"/>
      <c r="U29" s="56"/>
    </row>
    <row r="30" spans="1:21" x14ac:dyDescent="0.25">
      <c r="A30" s="56"/>
      <c r="B30" s="56"/>
      <c r="C30" s="245"/>
      <c r="D30" s="245"/>
      <c r="E30" s="245"/>
      <c r="F30" s="56"/>
      <c r="G30" s="56"/>
      <c r="H30" s="56"/>
      <c r="I30" s="56"/>
      <c r="J30" s="56"/>
      <c r="K30" s="56"/>
      <c r="L30" s="56"/>
      <c r="M30" s="56"/>
      <c r="N30" s="56"/>
      <c r="O30" s="56"/>
      <c r="P30" s="56"/>
      <c r="Q30" s="56"/>
      <c r="R30" s="56"/>
      <c r="S30" s="56"/>
      <c r="T30" s="56"/>
      <c r="U30" s="56"/>
    </row>
    <row r="31" spans="1:21" x14ac:dyDescent="0.25">
      <c r="A31" s="56"/>
      <c r="B31" s="56"/>
      <c r="C31" s="245"/>
      <c r="D31" s="245"/>
      <c r="E31" s="245"/>
      <c r="F31" s="56"/>
      <c r="G31" s="56"/>
      <c r="H31" s="56"/>
      <c r="I31" s="56"/>
      <c r="J31" s="56"/>
      <c r="K31" s="56"/>
      <c r="L31" s="56"/>
      <c r="M31" s="56"/>
      <c r="N31" s="56"/>
      <c r="O31" s="56"/>
      <c r="P31" s="56"/>
      <c r="Q31" s="56"/>
      <c r="R31" s="56"/>
      <c r="S31" s="56"/>
      <c r="T31" s="56"/>
      <c r="U31" s="56"/>
    </row>
    <row r="32" spans="1:21" x14ac:dyDescent="0.25">
      <c r="A32" s="56"/>
      <c r="B32" s="56"/>
      <c r="C32" s="245"/>
      <c r="D32" s="245"/>
      <c r="E32" s="245"/>
      <c r="F32" s="56"/>
      <c r="G32" s="56"/>
      <c r="H32" s="56"/>
      <c r="I32" s="56"/>
      <c r="J32" s="56"/>
      <c r="K32" s="56"/>
      <c r="L32" s="56"/>
      <c r="M32" s="56"/>
      <c r="N32" s="56"/>
      <c r="O32" s="56"/>
      <c r="P32" s="56"/>
      <c r="Q32" s="56"/>
      <c r="R32" s="56"/>
      <c r="S32" s="56"/>
      <c r="T32" s="56"/>
      <c r="U32" s="56"/>
    </row>
    <row r="33" spans="1:21" x14ac:dyDescent="0.25">
      <c r="A33" s="56"/>
      <c r="B33" s="56"/>
      <c r="C33" s="245"/>
      <c r="D33" s="245"/>
      <c r="E33" s="245"/>
      <c r="F33" s="56"/>
      <c r="G33" s="56"/>
      <c r="H33" s="56"/>
      <c r="I33" s="56"/>
      <c r="J33" s="56"/>
      <c r="K33" s="56"/>
      <c r="L33" s="56"/>
      <c r="M33" s="56"/>
      <c r="N33" s="56"/>
      <c r="O33" s="56"/>
      <c r="P33" s="56"/>
      <c r="Q33" s="56"/>
      <c r="R33" s="56"/>
      <c r="S33" s="56"/>
      <c r="T33" s="56"/>
      <c r="U33" s="56"/>
    </row>
    <row r="34" spans="1:21" x14ac:dyDescent="0.25">
      <c r="A34" s="56"/>
      <c r="B34" s="56"/>
      <c r="C34" s="245"/>
      <c r="D34" s="245"/>
      <c r="E34" s="245"/>
      <c r="F34" s="56"/>
      <c r="G34" s="56"/>
      <c r="H34" s="56"/>
      <c r="I34" s="56"/>
      <c r="J34" s="56"/>
      <c r="K34" s="56"/>
      <c r="L34" s="56"/>
      <c r="M34" s="56"/>
      <c r="N34" s="56"/>
      <c r="O34" s="56"/>
      <c r="P34" s="56"/>
      <c r="Q34" s="56"/>
      <c r="R34" s="56"/>
      <c r="S34" s="56"/>
      <c r="T34" s="56"/>
      <c r="U34" s="56"/>
    </row>
    <row r="35" spans="1:21" x14ac:dyDescent="0.25">
      <c r="A35" s="56"/>
      <c r="B35" s="56"/>
      <c r="C35" s="245"/>
      <c r="D35" s="245"/>
      <c r="E35" s="245"/>
      <c r="F35" s="56"/>
      <c r="G35" s="56"/>
      <c r="H35" s="56"/>
      <c r="I35" s="56"/>
      <c r="J35" s="56"/>
      <c r="K35" s="56"/>
      <c r="L35" s="56"/>
      <c r="M35" s="56"/>
      <c r="N35" s="56"/>
      <c r="O35" s="56"/>
      <c r="P35" s="56"/>
      <c r="Q35" s="56"/>
      <c r="R35" s="56"/>
      <c r="S35" s="56"/>
      <c r="T35" s="56"/>
      <c r="U35" s="56"/>
    </row>
    <row r="36" spans="1:21" x14ac:dyDescent="0.25">
      <c r="A36" s="56"/>
      <c r="B36" s="56"/>
      <c r="C36" s="245"/>
      <c r="D36" s="245"/>
      <c r="E36" s="245"/>
      <c r="F36" s="56"/>
      <c r="G36" s="56"/>
      <c r="H36" s="56"/>
      <c r="I36" s="56"/>
      <c r="J36" s="56"/>
      <c r="K36" s="56"/>
      <c r="L36" s="56"/>
      <c r="M36" s="56"/>
      <c r="N36" s="56"/>
      <c r="O36" s="56"/>
      <c r="P36" s="56"/>
      <c r="Q36" s="56"/>
      <c r="R36" s="56"/>
      <c r="S36" s="56"/>
      <c r="T36" s="56"/>
      <c r="U36" s="56"/>
    </row>
    <row r="37" spans="1:21" x14ac:dyDescent="0.25">
      <c r="A37" s="56"/>
      <c r="B37" s="56"/>
      <c r="C37" s="245"/>
      <c r="D37" s="245"/>
      <c r="E37" s="245"/>
      <c r="F37" s="56"/>
      <c r="G37" s="56"/>
      <c r="H37" s="56"/>
      <c r="I37" s="56"/>
      <c r="J37" s="56"/>
      <c r="K37" s="56"/>
      <c r="L37" s="56"/>
      <c r="M37" s="56"/>
      <c r="N37" s="56"/>
      <c r="O37" s="56"/>
      <c r="P37" s="56"/>
      <c r="Q37" s="56"/>
      <c r="R37" s="56"/>
      <c r="S37" s="56"/>
      <c r="T37" s="56"/>
      <c r="U37" s="56"/>
    </row>
    <row r="38" spans="1:21" x14ac:dyDescent="0.25">
      <c r="A38" s="56"/>
      <c r="B38" s="56"/>
      <c r="C38" s="245"/>
      <c r="D38" s="245"/>
      <c r="E38" s="245"/>
      <c r="F38" s="56"/>
      <c r="G38" s="56"/>
      <c r="H38" s="56"/>
      <c r="I38" s="56"/>
      <c r="J38" s="56"/>
      <c r="K38" s="56"/>
      <c r="L38" s="56"/>
      <c r="M38" s="56"/>
      <c r="N38" s="56"/>
      <c r="O38" s="56"/>
      <c r="P38" s="56"/>
      <c r="Q38" s="56"/>
      <c r="R38" s="56"/>
      <c r="S38" s="56"/>
      <c r="T38" s="56"/>
      <c r="U38" s="56"/>
    </row>
    <row r="39" spans="1:21" x14ac:dyDescent="0.25">
      <c r="A39" s="56"/>
      <c r="B39" s="56"/>
      <c r="C39" s="245"/>
      <c r="D39" s="245"/>
      <c r="E39" s="245"/>
      <c r="F39" s="56"/>
      <c r="G39" s="56"/>
      <c r="H39" s="56"/>
      <c r="I39" s="56"/>
      <c r="J39" s="56"/>
      <c r="K39" s="56"/>
      <c r="L39" s="56"/>
      <c r="M39" s="56"/>
      <c r="N39" s="56"/>
      <c r="O39" s="56"/>
      <c r="P39" s="56"/>
      <c r="Q39" s="56"/>
      <c r="R39" s="56"/>
      <c r="S39" s="56"/>
      <c r="T39" s="56"/>
      <c r="U39" s="56"/>
    </row>
    <row r="40" spans="1:21" x14ac:dyDescent="0.25">
      <c r="A40" s="56"/>
      <c r="B40" s="56"/>
      <c r="C40" s="245"/>
      <c r="D40" s="245"/>
      <c r="E40" s="245"/>
      <c r="F40" s="56"/>
      <c r="G40" s="56"/>
      <c r="H40" s="56"/>
      <c r="I40" s="56"/>
      <c r="J40" s="56"/>
      <c r="K40" s="56"/>
      <c r="L40" s="56"/>
      <c r="M40" s="56"/>
      <c r="N40" s="56"/>
      <c r="O40" s="56"/>
      <c r="P40" s="56"/>
      <c r="Q40" s="56"/>
      <c r="R40" s="56"/>
      <c r="S40" s="56"/>
      <c r="T40" s="56"/>
      <c r="U40" s="56"/>
    </row>
    <row r="41" spans="1:21" x14ac:dyDescent="0.25">
      <c r="A41" s="56"/>
      <c r="B41" s="56"/>
      <c r="C41" s="245"/>
      <c r="D41" s="245"/>
      <c r="E41" s="245"/>
      <c r="F41" s="56"/>
      <c r="G41" s="56"/>
      <c r="H41" s="56"/>
      <c r="I41" s="56"/>
      <c r="J41" s="56"/>
      <c r="K41" s="56"/>
      <c r="L41" s="56"/>
      <c r="M41" s="56"/>
      <c r="N41" s="56"/>
      <c r="O41" s="56"/>
      <c r="P41" s="56"/>
      <c r="Q41" s="56"/>
      <c r="R41" s="56"/>
      <c r="S41" s="56"/>
      <c r="T41" s="56"/>
      <c r="U41" s="56"/>
    </row>
    <row r="42" spans="1:21" x14ac:dyDescent="0.25">
      <c r="A42" s="56"/>
      <c r="B42" s="56"/>
      <c r="C42" s="245"/>
      <c r="D42" s="245"/>
      <c r="E42" s="245"/>
      <c r="F42" s="56"/>
      <c r="G42" s="56"/>
      <c r="H42" s="56"/>
      <c r="I42" s="56"/>
      <c r="J42" s="56"/>
      <c r="K42" s="56"/>
      <c r="L42" s="56"/>
      <c r="M42" s="56"/>
      <c r="N42" s="56"/>
      <c r="O42" s="56"/>
      <c r="P42" s="56"/>
      <c r="Q42" s="56"/>
      <c r="R42" s="56"/>
      <c r="S42" s="56"/>
      <c r="T42" s="56"/>
      <c r="U42" s="56"/>
    </row>
    <row r="43" spans="1:21" x14ac:dyDescent="0.25">
      <c r="A43" s="56"/>
      <c r="B43" s="56"/>
      <c r="C43" s="245"/>
      <c r="D43" s="245"/>
      <c r="E43" s="245"/>
      <c r="F43" s="56"/>
      <c r="G43" s="56"/>
      <c r="H43" s="56"/>
      <c r="I43" s="56"/>
      <c r="J43" s="56"/>
      <c r="K43" s="56"/>
      <c r="L43" s="56"/>
      <c r="M43" s="56"/>
      <c r="N43" s="56"/>
      <c r="O43" s="56"/>
      <c r="P43" s="56"/>
      <c r="Q43" s="56"/>
      <c r="R43" s="56"/>
      <c r="S43" s="56"/>
      <c r="T43" s="56"/>
      <c r="U43" s="56"/>
    </row>
    <row r="44" spans="1:21" x14ac:dyDescent="0.25">
      <c r="A44" s="56"/>
      <c r="B44" s="56"/>
      <c r="C44" s="245"/>
      <c r="D44" s="245"/>
      <c r="E44" s="245"/>
      <c r="F44" s="56"/>
      <c r="G44" s="56"/>
      <c r="H44" s="56"/>
      <c r="I44" s="56"/>
      <c r="J44" s="56"/>
      <c r="K44" s="56"/>
      <c r="L44" s="56"/>
      <c r="M44" s="56"/>
      <c r="N44" s="56"/>
      <c r="O44" s="56"/>
      <c r="P44" s="56"/>
      <c r="Q44" s="56"/>
      <c r="R44" s="56"/>
      <c r="S44" s="56"/>
      <c r="T44" s="56"/>
      <c r="U44" s="56"/>
    </row>
    <row r="45" spans="1:21" x14ac:dyDescent="0.25">
      <c r="A45" s="230"/>
      <c r="B45" s="56"/>
      <c r="C45" s="245"/>
      <c r="D45" s="245"/>
      <c r="E45" s="245"/>
      <c r="F45" s="56"/>
      <c r="G45" s="56"/>
      <c r="H45" s="56"/>
      <c r="I45" s="56"/>
      <c r="J45" s="56"/>
      <c r="K45" s="56"/>
      <c r="L45" s="230"/>
      <c r="M45" s="56"/>
      <c r="N45" s="56"/>
      <c r="O45" s="56"/>
      <c r="P45" s="56"/>
      <c r="Q45" s="56"/>
      <c r="R45" s="56"/>
      <c r="S45" s="56"/>
      <c r="T45" s="56"/>
      <c r="U45" s="56"/>
    </row>
    <row r="46" spans="1:21" x14ac:dyDescent="0.25">
      <c r="A46" s="56"/>
      <c r="B46" s="56"/>
      <c r="C46" s="245"/>
      <c r="D46" s="245"/>
      <c r="E46" s="245"/>
      <c r="F46" s="56"/>
      <c r="G46" s="56"/>
      <c r="H46" s="56"/>
      <c r="I46" s="56"/>
      <c r="J46" s="56"/>
      <c r="K46" s="56"/>
      <c r="L46" s="56"/>
      <c r="M46" s="56"/>
      <c r="N46" s="56"/>
      <c r="O46" s="56"/>
      <c r="P46" s="56"/>
      <c r="Q46" s="56"/>
      <c r="R46" s="56"/>
      <c r="S46" s="56"/>
      <c r="T46" s="56"/>
      <c r="U46" s="56"/>
    </row>
    <row r="47" spans="1:21" x14ac:dyDescent="0.25">
      <c r="A47" s="56"/>
      <c r="B47" s="56"/>
      <c r="C47" s="245"/>
      <c r="D47" s="245"/>
      <c r="E47" s="245"/>
      <c r="F47" s="56"/>
      <c r="G47" s="56"/>
      <c r="H47" s="56"/>
      <c r="I47" s="56"/>
      <c r="J47" s="56"/>
      <c r="K47" s="56"/>
      <c r="L47" s="56"/>
      <c r="M47" s="56"/>
      <c r="N47" s="56"/>
      <c r="O47" s="56"/>
      <c r="P47" s="56"/>
      <c r="Q47" s="56"/>
      <c r="R47" s="56"/>
      <c r="S47" s="56"/>
      <c r="T47" s="56"/>
      <c r="U47" s="56"/>
    </row>
    <row r="48" spans="1:21" x14ac:dyDescent="0.25">
      <c r="A48" s="56"/>
      <c r="B48" s="56"/>
      <c r="C48" s="245"/>
      <c r="D48" s="245"/>
      <c r="E48" s="245"/>
      <c r="F48" s="56"/>
      <c r="G48" s="56"/>
      <c r="H48" s="56"/>
      <c r="I48" s="56"/>
      <c r="J48" s="56"/>
      <c r="K48" s="56"/>
      <c r="L48" s="56"/>
      <c r="M48" s="56"/>
      <c r="N48" s="56"/>
      <c r="O48" s="56"/>
      <c r="P48" s="56"/>
      <c r="Q48" s="56"/>
      <c r="R48" s="56"/>
      <c r="S48" s="56"/>
      <c r="T48" s="56"/>
      <c r="U48" s="56"/>
    </row>
    <row r="49" spans="1:21" x14ac:dyDescent="0.25">
      <c r="A49" s="56"/>
      <c r="B49" s="56"/>
      <c r="C49" s="245"/>
      <c r="D49" s="245"/>
      <c r="E49" s="245"/>
      <c r="F49" s="56"/>
      <c r="G49" s="56"/>
      <c r="H49" s="56"/>
      <c r="I49" s="56"/>
      <c r="J49" s="56"/>
      <c r="K49" s="56"/>
      <c r="L49" s="56"/>
      <c r="M49" s="56"/>
      <c r="N49" s="56"/>
      <c r="O49" s="56"/>
      <c r="P49" s="56"/>
      <c r="Q49" s="56"/>
      <c r="R49" s="56"/>
      <c r="S49" s="56"/>
      <c r="T49" s="56"/>
      <c r="U49" s="56"/>
    </row>
    <row r="50" spans="1:21" x14ac:dyDescent="0.25">
      <c r="A50" s="56"/>
      <c r="B50" s="56"/>
      <c r="C50" s="245"/>
      <c r="D50" s="245"/>
      <c r="E50" s="245"/>
      <c r="F50" s="56"/>
      <c r="G50" s="56"/>
      <c r="H50" s="56"/>
      <c r="I50" s="56"/>
      <c r="J50" s="56"/>
      <c r="K50" s="56"/>
      <c r="L50" s="56"/>
      <c r="M50" s="56"/>
      <c r="N50" s="56"/>
      <c r="O50" s="56"/>
      <c r="P50" s="56"/>
      <c r="Q50" s="56"/>
      <c r="R50" s="56"/>
      <c r="S50" s="56"/>
      <c r="T50" s="56"/>
      <c r="U50" s="56"/>
    </row>
    <row r="51" spans="1:21" x14ac:dyDescent="0.25">
      <c r="A51" s="56"/>
      <c r="B51" s="56"/>
      <c r="C51" s="245"/>
      <c r="D51" s="245"/>
      <c r="E51" s="245"/>
      <c r="F51" s="56"/>
      <c r="G51" s="56"/>
      <c r="H51" s="56"/>
      <c r="I51" s="56"/>
      <c r="J51" s="56"/>
      <c r="K51" s="56"/>
      <c r="L51" s="56"/>
      <c r="M51" s="56"/>
      <c r="N51" s="56"/>
      <c r="O51" s="56"/>
      <c r="P51" s="56"/>
      <c r="Q51" s="56"/>
      <c r="R51" s="56"/>
      <c r="S51" s="56"/>
      <c r="T51" s="56"/>
      <c r="U51" s="56"/>
    </row>
    <row r="52" spans="1:21" x14ac:dyDescent="0.25">
      <c r="A52" s="56"/>
      <c r="B52" s="56"/>
      <c r="C52" s="245"/>
      <c r="D52" s="245"/>
      <c r="E52" s="245"/>
      <c r="F52" s="56"/>
      <c r="G52" s="56"/>
      <c r="H52" s="56"/>
      <c r="I52" s="56"/>
      <c r="J52" s="56"/>
      <c r="K52" s="56"/>
      <c r="L52" s="56"/>
      <c r="M52" s="56"/>
      <c r="N52" s="56"/>
      <c r="O52" s="56"/>
      <c r="P52" s="56"/>
      <c r="Q52" s="56"/>
      <c r="R52" s="56"/>
      <c r="S52" s="56"/>
      <c r="T52" s="56"/>
      <c r="U52" s="56"/>
    </row>
    <row r="53" spans="1:21" x14ac:dyDescent="0.25">
      <c r="A53" s="56"/>
      <c r="B53" s="56"/>
      <c r="C53" s="245"/>
      <c r="D53" s="245"/>
      <c r="E53" s="245"/>
      <c r="F53" s="56"/>
      <c r="G53" s="56"/>
      <c r="H53" s="56"/>
      <c r="I53" s="56"/>
      <c r="J53" s="56"/>
      <c r="K53" s="56"/>
      <c r="L53" s="56"/>
      <c r="M53" s="56"/>
      <c r="N53" s="56"/>
      <c r="O53" s="56"/>
      <c r="P53" s="56"/>
      <c r="Q53" s="56"/>
      <c r="R53" s="56"/>
      <c r="S53" s="56"/>
      <c r="T53" s="56"/>
      <c r="U53" s="56"/>
    </row>
    <row r="54" spans="1:21" x14ac:dyDescent="0.25">
      <c r="A54" s="56"/>
      <c r="B54" s="56"/>
      <c r="C54" s="245"/>
      <c r="D54" s="245"/>
      <c r="E54" s="245"/>
      <c r="F54" s="56"/>
      <c r="G54" s="56"/>
      <c r="H54" s="56"/>
      <c r="I54" s="56"/>
      <c r="J54" s="56"/>
      <c r="K54" s="56"/>
      <c r="L54" s="56"/>
      <c r="M54" s="56"/>
      <c r="N54" s="56"/>
      <c r="O54" s="56"/>
      <c r="P54" s="56"/>
      <c r="Q54" s="56"/>
      <c r="R54" s="56"/>
      <c r="S54" s="56"/>
      <c r="T54" s="56"/>
      <c r="U54" s="56"/>
    </row>
    <row r="55" spans="1:21" x14ac:dyDescent="0.25">
      <c r="A55" s="56"/>
      <c r="B55" s="56"/>
      <c r="C55" s="245"/>
      <c r="D55" s="245"/>
      <c r="E55" s="245"/>
      <c r="F55" s="56"/>
      <c r="G55" s="56"/>
      <c r="H55" s="56"/>
      <c r="I55" s="56"/>
      <c r="J55" s="56"/>
      <c r="K55" s="56"/>
      <c r="L55" s="56"/>
      <c r="M55" s="56"/>
      <c r="N55" s="56"/>
      <c r="O55" s="56"/>
      <c r="P55" s="56"/>
      <c r="Q55" s="56"/>
      <c r="R55" s="56"/>
      <c r="S55" s="56"/>
      <c r="T55" s="56"/>
      <c r="U55" s="56"/>
    </row>
    <row r="56" spans="1:21" x14ac:dyDescent="0.25">
      <c r="A56" s="56"/>
      <c r="B56" s="56"/>
      <c r="C56" s="245"/>
      <c r="D56" s="245"/>
      <c r="E56" s="245"/>
      <c r="F56" s="56"/>
      <c r="G56" s="56"/>
      <c r="H56" s="56"/>
      <c r="I56" s="56"/>
      <c r="J56" s="56"/>
      <c r="K56" s="56"/>
      <c r="L56" s="56"/>
      <c r="M56" s="56"/>
      <c r="N56" s="56"/>
      <c r="O56" s="56"/>
      <c r="P56" s="56"/>
      <c r="Q56" s="56"/>
      <c r="R56" s="56"/>
      <c r="S56" s="56"/>
      <c r="T56" s="56"/>
      <c r="U56" s="56"/>
    </row>
    <row r="57" spans="1:21" x14ac:dyDescent="0.25">
      <c r="A57" s="56"/>
      <c r="B57" s="56"/>
      <c r="C57" s="245"/>
      <c r="D57" s="245"/>
      <c r="E57" s="245"/>
      <c r="F57" s="56"/>
      <c r="G57" s="56"/>
      <c r="H57" s="56"/>
      <c r="I57" s="56"/>
      <c r="J57" s="56"/>
      <c r="K57" s="56"/>
      <c r="L57" s="56"/>
      <c r="M57" s="56"/>
      <c r="N57" s="56"/>
      <c r="O57" s="56"/>
      <c r="P57" s="56"/>
      <c r="Q57" s="56"/>
      <c r="R57" s="56"/>
      <c r="S57" s="56"/>
      <c r="T57" s="56"/>
      <c r="U57" s="56"/>
    </row>
    <row r="58" spans="1:21" x14ac:dyDescent="0.25">
      <c r="A58" s="56"/>
      <c r="B58" s="56"/>
      <c r="C58" s="245"/>
      <c r="D58" s="245"/>
      <c r="E58" s="245"/>
      <c r="F58" s="56"/>
      <c r="G58" s="56"/>
      <c r="H58" s="56"/>
      <c r="I58" s="56"/>
      <c r="J58" s="56"/>
      <c r="K58" s="56"/>
      <c r="L58" s="56"/>
      <c r="M58" s="56"/>
      <c r="N58" s="56"/>
      <c r="O58" s="56"/>
      <c r="P58" s="56"/>
      <c r="Q58" s="56"/>
      <c r="R58" s="56"/>
      <c r="S58" s="56"/>
      <c r="T58" s="56"/>
      <c r="U58" s="56"/>
    </row>
    <row r="59" spans="1:21" x14ac:dyDescent="0.25">
      <c r="A59" s="56"/>
      <c r="B59" s="56"/>
      <c r="C59" s="245"/>
      <c r="D59" s="245"/>
      <c r="E59" s="245"/>
      <c r="F59" s="56"/>
      <c r="G59" s="56"/>
      <c r="H59" s="56"/>
      <c r="I59" s="56"/>
      <c r="J59" s="56"/>
      <c r="K59" s="56"/>
      <c r="L59" s="56"/>
      <c r="M59" s="56"/>
      <c r="N59" s="56"/>
      <c r="O59" s="56"/>
      <c r="P59" s="56"/>
      <c r="Q59" s="56"/>
      <c r="R59" s="56"/>
      <c r="S59" s="56"/>
      <c r="T59" s="56"/>
      <c r="U59" s="56"/>
    </row>
    <row r="60" spans="1:21" x14ac:dyDescent="0.25">
      <c r="A60" s="56"/>
      <c r="B60" s="56"/>
      <c r="C60" s="245"/>
      <c r="D60" s="245"/>
      <c r="E60" s="245"/>
      <c r="F60" s="56"/>
      <c r="G60" s="56"/>
      <c r="H60" s="56"/>
      <c r="I60" s="56"/>
      <c r="J60" s="56"/>
      <c r="K60" s="56"/>
      <c r="L60" s="56"/>
      <c r="M60" s="56"/>
      <c r="N60" s="56"/>
      <c r="O60" s="56"/>
      <c r="P60" s="56"/>
      <c r="Q60" s="56"/>
      <c r="R60" s="56"/>
      <c r="S60" s="56"/>
      <c r="T60" s="56"/>
      <c r="U60" s="56"/>
    </row>
    <row r="61" spans="1:21" x14ac:dyDescent="0.25">
      <c r="A61" s="56"/>
      <c r="B61" s="56"/>
      <c r="C61" s="245"/>
      <c r="D61" s="245"/>
      <c r="E61" s="245"/>
      <c r="F61" s="56"/>
      <c r="G61" s="56"/>
      <c r="H61" s="56"/>
      <c r="I61" s="56"/>
      <c r="J61" s="56"/>
      <c r="K61" s="56"/>
      <c r="L61" s="56"/>
      <c r="M61" s="56"/>
      <c r="N61" s="56"/>
      <c r="O61" s="56"/>
      <c r="P61" s="56"/>
      <c r="Q61" s="56"/>
      <c r="R61" s="56"/>
      <c r="S61" s="56"/>
      <c r="T61" s="56"/>
      <c r="U61" s="56"/>
    </row>
    <row r="62" spans="1:21" x14ac:dyDescent="0.25">
      <c r="A62" s="56"/>
      <c r="B62" s="56"/>
      <c r="C62" s="245"/>
      <c r="D62" s="245"/>
      <c r="E62" s="245"/>
      <c r="F62" s="56"/>
      <c r="G62" s="56"/>
      <c r="H62" s="56"/>
      <c r="I62" s="56"/>
      <c r="J62" s="56"/>
      <c r="K62" s="56"/>
      <c r="L62" s="56"/>
      <c r="M62" s="56"/>
      <c r="N62" s="56"/>
      <c r="O62" s="56"/>
      <c r="P62" s="56"/>
      <c r="Q62" s="56"/>
      <c r="R62" s="56"/>
      <c r="S62" s="56"/>
      <c r="T62" s="56"/>
      <c r="U62" s="56"/>
    </row>
    <row r="63" spans="1:21" x14ac:dyDescent="0.25">
      <c r="A63" s="56"/>
      <c r="B63" s="56"/>
      <c r="C63" s="245"/>
      <c r="D63" s="245"/>
      <c r="E63" s="245"/>
      <c r="F63" s="56"/>
      <c r="G63" s="56"/>
      <c r="H63" s="56"/>
      <c r="I63" s="56"/>
      <c r="J63" s="56"/>
      <c r="K63" s="56"/>
      <c r="L63" s="56"/>
      <c r="M63" s="56"/>
      <c r="N63" s="56"/>
      <c r="O63" s="56"/>
      <c r="P63" s="56"/>
      <c r="Q63" s="56"/>
      <c r="R63" s="56"/>
      <c r="S63" s="56"/>
      <c r="T63" s="56"/>
      <c r="U63" s="56"/>
    </row>
    <row r="64" spans="1:21" x14ac:dyDescent="0.25">
      <c r="C64"/>
      <c r="D64"/>
      <c r="E64"/>
    </row>
    <row r="66" spans="3:5" x14ac:dyDescent="0.25">
      <c r="C66"/>
      <c r="D66"/>
      <c r="E66"/>
    </row>
    <row r="67" spans="3:5" x14ac:dyDescent="0.25">
      <c r="C67"/>
      <c r="D67"/>
      <c r="E67"/>
    </row>
    <row r="68" spans="3:5" x14ac:dyDescent="0.25">
      <c r="C68"/>
      <c r="D68"/>
      <c r="E68"/>
    </row>
    <row r="69" spans="3:5" x14ac:dyDescent="0.25">
      <c r="C69"/>
      <c r="D69"/>
      <c r="E69"/>
    </row>
    <row r="70" spans="3:5" x14ac:dyDescent="0.25">
      <c r="C70"/>
      <c r="D70"/>
      <c r="E70"/>
    </row>
    <row r="71" spans="3:5" x14ac:dyDescent="0.25">
      <c r="C71"/>
      <c r="D71"/>
      <c r="E71"/>
    </row>
    <row r="72" spans="3:5" x14ac:dyDescent="0.25">
      <c r="C72"/>
      <c r="D72"/>
      <c r="E72"/>
    </row>
    <row r="73" spans="3:5" x14ac:dyDescent="0.25">
      <c r="C73"/>
      <c r="D73"/>
      <c r="E73"/>
    </row>
    <row r="74" spans="3:5" x14ac:dyDescent="0.25">
      <c r="C74"/>
      <c r="D74"/>
      <c r="E74"/>
    </row>
    <row r="75" spans="3:5" x14ac:dyDescent="0.25">
      <c r="C75"/>
      <c r="D75"/>
      <c r="E75"/>
    </row>
    <row r="76" spans="3:5" x14ac:dyDescent="0.25">
      <c r="C76"/>
      <c r="D76"/>
      <c r="E76"/>
    </row>
    <row r="77" spans="3:5" x14ac:dyDescent="0.25">
      <c r="C77"/>
      <c r="D77"/>
      <c r="E77"/>
    </row>
    <row r="78" spans="3:5" x14ac:dyDescent="0.25">
      <c r="C78"/>
      <c r="D78"/>
      <c r="E78"/>
    </row>
    <row r="79" spans="3:5" x14ac:dyDescent="0.25">
      <c r="C79"/>
      <c r="D79"/>
      <c r="E79"/>
    </row>
    <row r="80" spans="3:5" x14ac:dyDescent="0.25">
      <c r="C80"/>
      <c r="D80"/>
      <c r="E80"/>
    </row>
    <row r="81" spans="3:5" x14ac:dyDescent="0.25">
      <c r="C81"/>
      <c r="D81"/>
      <c r="E81"/>
    </row>
    <row r="82" spans="3:5" x14ac:dyDescent="0.25">
      <c r="C82"/>
      <c r="D82"/>
      <c r="E82"/>
    </row>
    <row r="83" spans="3:5" x14ac:dyDescent="0.25">
      <c r="C83"/>
      <c r="D83"/>
      <c r="E83"/>
    </row>
    <row r="84" spans="3:5" x14ac:dyDescent="0.25">
      <c r="C84"/>
      <c r="D84"/>
      <c r="E84"/>
    </row>
  </sheetData>
  <mergeCells count="1">
    <mergeCell ref="C14:D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5"/>
  <sheetViews>
    <sheetView workbookViewId="0">
      <selection activeCell="B13" sqref="B13"/>
    </sheetView>
  </sheetViews>
  <sheetFormatPr defaultRowHeight="15" x14ac:dyDescent="0.25"/>
  <cols>
    <col min="2" max="2" width="15" bestFit="1" customWidth="1"/>
    <col min="3" max="4" width="13.5703125" style="274" bestFit="1" customWidth="1"/>
    <col min="5" max="5" width="7.42578125" style="274" customWidth="1"/>
    <col min="6" max="6" width="7.7109375" customWidth="1"/>
  </cols>
  <sheetData>
    <row r="1" spans="2:5" ht="15.75" thickBot="1" x14ac:dyDescent="0.3"/>
    <row r="2" spans="2:5" x14ac:dyDescent="0.25">
      <c r="B2" s="296" t="s">
        <v>134</v>
      </c>
      <c r="C2" s="308" t="s">
        <v>135</v>
      </c>
      <c r="D2" s="906" t="s">
        <v>363</v>
      </c>
    </row>
    <row r="3" spans="2:5" s="1" customFormat="1" x14ac:dyDescent="0.25">
      <c r="B3" s="297">
        <v>8.0000000000000002E-3</v>
      </c>
      <c r="C3" s="294">
        <v>-9.1999999999999998E-3</v>
      </c>
      <c r="D3" s="307">
        <v>-0.4793</v>
      </c>
    </row>
    <row r="4" spans="2:5" x14ac:dyDescent="0.25">
      <c r="B4" s="297">
        <v>8.8999999999999999E-3</v>
      </c>
      <c r="C4" s="294">
        <v>9.7000000000000003E-3</v>
      </c>
      <c r="D4" s="307">
        <v>0.23449999999999999</v>
      </c>
      <c r="E4"/>
    </row>
    <row r="5" spans="2:5" x14ac:dyDescent="0.25">
      <c r="B5" s="297">
        <v>1.01E-2</v>
      </c>
      <c r="C5" s="294">
        <v>-8.6E-3</v>
      </c>
      <c r="D5" s="307">
        <v>0.33329999999999999</v>
      </c>
      <c r="E5"/>
    </row>
    <row r="6" spans="2:5" x14ac:dyDescent="0.25">
      <c r="B6" s="297">
        <v>7.4000000000000003E-3</v>
      </c>
      <c r="C6" s="294">
        <v>1.04E-2</v>
      </c>
      <c r="D6" s="307">
        <v>-0.50660000000000005</v>
      </c>
      <c r="E6"/>
    </row>
    <row r="7" spans="2:5" x14ac:dyDescent="0.25">
      <c r="B7" s="297"/>
      <c r="C7" s="284"/>
      <c r="D7" s="301"/>
      <c r="E7"/>
    </row>
    <row r="8" spans="2:5" x14ac:dyDescent="0.25">
      <c r="B8" s="297"/>
      <c r="C8" s="277"/>
      <c r="D8" s="301"/>
      <c r="E8"/>
    </row>
    <row r="9" spans="2:5" x14ac:dyDescent="0.25">
      <c r="B9" s="304" t="s">
        <v>136</v>
      </c>
      <c r="C9" s="907" t="s">
        <v>364</v>
      </c>
      <c r="D9" s="908" t="s">
        <v>365</v>
      </c>
      <c r="E9"/>
    </row>
    <row r="10" spans="2:5" s="286" customFormat="1" x14ac:dyDescent="0.25">
      <c r="B10" s="305" t="s">
        <v>137</v>
      </c>
      <c r="C10" s="284" t="s">
        <v>139</v>
      </c>
      <c r="D10" s="298" t="s">
        <v>141</v>
      </c>
    </row>
    <row r="11" spans="2:5" x14ac:dyDescent="0.25">
      <c r="B11" s="305" t="s">
        <v>138</v>
      </c>
      <c r="C11" s="284" t="s">
        <v>140</v>
      </c>
      <c r="D11" s="298" t="s">
        <v>142</v>
      </c>
      <c r="E11"/>
    </row>
    <row r="12" spans="2:5" x14ac:dyDescent="0.25">
      <c r="B12" s="297"/>
      <c r="C12" s="284"/>
      <c r="D12" s="298"/>
      <c r="E12"/>
    </row>
    <row r="13" spans="2:5" x14ac:dyDescent="0.25">
      <c r="B13" s="909" t="s">
        <v>338</v>
      </c>
      <c r="C13" s="284"/>
      <c r="D13" s="298"/>
      <c r="E13"/>
    </row>
    <row r="14" spans="2:5" ht="15.75" thickBot="1" x14ac:dyDescent="0.3">
      <c r="B14" s="300" t="s">
        <v>143</v>
      </c>
      <c r="C14" s="981" t="s">
        <v>153</v>
      </c>
      <c r="D14" s="982"/>
      <c r="E14"/>
    </row>
    <row r="15" spans="2:5" x14ac:dyDescent="0.25">
      <c r="C15"/>
      <c r="D15"/>
      <c r="E15"/>
    </row>
    <row r="18" spans="1:22" ht="30" x14ac:dyDescent="0.25">
      <c r="B18" s="2"/>
      <c r="C18" s="358" t="s">
        <v>145</v>
      </c>
      <c r="D18" s="284" t="s">
        <v>146</v>
      </c>
      <c r="E18" s="284" t="s">
        <v>147</v>
      </c>
      <c r="F18" s="274"/>
    </row>
    <row r="19" spans="1:22" x14ac:dyDescent="0.25">
      <c r="B19" s="2" t="s">
        <v>144</v>
      </c>
      <c r="C19" s="284">
        <v>0</v>
      </c>
      <c r="D19" s="284">
        <v>0</v>
      </c>
      <c r="E19" s="284">
        <v>0</v>
      </c>
      <c r="H19" s="293">
        <v>2.4500000000000001E-2</v>
      </c>
      <c r="I19" s="293">
        <v>0</v>
      </c>
    </row>
    <row r="20" spans="1:22" x14ac:dyDescent="0.25">
      <c r="B20" s="2" t="s">
        <v>150</v>
      </c>
      <c r="C20" s="284">
        <v>0</v>
      </c>
      <c r="D20" s="284">
        <v>0</v>
      </c>
      <c r="E20" s="284">
        <v>0</v>
      </c>
      <c r="H20" s="293">
        <v>3.2300000000000002E-2</v>
      </c>
      <c r="I20" s="293">
        <v>0</v>
      </c>
    </row>
    <row r="21" spans="1:22" x14ac:dyDescent="0.25">
      <c r="B21" s="2" t="s">
        <v>151</v>
      </c>
      <c r="C21" s="284">
        <v>1</v>
      </c>
      <c r="D21" s="284">
        <v>0</v>
      </c>
      <c r="E21" s="284">
        <v>0</v>
      </c>
      <c r="H21" s="293">
        <v>7.8100000000000003E-2</v>
      </c>
      <c r="I21" s="293">
        <v>0</v>
      </c>
    </row>
    <row r="22" spans="1:22" ht="15.75" thickBot="1" x14ac:dyDescent="0.3">
      <c r="B22" s="2" t="s">
        <v>152</v>
      </c>
      <c r="C22" s="284">
        <v>1</v>
      </c>
      <c r="D22" s="284">
        <v>1</v>
      </c>
      <c r="E22" s="284">
        <v>0</v>
      </c>
      <c r="H22" s="359">
        <v>9.7000000000000003E-2</v>
      </c>
      <c r="I22" s="359">
        <v>0</v>
      </c>
    </row>
    <row r="23" spans="1:22" ht="15.75" thickBot="1" x14ac:dyDescent="0.3">
      <c r="G23" t="s">
        <v>54</v>
      </c>
      <c r="H23" s="360">
        <f>AVERAGE(H19:H22)</f>
        <v>5.7975000000000006E-2</v>
      </c>
      <c r="I23" s="361">
        <f>AVERAGE(I19:I22)</f>
        <v>0</v>
      </c>
    </row>
    <row r="26" spans="1:22" x14ac:dyDescent="0.25">
      <c r="A26" s="230"/>
      <c r="B26" s="56"/>
      <c r="C26" s="245"/>
      <c r="D26" s="245"/>
      <c r="E26" s="245"/>
      <c r="F26" s="56"/>
      <c r="G26" s="56"/>
      <c r="H26" s="56"/>
      <c r="I26" s="56"/>
      <c r="J26" s="56"/>
      <c r="K26" s="56"/>
      <c r="L26" s="230"/>
      <c r="M26" s="56"/>
      <c r="N26" s="56"/>
      <c r="O26" s="56"/>
      <c r="P26" s="56"/>
      <c r="Q26" s="56"/>
      <c r="R26" s="56"/>
      <c r="S26" s="56"/>
      <c r="T26" s="56"/>
      <c r="U26" s="56"/>
      <c r="V26" s="56"/>
    </row>
    <row r="27" spans="1:22" x14ac:dyDescent="0.25">
      <c r="A27" s="56"/>
      <c r="B27" s="56"/>
      <c r="C27" s="245"/>
      <c r="D27" s="245"/>
      <c r="E27" s="245"/>
      <c r="F27" s="56"/>
      <c r="G27" s="56"/>
      <c r="H27" s="56"/>
      <c r="I27" s="56"/>
      <c r="J27" s="56"/>
      <c r="K27" s="56"/>
      <c r="L27" s="56"/>
      <c r="M27" s="56"/>
      <c r="N27" s="56"/>
      <c r="O27" s="56"/>
      <c r="P27" s="56"/>
      <c r="Q27" s="56"/>
      <c r="R27" s="56"/>
      <c r="S27" s="56"/>
      <c r="T27" s="56"/>
      <c r="U27" s="56"/>
      <c r="V27" s="56"/>
    </row>
    <row r="28" spans="1:22" x14ac:dyDescent="0.25">
      <c r="A28" s="56"/>
      <c r="B28" s="56"/>
      <c r="C28" s="245"/>
      <c r="D28" s="245"/>
      <c r="E28" s="245"/>
      <c r="F28" s="56"/>
      <c r="G28" s="56"/>
      <c r="H28" s="56"/>
      <c r="I28" s="56"/>
      <c r="J28" s="56"/>
      <c r="K28" s="56"/>
      <c r="L28" s="56"/>
      <c r="M28" s="56"/>
      <c r="N28" s="56"/>
      <c r="O28" s="56"/>
      <c r="P28" s="56"/>
      <c r="Q28" s="56"/>
      <c r="R28" s="56"/>
      <c r="S28" s="56"/>
      <c r="T28" s="56"/>
      <c r="U28" s="56"/>
      <c r="V28" s="56"/>
    </row>
    <row r="29" spans="1:22" x14ac:dyDescent="0.25">
      <c r="A29" s="56"/>
      <c r="B29" s="56"/>
      <c r="C29" s="245"/>
      <c r="D29" s="245"/>
      <c r="E29" s="245"/>
      <c r="F29" s="56"/>
      <c r="G29" s="56"/>
      <c r="H29" s="56"/>
      <c r="I29" s="56"/>
      <c r="J29" s="56"/>
      <c r="K29" s="56"/>
      <c r="L29" s="56"/>
      <c r="M29" s="56"/>
      <c r="N29" s="56"/>
      <c r="O29" s="56"/>
      <c r="P29" s="56"/>
      <c r="Q29" s="56"/>
      <c r="R29" s="56"/>
      <c r="S29" s="56"/>
      <c r="T29" s="56"/>
      <c r="U29" s="56"/>
      <c r="V29" s="56"/>
    </row>
    <row r="30" spans="1:22" x14ac:dyDescent="0.25">
      <c r="A30" s="56"/>
      <c r="B30" s="56"/>
      <c r="C30" s="245"/>
      <c r="D30" s="245"/>
      <c r="E30" s="245"/>
      <c r="F30" s="56"/>
      <c r="G30" s="56"/>
      <c r="H30" s="56"/>
      <c r="I30" s="56"/>
      <c r="J30" s="56"/>
      <c r="K30" s="56"/>
      <c r="L30" s="56"/>
      <c r="M30" s="56"/>
      <c r="N30" s="56"/>
      <c r="O30" s="56"/>
      <c r="P30" s="56"/>
      <c r="Q30" s="56"/>
      <c r="R30" s="56"/>
      <c r="S30" s="56"/>
      <c r="T30" s="56"/>
      <c r="U30" s="56"/>
      <c r="V30" s="56"/>
    </row>
    <row r="31" spans="1:22" x14ac:dyDescent="0.25">
      <c r="A31" s="56"/>
      <c r="B31" s="56"/>
      <c r="C31" s="245"/>
      <c r="D31" s="245"/>
      <c r="E31" s="245"/>
      <c r="F31" s="56"/>
      <c r="G31" s="56"/>
      <c r="H31" s="56"/>
      <c r="I31" s="56"/>
      <c r="J31" s="56"/>
      <c r="K31" s="56"/>
      <c r="L31" s="56"/>
      <c r="M31" s="56"/>
      <c r="N31" s="56"/>
      <c r="O31" s="56"/>
      <c r="P31" s="56"/>
      <c r="Q31" s="56"/>
      <c r="R31" s="56"/>
      <c r="S31" s="56"/>
      <c r="T31" s="56"/>
      <c r="U31" s="56"/>
      <c r="V31" s="56"/>
    </row>
    <row r="32" spans="1:22" x14ac:dyDescent="0.25">
      <c r="A32" s="56"/>
      <c r="B32" s="56"/>
      <c r="C32" s="245"/>
      <c r="D32" s="245"/>
      <c r="E32" s="245"/>
      <c r="F32" s="56"/>
      <c r="G32" s="56"/>
      <c r="H32" s="56"/>
      <c r="I32" s="56"/>
      <c r="J32" s="56"/>
      <c r="K32" s="56"/>
      <c r="L32" s="56"/>
      <c r="M32" s="56"/>
      <c r="N32" s="56"/>
      <c r="O32" s="56"/>
      <c r="P32" s="56"/>
      <c r="Q32" s="56"/>
      <c r="R32" s="56"/>
      <c r="S32" s="56"/>
      <c r="T32" s="56"/>
      <c r="U32" s="56"/>
      <c r="V32" s="56"/>
    </row>
    <row r="33" spans="1:23" x14ac:dyDescent="0.25">
      <c r="A33" s="56"/>
      <c r="B33" s="56"/>
      <c r="C33" s="245"/>
      <c r="D33" s="245"/>
      <c r="E33" s="245"/>
      <c r="F33" s="56"/>
      <c r="G33" s="56"/>
      <c r="H33" s="56"/>
      <c r="I33" s="56"/>
      <c r="J33" s="56"/>
      <c r="K33" s="56"/>
      <c r="L33" s="56"/>
      <c r="M33" s="56"/>
      <c r="N33" s="56"/>
      <c r="O33" s="56"/>
      <c r="P33" s="56"/>
      <c r="Q33" s="56"/>
      <c r="R33" s="56"/>
      <c r="S33" s="56"/>
      <c r="T33" s="56"/>
      <c r="U33" s="56"/>
      <c r="V33" s="56"/>
    </row>
    <row r="34" spans="1:23" x14ac:dyDescent="0.25">
      <c r="A34" s="56"/>
      <c r="B34" s="56"/>
      <c r="C34" s="245"/>
      <c r="D34" s="245"/>
      <c r="E34" s="245"/>
      <c r="F34" s="56"/>
      <c r="G34" s="56"/>
      <c r="H34" s="56"/>
      <c r="I34" s="56"/>
      <c r="J34" s="56"/>
      <c r="K34" s="56"/>
      <c r="L34" s="56"/>
      <c r="M34" s="56"/>
      <c r="N34" s="56"/>
      <c r="O34" s="56"/>
      <c r="P34" s="56"/>
      <c r="Q34" s="56"/>
      <c r="R34" s="56"/>
      <c r="S34" s="56"/>
      <c r="T34" s="56"/>
      <c r="U34" s="56"/>
      <c r="V34" s="56"/>
    </row>
    <row r="35" spans="1:23" x14ac:dyDescent="0.25">
      <c r="A35" s="56"/>
      <c r="B35" s="56"/>
      <c r="C35" s="245"/>
      <c r="D35" s="245"/>
      <c r="E35" s="245"/>
      <c r="F35" s="56"/>
      <c r="G35" s="56"/>
      <c r="H35" s="56"/>
      <c r="I35" s="56"/>
      <c r="J35" s="56"/>
      <c r="K35" s="56"/>
      <c r="L35" s="56"/>
      <c r="M35" s="56"/>
      <c r="N35" s="56"/>
      <c r="O35" s="56"/>
      <c r="P35" s="56"/>
      <c r="Q35" s="56"/>
      <c r="R35" s="56"/>
      <c r="S35" s="56"/>
      <c r="T35" s="56"/>
      <c r="U35" s="56"/>
      <c r="V35" s="56"/>
    </row>
    <row r="36" spans="1:23" x14ac:dyDescent="0.25">
      <c r="A36" s="56"/>
      <c r="B36" s="56"/>
      <c r="C36" s="245"/>
      <c r="D36" s="245"/>
      <c r="E36" s="245"/>
      <c r="F36" s="56"/>
      <c r="G36" s="56"/>
      <c r="H36" s="56"/>
      <c r="I36" s="56"/>
      <c r="J36" s="56"/>
      <c r="K36" s="56"/>
      <c r="L36" s="56"/>
      <c r="M36" s="56"/>
      <c r="N36" s="56"/>
      <c r="O36" s="56"/>
      <c r="P36" s="56"/>
      <c r="Q36" s="56"/>
      <c r="R36" s="56"/>
      <c r="S36" s="56"/>
      <c r="T36" s="56"/>
      <c r="U36" s="56"/>
      <c r="V36" s="56"/>
    </row>
    <row r="37" spans="1:23" x14ac:dyDescent="0.25">
      <c r="A37" s="56"/>
      <c r="B37" s="56"/>
      <c r="C37" s="245"/>
      <c r="D37" s="245"/>
      <c r="E37" s="245"/>
      <c r="F37" s="56"/>
      <c r="G37" s="56"/>
      <c r="H37" s="56"/>
      <c r="I37" s="56"/>
      <c r="J37" s="56"/>
      <c r="K37" s="56"/>
      <c r="L37" s="56"/>
      <c r="M37" s="56"/>
      <c r="N37" s="56"/>
      <c r="O37" s="56"/>
      <c r="P37" s="56"/>
      <c r="Q37" s="56"/>
      <c r="R37" s="56"/>
      <c r="S37" s="56"/>
      <c r="T37" s="56"/>
      <c r="U37" s="56"/>
      <c r="V37" s="56"/>
    </row>
    <row r="38" spans="1:23" x14ac:dyDescent="0.25">
      <c r="A38" s="56"/>
      <c r="B38" s="56"/>
      <c r="C38" s="245"/>
      <c r="D38" s="245"/>
      <c r="E38" s="245"/>
      <c r="F38" s="56"/>
      <c r="G38" s="56"/>
      <c r="H38" s="56"/>
      <c r="I38" s="56"/>
      <c r="J38" s="56"/>
      <c r="K38" s="56"/>
      <c r="L38" s="56"/>
      <c r="M38" s="56"/>
      <c r="N38" s="56"/>
      <c r="O38" s="56"/>
      <c r="P38" s="56"/>
      <c r="Q38" s="56"/>
      <c r="R38" s="56"/>
      <c r="S38" s="56"/>
      <c r="T38" s="56"/>
      <c r="U38" s="56"/>
      <c r="V38" s="56"/>
    </row>
    <row r="39" spans="1:23" x14ac:dyDescent="0.25">
      <c r="A39" s="56"/>
      <c r="B39" s="56"/>
      <c r="C39" s="245"/>
      <c r="D39" s="245"/>
      <c r="E39" s="245"/>
      <c r="F39" s="56"/>
      <c r="G39" s="56"/>
      <c r="H39" s="56"/>
      <c r="I39" s="56"/>
      <c r="J39" s="56"/>
      <c r="K39" s="56"/>
      <c r="L39" s="56"/>
      <c r="M39" s="56"/>
      <c r="N39" s="56"/>
      <c r="O39" s="56"/>
      <c r="P39" s="56"/>
      <c r="Q39" s="56"/>
      <c r="R39" s="56"/>
      <c r="S39" s="56"/>
      <c r="T39" s="56"/>
      <c r="U39" s="56"/>
      <c r="V39" s="56"/>
    </row>
    <row r="40" spans="1:23" x14ac:dyDescent="0.25">
      <c r="A40" s="56"/>
      <c r="B40" s="56"/>
      <c r="C40" s="245"/>
      <c r="D40" s="245"/>
      <c r="E40" s="245"/>
      <c r="F40" s="56"/>
      <c r="G40" s="56"/>
      <c r="H40" s="56"/>
      <c r="I40" s="56"/>
      <c r="J40" s="56"/>
      <c r="K40" s="56"/>
      <c r="L40" s="56"/>
      <c r="M40" s="56"/>
      <c r="N40" s="56"/>
      <c r="O40" s="56"/>
      <c r="P40" s="56"/>
      <c r="Q40" s="56"/>
      <c r="R40" s="56"/>
      <c r="S40" s="56"/>
      <c r="T40" s="56"/>
      <c r="U40" s="56"/>
      <c r="V40" s="56"/>
    </row>
    <row r="41" spans="1:23" x14ac:dyDescent="0.25">
      <c r="A41" s="56"/>
      <c r="B41" s="56"/>
      <c r="C41" s="245"/>
      <c r="D41" s="245"/>
      <c r="E41" s="245"/>
      <c r="F41" s="56"/>
      <c r="G41" s="56"/>
      <c r="H41" s="56"/>
      <c r="I41" s="56"/>
      <c r="J41" s="56"/>
      <c r="K41" s="56"/>
      <c r="L41" s="56"/>
      <c r="M41" s="56"/>
      <c r="N41" s="56"/>
      <c r="O41" s="56"/>
      <c r="P41" s="56"/>
      <c r="Q41" s="56"/>
      <c r="R41" s="56"/>
      <c r="S41" s="56"/>
      <c r="T41" s="56"/>
      <c r="U41" s="56"/>
      <c r="V41" s="56"/>
    </row>
    <row r="42" spans="1:23" x14ac:dyDescent="0.25">
      <c r="A42" s="56"/>
      <c r="B42" s="56"/>
      <c r="C42" s="245"/>
      <c r="D42" s="245"/>
      <c r="E42" s="245"/>
      <c r="F42" s="56"/>
      <c r="G42" s="56"/>
      <c r="H42" s="56"/>
      <c r="I42" s="56"/>
      <c r="J42" s="56"/>
      <c r="K42" s="56"/>
      <c r="L42" s="56"/>
      <c r="M42" s="56"/>
      <c r="N42" s="56"/>
      <c r="O42" s="56"/>
      <c r="P42" s="56"/>
      <c r="Q42" s="56"/>
      <c r="R42" s="56"/>
      <c r="S42" s="56"/>
      <c r="T42" s="56"/>
      <c r="U42" s="56"/>
      <c r="V42" s="56"/>
    </row>
    <row r="43" spans="1:23" x14ac:dyDescent="0.25">
      <c r="A43" s="56"/>
      <c r="B43" s="56"/>
      <c r="C43" s="245"/>
      <c r="D43" s="245"/>
      <c r="E43" s="245"/>
      <c r="F43" s="56"/>
      <c r="G43" s="56"/>
      <c r="H43" s="56"/>
      <c r="I43" s="56"/>
      <c r="J43" s="56"/>
      <c r="K43" s="56"/>
      <c r="L43" s="56"/>
      <c r="M43" s="56"/>
      <c r="N43" s="56"/>
      <c r="O43" s="56"/>
      <c r="P43" s="56"/>
      <c r="Q43" s="56"/>
      <c r="R43" s="56"/>
      <c r="S43" s="56"/>
      <c r="T43" s="56"/>
      <c r="U43" s="56"/>
      <c r="V43" s="56"/>
    </row>
    <row r="44" spans="1:23" x14ac:dyDescent="0.25">
      <c r="A44" s="56"/>
      <c r="B44" s="56"/>
      <c r="C44" s="245"/>
      <c r="D44" s="245"/>
      <c r="E44" s="245"/>
      <c r="F44" s="56"/>
      <c r="G44" s="56"/>
      <c r="H44" s="56"/>
      <c r="I44" s="56"/>
      <c r="J44" s="56"/>
      <c r="K44" s="56"/>
      <c r="L44" s="56"/>
      <c r="M44" s="56"/>
      <c r="N44" s="56"/>
      <c r="O44" s="56"/>
      <c r="P44" s="56"/>
      <c r="Q44" s="56"/>
      <c r="R44" s="56"/>
      <c r="S44" s="56"/>
      <c r="T44" s="56"/>
      <c r="U44" s="56"/>
      <c r="V44" s="56"/>
    </row>
    <row r="45" spans="1:23" x14ac:dyDescent="0.25">
      <c r="A45" s="56"/>
      <c r="B45" s="56"/>
      <c r="C45" s="245"/>
      <c r="D45" s="245"/>
      <c r="E45" s="245"/>
      <c r="F45" s="56"/>
      <c r="G45" s="56"/>
      <c r="H45" s="56"/>
      <c r="I45" s="56"/>
      <c r="J45" s="56"/>
      <c r="K45" s="56"/>
      <c r="L45" s="56"/>
      <c r="M45" s="56"/>
      <c r="N45" s="56"/>
      <c r="O45" s="56"/>
      <c r="P45" s="56"/>
      <c r="Q45" s="56"/>
      <c r="R45" s="56"/>
      <c r="S45" s="56"/>
      <c r="T45" s="56"/>
      <c r="U45" s="56"/>
      <c r="V45" s="56"/>
    </row>
    <row r="46" spans="1:23" x14ac:dyDescent="0.25">
      <c r="A46" s="230"/>
      <c r="B46" s="56"/>
      <c r="C46" s="245"/>
      <c r="D46" s="245"/>
      <c r="E46" s="245"/>
      <c r="F46" s="56"/>
      <c r="G46" s="56"/>
      <c r="H46" s="56"/>
      <c r="I46" s="56"/>
      <c r="J46" s="56"/>
      <c r="K46" s="56"/>
      <c r="L46" s="230"/>
      <c r="M46" s="56"/>
      <c r="N46" s="56"/>
      <c r="O46" s="56"/>
      <c r="P46" s="56"/>
      <c r="Q46" s="56"/>
      <c r="R46" s="56"/>
      <c r="S46" s="56"/>
      <c r="T46" s="56"/>
      <c r="U46" s="56"/>
      <c r="V46" s="56"/>
    </row>
    <row r="47" spans="1:23" x14ac:dyDescent="0.25">
      <c r="A47" s="56"/>
      <c r="B47" s="56"/>
      <c r="C47" s="245"/>
      <c r="D47" s="245"/>
      <c r="E47" s="245"/>
      <c r="F47" s="56"/>
      <c r="G47" s="56"/>
      <c r="H47" s="56"/>
      <c r="I47" s="56"/>
      <c r="J47" s="56"/>
      <c r="K47" s="56"/>
      <c r="L47" s="56"/>
      <c r="M47" s="56"/>
      <c r="N47" s="56"/>
      <c r="O47" s="56"/>
      <c r="P47" s="56"/>
      <c r="Q47" s="56"/>
      <c r="R47" s="56"/>
      <c r="S47" s="56"/>
      <c r="T47" s="56"/>
      <c r="U47" s="56"/>
      <c r="V47" s="56"/>
      <c r="W47" s="69"/>
    </row>
    <row r="48" spans="1:23" x14ac:dyDescent="0.25">
      <c r="A48" s="56"/>
      <c r="B48" s="56"/>
      <c r="C48" s="245"/>
      <c r="D48" s="245"/>
      <c r="E48" s="245"/>
      <c r="F48" s="56"/>
      <c r="G48" s="56"/>
      <c r="H48" s="56"/>
      <c r="I48" s="56"/>
      <c r="J48" s="56"/>
      <c r="K48" s="56"/>
      <c r="L48" s="56"/>
      <c r="M48" s="56"/>
      <c r="N48" s="56"/>
      <c r="O48" s="56"/>
      <c r="P48" s="56"/>
      <c r="Q48" s="56"/>
      <c r="R48" s="56"/>
      <c r="S48" s="56"/>
      <c r="T48" s="56"/>
      <c r="U48" s="56"/>
      <c r="V48" s="56"/>
      <c r="W48" s="69"/>
    </row>
    <row r="49" spans="1:23" x14ac:dyDescent="0.25">
      <c r="A49" s="56"/>
      <c r="B49" s="56"/>
      <c r="C49" s="245"/>
      <c r="D49" s="245"/>
      <c r="E49" s="245"/>
      <c r="F49" s="56"/>
      <c r="G49" s="56"/>
      <c r="H49" s="56"/>
      <c r="I49" s="56"/>
      <c r="J49" s="56"/>
      <c r="K49" s="56"/>
      <c r="L49" s="56"/>
      <c r="M49" s="56"/>
      <c r="N49" s="56"/>
      <c r="O49" s="56"/>
      <c r="P49" s="56"/>
      <c r="Q49" s="56"/>
      <c r="R49" s="56"/>
      <c r="S49" s="56"/>
      <c r="T49" s="56"/>
      <c r="U49" s="56"/>
      <c r="V49" s="56"/>
      <c r="W49" s="69"/>
    </row>
    <row r="50" spans="1:23" x14ac:dyDescent="0.25">
      <c r="A50" s="56"/>
      <c r="B50" s="56"/>
      <c r="C50" s="245"/>
      <c r="D50" s="245"/>
      <c r="E50" s="245"/>
      <c r="F50" s="56"/>
      <c r="G50" s="56"/>
      <c r="H50" s="56"/>
      <c r="I50" s="56"/>
      <c r="J50" s="56"/>
      <c r="K50" s="56"/>
      <c r="L50" s="56"/>
      <c r="M50" s="56"/>
      <c r="N50" s="56"/>
      <c r="O50" s="56"/>
      <c r="P50" s="56"/>
      <c r="Q50" s="56"/>
      <c r="R50" s="56"/>
      <c r="S50" s="56"/>
      <c r="T50" s="56"/>
      <c r="U50" s="56"/>
      <c r="V50" s="56"/>
      <c r="W50" s="69"/>
    </row>
    <row r="51" spans="1:23" x14ac:dyDescent="0.25">
      <c r="A51" s="56"/>
      <c r="B51" s="56"/>
      <c r="C51" s="245"/>
      <c r="D51" s="245"/>
      <c r="E51" s="245"/>
      <c r="F51" s="56"/>
      <c r="G51" s="56"/>
      <c r="H51" s="56"/>
      <c r="I51" s="56"/>
      <c r="J51" s="56"/>
      <c r="K51" s="56"/>
      <c r="L51" s="56"/>
      <c r="M51" s="56"/>
      <c r="N51" s="56"/>
      <c r="O51" s="56"/>
      <c r="P51" s="56"/>
      <c r="Q51" s="56"/>
      <c r="R51" s="56"/>
      <c r="S51" s="56"/>
      <c r="T51" s="56"/>
      <c r="U51" s="56"/>
      <c r="V51" s="56"/>
      <c r="W51" s="69"/>
    </row>
    <row r="52" spans="1:23" x14ac:dyDescent="0.25">
      <c r="A52" s="56"/>
      <c r="B52" s="56"/>
      <c r="C52" s="245"/>
      <c r="D52" s="245"/>
      <c r="E52" s="245"/>
      <c r="F52" s="56"/>
      <c r="G52" s="56"/>
      <c r="H52" s="56"/>
      <c r="I52" s="56"/>
      <c r="J52" s="56"/>
      <c r="K52" s="56"/>
      <c r="L52" s="56"/>
      <c r="M52" s="56"/>
      <c r="N52" s="56"/>
      <c r="O52" s="56"/>
      <c r="P52" s="56"/>
      <c r="Q52" s="56"/>
      <c r="R52" s="56"/>
      <c r="S52" s="56"/>
      <c r="T52" s="56"/>
      <c r="U52" s="56"/>
      <c r="V52" s="56"/>
      <c r="W52" s="69"/>
    </row>
    <row r="53" spans="1:23" x14ac:dyDescent="0.25">
      <c r="A53" s="56"/>
      <c r="B53" s="56"/>
      <c r="C53" s="245"/>
      <c r="D53" s="245"/>
      <c r="E53" s="245"/>
      <c r="F53" s="56"/>
      <c r="G53" s="56"/>
      <c r="H53" s="56"/>
      <c r="I53" s="56"/>
      <c r="J53" s="56"/>
      <c r="K53" s="56"/>
      <c r="L53" s="56"/>
      <c r="M53" s="56"/>
      <c r="N53" s="56"/>
      <c r="O53" s="56"/>
      <c r="P53" s="56"/>
      <c r="Q53" s="56"/>
      <c r="R53" s="56"/>
      <c r="S53" s="56"/>
      <c r="T53" s="56"/>
      <c r="U53" s="56"/>
      <c r="V53" s="56"/>
      <c r="W53" s="69"/>
    </row>
    <row r="54" spans="1:23" x14ac:dyDescent="0.25">
      <c r="A54" s="56"/>
      <c r="B54" s="56"/>
      <c r="C54" s="245"/>
      <c r="D54" s="245"/>
      <c r="E54" s="245"/>
      <c r="F54" s="56"/>
      <c r="G54" s="56"/>
      <c r="H54" s="56"/>
      <c r="I54" s="56"/>
      <c r="J54" s="56"/>
      <c r="K54" s="56"/>
      <c r="L54" s="56"/>
      <c r="M54" s="56"/>
      <c r="N54" s="56"/>
      <c r="O54" s="56"/>
      <c r="P54" s="56"/>
      <c r="Q54" s="56"/>
      <c r="R54" s="56"/>
      <c r="S54" s="56"/>
      <c r="T54" s="56"/>
      <c r="U54" s="56"/>
      <c r="V54" s="56"/>
      <c r="W54" s="69"/>
    </row>
    <row r="55" spans="1:23" x14ac:dyDescent="0.25">
      <c r="A55" s="56"/>
      <c r="B55" s="56"/>
      <c r="C55" s="245"/>
      <c r="D55" s="245"/>
      <c r="E55" s="245"/>
      <c r="F55" s="56"/>
      <c r="G55" s="56"/>
      <c r="H55" s="56"/>
      <c r="I55" s="56"/>
      <c r="J55" s="56"/>
      <c r="K55" s="56"/>
      <c r="L55" s="56"/>
      <c r="M55" s="56"/>
      <c r="N55" s="56"/>
      <c r="O55" s="56"/>
      <c r="P55" s="56"/>
      <c r="Q55" s="56"/>
      <c r="R55" s="56"/>
      <c r="S55" s="56"/>
      <c r="T55" s="56"/>
      <c r="U55" s="56"/>
      <c r="V55" s="56"/>
      <c r="W55" s="69"/>
    </row>
    <row r="56" spans="1:23" x14ac:dyDescent="0.25">
      <c r="A56" s="56"/>
      <c r="B56" s="56"/>
      <c r="C56" s="245"/>
      <c r="D56" s="245"/>
      <c r="E56" s="245"/>
      <c r="F56" s="56"/>
      <c r="G56" s="56"/>
      <c r="H56" s="56"/>
      <c r="I56" s="56"/>
      <c r="J56" s="56"/>
      <c r="K56" s="56"/>
      <c r="L56" s="56"/>
      <c r="M56" s="56"/>
      <c r="N56" s="56"/>
      <c r="O56" s="56"/>
      <c r="P56" s="56"/>
      <c r="Q56" s="56"/>
      <c r="R56" s="56"/>
      <c r="S56" s="56"/>
      <c r="T56" s="56"/>
      <c r="U56" s="56"/>
      <c r="V56" s="56"/>
      <c r="W56" s="69"/>
    </row>
    <row r="57" spans="1:23" x14ac:dyDescent="0.25">
      <c r="A57" s="56"/>
      <c r="B57" s="56"/>
      <c r="C57" s="245"/>
      <c r="D57" s="245"/>
      <c r="E57" s="245"/>
      <c r="F57" s="56"/>
      <c r="G57" s="56"/>
      <c r="H57" s="56"/>
      <c r="I57" s="56"/>
      <c r="J57" s="56"/>
      <c r="K57" s="56"/>
      <c r="L57" s="56"/>
      <c r="M57" s="56"/>
      <c r="N57" s="56"/>
      <c r="O57" s="56"/>
      <c r="P57" s="56"/>
      <c r="Q57" s="56"/>
      <c r="R57" s="56"/>
      <c r="S57" s="56"/>
      <c r="T57" s="56"/>
      <c r="U57" s="56"/>
      <c r="V57" s="56"/>
      <c r="W57" s="69"/>
    </row>
    <row r="58" spans="1:23" x14ac:dyDescent="0.25">
      <c r="A58" s="56"/>
      <c r="B58" s="56"/>
      <c r="C58" s="245"/>
      <c r="D58" s="245"/>
      <c r="E58" s="245"/>
      <c r="F58" s="56"/>
      <c r="G58" s="56"/>
      <c r="H58" s="56"/>
      <c r="I58" s="56"/>
      <c r="J58" s="56"/>
      <c r="K58" s="56"/>
      <c r="L58" s="56"/>
      <c r="M58" s="56"/>
      <c r="N58" s="56"/>
      <c r="O58" s="56"/>
      <c r="P58" s="56"/>
      <c r="Q58" s="56"/>
      <c r="R58" s="56"/>
      <c r="S58" s="56"/>
      <c r="T58" s="56"/>
      <c r="U58" s="56"/>
      <c r="V58" s="56"/>
      <c r="W58" s="69"/>
    </row>
    <row r="59" spans="1:23" x14ac:dyDescent="0.25">
      <c r="A59" s="56"/>
      <c r="B59" s="56"/>
      <c r="C59" s="245"/>
      <c r="D59" s="245"/>
      <c r="E59" s="245"/>
      <c r="F59" s="56"/>
      <c r="G59" s="56"/>
      <c r="H59" s="56"/>
      <c r="I59" s="56"/>
      <c r="J59" s="56"/>
      <c r="K59" s="56"/>
      <c r="L59" s="56"/>
      <c r="M59" s="56"/>
      <c r="N59" s="56"/>
      <c r="O59" s="56"/>
      <c r="P59" s="56"/>
      <c r="Q59" s="56"/>
      <c r="R59" s="56"/>
      <c r="S59" s="56"/>
      <c r="T59" s="56"/>
      <c r="U59" s="56"/>
      <c r="V59" s="56"/>
      <c r="W59" s="69"/>
    </row>
    <row r="60" spans="1:23" x14ac:dyDescent="0.25">
      <c r="A60" s="56"/>
      <c r="B60" s="56"/>
      <c r="C60" s="245"/>
      <c r="D60" s="245"/>
      <c r="E60" s="245"/>
      <c r="F60" s="56"/>
      <c r="G60" s="56"/>
      <c r="H60" s="56"/>
      <c r="I60" s="56"/>
      <c r="J60" s="56"/>
      <c r="K60" s="56"/>
      <c r="L60" s="56"/>
      <c r="M60" s="56"/>
      <c r="N60" s="56"/>
      <c r="O60" s="56"/>
      <c r="P60" s="56"/>
      <c r="Q60" s="56"/>
      <c r="R60" s="56"/>
      <c r="S60" s="56"/>
      <c r="T60" s="56"/>
      <c r="U60" s="56"/>
      <c r="V60" s="56"/>
      <c r="W60" s="69"/>
    </row>
    <row r="61" spans="1:23" x14ac:dyDescent="0.25">
      <c r="A61" s="56"/>
      <c r="B61" s="56"/>
      <c r="C61" s="245"/>
      <c r="D61" s="245"/>
      <c r="E61" s="245"/>
      <c r="F61" s="56"/>
      <c r="G61" s="56"/>
      <c r="H61" s="56"/>
      <c r="I61" s="56"/>
      <c r="J61" s="56"/>
      <c r="K61" s="56"/>
      <c r="L61" s="56"/>
      <c r="M61" s="56"/>
      <c r="N61" s="56"/>
      <c r="O61" s="56"/>
      <c r="P61" s="56"/>
      <c r="Q61" s="56"/>
      <c r="R61" s="56"/>
      <c r="S61" s="56"/>
      <c r="T61" s="56"/>
      <c r="U61" s="56"/>
      <c r="V61" s="56"/>
      <c r="W61" s="69"/>
    </row>
    <row r="62" spans="1:23" x14ac:dyDescent="0.25">
      <c r="A62" s="56"/>
      <c r="B62" s="56"/>
      <c r="C62" s="245"/>
      <c r="D62" s="245"/>
      <c r="E62" s="245"/>
      <c r="F62" s="56"/>
      <c r="G62" s="56"/>
      <c r="H62" s="56"/>
      <c r="I62" s="56"/>
      <c r="J62" s="56"/>
      <c r="K62" s="56"/>
      <c r="L62" s="56"/>
      <c r="M62" s="56"/>
      <c r="N62" s="56"/>
      <c r="O62" s="56"/>
      <c r="P62" s="56"/>
      <c r="Q62" s="56"/>
      <c r="R62" s="56"/>
      <c r="S62" s="56"/>
      <c r="T62" s="56"/>
      <c r="U62" s="56"/>
      <c r="V62" s="56"/>
      <c r="W62" s="69"/>
    </row>
    <row r="63" spans="1:23" x14ac:dyDescent="0.25">
      <c r="A63" s="56"/>
      <c r="B63" s="56"/>
      <c r="C63" s="245"/>
      <c r="D63" s="245"/>
      <c r="E63" s="245"/>
      <c r="F63" s="56"/>
      <c r="G63" s="56"/>
      <c r="H63" s="56"/>
      <c r="I63" s="56"/>
      <c r="J63" s="56"/>
      <c r="K63" s="56"/>
      <c r="L63" s="56"/>
      <c r="M63" s="56"/>
      <c r="N63" s="56"/>
      <c r="O63" s="56"/>
      <c r="P63" s="56"/>
      <c r="Q63" s="56"/>
      <c r="R63" s="56"/>
      <c r="S63" s="56"/>
      <c r="T63" s="56"/>
      <c r="U63" s="56"/>
      <c r="V63" s="56"/>
      <c r="W63" s="69"/>
    </row>
    <row r="64" spans="1:23" x14ac:dyDescent="0.25">
      <c r="A64" s="56"/>
      <c r="B64" s="56"/>
      <c r="C64" s="245"/>
      <c r="D64" s="245"/>
      <c r="E64" s="245"/>
      <c r="F64" s="56"/>
      <c r="G64" s="56"/>
      <c r="H64" s="56"/>
      <c r="I64" s="56"/>
      <c r="J64" s="56"/>
      <c r="K64" s="56"/>
      <c r="L64" s="56"/>
      <c r="M64" s="56"/>
      <c r="N64" s="56"/>
      <c r="O64" s="56"/>
      <c r="P64" s="56"/>
      <c r="Q64" s="56"/>
      <c r="R64" s="56"/>
      <c r="S64" s="56"/>
      <c r="T64" s="56"/>
      <c r="U64" s="56"/>
      <c r="V64" s="56"/>
      <c r="W64" s="69"/>
    </row>
    <row r="65" spans="1:23" x14ac:dyDescent="0.25">
      <c r="A65" s="69"/>
      <c r="B65" s="69"/>
      <c r="C65" s="69"/>
      <c r="D65" s="69"/>
      <c r="E65" s="69"/>
      <c r="F65" s="69"/>
      <c r="G65" s="69"/>
      <c r="H65" s="69"/>
      <c r="I65" s="69"/>
      <c r="J65" s="69"/>
      <c r="K65" s="69"/>
      <c r="V65" s="69"/>
      <c r="W65" s="69"/>
    </row>
    <row r="67" spans="1:23" x14ac:dyDescent="0.25">
      <c r="C67"/>
      <c r="D67"/>
      <c r="E67"/>
    </row>
    <row r="68" spans="1:23" x14ac:dyDescent="0.25">
      <c r="C68"/>
      <c r="D68"/>
      <c r="E68"/>
    </row>
    <row r="69" spans="1:23" x14ac:dyDescent="0.25">
      <c r="C69"/>
      <c r="D69"/>
      <c r="E69"/>
    </row>
    <row r="70" spans="1:23" x14ac:dyDescent="0.25">
      <c r="C70"/>
      <c r="D70"/>
      <c r="E70"/>
    </row>
    <row r="71" spans="1:23" x14ac:dyDescent="0.25">
      <c r="C71"/>
      <c r="D71"/>
      <c r="E71"/>
    </row>
    <row r="72" spans="1:23" x14ac:dyDescent="0.25">
      <c r="C72"/>
      <c r="D72"/>
      <c r="E72"/>
    </row>
    <row r="73" spans="1:23" x14ac:dyDescent="0.25">
      <c r="C73"/>
      <c r="D73"/>
      <c r="E73"/>
    </row>
    <row r="74" spans="1:23" x14ac:dyDescent="0.25">
      <c r="C74"/>
      <c r="D74"/>
      <c r="E74"/>
    </row>
    <row r="75" spans="1:23" x14ac:dyDescent="0.25">
      <c r="C75"/>
      <c r="D75"/>
      <c r="E75"/>
    </row>
    <row r="76" spans="1:23" x14ac:dyDescent="0.25">
      <c r="C76"/>
      <c r="D76"/>
      <c r="E76"/>
    </row>
    <row r="77" spans="1:23" x14ac:dyDescent="0.25">
      <c r="C77"/>
      <c r="D77"/>
      <c r="E77"/>
    </row>
    <row r="78" spans="1:23" x14ac:dyDescent="0.25">
      <c r="C78"/>
      <c r="D78"/>
      <c r="E78"/>
    </row>
    <row r="79" spans="1:23" x14ac:dyDescent="0.25">
      <c r="C79"/>
      <c r="D79"/>
      <c r="E79"/>
    </row>
    <row r="80" spans="1:23" x14ac:dyDescent="0.25">
      <c r="C80"/>
      <c r="D80"/>
      <c r="E80"/>
    </row>
    <row r="81" spans="3:5" x14ac:dyDescent="0.25">
      <c r="C81"/>
      <c r="D81"/>
      <c r="E81"/>
    </row>
    <row r="82" spans="3:5" x14ac:dyDescent="0.25">
      <c r="C82"/>
      <c r="D82"/>
      <c r="E82"/>
    </row>
    <row r="83" spans="3:5" x14ac:dyDescent="0.25">
      <c r="C83"/>
      <c r="D83"/>
      <c r="E83"/>
    </row>
    <row r="84" spans="3:5" x14ac:dyDescent="0.25">
      <c r="C84"/>
      <c r="D84"/>
      <c r="E84"/>
    </row>
    <row r="85" spans="3:5" x14ac:dyDescent="0.25">
      <c r="C85"/>
      <c r="D85"/>
      <c r="E85"/>
    </row>
  </sheetData>
  <mergeCells count="1">
    <mergeCell ref="C14:D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selection activeCell="B13" sqref="B13"/>
    </sheetView>
  </sheetViews>
  <sheetFormatPr defaultRowHeight="15" x14ac:dyDescent="0.25"/>
  <cols>
    <col min="2" max="2" width="15" bestFit="1" customWidth="1"/>
    <col min="3" max="4" width="13.5703125" style="274" bestFit="1" customWidth="1"/>
    <col min="5" max="5" width="7.42578125" style="274" customWidth="1"/>
    <col min="6" max="6" width="7.7109375" customWidth="1"/>
  </cols>
  <sheetData>
    <row r="1" spans="2:5" ht="15.75" thickBot="1" x14ac:dyDescent="0.3"/>
    <row r="2" spans="2:5" x14ac:dyDescent="0.25">
      <c r="B2" s="296" t="s">
        <v>134</v>
      </c>
      <c r="C2" s="285" t="s">
        <v>135</v>
      </c>
      <c r="D2" s="910" t="s">
        <v>363</v>
      </c>
    </row>
    <row r="3" spans="2:5" s="1" customFormat="1" x14ac:dyDescent="0.25">
      <c r="B3" s="297">
        <v>8.0000000000000002E-3</v>
      </c>
      <c r="C3" s="284">
        <v>-9.1999999999999998E-3</v>
      </c>
      <c r="D3" s="306">
        <v>-0.4793</v>
      </c>
    </row>
    <row r="4" spans="2:5" x14ac:dyDescent="0.25">
      <c r="B4" s="297">
        <v>8.8999999999999999E-3</v>
      </c>
      <c r="C4" s="284">
        <v>9.7000000000000003E-3</v>
      </c>
      <c r="D4" s="306">
        <v>0.23449999999999999</v>
      </c>
      <c r="E4"/>
    </row>
    <row r="5" spans="2:5" x14ac:dyDescent="0.25">
      <c r="B5" s="297">
        <v>1.01E-2</v>
      </c>
      <c r="C5" s="284">
        <v>-8.6E-3</v>
      </c>
      <c r="D5" s="306">
        <v>0.33329999999999999</v>
      </c>
      <c r="E5"/>
    </row>
    <row r="6" spans="2:5" x14ac:dyDescent="0.25">
      <c r="B6" s="297">
        <v>7.4000000000000003E-3</v>
      </c>
      <c r="C6" s="284">
        <v>1.04E-2</v>
      </c>
      <c r="D6" s="306">
        <v>-0.50660000000000005</v>
      </c>
      <c r="E6"/>
    </row>
    <row r="7" spans="2:5" x14ac:dyDescent="0.25">
      <c r="B7" s="297"/>
      <c r="C7" s="284"/>
      <c r="D7" s="301"/>
      <c r="E7"/>
    </row>
    <row r="8" spans="2:5" x14ac:dyDescent="0.25">
      <c r="B8" s="297"/>
      <c r="C8" s="277"/>
      <c r="D8" s="301"/>
      <c r="E8"/>
    </row>
    <row r="9" spans="2:5" x14ac:dyDescent="0.25">
      <c r="B9" s="304" t="s">
        <v>136</v>
      </c>
      <c r="C9" s="907" t="s">
        <v>364</v>
      </c>
      <c r="D9" s="908" t="s">
        <v>365</v>
      </c>
      <c r="E9"/>
    </row>
    <row r="10" spans="2:5" s="286" customFormat="1" x14ac:dyDescent="0.25">
      <c r="B10" s="305" t="s">
        <v>137</v>
      </c>
      <c r="C10" s="284" t="s">
        <v>139</v>
      </c>
      <c r="D10" s="298" t="s">
        <v>141</v>
      </c>
    </row>
    <row r="11" spans="2:5" x14ac:dyDescent="0.25">
      <c r="B11" s="305" t="s">
        <v>138</v>
      </c>
      <c r="C11" s="284" t="s">
        <v>140</v>
      </c>
      <c r="D11" s="298" t="s">
        <v>142</v>
      </c>
      <c r="E11"/>
    </row>
    <row r="12" spans="2:5" x14ac:dyDescent="0.25">
      <c r="B12" s="297"/>
      <c r="C12" s="284"/>
      <c r="D12" s="298"/>
      <c r="E12"/>
    </row>
    <row r="13" spans="2:5" x14ac:dyDescent="0.25">
      <c r="B13" s="909" t="s">
        <v>338</v>
      </c>
      <c r="C13" s="284"/>
      <c r="D13" s="298"/>
      <c r="E13"/>
    </row>
    <row r="14" spans="2:5" ht="15.75" thickBot="1" x14ac:dyDescent="0.3">
      <c r="B14" s="300" t="s">
        <v>143</v>
      </c>
      <c r="C14" s="981" t="s">
        <v>153</v>
      </c>
      <c r="D14" s="982"/>
      <c r="E14"/>
    </row>
    <row r="15" spans="2:5" x14ac:dyDescent="0.25">
      <c r="C15"/>
      <c r="D15"/>
      <c r="E15"/>
    </row>
    <row r="16" spans="2:5" x14ac:dyDescent="0.25">
      <c r="C16"/>
      <c r="D16"/>
      <c r="E16"/>
    </row>
    <row r="18" spans="1:22" ht="30" x14ac:dyDescent="0.25">
      <c r="C18" s="273" t="s">
        <v>145</v>
      </c>
      <c r="D18" s="274" t="s">
        <v>146</v>
      </c>
      <c r="E18" s="274" t="s">
        <v>147</v>
      </c>
      <c r="F18" s="274"/>
    </row>
    <row r="19" spans="1:22" x14ac:dyDescent="0.25">
      <c r="B19" t="s">
        <v>144</v>
      </c>
      <c r="H19" s="41"/>
      <c r="I19" s="293"/>
      <c r="J19" s="2"/>
      <c r="K19" s="2"/>
    </row>
    <row r="20" spans="1:22" x14ac:dyDescent="0.25">
      <c r="B20" t="s">
        <v>150</v>
      </c>
      <c r="H20" s="2"/>
      <c r="I20" s="2"/>
      <c r="J20" s="501"/>
      <c r="K20" s="501"/>
    </row>
    <row r="21" spans="1:22" x14ac:dyDescent="0.25">
      <c r="B21" t="s">
        <v>151</v>
      </c>
      <c r="H21" s="2"/>
      <c r="I21" s="284"/>
      <c r="J21" s="501"/>
      <c r="K21" s="293"/>
    </row>
    <row r="22" spans="1:22" x14ac:dyDescent="0.25">
      <c r="B22" t="s">
        <v>152</v>
      </c>
      <c r="H22" s="2"/>
      <c r="I22" s="2"/>
      <c r="J22" s="501"/>
      <c r="K22" s="501"/>
    </row>
    <row r="23" spans="1:22" x14ac:dyDescent="0.25">
      <c r="G23" t="s">
        <v>54</v>
      </c>
      <c r="H23" s="224" t="e">
        <f>AVERAGE(H19:H22)</f>
        <v>#DIV/0!</v>
      </c>
      <c r="I23" s="190" t="e">
        <f>AVERAGE(I19:I22)</f>
        <v>#DIV/0!</v>
      </c>
      <c r="J23" s="190" t="e">
        <f>AVERAGE(J19:J22)</f>
        <v>#DIV/0!</v>
      </c>
      <c r="K23" s="190" t="e">
        <f>AVERAGE(K19:K22)</f>
        <v>#DIV/0!</v>
      </c>
    </row>
    <row r="26" spans="1:22" x14ac:dyDescent="0.25">
      <c r="A26" s="272" t="s">
        <v>205</v>
      </c>
      <c r="B26" s="221"/>
      <c r="C26" s="275"/>
      <c r="D26" s="275"/>
      <c r="E26" s="276"/>
      <c r="F26" s="221"/>
      <c r="G26" s="221"/>
      <c r="H26" s="221"/>
      <c r="I26" s="221"/>
      <c r="J26" s="203"/>
      <c r="L26" s="272" t="s">
        <v>206</v>
      </c>
      <c r="M26" s="221"/>
      <c r="N26" s="221"/>
      <c r="O26" s="221"/>
      <c r="P26" s="221"/>
      <c r="Q26" s="221"/>
      <c r="R26" s="221"/>
      <c r="S26" s="221"/>
      <c r="T26" s="203"/>
      <c r="U26" s="26"/>
    </row>
    <row r="27" spans="1:22" x14ac:dyDescent="0.25">
      <c r="A27" s="510">
        <v>0.19107651617611901</v>
      </c>
      <c r="B27" s="511">
        <v>8.5119813007972809</v>
      </c>
      <c r="E27" s="245"/>
      <c r="F27" s="56"/>
      <c r="G27" s="56"/>
      <c r="H27" s="56"/>
      <c r="I27" s="56"/>
      <c r="J27" s="288"/>
      <c r="K27" s="56"/>
      <c r="L27" s="504">
        <v>0.32687298842193102</v>
      </c>
      <c r="M27" s="505">
        <v>9.9657062508178296</v>
      </c>
      <c r="N27" s="56"/>
      <c r="O27" s="56"/>
      <c r="P27" s="56"/>
      <c r="Q27" s="56"/>
      <c r="R27" s="56"/>
      <c r="S27" s="56"/>
      <c r="T27" s="288"/>
      <c r="U27" s="56"/>
      <c r="V27" s="56"/>
    </row>
    <row r="28" spans="1:22" x14ac:dyDescent="0.25">
      <c r="A28" s="512">
        <v>0.14024142617303201</v>
      </c>
      <c r="B28" s="513">
        <v>0</v>
      </c>
      <c r="E28" s="245"/>
      <c r="F28" s="56"/>
      <c r="G28" s="56"/>
      <c r="H28" s="56"/>
      <c r="I28" s="56"/>
      <c r="J28" s="288"/>
      <c r="K28" s="56"/>
      <c r="L28" s="506">
        <v>0.987215727272722</v>
      </c>
      <c r="M28" s="507">
        <v>0</v>
      </c>
      <c r="N28" s="56"/>
      <c r="O28" s="56"/>
      <c r="P28" s="56"/>
      <c r="Q28" s="56"/>
      <c r="R28" s="56"/>
      <c r="S28" s="56"/>
      <c r="T28" s="288"/>
      <c r="U28" s="56"/>
      <c r="V28" s="56"/>
    </row>
    <row r="29" spans="1:22" x14ac:dyDescent="0.25">
      <c r="A29" s="512">
        <v>0.36020167205595</v>
      </c>
      <c r="B29" s="513">
        <v>0.38989808926681302</v>
      </c>
      <c r="E29" s="245"/>
      <c r="F29" s="56"/>
      <c r="G29" s="56"/>
      <c r="H29" s="56"/>
      <c r="I29" s="56"/>
      <c r="J29" s="288"/>
      <c r="K29" s="56"/>
      <c r="L29" s="506">
        <v>0</v>
      </c>
      <c r="M29" s="507">
        <v>0</v>
      </c>
      <c r="N29" s="56"/>
      <c r="O29" s="56"/>
      <c r="P29" s="56"/>
      <c r="Q29" s="56"/>
      <c r="R29" s="56"/>
      <c r="S29" s="56"/>
      <c r="T29" s="288"/>
      <c r="U29" s="56"/>
      <c r="V29" s="56"/>
    </row>
    <row r="30" spans="1:22" x14ac:dyDescent="0.25">
      <c r="A30" s="289">
        <v>0</v>
      </c>
      <c r="B30" s="292">
        <v>0</v>
      </c>
      <c r="C30" s="245"/>
      <c r="D30" s="245"/>
      <c r="E30" s="245"/>
      <c r="F30" s="56"/>
      <c r="G30" s="56"/>
      <c r="H30" s="56"/>
      <c r="I30" s="56"/>
      <c r="J30" s="288"/>
      <c r="K30" s="56"/>
      <c r="L30" s="508">
        <v>-0.56996859397587196</v>
      </c>
      <c r="M30" s="509">
        <v>3.94822160478597</v>
      </c>
      <c r="N30" s="56"/>
      <c r="O30" s="56"/>
      <c r="P30" s="56"/>
      <c r="Q30" s="56"/>
      <c r="R30" s="56"/>
      <c r="S30" s="56"/>
      <c r="T30" s="288"/>
      <c r="U30" s="56"/>
      <c r="V30" s="56"/>
    </row>
    <row r="31" spans="1:22" x14ac:dyDescent="0.25">
      <c r="A31" s="287"/>
      <c r="B31" s="56"/>
      <c r="C31" s="245"/>
      <c r="D31" s="245"/>
      <c r="E31" s="245"/>
      <c r="F31" s="56"/>
      <c r="G31" s="56"/>
      <c r="H31" s="56"/>
      <c r="I31" s="56"/>
      <c r="J31" s="288"/>
      <c r="K31" s="56"/>
      <c r="L31" s="287"/>
      <c r="M31" s="56"/>
      <c r="N31" s="56"/>
      <c r="O31" s="56"/>
      <c r="P31" s="56"/>
      <c r="Q31" s="56"/>
      <c r="R31" s="56"/>
      <c r="S31" s="56"/>
      <c r="T31" s="288"/>
      <c r="U31" s="56"/>
      <c r="V31" s="56"/>
    </row>
    <row r="32" spans="1:22" x14ac:dyDescent="0.25">
      <c r="A32" s="497">
        <v>1</v>
      </c>
      <c r="B32" s="498">
        <v>1</v>
      </c>
      <c r="C32" s="499">
        <v>1</v>
      </c>
      <c r="D32" s="245">
        <v>1</v>
      </c>
      <c r="E32" s="245">
        <v>1</v>
      </c>
      <c r="F32" s="56">
        <v>1</v>
      </c>
      <c r="G32" s="56">
        <v>1</v>
      </c>
      <c r="H32" s="56">
        <v>1</v>
      </c>
      <c r="I32" s="56">
        <v>1</v>
      </c>
      <c r="J32" s="288"/>
      <c r="K32" s="56"/>
      <c r="L32" s="287">
        <v>0</v>
      </c>
      <c r="M32" s="56">
        <v>1</v>
      </c>
      <c r="N32" s="56">
        <v>1</v>
      </c>
      <c r="O32" s="56">
        <v>1</v>
      </c>
      <c r="P32" s="56">
        <v>1</v>
      </c>
      <c r="Q32" s="56">
        <v>1</v>
      </c>
      <c r="R32" s="56">
        <v>1</v>
      </c>
      <c r="S32" s="56">
        <v>1</v>
      </c>
      <c r="T32" s="288">
        <v>1</v>
      </c>
      <c r="U32" s="56"/>
      <c r="V32" s="56"/>
    </row>
    <row r="33" spans="1:22" x14ac:dyDescent="0.25">
      <c r="A33" s="497">
        <v>1</v>
      </c>
      <c r="B33" s="498">
        <v>1</v>
      </c>
      <c r="C33" s="499">
        <v>0</v>
      </c>
      <c r="D33" s="245">
        <v>1</v>
      </c>
      <c r="E33" s="245">
        <v>1</v>
      </c>
      <c r="F33" s="56">
        <v>1</v>
      </c>
      <c r="G33" s="56">
        <v>1</v>
      </c>
      <c r="H33" s="56">
        <v>1</v>
      </c>
      <c r="I33" s="56">
        <v>1</v>
      </c>
      <c r="J33" s="288"/>
      <c r="K33" s="56"/>
      <c r="L33" s="287">
        <v>0</v>
      </c>
      <c r="M33" s="56">
        <v>1</v>
      </c>
      <c r="N33" s="56">
        <v>1</v>
      </c>
      <c r="O33" s="56">
        <v>1</v>
      </c>
      <c r="P33" s="56">
        <v>1</v>
      </c>
      <c r="Q33" s="56">
        <v>1</v>
      </c>
      <c r="R33" s="56">
        <v>1</v>
      </c>
      <c r="S33" s="56">
        <v>1</v>
      </c>
      <c r="T33" s="288">
        <v>1</v>
      </c>
      <c r="U33" s="56"/>
      <c r="V33" s="56"/>
    </row>
    <row r="34" spans="1:22" x14ac:dyDescent="0.25">
      <c r="A34" s="287">
        <v>0</v>
      </c>
      <c r="B34" s="56">
        <v>1</v>
      </c>
      <c r="C34" s="245">
        <v>1</v>
      </c>
      <c r="D34" s="245">
        <v>1</v>
      </c>
      <c r="E34" s="245">
        <v>1</v>
      </c>
      <c r="F34" s="56">
        <v>1</v>
      </c>
      <c r="G34" s="56">
        <v>1</v>
      </c>
      <c r="H34" s="56">
        <v>1</v>
      </c>
      <c r="I34" s="56">
        <v>1</v>
      </c>
      <c r="J34" s="288"/>
      <c r="K34" s="56"/>
      <c r="L34" s="497">
        <v>1</v>
      </c>
      <c r="M34" s="498">
        <v>0</v>
      </c>
      <c r="N34" s="498">
        <v>1</v>
      </c>
      <c r="O34" s="498">
        <v>0</v>
      </c>
      <c r="P34" s="56">
        <v>1</v>
      </c>
      <c r="Q34" s="56">
        <v>0</v>
      </c>
      <c r="R34" s="56">
        <v>0</v>
      </c>
      <c r="S34" s="56">
        <v>1</v>
      </c>
      <c r="T34" s="288">
        <v>1</v>
      </c>
      <c r="U34" s="56"/>
      <c r="V34" s="56"/>
    </row>
    <row r="35" spans="1:22" x14ac:dyDescent="0.25">
      <c r="A35" s="287">
        <v>0</v>
      </c>
      <c r="B35" s="56">
        <v>1</v>
      </c>
      <c r="C35" s="245">
        <v>1</v>
      </c>
      <c r="D35" s="245">
        <v>1</v>
      </c>
      <c r="E35" s="245">
        <v>1</v>
      </c>
      <c r="F35" s="56">
        <v>1</v>
      </c>
      <c r="G35" s="56">
        <v>1</v>
      </c>
      <c r="H35" s="56">
        <v>1</v>
      </c>
      <c r="I35" s="56">
        <v>1</v>
      </c>
      <c r="J35" s="288"/>
      <c r="K35" s="56"/>
      <c r="L35" s="287">
        <v>0</v>
      </c>
      <c r="M35" s="56">
        <v>1</v>
      </c>
      <c r="N35" s="56">
        <v>1</v>
      </c>
      <c r="O35" s="56">
        <v>1</v>
      </c>
      <c r="P35" s="56">
        <v>1</v>
      </c>
      <c r="Q35" s="56">
        <v>1</v>
      </c>
      <c r="R35" s="56">
        <v>1</v>
      </c>
      <c r="S35" s="56">
        <v>1</v>
      </c>
      <c r="T35" s="288">
        <v>1</v>
      </c>
      <c r="U35" s="56"/>
      <c r="V35" s="56"/>
    </row>
    <row r="36" spans="1:22" x14ac:dyDescent="0.25">
      <c r="A36" s="226">
        <v>1</v>
      </c>
      <c r="B36" s="56">
        <v>0</v>
      </c>
      <c r="C36" s="245">
        <v>0</v>
      </c>
      <c r="D36" s="245">
        <v>0</v>
      </c>
      <c r="E36" s="245">
        <v>1</v>
      </c>
      <c r="F36" s="227">
        <v>0</v>
      </c>
      <c r="G36" s="56">
        <v>0</v>
      </c>
      <c r="H36" s="56">
        <v>1</v>
      </c>
      <c r="I36" s="56">
        <v>0</v>
      </c>
      <c r="J36" s="288"/>
      <c r="K36" s="56"/>
      <c r="L36" s="287">
        <v>0</v>
      </c>
      <c r="M36" s="56">
        <v>1</v>
      </c>
      <c r="N36" s="56">
        <v>1</v>
      </c>
      <c r="O36" s="56">
        <v>1</v>
      </c>
      <c r="P36" s="56">
        <v>1</v>
      </c>
      <c r="Q36" s="56">
        <v>1</v>
      </c>
      <c r="R36" s="56">
        <v>1</v>
      </c>
      <c r="S36" s="56">
        <v>1</v>
      </c>
      <c r="T36" s="288">
        <v>1</v>
      </c>
      <c r="U36" s="56"/>
      <c r="V36" s="56"/>
    </row>
    <row r="37" spans="1:22" x14ac:dyDescent="0.25">
      <c r="A37" s="226">
        <v>1</v>
      </c>
      <c r="B37" s="56">
        <v>0</v>
      </c>
      <c r="C37" s="245">
        <v>0</v>
      </c>
      <c r="D37" s="245">
        <v>0</v>
      </c>
      <c r="E37" s="245">
        <v>1</v>
      </c>
      <c r="F37" s="56">
        <v>0</v>
      </c>
      <c r="G37" s="227">
        <v>0</v>
      </c>
      <c r="H37" s="56">
        <v>0</v>
      </c>
      <c r="I37" s="56">
        <v>0</v>
      </c>
      <c r="J37" s="288"/>
      <c r="K37" s="56"/>
      <c r="L37" s="287">
        <v>0</v>
      </c>
      <c r="M37" s="56">
        <v>1</v>
      </c>
      <c r="N37" s="56">
        <v>1</v>
      </c>
      <c r="O37" s="56">
        <v>1</v>
      </c>
      <c r="P37" s="56">
        <v>1</v>
      </c>
      <c r="Q37" s="56">
        <v>1</v>
      </c>
      <c r="R37" s="56">
        <v>1</v>
      </c>
      <c r="S37" s="56">
        <v>1</v>
      </c>
      <c r="T37" s="288">
        <v>1</v>
      </c>
      <c r="U37" s="56"/>
      <c r="V37" s="56"/>
    </row>
    <row r="38" spans="1:22" x14ac:dyDescent="0.25">
      <c r="A38" s="287">
        <v>0</v>
      </c>
      <c r="B38" s="56">
        <v>1</v>
      </c>
      <c r="C38" s="245">
        <v>1</v>
      </c>
      <c r="D38" s="245">
        <v>1</v>
      </c>
      <c r="E38" s="245">
        <v>1</v>
      </c>
      <c r="F38" s="56">
        <v>1</v>
      </c>
      <c r="G38" s="56">
        <v>1</v>
      </c>
      <c r="H38" s="56">
        <v>1</v>
      </c>
      <c r="I38" s="56">
        <v>1</v>
      </c>
      <c r="J38" s="288"/>
      <c r="K38" s="56"/>
      <c r="L38" s="226">
        <v>1</v>
      </c>
      <c r="M38" s="56">
        <v>1</v>
      </c>
      <c r="N38" s="56">
        <v>1</v>
      </c>
      <c r="O38" s="56">
        <v>1</v>
      </c>
      <c r="P38" s="56">
        <v>1</v>
      </c>
      <c r="Q38" s="56">
        <v>1</v>
      </c>
      <c r="R38" s="56">
        <v>1</v>
      </c>
      <c r="S38" s="227">
        <v>0</v>
      </c>
      <c r="T38" s="288">
        <v>1</v>
      </c>
      <c r="U38" s="56"/>
      <c r="V38" s="56"/>
    </row>
    <row r="39" spans="1:22" x14ac:dyDescent="0.25">
      <c r="A39" s="224">
        <v>0</v>
      </c>
      <c r="B39" s="225">
        <v>1</v>
      </c>
      <c r="C39" s="278">
        <v>1</v>
      </c>
      <c r="D39" s="278">
        <v>1</v>
      </c>
      <c r="E39" s="278">
        <v>1</v>
      </c>
      <c r="F39" s="225">
        <v>1</v>
      </c>
      <c r="G39" s="225">
        <v>1</v>
      </c>
      <c r="H39" s="225">
        <v>1</v>
      </c>
      <c r="I39" s="225">
        <v>1</v>
      </c>
      <c r="J39" s="190"/>
      <c r="K39" s="56"/>
      <c r="L39" s="228">
        <v>1</v>
      </c>
      <c r="M39" s="290">
        <v>1</v>
      </c>
      <c r="N39" s="290">
        <v>1</v>
      </c>
      <c r="O39" s="290">
        <v>1</v>
      </c>
      <c r="P39" s="290">
        <v>1</v>
      </c>
      <c r="Q39" s="290">
        <v>1</v>
      </c>
      <c r="R39" s="290">
        <v>1</v>
      </c>
      <c r="S39" s="290">
        <v>1</v>
      </c>
      <c r="T39" s="229">
        <v>0</v>
      </c>
      <c r="U39" s="56"/>
      <c r="V39" s="56"/>
    </row>
    <row r="40" spans="1:22" x14ac:dyDescent="0.25">
      <c r="K40" s="56"/>
      <c r="L40" s="56"/>
      <c r="M40" s="56"/>
      <c r="N40" s="56"/>
      <c r="O40" s="56"/>
      <c r="P40" s="56"/>
      <c r="Q40" s="56"/>
      <c r="R40" s="56"/>
      <c r="S40" s="56"/>
      <c r="T40" s="56"/>
      <c r="U40" s="56"/>
      <c r="V40" s="56"/>
    </row>
    <row r="41" spans="1:22" x14ac:dyDescent="0.25">
      <c r="A41" s="230" t="s">
        <v>207</v>
      </c>
      <c r="B41" s="56"/>
      <c r="C41" s="245"/>
      <c r="D41" s="245"/>
      <c r="E41" s="245"/>
      <c r="F41" s="56"/>
      <c r="G41" s="56"/>
      <c r="H41" s="56"/>
      <c r="I41" s="56"/>
      <c r="J41" s="56"/>
      <c r="K41" s="56"/>
      <c r="L41" s="303" t="s">
        <v>209</v>
      </c>
      <c r="M41" s="26"/>
      <c r="N41" s="26"/>
      <c r="O41" s="26"/>
      <c r="P41" s="26"/>
      <c r="Q41" s="26"/>
      <c r="R41" s="26"/>
      <c r="S41" s="26"/>
      <c r="T41" s="26"/>
      <c r="U41" s="26"/>
      <c r="V41" s="56"/>
    </row>
    <row r="42" spans="1:22" x14ac:dyDescent="0.25">
      <c r="A42" s="500">
        <v>0.224</v>
      </c>
      <c r="B42" s="492">
        <v>9.2172000000000001</v>
      </c>
      <c r="C42" s="493"/>
      <c r="D42" s="493"/>
      <c r="E42" s="493"/>
      <c r="F42" s="492"/>
      <c r="G42" s="492"/>
      <c r="H42" s="492"/>
      <c r="I42" s="495"/>
      <c r="J42" s="56"/>
      <c r="K42" s="56"/>
      <c r="L42" s="329">
        <v>0.24310000000000001</v>
      </c>
      <c r="M42" s="541">
        <v>8.5176999999999996</v>
      </c>
      <c r="N42" s="541"/>
      <c r="O42" s="541"/>
      <c r="P42" s="541"/>
      <c r="Q42" s="541"/>
      <c r="R42" s="541"/>
      <c r="S42" s="541"/>
      <c r="T42" s="542"/>
      <c r="U42" s="56"/>
      <c r="V42" s="56"/>
    </row>
    <row r="43" spans="1:22" x14ac:dyDescent="0.25">
      <c r="A43" s="287">
        <v>0.68979999999999997</v>
      </c>
      <c r="B43" s="56">
        <v>0</v>
      </c>
      <c r="C43" s="245"/>
      <c r="D43" s="245"/>
      <c r="E43" s="245"/>
      <c r="F43" s="56"/>
      <c r="G43" s="56"/>
      <c r="H43" s="56"/>
      <c r="I43" s="288"/>
      <c r="J43" s="56"/>
      <c r="K43" s="56"/>
      <c r="L43" s="312">
        <v>0.2535</v>
      </c>
      <c r="M43" s="71">
        <v>0</v>
      </c>
      <c r="N43" s="71"/>
      <c r="O43" s="71"/>
      <c r="P43" s="71"/>
      <c r="Q43" s="71"/>
      <c r="R43" s="71"/>
      <c r="S43" s="71"/>
      <c r="T43" s="313"/>
      <c r="U43" s="56"/>
      <c r="V43" s="56"/>
    </row>
    <row r="44" spans="1:22" x14ac:dyDescent="0.25">
      <c r="A44" s="287">
        <v>0</v>
      </c>
      <c r="B44" s="56">
        <v>0</v>
      </c>
      <c r="C44" s="245"/>
      <c r="D44" s="245"/>
      <c r="E44" s="245"/>
      <c r="F44" s="56"/>
      <c r="G44" s="56"/>
      <c r="H44" s="56"/>
      <c r="I44" s="288"/>
      <c r="J44" s="56"/>
      <c r="K44" s="56"/>
      <c r="L44" s="312">
        <v>0</v>
      </c>
      <c r="M44" s="71">
        <v>0</v>
      </c>
      <c r="N44" s="71"/>
      <c r="O44" s="71"/>
      <c r="P44" s="71"/>
      <c r="Q44" s="71"/>
      <c r="R44" s="71"/>
      <c r="S44" s="71"/>
      <c r="T44" s="313"/>
      <c r="U44" s="56"/>
      <c r="V44" s="56"/>
    </row>
    <row r="45" spans="1:22" x14ac:dyDescent="0.25">
      <c r="A45" s="287">
        <v>-1.1201000000000001</v>
      </c>
      <c r="B45" s="56">
        <v>2.2854999999999999</v>
      </c>
      <c r="C45" s="245"/>
      <c r="D45" s="245"/>
      <c r="E45" s="245"/>
      <c r="F45" s="56"/>
      <c r="G45" s="56"/>
      <c r="H45" s="56"/>
      <c r="I45" s="288"/>
      <c r="J45" s="56"/>
      <c r="L45" s="312">
        <v>-3.6922000000000001</v>
      </c>
      <c r="M45" s="71">
        <v>8.8216999999999999</v>
      </c>
      <c r="N45" s="71"/>
      <c r="O45" s="71"/>
      <c r="P45" s="71"/>
      <c r="Q45" s="71"/>
      <c r="R45" s="71"/>
      <c r="S45" s="71"/>
      <c r="T45" s="313"/>
      <c r="U45" s="56"/>
      <c r="V45" s="56"/>
    </row>
    <row r="46" spans="1:22" x14ac:dyDescent="0.25">
      <c r="A46" s="287"/>
      <c r="B46" s="56"/>
      <c r="C46" s="245"/>
      <c r="D46" s="245"/>
      <c r="E46" s="245"/>
      <c r="F46" s="56"/>
      <c r="G46" s="56"/>
      <c r="H46" s="56"/>
      <c r="I46" s="288"/>
      <c r="J46" s="56"/>
      <c r="L46" s="312"/>
      <c r="M46" s="71"/>
      <c r="N46" s="71"/>
      <c r="O46" s="71"/>
      <c r="P46" s="71"/>
      <c r="Q46" s="71"/>
      <c r="R46" s="71"/>
      <c r="S46" s="71"/>
      <c r="T46" s="313"/>
      <c r="U46" s="56"/>
    </row>
    <row r="47" spans="1:22" x14ac:dyDescent="0.25">
      <c r="A47" s="497">
        <v>1</v>
      </c>
      <c r="B47" s="498">
        <v>1</v>
      </c>
      <c r="C47" s="499">
        <v>1</v>
      </c>
      <c r="D47" s="499">
        <v>1</v>
      </c>
      <c r="E47" s="245">
        <v>1</v>
      </c>
      <c r="F47" s="56">
        <v>1</v>
      </c>
      <c r="G47" s="56">
        <v>1</v>
      </c>
      <c r="H47" s="56">
        <v>1</v>
      </c>
      <c r="I47" s="288">
        <v>1</v>
      </c>
      <c r="J47" s="56"/>
      <c r="K47" s="56"/>
      <c r="L47" s="545">
        <v>1</v>
      </c>
      <c r="M47" s="546">
        <v>1</v>
      </c>
      <c r="N47" s="546">
        <v>1</v>
      </c>
      <c r="O47" s="546">
        <v>1</v>
      </c>
      <c r="P47" s="71">
        <v>1</v>
      </c>
      <c r="Q47" s="71">
        <v>1</v>
      </c>
      <c r="R47" s="71">
        <v>1</v>
      </c>
      <c r="S47" s="71">
        <v>1</v>
      </c>
      <c r="T47" s="313">
        <v>1</v>
      </c>
      <c r="U47" s="56"/>
      <c r="V47" s="56"/>
    </row>
    <row r="48" spans="1:22" x14ac:dyDescent="0.25">
      <c r="A48" s="497">
        <v>1</v>
      </c>
      <c r="B48" s="498">
        <v>1</v>
      </c>
      <c r="C48" s="499">
        <v>0</v>
      </c>
      <c r="D48" s="499">
        <v>1</v>
      </c>
      <c r="E48" s="245">
        <v>1</v>
      </c>
      <c r="F48" s="56">
        <v>1</v>
      </c>
      <c r="G48" s="56">
        <v>1</v>
      </c>
      <c r="H48" s="56">
        <v>1</v>
      </c>
      <c r="I48" s="288">
        <v>1</v>
      </c>
      <c r="J48" s="56"/>
      <c r="K48" s="56"/>
      <c r="L48" s="545">
        <v>1</v>
      </c>
      <c r="M48" s="546">
        <v>1</v>
      </c>
      <c r="N48" s="546">
        <v>0</v>
      </c>
      <c r="O48" s="546">
        <v>1</v>
      </c>
      <c r="P48" s="71">
        <v>1</v>
      </c>
      <c r="Q48" s="71">
        <v>1</v>
      </c>
      <c r="R48" s="71">
        <v>1</v>
      </c>
      <c r="S48" s="71">
        <v>1</v>
      </c>
      <c r="T48" s="313">
        <v>1</v>
      </c>
      <c r="U48" s="56"/>
      <c r="V48" s="56"/>
    </row>
    <row r="49" spans="1:22" x14ac:dyDescent="0.25">
      <c r="A49" s="497">
        <v>1</v>
      </c>
      <c r="B49" s="498">
        <v>0</v>
      </c>
      <c r="C49" s="499">
        <v>1</v>
      </c>
      <c r="D49" s="499">
        <v>0</v>
      </c>
      <c r="E49" s="245">
        <v>1</v>
      </c>
      <c r="F49" s="56">
        <v>0</v>
      </c>
      <c r="G49" s="56">
        <v>0</v>
      </c>
      <c r="H49" s="56">
        <v>1</v>
      </c>
      <c r="I49" s="288">
        <v>1</v>
      </c>
      <c r="J49" s="56"/>
      <c r="K49" s="56"/>
      <c r="L49" s="545">
        <v>1</v>
      </c>
      <c r="M49" s="311">
        <v>0</v>
      </c>
      <c r="N49" s="546">
        <v>1</v>
      </c>
      <c r="O49" s="546">
        <v>0</v>
      </c>
      <c r="P49" s="71">
        <v>1</v>
      </c>
      <c r="Q49" s="71">
        <v>0</v>
      </c>
      <c r="R49" s="71">
        <v>1</v>
      </c>
      <c r="S49" s="71">
        <v>1</v>
      </c>
      <c r="T49" s="313">
        <v>1</v>
      </c>
      <c r="U49" s="56" t="s">
        <v>208</v>
      </c>
      <c r="V49" s="56"/>
    </row>
    <row r="50" spans="1:22" x14ac:dyDescent="0.25">
      <c r="A50" s="287">
        <v>0</v>
      </c>
      <c r="B50" s="56">
        <v>1</v>
      </c>
      <c r="C50" s="245">
        <v>1</v>
      </c>
      <c r="D50" s="245">
        <v>1</v>
      </c>
      <c r="E50" s="245">
        <v>1</v>
      </c>
      <c r="F50" s="56">
        <v>1</v>
      </c>
      <c r="G50" s="56">
        <v>1</v>
      </c>
      <c r="H50" s="56">
        <v>1</v>
      </c>
      <c r="I50" s="288">
        <v>1</v>
      </c>
      <c r="J50" s="56"/>
      <c r="K50" s="56"/>
      <c r="L50" s="312">
        <v>0</v>
      </c>
      <c r="M50" s="71">
        <v>1</v>
      </c>
      <c r="N50" s="71">
        <v>1</v>
      </c>
      <c r="O50" s="71">
        <v>1</v>
      </c>
      <c r="P50" s="71">
        <v>1</v>
      </c>
      <c r="Q50" s="71">
        <v>1</v>
      </c>
      <c r="R50" s="71">
        <v>1</v>
      </c>
      <c r="S50" s="71">
        <v>1</v>
      </c>
      <c r="T50" s="313">
        <v>1</v>
      </c>
      <c r="U50" s="56"/>
      <c r="V50" s="56"/>
    </row>
    <row r="51" spans="1:22" x14ac:dyDescent="0.25">
      <c r="A51" s="287">
        <v>0</v>
      </c>
      <c r="B51" s="56">
        <v>1</v>
      </c>
      <c r="C51" s="245">
        <v>1</v>
      </c>
      <c r="D51" s="245">
        <v>1</v>
      </c>
      <c r="E51" s="245">
        <v>1</v>
      </c>
      <c r="F51" s="56">
        <v>1</v>
      </c>
      <c r="G51" s="56">
        <v>1</v>
      </c>
      <c r="H51" s="56">
        <v>1</v>
      </c>
      <c r="I51" s="288">
        <v>1</v>
      </c>
      <c r="J51" s="56"/>
      <c r="K51" s="56"/>
      <c r="L51" s="312">
        <v>0</v>
      </c>
      <c r="M51" s="71">
        <v>1</v>
      </c>
      <c r="N51" s="71">
        <v>1</v>
      </c>
      <c r="O51" s="71">
        <v>1</v>
      </c>
      <c r="P51" s="71">
        <v>1</v>
      </c>
      <c r="Q51" s="71">
        <v>1</v>
      </c>
      <c r="R51" s="71">
        <v>1</v>
      </c>
      <c r="S51" s="71">
        <v>1</v>
      </c>
      <c r="T51" s="313">
        <v>1</v>
      </c>
      <c r="U51" s="56"/>
      <c r="V51" s="56"/>
    </row>
    <row r="52" spans="1:22" x14ac:dyDescent="0.25">
      <c r="A52" s="287">
        <v>0</v>
      </c>
      <c r="B52" s="56">
        <v>1</v>
      </c>
      <c r="C52" s="245">
        <v>1</v>
      </c>
      <c r="D52" s="245">
        <v>1</v>
      </c>
      <c r="E52" s="245">
        <v>1</v>
      </c>
      <c r="F52" s="56">
        <v>1</v>
      </c>
      <c r="G52" s="56">
        <v>1</v>
      </c>
      <c r="H52" s="56">
        <v>1</v>
      </c>
      <c r="I52" s="288">
        <v>1</v>
      </c>
      <c r="J52" s="56"/>
      <c r="K52" s="56"/>
      <c r="L52" s="312">
        <v>0</v>
      </c>
      <c r="M52" s="71">
        <v>1</v>
      </c>
      <c r="N52" s="71">
        <v>1</v>
      </c>
      <c r="O52" s="71">
        <v>1</v>
      </c>
      <c r="P52" s="71">
        <v>1</v>
      </c>
      <c r="Q52" s="71">
        <v>1</v>
      </c>
      <c r="R52" s="71">
        <v>1</v>
      </c>
      <c r="S52" s="71">
        <v>1</v>
      </c>
      <c r="T52" s="313">
        <v>1</v>
      </c>
      <c r="U52" s="56"/>
      <c r="V52" s="56"/>
    </row>
    <row r="53" spans="1:22" x14ac:dyDescent="0.25">
      <c r="A53" s="226">
        <v>1</v>
      </c>
      <c r="B53" s="56">
        <v>1</v>
      </c>
      <c r="C53" s="245">
        <v>1</v>
      </c>
      <c r="D53" s="245">
        <v>1</v>
      </c>
      <c r="E53" s="245">
        <v>1</v>
      </c>
      <c r="F53" s="56">
        <v>1</v>
      </c>
      <c r="G53" s="56">
        <v>1</v>
      </c>
      <c r="H53" s="227">
        <v>0</v>
      </c>
      <c r="I53" s="502">
        <v>1</v>
      </c>
      <c r="J53" s="56"/>
      <c r="K53" s="56"/>
      <c r="L53" s="543">
        <v>1</v>
      </c>
      <c r="M53" s="71">
        <v>1</v>
      </c>
      <c r="N53" s="71">
        <v>1</v>
      </c>
      <c r="O53" s="71">
        <v>1</v>
      </c>
      <c r="P53" s="71">
        <v>1</v>
      </c>
      <c r="Q53" s="71">
        <v>1</v>
      </c>
      <c r="R53" s="71">
        <v>1</v>
      </c>
      <c r="S53" s="311">
        <v>1</v>
      </c>
      <c r="T53" s="540">
        <v>1</v>
      </c>
      <c r="U53" s="56">
        <v>3.21</v>
      </c>
      <c r="V53" s="56"/>
    </row>
    <row r="54" spans="1:22" x14ac:dyDescent="0.25">
      <c r="A54" s="228">
        <v>1</v>
      </c>
      <c r="B54" s="290">
        <v>1</v>
      </c>
      <c r="C54" s="291">
        <v>1</v>
      </c>
      <c r="D54" s="291">
        <v>1</v>
      </c>
      <c r="E54" s="291">
        <v>1</v>
      </c>
      <c r="F54" s="290">
        <v>1</v>
      </c>
      <c r="G54" s="290">
        <v>1</v>
      </c>
      <c r="H54" s="503">
        <v>1</v>
      </c>
      <c r="I54" s="229">
        <v>0</v>
      </c>
      <c r="J54" s="56"/>
      <c r="K54" s="56"/>
      <c r="L54" s="544">
        <v>1</v>
      </c>
      <c r="M54" s="188">
        <v>1</v>
      </c>
      <c r="N54" s="188">
        <v>0</v>
      </c>
      <c r="O54" s="188">
        <v>1</v>
      </c>
      <c r="P54" s="188">
        <v>1</v>
      </c>
      <c r="Q54" s="188">
        <v>1</v>
      </c>
      <c r="R54" s="188">
        <v>1</v>
      </c>
      <c r="S54" s="330">
        <v>1</v>
      </c>
      <c r="T54" s="315">
        <v>1</v>
      </c>
      <c r="U54" s="56">
        <v>2.13</v>
      </c>
      <c r="V54" s="56"/>
    </row>
    <row r="55" spans="1:22" x14ac:dyDescent="0.25">
      <c r="A55" s="56"/>
      <c r="B55" s="56"/>
      <c r="C55" s="245"/>
      <c r="D55" s="245"/>
      <c r="E55" s="245"/>
      <c r="F55" s="56"/>
      <c r="G55" s="56"/>
      <c r="H55" s="56"/>
      <c r="I55" s="56"/>
      <c r="J55" s="56"/>
      <c r="K55" s="56"/>
      <c r="U55" s="56"/>
      <c r="V55" s="56"/>
    </row>
    <row r="56" spans="1:22" x14ac:dyDescent="0.25">
      <c r="A56" s="56"/>
      <c r="B56" s="56"/>
      <c r="C56" s="245"/>
      <c r="D56" s="245"/>
      <c r="E56" s="245"/>
      <c r="F56" s="56"/>
      <c r="G56" s="56"/>
      <c r="H56" s="56"/>
      <c r="I56" s="56"/>
      <c r="J56" s="56"/>
      <c r="K56" s="56"/>
      <c r="U56" s="56"/>
      <c r="V56" s="56"/>
    </row>
    <row r="57" spans="1:22" x14ac:dyDescent="0.25">
      <c r="C57"/>
      <c r="D57"/>
      <c r="E57"/>
      <c r="J57" s="56"/>
      <c r="K57" s="56"/>
      <c r="U57" s="56"/>
      <c r="V57" s="56"/>
    </row>
    <row r="58" spans="1:22" x14ac:dyDescent="0.25">
      <c r="J58" s="56"/>
      <c r="K58" s="56"/>
      <c r="U58" s="56"/>
      <c r="V58" s="56"/>
    </row>
    <row r="59" spans="1:22" x14ac:dyDescent="0.25">
      <c r="C59"/>
      <c r="D59"/>
      <c r="E59"/>
      <c r="J59" s="56"/>
      <c r="K59" s="56"/>
      <c r="U59" s="56"/>
      <c r="V59" s="56"/>
    </row>
    <row r="60" spans="1:22" x14ac:dyDescent="0.25">
      <c r="C60"/>
      <c r="D60"/>
      <c r="E60"/>
      <c r="K60" s="56"/>
      <c r="V60" s="56"/>
    </row>
    <row r="61" spans="1:22" x14ac:dyDescent="0.25">
      <c r="C61"/>
      <c r="D61"/>
      <c r="E61"/>
      <c r="K61" s="56"/>
      <c r="V61" s="56"/>
    </row>
    <row r="62" spans="1:22" x14ac:dyDescent="0.25">
      <c r="C62"/>
      <c r="D62"/>
      <c r="E62"/>
      <c r="K62" s="56"/>
      <c r="V62" s="56"/>
    </row>
    <row r="63" spans="1:22" x14ac:dyDescent="0.25">
      <c r="C63"/>
      <c r="D63"/>
      <c r="E63"/>
      <c r="K63" s="56"/>
      <c r="V63" s="56"/>
    </row>
    <row r="64" spans="1:22" x14ac:dyDescent="0.25">
      <c r="C64"/>
      <c r="D64"/>
      <c r="E64"/>
      <c r="K64" s="56"/>
      <c r="V64" s="56"/>
    </row>
    <row r="65" spans="3:5" x14ac:dyDescent="0.25">
      <c r="C65"/>
      <c r="D65"/>
      <c r="E65"/>
    </row>
    <row r="66" spans="3:5" x14ac:dyDescent="0.25">
      <c r="C66"/>
      <c r="D66"/>
      <c r="E66"/>
    </row>
    <row r="67" spans="3:5" x14ac:dyDescent="0.25">
      <c r="C67"/>
      <c r="D67"/>
      <c r="E67"/>
    </row>
    <row r="68" spans="3:5" x14ac:dyDescent="0.25">
      <c r="C68"/>
      <c r="D68"/>
      <c r="E68"/>
    </row>
    <row r="69" spans="3:5" x14ac:dyDescent="0.25">
      <c r="C69"/>
      <c r="D69"/>
      <c r="E69"/>
    </row>
    <row r="70" spans="3:5" x14ac:dyDescent="0.25">
      <c r="C70"/>
      <c r="D70"/>
      <c r="E70"/>
    </row>
    <row r="71" spans="3:5" x14ac:dyDescent="0.25">
      <c r="C71"/>
      <c r="D71"/>
      <c r="E71"/>
    </row>
    <row r="72" spans="3:5" x14ac:dyDescent="0.25">
      <c r="C72"/>
      <c r="D72"/>
      <c r="E72"/>
    </row>
    <row r="73" spans="3:5" x14ac:dyDescent="0.25">
      <c r="C73"/>
      <c r="D73"/>
      <c r="E73"/>
    </row>
    <row r="74" spans="3:5" x14ac:dyDescent="0.25">
      <c r="C74"/>
      <c r="D74"/>
      <c r="E74"/>
    </row>
    <row r="75" spans="3:5" x14ac:dyDescent="0.25">
      <c r="C75"/>
      <c r="D75"/>
      <c r="E75"/>
    </row>
    <row r="76" spans="3:5" x14ac:dyDescent="0.25">
      <c r="C76"/>
      <c r="D76"/>
      <c r="E76"/>
    </row>
    <row r="77" spans="3:5" x14ac:dyDescent="0.25">
      <c r="C77"/>
      <c r="D77"/>
      <c r="E77"/>
    </row>
  </sheetData>
  <mergeCells count="1">
    <mergeCell ref="C14:D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workbookViewId="0">
      <selection activeCell="B13" sqref="B13"/>
    </sheetView>
  </sheetViews>
  <sheetFormatPr defaultRowHeight="15" x14ac:dyDescent="0.25"/>
  <cols>
    <col min="2" max="2" width="20" customWidth="1"/>
    <col min="3" max="3" width="13.42578125" style="274" customWidth="1"/>
    <col min="4" max="4" width="14.42578125" style="274" customWidth="1"/>
    <col min="5" max="5" width="7.42578125" style="274" customWidth="1"/>
    <col min="6" max="6" width="15.140625" customWidth="1"/>
  </cols>
  <sheetData>
    <row r="1" spans="2:8" ht="15.75" thickBot="1" x14ac:dyDescent="0.3"/>
    <row r="2" spans="2:8" x14ac:dyDescent="0.25">
      <c r="B2" s="296" t="s">
        <v>134</v>
      </c>
      <c r="C2" s="285" t="s">
        <v>135</v>
      </c>
      <c r="D2" s="911" t="s">
        <v>363</v>
      </c>
      <c r="E2" s="302"/>
      <c r="F2" s="26"/>
      <c r="G2" s="302"/>
      <c r="H2" s="302"/>
    </row>
    <row r="3" spans="2:8" x14ac:dyDescent="0.25">
      <c r="B3" s="297">
        <v>8.0000000000000002E-3</v>
      </c>
      <c r="C3" s="284">
        <v>-9.1999999999999998E-3</v>
      </c>
      <c r="D3" s="298">
        <v>-0.4793</v>
      </c>
      <c r="E3" s="277"/>
      <c r="F3" s="26"/>
      <c r="G3" s="277"/>
      <c r="H3" s="277"/>
    </row>
    <row r="4" spans="2:8" s="1" customFormat="1" x14ac:dyDescent="0.25">
      <c r="B4" s="297">
        <v>8.8999999999999999E-3</v>
      </c>
      <c r="C4" s="284">
        <v>9.7000000000000003E-3</v>
      </c>
      <c r="D4" s="298">
        <v>0.23449999999999999</v>
      </c>
      <c r="E4" s="277"/>
      <c r="F4" s="303"/>
      <c r="G4" s="277"/>
      <c r="H4" s="277"/>
    </row>
    <row r="5" spans="2:8" x14ac:dyDescent="0.25">
      <c r="B5" s="297">
        <v>1.01E-2</v>
      </c>
      <c r="C5" s="284">
        <v>-8.6E-3</v>
      </c>
      <c r="D5" s="298">
        <v>0.33329999999999999</v>
      </c>
      <c r="E5" s="277"/>
      <c r="F5" s="26"/>
      <c r="G5" s="277"/>
      <c r="H5" s="277"/>
    </row>
    <row r="6" spans="2:8" x14ac:dyDescent="0.25">
      <c r="B6" s="297">
        <v>7.4000000000000003E-3</v>
      </c>
      <c r="C6" s="284">
        <v>1.04E-2</v>
      </c>
      <c r="D6" s="298">
        <v>-0.50660000000000005</v>
      </c>
      <c r="E6" s="277"/>
      <c r="F6" s="26"/>
      <c r="G6" s="277"/>
      <c r="H6" s="277"/>
    </row>
    <row r="7" spans="2:8" x14ac:dyDescent="0.25">
      <c r="B7" s="297"/>
      <c r="C7" s="284"/>
      <c r="D7" s="301"/>
      <c r="E7" s="277"/>
      <c r="F7" s="277"/>
      <c r="G7" s="277"/>
      <c r="H7" s="277"/>
    </row>
    <row r="8" spans="2:8" x14ac:dyDescent="0.25">
      <c r="B8" s="297"/>
      <c r="C8" s="277"/>
      <c r="D8" s="301"/>
      <c r="E8" s="277"/>
      <c r="F8" s="277"/>
      <c r="G8" s="277"/>
      <c r="H8" s="277"/>
    </row>
    <row r="9" spans="2:8" x14ac:dyDescent="0.25">
      <c r="B9" s="295" t="s">
        <v>136</v>
      </c>
      <c r="C9" s="907" t="s">
        <v>364</v>
      </c>
      <c r="D9" s="908" t="s">
        <v>365</v>
      </c>
      <c r="E9" s="302"/>
      <c r="F9" s="26"/>
      <c r="G9" s="302"/>
      <c r="H9" s="302"/>
    </row>
    <row r="10" spans="2:8" x14ac:dyDescent="0.25">
      <c r="B10" s="299" t="s">
        <v>137</v>
      </c>
      <c r="C10" s="284" t="s">
        <v>139</v>
      </c>
      <c r="D10" s="298" t="s">
        <v>141</v>
      </c>
      <c r="E10" s="277"/>
      <c r="F10" s="26"/>
      <c r="G10" s="277"/>
      <c r="H10" s="277"/>
    </row>
    <row r="11" spans="2:8" s="286" customFormat="1" x14ac:dyDescent="0.25">
      <c r="B11" s="299" t="s">
        <v>138</v>
      </c>
      <c r="C11" s="284" t="s">
        <v>140</v>
      </c>
      <c r="D11" s="298" t="s">
        <v>142</v>
      </c>
      <c r="E11" s="277"/>
      <c r="F11" s="302"/>
      <c r="G11" s="277"/>
      <c r="H11" s="277"/>
    </row>
    <row r="12" spans="2:8" x14ac:dyDescent="0.25">
      <c r="B12" s="297"/>
      <c r="C12" s="284"/>
      <c r="D12" s="298"/>
      <c r="E12" s="277"/>
      <c r="F12" s="26"/>
      <c r="G12" s="277"/>
      <c r="H12" s="277"/>
    </row>
    <row r="13" spans="2:8" x14ac:dyDescent="0.25">
      <c r="B13" s="909" t="s">
        <v>338</v>
      </c>
      <c r="C13" s="284"/>
      <c r="D13" s="298"/>
      <c r="E13" s="277"/>
      <c r="F13" s="277"/>
      <c r="G13" s="277"/>
      <c r="H13" s="277"/>
    </row>
    <row r="14" spans="2:8" ht="15.75" thickBot="1" x14ac:dyDescent="0.3">
      <c r="B14" s="300" t="s">
        <v>143</v>
      </c>
      <c r="C14" s="981" t="s">
        <v>153</v>
      </c>
      <c r="D14" s="982"/>
      <c r="E14" s="277"/>
      <c r="F14" s="277"/>
      <c r="G14" s="277"/>
      <c r="H14" s="277"/>
    </row>
    <row r="18" spans="1:21" x14ac:dyDescent="0.25">
      <c r="A18" s="230" t="s">
        <v>210</v>
      </c>
      <c r="B18" s="56"/>
      <c r="C18" s="245"/>
      <c r="D18" s="245"/>
      <c r="E18" s="245"/>
      <c r="F18" s="56"/>
      <c r="G18" s="56"/>
      <c r="H18" s="56"/>
      <c r="I18" s="56"/>
      <c r="J18" s="56"/>
      <c r="K18" s="56"/>
      <c r="L18" s="230"/>
      <c r="M18" s="230" t="s">
        <v>214</v>
      </c>
      <c r="N18" s="56"/>
      <c r="O18" s="56"/>
      <c r="P18" s="56"/>
      <c r="Q18" s="56"/>
      <c r="R18" s="56"/>
      <c r="S18" s="56"/>
      <c r="T18" s="56"/>
      <c r="U18" s="56"/>
    </row>
    <row r="19" spans="1:21" s="56" customFormat="1" x14ac:dyDescent="0.25">
      <c r="A19" s="500">
        <v>0.67569999999999997</v>
      </c>
      <c r="B19" s="492">
        <v>9.6346000000000007</v>
      </c>
      <c r="C19" s="493"/>
      <c r="D19" s="493"/>
      <c r="E19" s="493"/>
      <c r="F19" s="492"/>
      <c r="G19" s="492"/>
      <c r="H19" s="492"/>
      <c r="I19" s="495"/>
      <c r="M19" s="500">
        <v>0.53400000000000003</v>
      </c>
      <c r="N19" s="492">
        <v>8.7042999999999999</v>
      </c>
      <c r="O19" s="492"/>
      <c r="P19" s="492"/>
      <c r="Q19" s="492"/>
      <c r="R19" s="492"/>
      <c r="S19" s="492"/>
      <c r="T19" s="492"/>
      <c r="U19" s="495"/>
    </row>
    <row r="20" spans="1:21" s="56" customFormat="1" x14ac:dyDescent="0.25">
      <c r="A20" s="287">
        <v>0.18140000000000001</v>
      </c>
      <c r="B20" s="56">
        <v>0</v>
      </c>
      <c r="C20" s="245"/>
      <c r="D20" s="245"/>
      <c r="E20" s="245"/>
      <c r="I20" s="288"/>
      <c r="M20" s="287">
        <v>0.18110000000000001</v>
      </c>
      <c r="N20" s="56">
        <v>0</v>
      </c>
      <c r="U20" s="288"/>
    </row>
    <row r="21" spans="1:21" s="56" customFormat="1" x14ac:dyDescent="0.25">
      <c r="A21" s="287">
        <v>0.31159999999999999</v>
      </c>
      <c r="B21" s="71">
        <v>2.5638000000000001</v>
      </c>
      <c r="C21" s="70"/>
      <c r="D21" s="245"/>
      <c r="E21" s="245"/>
      <c r="I21" s="288"/>
      <c r="M21" s="287">
        <v>0.5776</v>
      </c>
      <c r="N21" s="56">
        <v>4.3121</v>
      </c>
      <c r="U21" s="288"/>
    </row>
    <row r="22" spans="1:21" s="56" customFormat="1" x14ac:dyDescent="0.25">
      <c r="A22" s="287">
        <v>0</v>
      </c>
      <c r="B22" s="71">
        <v>0</v>
      </c>
      <c r="C22" s="70"/>
      <c r="D22" s="245"/>
      <c r="E22" s="245"/>
      <c r="I22" s="288"/>
      <c r="M22" s="287">
        <v>0</v>
      </c>
      <c r="N22" s="56">
        <v>0</v>
      </c>
      <c r="U22" s="288"/>
    </row>
    <row r="23" spans="1:21" s="56" customFormat="1" x14ac:dyDescent="0.25">
      <c r="A23" s="287"/>
      <c r="C23" s="245"/>
      <c r="D23" s="245"/>
      <c r="E23" s="245"/>
      <c r="I23" s="288"/>
      <c r="M23" s="287"/>
      <c r="U23" s="288"/>
    </row>
    <row r="24" spans="1:21" s="56" customFormat="1" x14ac:dyDescent="0.25">
      <c r="A24" s="496">
        <v>1</v>
      </c>
      <c r="B24" s="281">
        <v>1</v>
      </c>
      <c r="C24" s="279">
        <v>1</v>
      </c>
      <c r="D24" s="245">
        <v>0</v>
      </c>
      <c r="E24" s="245">
        <v>1</v>
      </c>
      <c r="F24" s="56">
        <v>0</v>
      </c>
      <c r="G24" s="56">
        <v>1</v>
      </c>
      <c r="H24" s="56">
        <v>1</v>
      </c>
      <c r="I24" s="288">
        <v>1</v>
      </c>
      <c r="J24" s="56" t="s">
        <v>31</v>
      </c>
      <c r="K24" s="56">
        <v>1.7544999999999999</v>
      </c>
      <c r="M24" s="226">
        <v>1</v>
      </c>
      <c r="N24" s="227">
        <v>0</v>
      </c>
      <c r="O24" s="227">
        <v>1</v>
      </c>
      <c r="P24" s="56">
        <v>0</v>
      </c>
      <c r="Q24" s="56">
        <v>1</v>
      </c>
      <c r="R24" s="56">
        <v>0</v>
      </c>
      <c r="S24" s="56">
        <v>1</v>
      </c>
      <c r="T24" s="56">
        <v>1</v>
      </c>
      <c r="U24" s="288">
        <v>1</v>
      </c>
    </row>
    <row r="25" spans="1:21" s="56" customFormat="1" x14ac:dyDescent="0.25">
      <c r="A25" s="539">
        <v>0</v>
      </c>
      <c r="B25" s="281">
        <v>1</v>
      </c>
      <c r="C25" s="279">
        <v>1</v>
      </c>
      <c r="D25" s="245">
        <v>1</v>
      </c>
      <c r="E25" s="245">
        <v>1</v>
      </c>
      <c r="F25" s="56">
        <v>1</v>
      </c>
      <c r="G25" s="56">
        <v>1</v>
      </c>
      <c r="H25" s="56">
        <v>1</v>
      </c>
      <c r="I25" s="288">
        <v>1</v>
      </c>
      <c r="J25" s="56" t="s">
        <v>212</v>
      </c>
      <c r="K25" s="56" t="s">
        <v>211</v>
      </c>
      <c r="M25" s="226">
        <v>1</v>
      </c>
      <c r="N25" s="227">
        <v>1</v>
      </c>
      <c r="O25" s="227">
        <v>0</v>
      </c>
      <c r="P25" s="56">
        <v>1</v>
      </c>
      <c r="Q25" s="56">
        <v>1</v>
      </c>
      <c r="R25" s="56">
        <v>1</v>
      </c>
      <c r="S25" s="56">
        <v>1</v>
      </c>
      <c r="T25" s="56">
        <v>1</v>
      </c>
      <c r="U25" s="288">
        <v>1</v>
      </c>
    </row>
    <row r="26" spans="1:21" s="56" customFormat="1" x14ac:dyDescent="0.25">
      <c r="A26" s="539">
        <v>0</v>
      </c>
      <c r="B26" s="56">
        <v>1</v>
      </c>
      <c r="C26" s="70">
        <v>1</v>
      </c>
      <c r="D26" s="279">
        <v>1</v>
      </c>
      <c r="E26" s="245">
        <v>1</v>
      </c>
      <c r="F26" s="56">
        <v>1</v>
      </c>
      <c r="G26" s="56">
        <v>1</v>
      </c>
      <c r="H26" s="56">
        <v>1</v>
      </c>
      <c r="I26" s="288">
        <v>1</v>
      </c>
      <c r="J26" s="56" t="s">
        <v>50</v>
      </c>
      <c r="K26" s="56" t="s">
        <v>213</v>
      </c>
      <c r="M26" s="539">
        <v>0</v>
      </c>
      <c r="N26" s="56">
        <v>1</v>
      </c>
      <c r="O26" s="56">
        <v>1</v>
      </c>
      <c r="P26" s="281">
        <v>1</v>
      </c>
      <c r="Q26" s="56">
        <v>1</v>
      </c>
      <c r="R26" s="56">
        <v>1</v>
      </c>
      <c r="S26" s="56">
        <v>1</v>
      </c>
      <c r="T26" s="56">
        <v>1</v>
      </c>
      <c r="U26" s="288">
        <v>1</v>
      </c>
    </row>
    <row r="27" spans="1:21" s="56" customFormat="1" x14ac:dyDescent="0.25">
      <c r="A27" s="287">
        <v>0</v>
      </c>
      <c r="B27" s="56">
        <v>1</v>
      </c>
      <c r="C27" s="245">
        <v>1</v>
      </c>
      <c r="D27" s="245">
        <v>1</v>
      </c>
      <c r="E27" s="245">
        <v>1</v>
      </c>
      <c r="F27" s="56">
        <v>1</v>
      </c>
      <c r="G27" s="56">
        <v>1</v>
      </c>
      <c r="H27" s="56">
        <v>1</v>
      </c>
      <c r="I27" s="288">
        <v>1</v>
      </c>
      <c r="M27" s="287">
        <v>0</v>
      </c>
      <c r="N27" s="56">
        <v>1</v>
      </c>
      <c r="O27" s="56">
        <v>1</v>
      </c>
      <c r="P27" s="56">
        <v>1</v>
      </c>
      <c r="Q27" s="56">
        <v>1</v>
      </c>
      <c r="R27" s="56">
        <v>1</v>
      </c>
      <c r="S27" s="56">
        <v>1</v>
      </c>
      <c r="T27" s="56">
        <v>1</v>
      </c>
      <c r="U27" s="288">
        <v>1</v>
      </c>
    </row>
    <row r="28" spans="1:21" s="56" customFormat="1" x14ac:dyDescent="0.25">
      <c r="A28" s="287">
        <v>1</v>
      </c>
      <c r="B28" s="56">
        <v>0</v>
      </c>
      <c r="C28" s="245">
        <v>0</v>
      </c>
      <c r="D28" s="245">
        <v>0</v>
      </c>
      <c r="E28" s="245">
        <v>1</v>
      </c>
      <c r="F28" s="56">
        <v>0</v>
      </c>
      <c r="G28" s="56">
        <v>0</v>
      </c>
      <c r="H28" s="56">
        <v>1</v>
      </c>
      <c r="I28" s="288">
        <v>0</v>
      </c>
      <c r="M28" s="287">
        <v>1</v>
      </c>
      <c r="N28" s="56">
        <v>0</v>
      </c>
      <c r="O28" s="56">
        <v>0</v>
      </c>
      <c r="P28" s="56">
        <v>0</v>
      </c>
      <c r="Q28" s="56">
        <v>1</v>
      </c>
      <c r="R28" s="56">
        <v>0</v>
      </c>
      <c r="S28" s="56">
        <v>0</v>
      </c>
      <c r="T28" s="56">
        <v>1</v>
      </c>
      <c r="U28" s="288">
        <v>0</v>
      </c>
    </row>
    <row r="29" spans="1:21" s="56" customFormat="1" x14ac:dyDescent="0.25">
      <c r="A29" s="287">
        <v>1</v>
      </c>
      <c r="B29" s="56">
        <v>1</v>
      </c>
      <c r="C29" s="245">
        <v>0</v>
      </c>
      <c r="D29" s="245">
        <v>1</v>
      </c>
      <c r="E29" s="245">
        <v>1</v>
      </c>
      <c r="F29" s="56">
        <v>1</v>
      </c>
      <c r="G29" s="56">
        <v>0</v>
      </c>
      <c r="H29" s="56">
        <v>1</v>
      </c>
      <c r="I29" s="288">
        <v>0</v>
      </c>
      <c r="M29" s="287">
        <v>1</v>
      </c>
      <c r="N29" s="56">
        <v>1</v>
      </c>
      <c r="O29" s="56">
        <v>0</v>
      </c>
      <c r="P29" s="56">
        <v>1</v>
      </c>
      <c r="Q29" s="56">
        <v>1</v>
      </c>
      <c r="R29" s="56">
        <v>1</v>
      </c>
      <c r="S29" s="56">
        <v>1</v>
      </c>
      <c r="T29" s="56">
        <v>1</v>
      </c>
      <c r="U29" s="288">
        <v>0</v>
      </c>
    </row>
    <row r="30" spans="1:21" s="56" customFormat="1" x14ac:dyDescent="0.25">
      <c r="A30" s="287">
        <v>0</v>
      </c>
      <c r="B30" s="56">
        <v>1</v>
      </c>
      <c r="C30" s="245">
        <v>1</v>
      </c>
      <c r="D30" s="245">
        <v>1</v>
      </c>
      <c r="E30" s="245">
        <v>1</v>
      </c>
      <c r="F30" s="56">
        <v>1</v>
      </c>
      <c r="G30" s="56">
        <v>1</v>
      </c>
      <c r="H30" s="56">
        <v>1</v>
      </c>
      <c r="I30" s="288">
        <v>1</v>
      </c>
      <c r="M30" s="287">
        <v>0</v>
      </c>
      <c r="N30" s="56">
        <v>1</v>
      </c>
      <c r="O30" s="56">
        <v>1</v>
      </c>
      <c r="P30" s="56">
        <v>1</v>
      </c>
      <c r="Q30" s="56">
        <v>1</v>
      </c>
      <c r="R30" s="56">
        <v>1</v>
      </c>
      <c r="S30" s="56">
        <v>1</v>
      </c>
      <c r="T30" s="56">
        <v>1</v>
      </c>
      <c r="U30" s="288">
        <v>1</v>
      </c>
    </row>
    <row r="31" spans="1:21" s="56" customFormat="1" x14ac:dyDescent="0.25">
      <c r="A31" s="289">
        <v>0</v>
      </c>
      <c r="B31" s="290">
        <v>1</v>
      </c>
      <c r="C31" s="291">
        <v>1</v>
      </c>
      <c r="D31" s="291">
        <v>1</v>
      </c>
      <c r="E31" s="291">
        <v>1</v>
      </c>
      <c r="F31" s="290">
        <v>1</v>
      </c>
      <c r="G31" s="290">
        <v>1</v>
      </c>
      <c r="H31" s="290">
        <v>1</v>
      </c>
      <c r="I31" s="292">
        <v>1</v>
      </c>
      <c r="M31" s="289">
        <v>0</v>
      </c>
      <c r="N31" s="290">
        <v>1</v>
      </c>
      <c r="O31" s="290">
        <v>1</v>
      </c>
      <c r="P31" s="290">
        <v>1</v>
      </c>
      <c r="Q31" s="290">
        <v>1</v>
      </c>
      <c r="R31" s="290">
        <v>1</v>
      </c>
      <c r="S31" s="290">
        <v>1</v>
      </c>
      <c r="T31" s="290">
        <v>1</v>
      </c>
      <c r="U31" s="292">
        <v>1</v>
      </c>
    </row>
    <row r="32" spans="1:21" s="56" customFormat="1" x14ac:dyDescent="0.25">
      <c r="C32" s="245"/>
      <c r="D32" s="245"/>
      <c r="E32" s="245"/>
    </row>
    <row r="33" spans="1:21" s="56" customFormat="1" x14ac:dyDescent="0.25">
      <c r="C33" s="245"/>
      <c r="D33" s="245"/>
      <c r="E33" s="245"/>
    </row>
    <row r="34" spans="1:21" s="56" customFormat="1" x14ac:dyDescent="0.25">
      <c r="A34"/>
      <c r="B34"/>
      <c r="C34" s="274"/>
      <c r="D34" s="274"/>
      <c r="E34" s="274"/>
      <c r="F34"/>
      <c r="G34"/>
      <c r="H34"/>
      <c r="I34"/>
      <c r="M34"/>
      <c r="N34"/>
      <c r="O34"/>
      <c r="P34"/>
      <c r="Q34"/>
      <c r="R34"/>
      <c r="S34"/>
      <c r="T34"/>
      <c r="U34"/>
    </row>
    <row r="35" spans="1:21" s="56" customFormat="1" x14ac:dyDescent="0.25">
      <c r="C35" s="245"/>
      <c r="D35" s="245"/>
      <c r="E35" s="245"/>
    </row>
    <row r="36" spans="1:21" s="56" customFormat="1" x14ac:dyDescent="0.25">
      <c r="C36" s="245"/>
      <c r="D36" s="245"/>
      <c r="E36" s="245"/>
    </row>
    <row r="37" spans="1:21" x14ac:dyDescent="0.25">
      <c r="A37" s="56"/>
      <c r="B37" s="56"/>
      <c r="C37" s="245"/>
      <c r="D37" s="245"/>
      <c r="E37" s="245"/>
      <c r="F37" s="56"/>
      <c r="G37" s="56"/>
      <c r="H37" s="56"/>
      <c r="I37" s="56"/>
      <c r="M37" s="56"/>
      <c r="N37" s="56"/>
      <c r="O37" s="56"/>
      <c r="P37" s="56"/>
      <c r="Q37" s="56"/>
      <c r="R37" s="56"/>
      <c r="S37" s="56"/>
      <c r="T37" s="56"/>
      <c r="U37" s="56"/>
    </row>
    <row r="38" spans="1:21" s="56" customFormat="1" x14ac:dyDescent="0.25">
      <c r="C38" s="245"/>
      <c r="D38" s="245"/>
      <c r="E38" s="245"/>
    </row>
    <row r="39" spans="1:21" s="56" customFormat="1" x14ac:dyDescent="0.25">
      <c r="C39" s="245"/>
      <c r="D39" s="245"/>
      <c r="E39" s="245"/>
    </row>
    <row r="40" spans="1:21" s="56" customFormat="1" x14ac:dyDescent="0.25">
      <c r="C40" s="245"/>
      <c r="D40" s="245"/>
      <c r="E40" s="245"/>
    </row>
    <row r="41" spans="1:21" s="56" customFormat="1" x14ac:dyDescent="0.25">
      <c r="C41" s="245"/>
      <c r="D41" s="245"/>
      <c r="E41" s="245"/>
    </row>
    <row r="42" spans="1:21" s="56" customFormat="1" x14ac:dyDescent="0.25">
      <c r="C42" s="245"/>
      <c r="D42" s="245"/>
      <c r="E42" s="245"/>
    </row>
    <row r="43" spans="1:21" s="56" customFormat="1" x14ac:dyDescent="0.25">
      <c r="C43" s="245"/>
      <c r="D43" s="245"/>
      <c r="E43" s="245"/>
    </row>
    <row r="44" spans="1:21" s="56" customFormat="1" x14ac:dyDescent="0.25">
      <c r="C44" s="245"/>
      <c r="D44" s="245"/>
      <c r="E44" s="245"/>
    </row>
    <row r="45" spans="1:21" s="56" customFormat="1" x14ac:dyDescent="0.25">
      <c r="C45" s="245"/>
      <c r="D45" s="245"/>
      <c r="E45" s="245"/>
    </row>
    <row r="46" spans="1:21" s="56" customFormat="1" x14ac:dyDescent="0.25">
      <c r="C46" s="245"/>
      <c r="D46" s="245"/>
      <c r="E46" s="245"/>
    </row>
    <row r="47" spans="1:21" s="56" customFormat="1" x14ac:dyDescent="0.25">
      <c r="C47" s="245"/>
      <c r="D47" s="245"/>
      <c r="E47" s="245"/>
    </row>
    <row r="48" spans="1:21" s="56" customFormat="1" x14ac:dyDescent="0.25">
      <c r="C48" s="245"/>
      <c r="D48" s="245"/>
      <c r="E48" s="245"/>
    </row>
    <row r="49" spans="1:21" s="56" customFormat="1" x14ac:dyDescent="0.25">
      <c r="C49" s="245"/>
      <c r="D49" s="245"/>
      <c r="E49" s="245"/>
    </row>
    <row r="50" spans="1:21" s="56" customFormat="1" x14ac:dyDescent="0.25">
      <c r="C50" s="245"/>
      <c r="D50" s="245"/>
      <c r="E50" s="245"/>
    </row>
    <row r="51" spans="1:21" s="56" customFormat="1" x14ac:dyDescent="0.25">
      <c r="C51" s="245"/>
      <c r="D51" s="245"/>
      <c r="E51" s="245"/>
    </row>
    <row r="52" spans="1:21" s="56" customFormat="1" x14ac:dyDescent="0.25">
      <c r="A52"/>
      <c r="B52"/>
      <c r="C52"/>
      <c r="D52"/>
      <c r="E52"/>
      <c r="F52"/>
      <c r="G52"/>
      <c r="H52"/>
      <c r="I52"/>
      <c r="M52"/>
      <c r="N52"/>
      <c r="O52"/>
      <c r="P52"/>
      <c r="Q52"/>
      <c r="R52"/>
      <c r="S52"/>
      <c r="T52"/>
      <c r="U52"/>
    </row>
    <row r="53" spans="1:21" s="56" customFormat="1" x14ac:dyDescent="0.25">
      <c r="A53"/>
      <c r="B53"/>
      <c r="C53" s="274"/>
      <c r="D53" s="274"/>
      <c r="E53" s="274"/>
      <c r="F53"/>
      <c r="G53"/>
      <c r="H53"/>
      <c r="I53"/>
      <c r="M53"/>
      <c r="N53"/>
      <c r="O53"/>
      <c r="P53"/>
      <c r="Q53"/>
      <c r="R53"/>
      <c r="S53"/>
      <c r="T53"/>
      <c r="U53"/>
    </row>
    <row r="54" spans="1:21" s="56" customFormat="1" x14ac:dyDescent="0.25">
      <c r="A54"/>
      <c r="B54"/>
      <c r="C54"/>
      <c r="D54"/>
      <c r="E54"/>
      <c r="F54"/>
      <c r="G54"/>
      <c r="H54"/>
      <c r="I54"/>
      <c r="M54"/>
      <c r="N54"/>
      <c r="O54"/>
      <c r="P54"/>
      <c r="Q54"/>
      <c r="R54"/>
      <c r="S54"/>
      <c r="T54"/>
      <c r="U54"/>
    </row>
    <row r="55" spans="1:21" x14ac:dyDescent="0.25">
      <c r="C55"/>
      <c r="D55"/>
      <c r="E55"/>
    </row>
    <row r="56" spans="1:21" x14ac:dyDescent="0.25">
      <c r="C56"/>
      <c r="D56"/>
      <c r="E56"/>
    </row>
    <row r="57" spans="1:21" x14ac:dyDescent="0.25">
      <c r="C57"/>
      <c r="D57"/>
      <c r="E57"/>
    </row>
    <row r="58" spans="1:21" x14ac:dyDescent="0.25">
      <c r="C58"/>
      <c r="D58"/>
      <c r="E58"/>
    </row>
    <row r="59" spans="1:21" x14ac:dyDescent="0.25">
      <c r="C59"/>
      <c r="D59"/>
      <c r="E59"/>
    </row>
    <row r="60" spans="1:21" x14ac:dyDescent="0.25">
      <c r="C60"/>
      <c r="D60"/>
      <c r="E60"/>
    </row>
    <row r="61" spans="1:21" x14ac:dyDescent="0.25">
      <c r="C61"/>
      <c r="D61"/>
      <c r="E61"/>
    </row>
    <row r="62" spans="1:21" x14ac:dyDescent="0.25">
      <c r="C62"/>
      <c r="D62"/>
      <c r="E62"/>
    </row>
    <row r="63" spans="1:21" x14ac:dyDescent="0.25">
      <c r="C63"/>
      <c r="D63"/>
      <c r="E63"/>
    </row>
    <row r="64" spans="1:21" x14ac:dyDescent="0.25">
      <c r="C64"/>
      <c r="D64"/>
      <c r="E64"/>
    </row>
    <row r="65" spans="3:5" x14ac:dyDescent="0.25">
      <c r="C65"/>
      <c r="D65"/>
      <c r="E65"/>
    </row>
    <row r="66" spans="3:5" x14ac:dyDescent="0.25">
      <c r="C66"/>
      <c r="D66"/>
      <c r="E66"/>
    </row>
    <row r="67" spans="3:5" x14ac:dyDescent="0.25">
      <c r="C67"/>
      <c r="D67"/>
      <c r="E67"/>
    </row>
    <row r="68" spans="3:5" x14ac:dyDescent="0.25">
      <c r="C68"/>
      <c r="D68"/>
      <c r="E68"/>
    </row>
    <row r="69" spans="3:5" x14ac:dyDescent="0.25">
      <c r="C69"/>
      <c r="D69"/>
      <c r="E69"/>
    </row>
    <row r="70" spans="3:5" x14ac:dyDescent="0.25">
      <c r="C70"/>
      <c r="D70"/>
      <c r="E70"/>
    </row>
    <row r="71" spans="3:5" x14ac:dyDescent="0.25">
      <c r="C71"/>
      <c r="D71"/>
      <c r="E71"/>
    </row>
    <row r="72" spans="3:5" x14ac:dyDescent="0.25">
      <c r="C72"/>
      <c r="D72"/>
      <c r="E72"/>
    </row>
  </sheetData>
  <mergeCells count="1">
    <mergeCell ref="C14:D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80" zoomScaleNormal="80" workbookViewId="0">
      <selection activeCell="B13" sqref="B13"/>
    </sheetView>
  </sheetViews>
  <sheetFormatPr defaultRowHeight="15" x14ac:dyDescent="0.25"/>
  <cols>
    <col min="2" max="2" width="20" customWidth="1"/>
    <col min="3" max="3" width="13.42578125" style="274" customWidth="1"/>
    <col min="4" max="4" width="14.42578125" style="274" customWidth="1"/>
    <col min="5" max="5" width="7.42578125" style="274" customWidth="1"/>
    <col min="6" max="6" width="9.28515625" bestFit="1" customWidth="1"/>
  </cols>
  <sheetData>
    <row r="1" spans="1:11" ht="15.75" thickBot="1" x14ac:dyDescent="0.3"/>
    <row r="2" spans="1:11" x14ac:dyDescent="0.25">
      <c r="B2" s="296" t="s">
        <v>134</v>
      </c>
      <c r="C2" s="285" t="s">
        <v>135</v>
      </c>
      <c r="D2" s="911" t="s">
        <v>363</v>
      </c>
      <c r="E2" s="302"/>
      <c r="F2" s="26"/>
      <c r="G2" s="302"/>
      <c r="H2" s="302"/>
    </row>
    <row r="3" spans="1:11" x14ac:dyDescent="0.25">
      <c r="B3" s="297">
        <v>8.0000000000000002E-3</v>
      </c>
      <c r="C3" s="284">
        <v>-9.1999999999999998E-3</v>
      </c>
      <c r="D3" s="298">
        <v>-0.4793</v>
      </c>
      <c r="E3" s="277"/>
      <c r="F3" s="26"/>
      <c r="G3" s="277"/>
      <c r="H3" s="277"/>
    </row>
    <row r="4" spans="1:11" s="1" customFormat="1" x14ac:dyDescent="0.25">
      <c r="B4" s="297">
        <v>8.8999999999999999E-3</v>
      </c>
      <c r="C4" s="284">
        <v>9.7000000000000003E-3</v>
      </c>
      <c r="D4" s="298">
        <v>0.23449999999999999</v>
      </c>
      <c r="E4" s="277"/>
      <c r="F4" s="303"/>
      <c r="G4" s="277"/>
      <c r="H4" s="277"/>
    </row>
    <row r="5" spans="1:11" x14ac:dyDescent="0.25">
      <c r="B5" s="297">
        <v>1.01E-2</v>
      </c>
      <c r="C5" s="284">
        <v>-8.6E-3</v>
      </c>
      <c r="D5" s="298">
        <v>0.33329999999999999</v>
      </c>
      <c r="E5" s="277"/>
      <c r="F5" s="26"/>
      <c r="G5" s="277"/>
      <c r="H5" s="277"/>
    </row>
    <row r="6" spans="1:11" x14ac:dyDescent="0.25">
      <c r="B6" s="297">
        <v>7.4000000000000003E-3</v>
      </c>
      <c r="C6" s="284">
        <v>1.04E-2</v>
      </c>
      <c r="D6" s="298">
        <v>-0.50660000000000005</v>
      </c>
      <c r="E6" s="277"/>
      <c r="F6" s="26"/>
      <c r="G6" s="277"/>
      <c r="H6" s="277"/>
    </row>
    <row r="7" spans="1:11" x14ac:dyDescent="0.25">
      <c r="B7" s="297"/>
      <c r="C7" s="284"/>
      <c r="D7" s="301"/>
      <c r="E7" s="277"/>
      <c r="F7" s="277"/>
      <c r="G7" s="277"/>
      <c r="H7" s="277"/>
    </row>
    <row r="8" spans="1:11" x14ac:dyDescent="0.25">
      <c r="B8" s="297"/>
      <c r="C8" s="277"/>
      <c r="D8" s="301"/>
      <c r="E8" s="277"/>
      <c r="F8" s="277"/>
      <c r="G8" s="277"/>
      <c r="H8" s="277"/>
    </row>
    <row r="9" spans="1:11" x14ac:dyDescent="0.25">
      <c r="B9" s="304" t="s">
        <v>136</v>
      </c>
      <c r="C9" s="912" t="s">
        <v>364</v>
      </c>
      <c r="D9" s="908" t="s">
        <v>365</v>
      </c>
      <c r="E9" s="302"/>
      <c r="F9" s="26"/>
      <c r="G9" s="302"/>
      <c r="H9" s="302"/>
    </row>
    <row r="10" spans="1:11" x14ac:dyDescent="0.25">
      <c r="B10" s="305" t="s">
        <v>137</v>
      </c>
      <c r="C10" s="294" t="s">
        <v>139</v>
      </c>
      <c r="D10" s="298" t="s">
        <v>141</v>
      </c>
      <c r="E10" s="277"/>
      <c r="F10" s="26"/>
      <c r="G10" s="277"/>
      <c r="H10" s="277"/>
    </row>
    <row r="11" spans="1:11" s="286" customFormat="1" x14ac:dyDescent="0.25">
      <c r="B11" s="305" t="s">
        <v>138</v>
      </c>
      <c r="C11" s="294" t="s">
        <v>140</v>
      </c>
      <c r="D11" s="298" t="s">
        <v>142</v>
      </c>
      <c r="E11" s="277"/>
      <c r="F11" s="302"/>
      <c r="G11" s="277"/>
      <c r="H11" s="277"/>
    </row>
    <row r="12" spans="1:11" x14ac:dyDescent="0.25">
      <c r="B12" s="305"/>
      <c r="C12" s="284"/>
      <c r="D12" s="298"/>
      <c r="E12" s="277"/>
      <c r="F12" s="26"/>
      <c r="G12" s="277"/>
      <c r="H12" s="277"/>
    </row>
    <row r="13" spans="1:11" x14ac:dyDescent="0.25">
      <c r="B13" s="909" t="s">
        <v>338</v>
      </c>
      <c r="C13" s="284"/>
      <c r="D13" s="298"/>
      <c r="E13" s="277"/>
      <c r="F13" s="277"/>
      <c r="G13" s="277"/>
      <c r="H13" s="277"/>
    </row>
    <row r="14" spans="1:11" ht="15.75" thickBot="1" x14ac:dyDescent="0.3">
      <c r="B14" s="300" t="s">
        <v>143</v>
      </c>
      <c r="C14" s="981" t="s">
        <v>153</v>
      </c>
      <c r="D14" s="982"/>
      <c r="E14" s="277"/>
      <c r="F14" s="277"/>
      <c r="G14" s="277"/>
      <c r="H14" s="277"/>
    </row>
    <row r="16" spans="1:11" s="56" customFormat="1" x14ac:dyDescent="0.25">
      <c r="A16" s="230" t="s">
        <v>215</v>
      </c>
      <c r="C16" s="245"/>
      <c r="D16" s="245"/>
      <c r="E16" s="245"/>
      <c r="K16" s="230" t="s">
        <v>217</v>
      </c>
    </row>
    <row r="17" spans="1:19" s="56" customFormat="1" x14ac:dyDescent="0.25">
      <c r="A17" s="500">
        <v>0.42280000000000001</v>
      </c>
      <c r="B17" s="492">
        <v>7.5928000000000004</v>
      </c>
      <c r="C17" s="493"/>
      <c r="D17" s="493"/>
      <c r="E17" s="493"/>
      <c r="F17" s="492"/>
      <c r="G17" s="492"/>
      <c r="H17" s="492"/>
      <c r="I17" s="495"/>
      <c r="K17" s="500">
        <v>0.38619999999999999</v>
      </c>
      <c r="L17" s="492">
        <v>8.7832000000000008</v>
      </c>
      <c r="M17" s="492"/>
      <c r="N17" s="492"/>
      <c r="O17" s="492"/>
      <c r="P17" s="492"/>
      <c r="Q17" s="492"/>
      <c r="R17" s="492"/>
      <c r="S17" s="495"/>
    </row>
    <row r="18" spans="1:19" s="56" customFormat="1" x14ac:dyDescent="0.25">
      <c r="A18" s="287">
        <v>0.26319999999999999</v>
      </c>
      <c r="B18" s="56">
        <v>0</v>
      </c>
      <c r="C18" s="245"/>
      <c r="D18" s="245"/>
      <c r="E18" s="245"/>
      <c r="I18" s="288"/>
      <c r="K18" s="287">
        <v>0.1018</v>
      </c>
      <c r="L18" s="56">
        <v>0</v>
      </c>
      <c r="S18" s="288"/>
    </row>
    <row r="19" spans="1:19" s="56" customFormat="1" x14ac:dyDescent="0.25">
      <c r="A19" s="287">
        <v>1.0651999999999999</v>
      </c>
      <c r="B19" s="56">
        <v>-0.92230000000000001</v>
      </c>
      <c r="C19" s="245"/>
      <c r="D19" s="245"/>
      <c r="E19" s="245"/>
      <c r="I19" s="288"/>
      <c r="K19" s="287">
        <v>1.2787999999999999</v>
      </c>
      <c r="L19" s="56">
        <v>2.8708</v>
      </c>
      <c r="S19" s="288"/>
    </row>
    <row r="20" spans="1:19" s="56" customFormat="1" x14ac:dyDescent="0.25">
      <c r="A20" s="287">
        <v>0</v>
      </c>
      <c r="B20" s="56">
        <v>0</v>
      </c>
      <c r="C20" s="245"/>
      <c r="D20" s="245"/>
      <c r="E20" s="245"/>
      <c r="I20" s="288"/>
      <c r="K20" s="287">
        <v>0</v>
      </c>
      <c r="L20" s="56">
        <v>0</v>
      </c>
      <c r="S20" s="288"/>
    </row>
    <row r="21" spans="1:19" s="56" customFormat="1" x14ac:dyDescent="0.25">
      <c r="A21" s="287"/>
      <c r="C21" s="245"/>
      <c r="D21" s="245"/>
      <c r="E21" s="245"/>
      <c r="I21" s="288"/>
      <c r="K21" s="287"/>
      <c r="S21" s="288"/>
    </row>
    <row r="22" spans="1:19" s="56" customFormat="1" x14ac:dyDescent="0.25">
      <c r="A22" s="226">
        <v>1</v>
      </c>
      <c r="B22" s="227">
        <v>0</v>
      </c>
      <c r="C22" s="245">
        <v>1</v>
      </c>
      <c r="D22" s="245">
        <v>0</v>
      </c>
      <c r="E22" s="245">
        <v>1</v>
      </c>
      <c r="F22" s="56">
        <v>0</v>
      </c>
      <c r="G22" s="56">
        <v>1</v>
      </c>
      <c r="H22" s="56">
        <v>1</v>
      </c>
      <c r="I22" s="288">
        <v>1</v>
      </c>
      <c r="K22" s="226">
        <v>1</v>
      </c>
      <c r="L22" s="227">
        <v>0</v>
      </c>
      <c r="M22" s="56">
        <v>1</v>
      </c>
      <c r="N22" s="56">
        <v>0</v>
      </c>
      <c r="O22" s="56">
        <v>1</v>
      </c>
      <c r="P22" s="56">
        <v>0</v>
      </c>
      <c r="Q22" s="56">
        <v>1</v>
      </c>
      <c r="R22" s="56">
        <v>1</v>
      </c>
      <c r="S22" s="288">
        <v>1</v>
      </c>
    </row>
    <row r="23" spans="1:19" s="56" customFormat="1" x14ac:dyDescent="0.25">
      <c r="A23" s="226">
        <v>1</v>
      </c>
      <c r="B23" s="56">
        <v>1</v>
      </c>
      <c r="C23" s="280">
        <v>0</v>
      </c>
      <c r="D23" s="245">
        <v>1</v>
      </c>
      <c r="E23" s="245">
        <v>1</v>
      </c>
      <c r="F23" s="56">
        <v>1</v>
      </c>
      <c r="G23" s="56">
        <v>1</v>
      </c>
      <c r="H23" s="56">
        <v>1</v>
      </c>
      <c r="I23" s="288">
        <v>1</v>
      </c>
      <c r="K23" s="226">
        <v>1</v>
      </c>
      <c r="L23" s="56">
        <v>1</v>
      </c>
      <c r="M23" s="227">
        <v>0</v>
      </c>
      <c r="N23" s="56">
        <v>1</v>
      </c>
      <c r="O23" s="56">
        <v>1</v>
      </c>
      <c r="P23" s="56">
        <v>1</v>
      </c>
      <c r="Q23" s="56">
        <v>1</v>
      </c>
      <c r="R23" s="56">
        <v>1</v>
      </c>
      <c r="S23" s="288">
        <v>1</v>
      </c>
    </row>
    <row r="24" spans="1:19" s="56" customFormat="1" x14ac:dyDescent="0.25">
      <c r="A24" s="287">
        <v>1</v>
      </c>
      <c r="B24" s="56">
        <v>0</v>
      </c>
      <c r="C24" s="245">
        <v>1</v>
      </c>
      <c r="D24" s="245">
        <v>0</v>
      </c>
      <c r="E24" s="245">
        <v>1</v>
      </c>
      <c r="F24" s="56">
        <v>0</v>
      </c>
      <c r="G24" s="56">
        <v>1</v>
      </c>
      <c r="H24" s="56">
        <v>1</v>
      </c>
      <c r="I24" s="288">
        <v>1</v>
      </c>
      <c r="K24" s="287">
        <v>1</v>
      </c>
      <c r="L24" s="56">
        <v>1</v>
      </c>
      <c r="M24" s="56">
        <v>1</v>
      </c>
      <c r="N24" s="56">
        <v>1</v>
      </c>
      <c r="O24" s="56">
        <v>1</v>
      </c>
      <c r="P24" s="56">
        <v>1</v>
      </c>
      <c r="Q24" s="56">
        <v>1</v>
      </c>
      <c r="R24" s="56">
        <v>1</v>
      </c>
      <c r="S24" s="288">
        <v>1</v>
      </c>
    </row>
    <row r="25" spans="1:19" s="56" customFormat="1" x14ac:dyDescent="0.25">
      <c r="A25" s="287">
        <v>0</v>
      </c>
      <c r="B25" s="56">
        <v>1</v>
      </c>
      <c r="C25" s="245">
        <v>1</v>
      </c>
      <c r="D25" s="245">
        <v>1</v>
      </c>
      <c r="E25" s="245">
        <v>1</v>
      </c>
      <c r="F25" s="56">
        <v>1</v>
      </c>
      <c r="G25" s="56">
        <v>1</v>
      </c>
      <c r="H25" s="56">
        <v>1</v>
      </c>
      <c r="I25" s="288">
        <v>1</v>
      </c>
      <c r="K25" s="287">
        <v>0</v>
      </c>
      <c r="L25" s="56">
        <v>1</v>
      </c>
      <c r="M25" s="56">
        <v>1</v>
      </c>
      <c r="N25" s="56">
        <v>1</v>
      </c>
      <c r="O25" s="56">
        <v>1</v>
      </c>
      <c r="P25" s="56">
        <v>1</v>
      </c>
      <c r="Q25" s="56">
        <v>1</v>
      </c>
      <c r="R25" s="56">
        <v>1</v>
      </c>
      <c r="S25" s="288">
        <v>1</v>
      </c>
    </row>
    <row r="26" spans="1:19" s="56" customFormat="1" x14ac:dyDescent="0.25">
      <c r="A26" s="226">
        <v>1</v>
      </c>
      <c r="B26" s="56">
        <v>1</v>
      </c>
      <c r="C26" s="245">
        <v>0</v>
      </c>
      <c r="D26" s="245">
        <v>1</v>
      </c>
      <c r="E26" s="245">
        <v>1</v>
      </c>
      <c r="F26" s="281">
        <v>1</v>
      </c>
      <c r="G26" s="56">
        <v>0</v>
      </c>
      <c r="H26" s="56">
        <v>1</v>
      </c>
      <c r="I26" s="288">
        <v>0</v>
      </c>
      <c r="K26" s="226">
        <v>1</v>
      </c>
      <c r="L26" s="56">
        <v>1</v>
      </c>
      <c r="M26" s="56">
        <v>0</v>
      </c>
      <c r="N26" s="56">
        <v>1</v>
      </c>
      <c r="O26" s="56">
        <v>1</v>
      </c>
      <c r="P26" s="281">
        <v>1</v>
      </c>
      <c r="Q26" s="56">
        <v>0</v>
      </c>
      <c r="R26" s="56">
        <v>1</v>
      </c>
      <c r="S26" s="288">
        <v>0</v>
      </c>
    </row>
    <row r="27" spans="1:19" s="56" customFormat="1" x14ac:dyDescent="0.25">
      <c r="A27" s="226">
        <v>1</v>
      </c>
      <c r="B27" s="56">
        <v>1</v>
      </c>
      <c r="C27" s="245">
        <v>0</v>
      </c>
      <c r="D27" s="245">
        <v>1</v>
      </c>
      <c r="E27" s="245">
        <v>1</v>
      </c>
      <c r="F27" s="56">
        <v>1</v>
      </c>
      <c r="G27" s="227">
        <v>0</v>
      </c>
      <c r="H27" s="56">
        <v>0</v>
      </c>
      <c r="I27" s="288">
        <v>0</v>
      </c>
      <c r="K27" s="226">
        <v>1</v>
      </c>
      <c r="L27" s="56">
        <v>1</v>
      </c>
      <c r="M27" s="56">
        <v>0</v>
      </c>
      <c r="N27" s="56">
        <v>1</v>
      </c>
      <c r="O27" s="56">
        <v>1</v>
      </c>
      <c r="P27" s="56">
        <v>1</v>
      </c>
      <c r="Q27" s="227">
        <v>0</v>
      </c>
      <c r="R27" s="56">
        <v>1</v>
      </c>
      <c r="S27" s="288">
        <v>0</v>
      </c>
    </row>
    <row r="28" spans="1:19" s="56" customFormat="1" x14ac:dyDescent="0.25">
      <c r="A28" s="287">
        <v>0</v>
      </c>
      <c r="B28" s="56">
        <v>1</v>
      </c>
      <c r="C28" s="245">
        <v>1</v>
      </c>
      <c r="D28" s="245">
        <v>1</v>
      </c>
      <c r="E28" s="245">
        <v>1</v>
      </c>
      <c r="F28" s="56">
        <v>1</v>
      </c>
      <c r="G28" s="56">
        <v>1</v>
      </c>
      <c r="H28" s="56">
        <v>1</v>
      </c>
      <c r="I28" s="288">
        <v>1</v>
      </c>
      <c r="K28" s="287">
        <v>0</v>
      </c>
      <c r="L28" s="56">
        <v>1</v>
      </c>
      <c r="M28" s="56">
        <v>1</v>
      </c>
      <c r="N28" s="56">
        <v>1</v>
      </c>
      <c r="O28" s="56">
        <v>1</v>
      </c>
      <c r="P28" s="56">
        <v>1</v>
      </c>
      <c r="Q28" s="56">
        <v>1</v>
      </c>
      <c r="R28" s="56">
        <v>1</v>
      </c>
      <c r="S28" s="288">
        <v>1</v>
      </c>
    </row>
    <row r="29" spans="1:19" s="56" customFormat="1" x14ac:dyDescent="0.25">
      <c r="A29" s="289">
        <v>0</v>
      </c>
      <c r="B29" s="290">
        <v>1</v>
      </c>
      <c r="C29" s="291">
        <v>1</v>
      </c>
      <c r="D29" s="291">
        <v>1</v>
      </c>
      <c r="E29" s="291">
        <v>1</v>
      </c>
      <c r="F29" s="290">
        <v>1</v>
      </c>
      <c r="G29" s="290">
        <v>1</v>
      </c>
      <c r="H29" s="290">
        <v>1</v>
      </c>
      <c r="I29" s="292">
        <v>1</v>
      </c>
      <c r="K29" s="289">
        <v>0</v>
      </c>
      <c r="L29" s="290">
        <v>1</v>
      </c>
      <c r="M29" s="290">
        <v>1</v>
      </c>
      <c r="N29" s="290">
        <v>1</v>
      </c>
      <c r="O29" s="290">
        <v>1</v>
      </c>
      <c r="P29" s="290">
        <v>1</v>
      </c>
      <c r="Q29" s="290">
        <v>1</v>
      </c>
      <c r="R29" s="290">
        <v>1</v>
      </c>
      <c r="S29" s="292">
        <v>1</v>
      </c>
    </row>
    <row r="30" spans="1:19" s="56" customFormat="1" x14ac:dyDescent="0.25">
      <c r="A30" t="s">
        <v>222</v>
      </c>
      <c r="B30"/>
      <c r="C30"/>
      <c r="D30"/>
      <c r="E30"/>
      <c r="F30"/>
      <c r="G30"/>
      <c r="H30"/>
      <c r="I30"/>
      <c r="K30"/>
      <c r="L30"/>
      <c r="M30"/>
      <c r="N30"/>
      <c r="O30"/>
      <c r="P30"/>
      <c r="Q30"/>
      <c r="R30"/>
      <c r="S30"/>
    </row>
    <row r="31" spans="1:19" s="56" customFormat="1" x14ac:dyDescent="0.25">
      <c r="A31"/>
      <c r="B31"/>
      <c r="C31" s="274"/>
      <c r="D31" s="274"/>
      <c r="E31" s="274"/>
      <c r="F31"/>
      <c r="G31"/>
      <c r="H31"/>
      <c r="I31"/>
      <c r="K31"/>
      <c r="L31"/>
      <c r="M31"/>
      <c r="N31"/>
      <c r="O31"/>
      <c r="P31"/>
      <c r="Q31"/>
      <c r="R31"/>
      <c r="S31"/>
    </row>
    <row r="32" spans="1:19" s="56" customFormat="1" x14ac:dyDescent="0.25">
      <c r="A32"/>
      <c r="B32"/>
      <c r="C32"/>
      <c r="D32"/>
      <c r="E32"/>
      <c r="F32"/>
      <c r="G32"/>
      <c r="H32"/>
      <c r="I32"/>
      <c r="K32"/>
      <c r="L32"/>
      <c r="M32"/>
      <c r="N32"/>
      <c r="O32"/>
      <c r="P32"/>
      <c r="Q32"/>
      <c r="R32"/>
      <c r="S32"/>
    </row>
    <row r="33" spans="3:5" x14ac:dyDescent="0.25">
      <c r="C33"/>
      <c r="D33"/>
      <c r="E33"/>
    </row>
    <row r="34" spans="3:5" x14ac:dyDescent="0.25">
      <c r="C34"/>
      <c r="D34"/>
      <c r="E34"/>
    </row>
    <row r="35" spans="3:5" x14ac:dyDescent="0.25">
      <c r="C35"/>
      <c r="D35"/>
      <c r="E35"/>
    </row>
    <row r="36" spans="3:5" x14ac:dyDescent="0.25">
      <c r="C36"/>
      <c r="D36"/>
      <c r="E36"/>
    </row>
    <row r="37" spans="3:5" x14ac:dyDescent="0.25">
      <c r="C37"/>
      <c r="D37"/>
      <c r="E37"/>
    </row>
    <row r="38" spans="3:5" x14ac:dyDescent="0.25">
      <c r="C38"/>
      <c r="D38"/>
      <c r="E38"/>
    </row>
    <row r="39" spans="3:5" x14ac:dyDescent="0.25">
      <c r="C39"/>
      <c r="D39"/>
      <c r="E39"/>
    </row>
    <row r="40" spans="3:5" x14ac:dyDescent="0.25">
      <c r="C40"/>
      <c r="D40"/>
      <c r="E40"/>
    </row>
    <row r="41" spans="3:5" x14ac:dyDescent="0.25">
      <c r="C41"/>
      <c r="D41"/>
      <c r="E41"/>
    </row>
    <row r="42" spans="3:5" x14ac:dyDescent="0.25">
      <c r="C42"/>
      <c r="D42"/>
      <c r="E42"/>
    </row>
    <row r="43" spans="3:5" x14ac:dyDescent="0.25">
      <c r="C43"/>
      <c r="D43"/>
      <c r="E43"/>
    </row>
    <row r="44" spans="3:5" x14ac:dyDescent="0.25">
      <c r="C44"/>
      <c r="D44"/>
      <c r="E44"/>
    </row>
    <row r="45" spans="3:5" x14ac:dyDescent="0.25">
      <c r="C45"/>
      <c r="D45"/>
      <c r="E45"/>
    </row>
    <row r="46" spans="3:5" x14ac:dyDescent="0.25">
      <c r="C46"/>
      <c r="D46"/>
      <c r="E46"/>
    </row>
    <row r="47" spans="3:5" x14ac:dyDescent="0.25">
      <c r="C47"/>
      <c r="D47"/>
      <c r="E47"/>
    </row>
    <row r="48" spans="3:5" x14ac:dyDescent="0.25">
      <c r="C48"/>
      <c r="D48"/>
      <c r="E48"/>
    </row>
    <row r="49" spans="3:5" x14ac:dyDescent="0.25">
      <c r="C49"/>
      <c r="D49"/>
      <c r="E49"/>
    </row>
    <row r="50" spans="3:5" x14ac:dyDescent="0.25">
      <c r="C50"/>
      <c r="D50"/>
      <c r="E50"/>
    </row>
  </sheetData>
  <mergeCells count="1">
    <mergeCell ref="C14:D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Succes Training</vt:lpstr>
      <vt:lpstr>xDirFail</vt:lpstr>
      <vt:lpstr>yDirFail</vt:lpstr>
      <vt:lpstr>xYallDir</vt:lpstr>
      <vt:lpstr>xDirTrain</vt:lpstr>
      <vt:lpstr>yDirTrain</vt:lpstr>
      <vt:lpstr>xYallTrain</vt:lpstr>
      <vt:lpstr>x,yTrain</vt:lpstr>
      <vt:lpstr>x,xYallTrain</vt:lpstr>
      <vt:lpstr>y,xYallTrain</vt:lpstr>
      <vt:lpstr>x,y,xYallTrain</vt:lpstr>
      <vt:lpstr>f_TrainingSummary</vt:lpstr>
      <vt:lpstr>f_TestingSummary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vmrguser</dc:creator>
  <cp:lastModifiedBy>vmrguser</cp:lastModifiedBy>
  <cp:lastPrinted>2013-09-11T04:41:30Z</cp:lastPrinted>
  <dcterms:created xsi:type="dcterms:W3CDTF">2013-08-28T15:19:38Z</dcterms:created>
  <dcterms:modified xsi:type="dcterms:W3CDTF">2014-06-03T03:21:59Z</dcterms:modified>
</cp:coreProperties>
</file>