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90" windowWidth="14220" windowHeight="12660" tabRatio="476" activeTab="1"/>
  </bookViews>
  <sheets>
    <sheet name="Succes Training" sheetId="1" r:id="rId1"/>
    <sheet name="f_TrainingSummary" sheetId="13" r:id="rId2"/>
    <sheet name="f_TestSummary_1StdDev" sheetId="12" r:id="rId3"/>
    <sheet name="f_TestSummary_2StdDev" sheetId="15" r:id="rId4"/>
  </sheets>
  <calcPr calcId="145621"/>
</workbook>
</file>

<file path=xl/calcChain.xml><?xml version="1.0" encoding="utf-8"?>
<calcChain xmlns="http://schemas.openxmlformats.org/spreadsheetml/2006/main">
  <c r="AI52" i="12" l="1"/>
  <c r="AA52" i="12"/>
  <c r="G69" i="15" l="1"/>
  <c r="F69" i="15"/>
  <c r="E69" i="15"/>
  <c r="G68" i="15"/>
  <c r="F68" i="15"/>
  <c r="E68" i="15"/>
  <c r="G67" i="15"/>
  <c r="F67" i="15"/>
  <c r="E67" i="15"/>
  <c r="G63" i="15"/>
  <c r="F63" i="15"/>
  <c r="K63" i="15" s="1"/>
  <c r="E63" i="15"/>
  <c r="J63" i="15" s="1"/>
  <c r="G62" i="15"/>
  <c r="F62" i="15"/>
  <c r="E62" i="15"/>
  <c r="G61" i="15"/>
  <c r="F61" i="15"/>
  <c r="E61" i="15"/>
  <c r="F60" i="15"/>
  <c r="E60" i="15"/>
  <c r="Y54" i="15"/>
  <c r="Y55" i="15" s="1"/>
  <c r="V54" i="15"/>
  <c r="T54" i="15"/>
  <c r="R54" i="15"/>
  <c r="Q54" i="15"/>
  <c r="P54" i="15"/>
  <c r="X52" i="15"/>
  <c r="V52" i="15"/>
  <c r="R52" i="15"/>
  <c r="Q52" i="15"/>
  <c r="X50" i="15"/>
  <c r="T50" i="15"/>
  <c r="R50" i="15"/>
  <c r="P50" i="15"/>
  <c r="S50" i="15" s="1"/>
  <c r="V48" i="15"/>
  <c r="T48" i="15"/>
  <c r="Q48" i="15"/>
  <c r="P48" i="15"/>
  <c r="W46" i="15"/>
  <c r="Z46" i="15" s="1"/>
  <c r="R46" i="15"/>
  <c r="U44" i="15"/>
  <c r="Z44" i="15" s="1"/>
  <c r="Q44" i="15"/>
  <c r="S44" i="15" s="1"/>
  <c r="L44" i="15"/>
  <c r="K44" i="15"/>
  <c r="J44" i="15"/>
  <c r="H44" i="15"/>
  <c r="G44" i="15"/>
  <c r="L43" i="15"/>
  <c r="K43" i="15"/>
  <c r="J43" i="15"/>
  <c r="H43" i="15"/>
  <c r="G43" i="15"/>
  <c r="T42" i="15"/>
  <c r="Z42" i="15" s="1"/>
  <c r="P42" i="15"/>
  <c r="S42" i="15" s="1"/>
  <c r="L42" i="15"/>
  <c r="K42" i="15"/>
  <c r="J42" i="15"/>
  <c r="H42" i="15"/>
  <c r="G42" i="15"/>
  <c r="L41" i="15"/>
  <c r="K41" i="15"/>
  <c r="K46" i="15" s="1"/>
  <c r="J41" i="15"/>
  <c r="I41" i="15"/>
  <c r="I42" i="15" s="1"/>
  <c r="H41" i="15"/>
  <c r="G41" i="15"/>
  <c r="G69" i="12"/>
  <c r="M63" i="12" s="1"/>
  <c r="G68" i="12"/>
  <c r="G67" i="12"/>
  <c r="F69" i="12"/>
  <c r="F62" i="12"/>
  <c r="F68" i="12"/>
  <c r="F67" i="12"/>
  <c r="E69" i="12"/>
  <c r="E68" i="12"/>
  <c r="E67" i="12"/>
  <c r="G63" i="12"/>
  <c r="F63" i="12"/>
  <c r="E63" i="12"/>
  <c r="G62" i="12"/>
  <c r="E62" i="12"/>
  <c r="G61" i="12"/>
  <c r="F61" i="12"/>
  <c r="E61" i="12"/>
  <c r="F60" i="12"/>
  <c r="E60" i="12"/>
  <c r="S48" i="15" l="1"/>
  <c r="L62" i="15"/>
  <c r="H47" i="15"/>
  <c r="H49" i="15" s="1"/>
  <c r="H51" i="15" s="1"/>
  <c r="L46" i="15"/>
  <c r="J47" i="15"/>
  <c r="J49" i="15" s="1"/>
  <c r="J51" i="15" s="1"/>
  <c r="S54" i="15"/>
  <c r="L63" i="15"/>
  <c r="L64" i="15" s="1"/>
  <c r="M70" i="15"/>
  <c r="I62" i="15"/>
  <c r="K47" i="15"/>
  <c r="K49" i="15" s="1"/>
  <c r="K51" i="15" s="1"/>
  <c r="F64" i="15"/>
  <c r="N71" i="15"/>
  <c r="N69" i="15"/>
  <c r="I63" i="15"/>
  <c r="J46" i="15"/>
  <c r="N61" i="15"/>
  <c r="G47" i="15"/>
  <c r="G49" i="15" s="1"/>
  <c r="G51" i="15" s="1"/>
  <c r="K48" i="15"/>
  <c r="K50" i="15" s="1"/>
  <c r="U55" i="15"/>
  <c r="L61" i="15"/>
  <c r="N63" i="15"/>
  <c r="J71" i="15"/>
  <c r="N70" i="15"/>
  <c r="M61" i="15"/>
  <c r="G64" i="15"/>
  <c r="L71" i="15"/>
  <c r="I71" i="15"/>
  <c r="M71" i="15"/>
  <c r="K69" i="15"/>
  <c r="L47" i="15"/>
  <c r="L49" i="15" s="1"/>
  <c r="L51" i="15" s="1"/>
  <c r="J69" i="15"/>
  <c r="L70" i="15"/>
  <c r="L69" i="15"/>
  <c r="G48" i="15"/>
  <c r="G50" i="15" s="1"/>
  <c r="M69" i="15"/>
  <c r="H48" i="15"/>
  <c r="H50" i="15" s="1"/>
  <c r="J62" i="15"/>
  <c r="J48" i="15"/>
  <c r="J50" i="15" s="1"/>
  <c r="K61" i="15"/>
  <c r="K62" i="15"/>
  <c r="K64" i="15" s="1"/>
  <c r="M63" i="15"/>
  <c r="N62" i="15"/>
  <c r="Z54" i="15"/>
  <c r="Z52" i="15"/>
  <c r="Z50" i="15"/>
  <c r="Z48" i="15"/>
  <c r="R55" i="15"/>
  <c r="S52" i="15"/>
  <c r="X55" i="15"/>
  <c r="J45" i="15"/>
  <c r="L48" i="15"/>
  <c r="L50" i="15" s="1"/>
  <c r="K45" i="15"/>
  <c r="T55" i="15"/>
  <c r="L45" i="15"/>
  <c r="M62" i="15"/>
  <c r="H46" i="15"/>
  <c r="W55" i="15"/>
  <c r="G45" i="15"/>
  <c r="P55" i="15"/>
  <c r="J70" i="15"/>
  <c r="Q55" i="15"/>
  <c r="I61" i="15"/>
  <c r="I64" i="15" s="1"/>
  <c r="E64" i="15"/>
  <c r="I69" i="15"/>
  <c r="K70" i="15"/>
  <c r="S46" i="15"/>
  <c r="S55" i="15" s="1"/>
  <c r="G46" i="15"/>
  <c r="V55" i="15"/>
  <c r="I70" i="15"/>
  <c r="K71" i="15"/>
  <c r="H45" i="15"/>
  <c r="I43" i="15"/>
  <c r="J61" i="15"/>
  <c r="G64" i="12"/>
  <c r="E64" i="12"/>
  <c r="F64" i="12"/>
  <c r="N62" i="12"/>
  <c r="N63" i="12"/>
  <c r="I63" i="12"/>
  <c r="J71" i="12"/>
  <c r="I71" i="12"/>
  <c r="L69" i="12"/>
  <c r="L72" i="12" s="1"/>
  <c r="K69" i="12"/>
  <c r="L61" i="12"/>
  <c r="K61" i="12"/>
  <c r="N61" i="12"/>
  <c r="M61" i="12"/>
  <c r="J62" i="12"/>
  <c r="J70" i="12"/>
  <c r="I62" i="12"/>
  <c r="I70" i="12"/>
  <c r="J69" i="12"/>
  <c r="J61" i="12"/>
  <c r="I61" i="12"/>
  <c r="I69" i="12"/>
  <c r="L62" i="12"/>
  <c r="L70" i="12"/>
  <c r="K62" i="12"/>
  <c r="K70" i="12"/>
  <c r="M69" i="12"/>
  <c r="N69" i="12"/>
  <c r="L63" i="12"/>
  <c r="K63" i="12"/>
  <c r="L71" i="12"/>
  <c r="K71" i="12"/>
  <c r="J63" i="12"/>
  <c r="N70" i="12"/>
  <c r="M62" i="12"/>
  <c r="M70" i="12"/>
  <c r="N71" i="12"/>
  <c r="M71" i="12"/>
  <c r="Z55" i="15" l="1"/>
  <c r="M72" i="12"/>
  <c r="J72" i="12"/>
  <c r="K72" i="12"/>
  <c r="N72" i="12"/>
  <c r="J64" i="15"/>
  <c r="L64" i="12"/>
  <c r="I72" i="12"/>
  <c r="I44" i="15"/>
  <c r="K64" i="12"/>
  <c r="J64" i="12"/>
  <c r="I64" i="12"/>
  <c r="I45" i="15" l="1"/>
  <c r="I46" i="15" l="1"/>
  <c r="I47" i="15" l="1"/>
  <c r="I48" i="15" l="1"/>
  <c r="I49" i="15" l="1"/>
  <c r="I50" i="15" s="1"/>
  <c r="I51" i="15" l="1"/>
  <c r="Y54" i="12"/>
  <c r="Y55" i="12" s="1"/>
  <c r="T54" i="12"/>
  <c r="X52" i="12"/>
  <c r="V52" i="12"/>
  <c r="X50" i="12"/>
  <c r="T50" i="12"/>
  <c r="Z50" i="12" s="1"/>
  <c r="V48" i="12"/>
  <c r="T48" i="12"/>
  <c r="W46" i="12"/>
  <c r="Z46" i="12" s="1"/>
  <c r="U44" i="12"/>
  <c r="Z44" i="12" s="1"/>
  <c r="R54" i="12"/>
  <c r="Q54" i="12"/>
  <c r="P54" i="12"/>
  <c r="R52" i="12"/>
  <c r="Q52" i="12"/>
  <c r="R50" i="12"/>
  <c r="P50" i="12"/>
  <c r="R46" i="12"/>
  <c r="S46" i="12" s="1"/>
  <c r="Q44" i="12"/>
  <c r="S44" i="12" s="1"/>
  <c r="U55" i="12" l="1"/>
  <c r="Z52" i="12"/>
  <c r="R55" i="12"/>
  <c r="X55" i="12"/>
  <c r="W55" i="12"/>
  <c r="I41" i="12"/>
  <c r="I42" i="12" s="1"/>
  <c r="M166" i="13"/>
  <c r="M165" i="13"/>
  <c r="F158" i="13"/>
  <c r="F157" i="13"/>
  <c r="F156" i="13"/>
  <c r="F155" i="13"/>
  <c r="T170" i="13"/>
  <c r="T169" i="13"/>
  <c r="T168" i="13"/>
  <c r="T167" i="13"/>
  <c r="T166" i="13"/>
  <c r="M170" i="13"/>
  <c r="T165" i="13"/>
  <c r="T164" i="13"/>
  <c r="T163" i="13"/>
  <c r="T162" i="13"/>
  <c r="T161" i="13"/>
  <c r="T160" i="13"/>
  <c r="T159" i="13"/>
  <c r="T156" i="13"/>
  <c r="T155" i="13"/>
  <c r="T153" i="13"/>
  <c r="M169" i="13"/>
  <c r="M168" i="13"/>
  <c r="M167" i="13"/>
  <c r="M164" i="13"/>
  <c r="M163" i="13"/>
  <c r="M162" i="13"/>
  <c r="M161" i="13"/>
  <c r="M160" i="13"/>
  <c r="M159" i="13"/>
  <c r="M158" i="13"/>
  <c r="M157" i="13"/>
  <c r="M156" i="13"/>
  <c r="M155" i="13"/>
  <c r="M154" i="13"/>
  <c r="M153" i="13"/>
  <c r="F168" i="13"/>
  <c r="F167" i="13"/>
  <c r="F166" i="13"/>
  <c r="F165" i="13"/>
  <c r="F164" i="13"/>
  <c r="F163" i="13"/>
  <c r="F162" i="13"/>
  <c r="F161" i="13"/>
  <c r="F160" i="13"/>
  <c r="F159" i="13"/>
  <c r="F138" i="13"/>
  <c r="E138" i="13"/>
  <c r="I64" i="13"/>
  <c r="I43" i="12" l="1"/>
  <c r="T171" i="13"/>
  <c r="G139" i="13" s="1"/>
  <c r="G168" i="13"/>
  <c r="U166" i="13"/>
  <c r="F173" i="13"/>
  <c r="E141" i="13" s="1"/>
  <c r="M171" i="13"/>
  <c r="F139" i="13" s="1"/>
  <c r="T176" i="13"/>
  <c r="G147" i="13" s="1"/>
  <c r="T175" i="13"/>
  <c r="G141" i="13" s="1"/>
  <c r="M172" i="13"/>
  <c r="F145" i="13" s="1"/>
  <c r="M174" i="13"/>
  <c r="F146" i="13" s="1"/>
  <c r="M175" i="13"/>
  <c r="F141" i="13" s="1"/>
  <c r="M173" i="13"/>
  <c r="F140" i="13" s="1"/>
  <c r="M176" i="13"/>
  <c r="F147" i="13" s="1"/>
  <c r="U168" i="13"/>
  <c r="U170" i="13"/>
  <c r="U160" i="13"/>
  <c r="U162" i="13"/>
  <c r="U164" i="13"/>
  <c r="F171" i="13"/>
  <c r="E140" i="13" s="1"/>
  <c r="F172" i="13"/>
  <c r="E146" i="13" s="1"/>
  <c r="F174" i="13"/>
  <c r="E147" i="13" s="1"/>
  <c r="G166" i="13"/>
  <c r="U156" i="13"/>
  <c r="T157" i="13"/>
  <c r="T173" i="13" s="1"/>
  <c r="G140" i="13" s="1"/>
  <c r="T158" i="13"/>
  <c r="T174" i="13" s="1"/>
  <c r="G146" i="13" s="1"/>
  <c r="N160" i="13"/>
  <c r="G162" i="13"/>
  <c r="N162" i="13"/>
  <c r="N170" i="13"/>
  <c r="G156" i="13"/>
  <c r="G164" i="13"/>
  <c r="N156" i="13"/>
  <c r="N164" i="13"/>
  <c r="G158" i="13"/>
  <c r="N158" i="13"/>
  <c r="N166" i="13"/>
  <c r="G160" i="13"/>
  <c r="N168" i="13"/>
  <c r="N154" i="13"/>
  <c r="T154" i="13"/>
  <c r="T172" i="13" s="1"/>
  <c r="G145" i="13" s="1"/>
  <c r="G142" i="13" l="1"/>
  <c r="I44" i="12"/>
  <c r="I45" i="12" s="1"/>
  <c r="J141" i="13"/>
  <c r="J149" i="13"/>
  <c r="M139" i="13"/>
  <c r="I141" i="13"/>
  <c r="F142" i="13"/>
  <c r="L147" i="13"/>
  <c r="N147" i="13"/>
  <c r="N139" i="13"/>
  <c r="M147" i="13"/>
  <c r="I149" i="13"/>
  <c r="I140" i="13"/>
  <c r="J148" i="13"/>
  <c r="J140" i="13"/>
  <c r="I148" i="13"/>
  <c r="L141" i="13"/>
  <c r="K149" i="13"/>
  <c r="K141" i="13"/>
  <c r="L149" i="13"/>
  <c r="M148" i="13"/>
  <c r="N140" i="13"/>
  <c r="N148" i="13"/>
  <c r="M140" i="13"/>
  <c r="M149" i="13"/>
  <c r="N141" i="13"/>
  <c r="N149" i="13"/>
  <c r="M141" i="13"/>
  <c r="K139" i="13"/>
  <c r="K147" i="13"/>
  <c r="L139" i="13"/>
  <c r="L140" i="13"/>
  <c r="K148" i="13"/>
  <c r="K140" i="13"/>
  <c r="L148" i="13"/>
  <c r="U176" i="13"/>
  <c r="U172" i="13"/>
  <c r="U171" i="13"/>
  <c r="U175" i="13"/>
  <c r="N176" i="13"/>
  <c r="N175" i="13"/>
  <c r="N174" i="13"/>
  <c r="N173" i="13"/>
  <c r="N172" i="13"/>
  <c r="N171" i="13"/>
  <c r="U158" i="13"/>
  <c r="U154" i="13"/>
  <c r="G174" i="13"/>
  <c r="G173" i="13"/>
  <c r="G172" i="13"/>
  <c r="G171" i="13"/>
  <c r="F71" i="13"/>
  <c r="F72" i="13" s="1"/>
  <c r="F68" i="13"/>
  <c r="F70" i="13" s="1"/>
  <c r="F65" i="13"/>
  <c r="F66" i="13" s="1"/>
  <c r="F116" i="13"/>
  <c r="F118" i="13" s="1"/>
  <c r="F113" i="13"/>
  <c r="F115" i="13" s="1"/>
  <c r="F110" i="13"/>
  <c r="F112" i="13" s="1"/>
  <c r="F107" i="13"/>
  <c r="F109" i="13" s="1"/>
  <c r="F104" i="13"/>
  <c r="F106" i="13" s="1"/>
  <c r="F101" i="13"/>
  <c r="F102" i="13" s="1"/>
  <c r="F98" i="13"/>
  <c r="F100" i="13" s="1"/>
  <c r="F95" i="13"/>
  <c r="F97" i="13" s="1"/>
  <c r="F92" i="13"/>
  <c r="F94" i="13" s="1"/>
  <c r="G119" i="13"/>
  <c r="H119" i="13"/>
  <c r="I119" i="13"/>
  <c r="G120" i="13"/>
  <c r="H120" i="13"/>
  <c r="I120" i="13"/>
  <c r="G121" i="13"/>
  <c r="H121" i="13"/>
  <c r="I121" i="13"/>
  <c r="G122" i="13"/>
  <c r="H122" i="13"/>
  <c r="I122" i="13"/>
  <c r="F89" i="13"/>
  <c r="F91" i="13" s="1"/>
  <c r="F86" i="13"/>
  <c r="F88" i="13" s="1"/>
  <c r="F83" i="13"/>
  <c r="F85" i="13" s="1"/>
  <c r="F80" i="13"/>
  <c r="F82" i="13" s="1"/>
  <c r="F77" i="13"/>
  <c r="F79" i="13" s="1"/>
  <c r="F74" i="13"/>
  <c r="F75" i="13" s="1"/>
  <c r="F62" i="13"/>
  <c r="F63" i="13" s="1"/>
  <c r="F59" i="13"/>
  <c r="F61" i="13" s="1"/>
  <c r="F56" i="13"/>
  <c r="F58" i="13" s="1"/>
  <c r="I46" i="12" l="1"/>
  <c r="I47" i="12"/>
  <c r="I48" i="12" s="1"/>
  <c r="M150" i="13"/>
  <c r="N150" i="13"/>
  <c r="L150" i="13"/>
  <c r="K150" i="13"/>
  <c r="I49" i="12"/>
  <c r="I50" i="12" s="1"/>
  <c r="K142" i="13"/>
  <c r="L142" i="13"/>
  <c r="U174" i="13"/>
  <c r="U173" i="13"/>
  <c r="F69" i="13"/>
  <c r="F73" i="13"/>
  <c r="F67" i="13"/>
  <c r="F103" i="13"/>
  <c r="F111" i="13"/>
  <c r="F114" i="13"/>
  <c r="F117" i="13"/>
  <c r="F108" i="13"/>
  <c r="F105" i="13"/>
  <c r="I124" i="13"/>
  <c r="H123" i="13"/>
  <c r="G124" i="13"/>
  <c r="I123" i="13"/>
  <c r="F93" i="13"/>
  <c r="G123" i="13"/>
  <c r="H124" i="13"/>
  <c r="F96" i="13"/>
  <c r="F99" i="13"/>
  <c r="F76" i="13"/>
  <c r="F84" i="13"/>
  <c r="F78" i="13"/>
  <c r="F87" i="13"/>
  <c r="F81" i="13"/>
  <c r="F90" i="13"/>
  <c r="F64" i="13"/>
  <c r="F60" i="13"/>
  <c r="F57" i="13"/>
  <c r="F26" i="13"/>
  <c r="F28" i="13" s="1"/>
  <c r="F34" i="13" s="1"/>
  <c r="E20" i="13"/>
  <c r="E21" i="13"/>
  <c r="E22" i="13"/>
  <c r="E23" i="13"/>
  <c r="E24" i="13"/>
  <c r="E25" i="13"/>
  <c r="I51" i="12" l="1"/>
  <c r="F29" i="13"/>
  <c r="F35" i="13" s="1"/>
  <c r="F36" i="13"/>
  <c r="F31" i="13"/>
  <c r="F37" i="13" s="1"/>
  <c r="F27" i="13"/>
  <c r="F33" i="13" s="1"/>
  <c r="P48" i="12" l="1"/>
  <c r="Q48" i="12"/>
  <c r="Q55" i="12" s="1"/>
  <c r="V54" i="12"/>
  <c r="V55" i="12" l="1"/>
  <c r="Z54" i="12"/>
  <c r="S48" i="12"/>
  <c r="S50" i="12"/>
  <c r="Z48" i="12"/>
  <c r="S52" i="12"/>
  <c r="S54" i="12"/>
  <c r="F154" i="13"/>
  <c r="F170" i="13" s="1"/>
  <c r="E145" i="13" s="1"/>
  <c r="F153" i="13"/>
  <c r="E19" i="13"/>
  <c r="P42" i="12"/>
  <c r="P55" i="12" s="1"/>
  <c r="T42" i="12"/>
  <c r="T55" i="12" s="1"/>
  <c r="F169" i="13" l="1"/>
  <c r="E139" i="13" s="1"/>
  <c r="E142" i="13" s="1"/>
  <c r="G154" i="13"/>
  <c r="Z42" i="12"/>
  <c r="Z55" i="12" s="1"/>
  <c r="S42" i="12"/>
  <c r="S55" i="12" s="1"/>
  <c r="I125" i="13"/>
  <c r="I127" i="13" s="1"/>
  <c r="I129" i="13" s="1"/>
  <c r="I126" i="13"/>
  <c r="I128" i="13" s="1"/>
  <c r="H125" i="13"/>
  <c r="G126" i="13"/>
  <c r="G128" i="13" s="1"/>
  <c r="H126" i="13"/>
  <c r="H128" i="13" s="1"/>
  <c r="F32" i="13"/>
  <c r="G125" i="13"/>
  <c r="G127" i="13" s="1"/>
  <c r="G129" i="13" s="1"/>
  <c r="J139" i="13" l="1"/>
  <c r="J142" i="13" s="1"/>
  <c r="I147" i="13"/>
  <c r="I150" i="13" s="1"/>
  <c r="I139" i="13"/>
  <c r="I142" i="13" s="1"/>
  <c r="J147" i="13"/>
  <c r="J150" i="13" s="1"/>
  <c r="G170" i="13"/>
  <c r="G169" i="13"/>
  <c r="H127" i="13"/>
  <c r="H129" i="13" s="1"/>
  <c r="K5" i="1"/>
  <c r="E144" i="13" s="1"/>
  <c r="K6" i="1" l="1"/>
  <c r="F144" i="13" s="1"/>
  <c r="K7" i="1"/>
  <c r="G144" i="13" s="1"/>
  <c r="L5" i="1"/>
  <c r="G10" i="1" s="1"/>
  <c r="H11" i="1"/>
  <c r="L7" i="1"/>
  <c r="G12" i="1" s="1"/>
  <c r="M5" i="1"/>
  <c r="H10" i="1" s="1"/>
  <c r="M7" i="1"/>
  <c r="H12" i="1" s="1"/>
  <c r="K41" i="12"/>
  <c r="H41" i="12"/>
  <c r="H43" i="12"/>
  <c r="K44" i="12"/>
  <c r="H44" i="12"/>
  <c r="G42" i="12"/>
  <c r="K43" i="12"/>
  <c r="G43" i="12"/>
  <c r="L43" i="12"/>
  <c r="K42" i="12"/>
  <c r="J44" i="12"/>
  <c r="L44" i="12"/>
  <c r="G44" i="12"/>
  <c r="L42" i="12"/>
  <c r="J41" i="12"/>
  <c r="G41" i="12"/>
  <c r="L41" i="12"/>
  <c r="J42" i="12"/>
  <c r="J43" i="12"/>
  <c r="H42" i="12"/>
  <c r="G11" i="1"/>
  <c r="J5" i="1"/>
  <c r="J6" i="1"/>
  <c r="J7" i="1"/>
  <c r="F12" i="1" s="1"/>
  <c r="G60" i="12" l="1"/>
  <c r="G60" i="15"/>
  <c r="G138" i="13"/>
  <c r="K48" i="12"/>
  <c r="K50" i="12" s="1"/>
  <c r="K47" i="12"/>
  <c r="K49" i="12" s="1"/>
  <c r="H47" i="12"/>
  <c r="H49" i="12" s="1"/>
  <c r="L47" i="12"/>
  <c r="L49" i="12" s="1"/>
  <c r="J47" i="12"/>
  <c r="J49" i="12" s="1"/>
  <c r="J45" i="12"/>
  <c r="G46" i="12"/>
  <c r="G47" i="12"/>
  <c r="G49" i="12" s="1"/>
  <c r="G45" i="12"/>
  <c r="L45" i="12"/>
  <c r="H48" i="12"/>
  <c r="H50" i="12" s="1"/>
  <c r="J46" i="12"/>
  <c r="J48" i="12"/>
  <c r="J50" i="12" s="1"/>
  <c r="G48" i="12"/>
  <c r="G50" i="12" s="1"/>
  <c r="L48" i="12"/>
  <c r="L50" i="12" s="1"/>
  <c r="K46" i="12"/>
  <c r="L46" i="12"/>
  <c r="K45" i="12"/>
  <c r="H46" i="12"/>
  <c r="H45" i="12"/>
  <c r="N6" i="1"/>
  <c r="O6" i="1" s="1"/>
  <c r="N5" i="1"/>
  <c r="O5" i="1" s="1"/>
  <c r="N7" i="1"/>
  <c r="O7" i="1" s="1"/>
  <c r="J51" i="12" l="1"/>
  <c r="G51" i="12"/>
  <c r="L51" i="12"/>
  <c r="K51" i="12"/>
  <c r="H51" i="12"/>
</calcChain>
</file>

<file path=xl/comments1.xml><?xml version="1.0" encoding="utf-8"?>
<comments xmlns="http://schemas.openxmlformats.org/spreadsheetml/2006/main">
  <authors>
    <author>vmrguser</author>
  </authors>
  <commentList>
    <comment ref="E18" authorId="0">
      <text>
        <r>
          <rPr>
            <b/>
            <sz val="8"/>
            <color indexed="81"/>
            <rFont val="Tahoma"/>
            <family val="2"/>
          </rPr>
          <t>Red color indicates that this exemplar value was considered to be successful.</t>
        </r>
      </text>
    </comment>
    <comment ref="L139" authorId="0">
      <text>
        <r>
          <rPr>
            <b/>
            <sz val="8"/>
            <color indexed="81"/>
            <rFont val="Tahoma"/>
            <family val="2"/>
          </rPr>
          <t xml:space="preserve">Red color indicates that we have crossed the boundary with successful tasks. </t>
        </r>
      </text>
    </comment>
    <comment ref="F142" authorId="0">
      <text>
        <r>
          <rPr>
            <b/>
            <sz val="8"/>
            <color indexed="81"/>
            <rFont val="Tahoma"/>
            <family val="2"/>
          </rPr>
          <t>Avg of 2 and 3D</t>
        </r>
      </text>
    </comment>
    <comment ref="K142" authorId="0">
      <text>
        <r>
          <rPr>
            <b/>
            <sz val="8"/>
            <color indexed="81"/>
            <rFont val="Tahoma"/>
            <family val="2"/>
          </rPr>
          <t>Avg of 2D &amp; 3D</t>
        </r>
      </text>
    </comment>
  </commentList>
</comments>
</file>

<file path=xl/comments2.xml><?xml version="1.0" encoding="utf-8"?>
<comments xmlns="http://schemas.openxmlformats.org/spreadsheetml/2006/main">
  <authors>
    <author>vmrguser</author>
  </authors>
  <commentList>
    <comment ref="P2" authorId="0">
      <text>
        <r>
          <rPr>
            <b/>
            <sz val="8"/>
            <color indexed="81"/>
            <rFont val="Tahoma"/>
            <family val="2"/>
          </rPr>
          <t>1 = correlated
0 = not correlated
this was updated both in the code and here.</t>
        </r>
      </text>
    </comment>
    <comment ref="P5" authorId="0">
      <text>
        <r>
          <rPr>
            <b/>
            <sz val="8"/>
            <color indexed="81"/>
            <rFont val="Tahoma"/>
            <family val="2"/>
          </rPr>
          <t>1 means it is not correlated. We would like to see a zero here.</t>
        </r>
      </text>
    </comment>
    <comment ref="Q5" authorId="0">
      <text>
        <r>
          <rPr>
            <b/>
            <sz val="8"/>
            <color indexed="81"/>
            <rFont val="Tahoma"/>
            <family val="2"/>
          </rPr>
          <t>These are flagged as 1 b/c the range for failure correlation in y is very similar to that of x.</t>
        </r>
      </text>
    </comment>
    <comment ref="P11" authorId="0">
      <text>
        <r>
          <rPr>
            <b/>
            <sz val="8"/>
            <color indexed="81"/>
            <rFont val="Tahoma"/>
            <family val="2"/>
          </rPr>
          <t>X correlatoin will almost always be flagged because the range values for failure are almost the same as those for y.</t>
        </r>
      </text>
    </comment>
    <comment ref="N18" authorId="0">
      <text>
        <r>
          <rPr>
            <b/>
            <sz val="8"/>
            <color indexed="81"/>
            <rFont val="Tahoma"/>
            <family val="2"/>
          </rPr>
          <t>Inside success range</t>
        </r>
      </text>
    </comment>
    <comment ref="P18" authorId="0">
      <text>
        <r>
          <rPr>
            <b/>
            <sz val="8"/>
            <color indexed="81"/>
            <rFont val="Tahoma"/>
            <family val="2"/>
          </rPr>
          <t xml:space="preserve">If failure not detected then don't consider the correlation values.
</t>
        </r>
      </text>
    </comment>
    <comment ref="N19" authorId="0">
      <text>
        <r>
          <rPr>
            <b/>
            <sz val="8"/>
            <color indexed="81"/>
            <rFont val="Tahoma"/>
            <family val="2"/>
          </rPr>
          <t>Inside success range</t>
        </r>
      </text>
    </comment>
    <comment ref="N22" authorId="0">
      <text>
        <r>
          <rPr>
            <b/>
            <sz val="8"/>
            <color indexed="81"/>
            <rFont val="Tahoma"/>
            <family val="2"/>
          </rPr>
          <t xml:space="preserve">Inside success range
</t>
        </r>
      </text>
    </comment>
    <comment ref="S48" authorId="0">
      <text>
        <r>
          <rPr>
            <b/>
            <sz val="8"/>
            <color indexed="81"/>
            <rFont val="Tahoma"/>
            <family val="2"/>
          </rPr>
          <t>since y was not identified at all we must give 0 here.</t>
        </r>
      </text>
    </comment>
    <comment ref="L61" authorId="0">
      <text>
        <r>
          <rPr>
            <b/>
            <sz val="8"/>
            <color indexed="81"/>
            <rFont val="Tahoma"/>
            <family val="2"/>
          </rPr>
          <t xml:space="preserve">Red color indicates that we have crossed the boundary with successful tasks. </t>
        </r>
      </text>
    </comment>
    <comment ref="F64" authorId="0">
      <text>
        <r>
          <rPr>
            <b/>
            <sz val="8"/>
            <color indexed="81"/>
            <rFont val="Tahoma"/>
            <family val="2"/>
          </rPr>
          <t>Avg of 2 and 3D</t>
        </r>
      </text>
    </comment>
    <comment ref="K64" authorId="0">
      <text>
        <r>
          <rPr>
            <b/>
            <sz val="8"/>
            <color indexed="81"/>
            <rFont val="Tahoma"/>
            <family val="2"/>
          </rPr>
          <t>Avg of 2D &amp; 3D</t>
        </r>
      </text>
    </comment>
  </commentList>
</comments>
</file>

<file path=xl/comments3.xml><?xml version="1.0" encoding="utf-8"?>
<comments xmlns="http://schemas.openxmlformats.org/spreadsheetml/2006/main">
  <authors>
    <author>vmrguser</author>
  </authors>
  <commentList>
    <comment ref="P2" authorId="0">
      <text>
        <r>
          <rPr>
            <b/>
            <sz val="8"/>
            <color indexed="81"/>
            <rFont val="Tahoma"/>
            <family val="2"/>
          </rPr>
          <t>1 = correlated
0 = not correlated
this was updated both in the code and here.</t>
        </r>
      </text>
    </comment>
    <comment ref="N18" authorId="0">
      <text>
        <r>
          <rPr>
            <b/>
            <sz val="8"/>
            <color indexed="81"/>
            <rFont val="Tahoma"/>
            <family val="2"/>
          </rPr>
          <t>Inside success range</t>
        </r>
      </text>
    </comment>
    <comment ref="N19" authorId="0">
      <text>
        <r>
          <rPr>
            <b/>
            <sz val="8"/>
            <color indexed="81"/>
            <rFont val="Tahoma"/>
            <family val="2"/>
          </rPr>
          <t>Inside success range</t>
        </r>
      </text>
    </comment>
    <comment ref="N22" authorId="0">
      <text>
        <r>
          <rPr>
            <b/>
            <sz val="8"/>
            <color indexed="81"/>
            <rFont val="Tahoma"/>
            <family val="2"/>
          </rPr>
          <t xml:space="preserve">Inside success range
</t>
        </r>
      </text>
    </comment>
    <comment ref="S48" authorId="0">
      <text>
        <r>
          <rPr>
            <b/>
            <sz val="8"/>
            <color indexed="81"/>
            <rFont val="Tahoma"/>
            <family val="2"/>
          </rPr>
          <t>since y was not identified at all we must give 0 here.</t>
        </r>
      </text>
    </comment>
    <comment ref="L61" authorId="0">
      <text>
        <r>
          <rPr>
            <b/>
            <sz val="8"/>
            <color indexed="81"/>
            <rFont val="Tahoma"/>
            <family val="2"/>
          </rPr>
          <t xml:space="preserve">Red color indicates that we have crossed the boundary with successful tasks. </t>
        </r>
      </text>
    </comment>
    <comment ref="F64" authorId="0">
      <text>
        <r>
          <rPr>
            <b/>
            <sz val="8"/>
            <color indexed="81"/>
            <rFont val="Tahoma"/>
            <family val="2"/>
          </rPr>
          <t>Avg of 2 and 3D</t>
        </r>
      </text>
    </comment>
    <comment ref="K64" authorId="0">
      <text>
        <r>
          <rPr>
            <b/>
            <sz val="8"/>
            <color indexed="81"/>
            <rFont val="Tahoma"/>
            <family val="2"/>
          </rPr>
          <t>Avg of 2D &amp; 3D</t>
        </r>
      </text>
    </comment>
  </commentList>
</comments>
</file>

<file path=xl/sharedStrings.xml><?xml version="1.0" encoding="utf-8"?>
<sst xmlns="http://schemas.openxmlformats.org/spreadsheetml/2006/main" count="1154" uniqueCount="238">
  <si>
    <t>Training</t>
  </si>
  <si>
    <t>xDir</t>
  </si>
  <si>
    <t>yDir</t>
  </si>
  <si>
    <t>MyRot</t>
  </si>
  <si>
    <t>Success</t>
  </si>
  <si>
    <t>Summary of Variables: Empirical Guess before computing</t>
  </si>
  <si>
    <t>Average</t>
  </si>
  <si>
    <t>Trial 0</t>
  </si>
  <si>
    <t>Trial 77</t>
  </si>
  <si>
    <t>Trial 78</t>
  </si>
  <si>
    <t>Trial 79</t>
  </si>
  <si>
    <t>Trial 81</t>
  </si>
  <si>
    <t>Trial 82</t>
  </si>
  <si>
    <t>MzRotPos</t>
  </si>
  <si>
    <t>Ratio</t>
  </si>
  <si>
    <t>Max</t>
  </si>
  <si>
    <t>Min</t>
  </si>
  <si>
    <t>StdDev</t>
  </si>
  <si>
    <t>Percentage</t>
  </si>
  <si>
    <t>Failure Detection</t>
  </si>
  <si>
    <t>FxAppPos</t>
  </si>
  <si>
    <t>XY</t>
  </si>
  <si>
    <t>exp1</t>
  </si>
  <si>
    <t>y</t>
  </si>
  <si>
    <t>exp2</t>
  </si>
  <si>
    <t>exp3</t>
  </si>
  <si>
    <t>exp4</t>
  </si>
  <si>
    <t>exp5</t>
  </si>
  <si>
    <t>exp6</t>
  </si>
  <si>
    <t>exp7</t>
  </si>
  <si>
    <t>exp8</t>
  </si>
  <si>
    <t>exp9</t>
  </si>
  <si>
    <t>exp10</t>
  </si>
  <si>
    <t>exp11</t>
  </si>
  <si>
    <t>exp12</t>
  </si>
  <si>
    <t>exp13</t>
  </si>
  <si>
    <t>exp14</t>
  </si>
  <si>
    <t>exp15</t>
  </si>
  <si>
    <t>exp16</t>
  </si>
  <si>
    <t>exp17</t>
  </si>
  <si>
    <t>exp18</t>
  </si>
  <si>
    <t>exp19</t>
  </si>
  <si>
    <t>exp20</t>
  </si>
  <si>
    <t>Parameters</t>
  </si>
  <si>
    <t>Divergence</t>
  </si>
  <si>
    <t>MaxDiff</t>
  </si>
  <si>
    <t>MinDiff</t>
  </si>
  <si>
    <t>maxRatio</t>
  </si>
  <si>
    <t>minRatio</t>
  </si>
  <si>
    <t>Statistics</t>
  </si>
  <si>
    <t>x</t>
  </si>
  <si>
    <t>Test</t>
  </si>
  <si>
    <t>-y</t>
  </si>
  <si>
    <t>topThreshold</t>
  </si>
  <si>
    <t>bottomThreshold</t>
  </si>
  <si>
    <t>Perc</t>
  </si>
  <si>
    <t>Combined</t>
  </si>
  <si>
    <t>x,y</t>
  </si>
  <si>
    <t>Axis</t>
  </si>
  <si>
    <t>MzRot</t>
  </si>
  <si>
    <t>FRComb</t>
  </si>
  <si>
    <t>CorrlComb</t>
  </si>
  <si>
    <t>X</t>
  </si>
  <si>
    <t>Y</t>
  </si>
  <si>
    <t>X,Y</t>
  </si>
  <si>
    <t xml:space="preserve"> </t>
  </si>
  <si>
    <t>Notes</t>
  </si>
  <si>
    <t>Avg</t>
  </si>
  <si>
    <t>Std Dev</t>
  </si>
  <si>
    <t>Stat</t>
  </si>
  <si>
    <t>Stats</t>
  </si>
  <si>
    <t>Results Summary</t>
  </si>
  <si>
    <t>1) Failure Detection: Two Analysis Modes (a) Individual Parameter Analysis and Combined Parameter Analysis</t>
  </si>
  <si>
    <t>2) Failure Correlation: More difficult than failure detection. Failure detection just has to detect KP value outside success range. Correlation requires that value is within bounds of failure recognition range. As we introduce divergence in more axes, there is more variability in the ranges of the values. Currently with this approach we are trying to have one mean and upper/lower thresholds to accomodate all values.</t>
  </si>
  <si>
    <t>3) historical Averages and StdDev Deviations</t>
  </si>
  <si>
    <t>Summary</t>
  </si>
  <si>
    <t>+y</t>
  </si>
  <si>
    <t>x,xYall</t>
  </si>
  <si>
    <t>xYall</t>
  </si>
  <si>
    <t>y,xYall</t>
  </si>
  <si>
    <t>x,y,xYall</t>
  </si>
  <si>
    <t>Break down</t>
  </si>
  <si>
    <t>`</t>
  </si>
  <si>
    <t>y,Yall</t>
  </si>
  <si>
    <t>Yall</t>
  </si>
  <si>
    <t>YallDir</t>
  </si>
  <si>
    <t>Y,Yall</t>
  </si>
  <si>
    <t>X,Y,Yall</t>
  </si>
  <si>
    <t>x Explr</t>
  </si>
  <si>
    <t>y Explr</t>
  </si>
  <si>
    <t>Yall Explr</t>
  </si>
  <si>
    <t>MzR1</t>
  </si>
  <si>
    <t>MzR23</t>
  </si>
  <si>
    <t>FxA1</t>
  </si>
  <si>
    <t>FxA2</t>
  </si>
  <si>
    <t>FxA3</t>
  </si>
  <si>
    <t>MyR</t>
  </si>
  <si>
    <t>FzA1</t>
  </si>
  <si>
    <t>FzA2</t>
  </si>
  <si>
    <t>FzA3</t>
  </si>
  <si>
    <t>Div Direction</t>
  </si>
  <si>
    <t>Div Number</t>
  </si>
  <si>
    <t>Trial Number</t>
  </si>
  <si>
    <t>also made contact with wall</t>
  </si>
  <si>
    <t>direct contact with snap wall</t>
  </si>
  <si>
    <t>contact is made similarly to 0.090. snaps still hit wall before goal reached</t>
  </si>
  <si>
    <t>Right most snap made over the top of femal wall</t>
  </si>
  <si>
    <t>strong rotational contact</t>
  </si>
  <si>
    <t>Should test negative angles as well</t>
  </si>
  <si>
    <t>Male snap jammed onto female front wall</t>
  </si>
  <si>
    <t>very interesting for low val.</t>
  </si>
  <si>
    <t>+Yall</t>
  </si>
  <si>
    <t>-Yall</t>
  </si>
  <si>
    <t>FzA</t>
  </si>
  <si>
    <t>MzR</t>
  </si>
  <si>
    <t xml:space="preserve">Saying that FzA with MyR is marked as correlation for failure. </t>
  </si>
  <si>
    <t>No horizontal contact with snap wals. The y value here is suspect.</t>
  </si>
  <si>
    <t>started saving histData as an output.mat</t>
  </si>
  <si>
    <t>X,-Y</t>
  </si>
  <si>
    <t>Had no rotation state. Artificially added it to 047,048.</t>
  </si>
  <si>
    <t>red color means that this direction was considered successful not a failure. It's data will not be used to update the mean value of the historic data.</t>
  </si>
  <si>
    <t>considered a successful task</t>
  </si>
  <si>
    <t>Roll</t>
  </si>
  <si>
    <t>Trials</t>
  </si>
  <si>
    <t>y value counted as successful</t>
  </si>
  <si>
    <t>+x,-y</t>
  </si>
  <si>
    <t>+x,+y</t>
  </si>
  <si>
    <t>+x,+Yall</t>
  </si>
  <si>
    <t>+x,-Yall</t>
  </si>
  <si>
    <t>x,y,Yall3</t>
  </si>
  <si>
    <t>x,y,Yall2</t>
  </si>
  <si>
    <t>x,y,Yall1</t>
  </si>
  <si>
    <t>x,+y</t>
  </si>
  <si>
    <t>x,-y</t>
  </si>
  <si>
    <t>-y,+Yall</t>
  </si>
  <si>
    <t>Dev/Avg</t>
  </si>
  <si>
    <t>X,-Yall</t>
  </si>
  <si>
    <t>X,+Yall</t>
  </si>
  <si>
    <t>y,+Yall</t>
  </si>
  <si>
    <t>y,-Yall</t>
  </si>
  <si>
    <t>x,-Yall</t>
  </si>
  <si>
    <t>x,+Yall</t>
  </si>
  <si>
    <t>1D Avg Avg's</t>
  </si>
  <si>
    <t>1D Avg StdDev's</t>
  </si>
  <si>
    <t>2D Avg Avg's</t>
  </si>
  <si>
    <t>2D Avg StdDev's</t>
  </si>
  <si>
    <t>3D Avg Avg's</t>
  </si>
  <si>
    <t>3D Avg StdDev's</t>
  </si>
  <si>
    <t>Training Summary Report</t>
  </si>
  <si>
    <t xml:space="preserve"> Difference between Success and training.</t>
  </si>
  <si>
    <t>1D Tr</t>
  </si>
  <si>
    <t>2D Tr</t>
  </si>
  <si>
    <t>3D Tr</t>
  </si>
  <si>
    <t>- Are quite different in their average values in all 1D, 2D, and 3D modalities</t>
  </si>
  <si>
    <t>- However, there is great variability in the values, so there is still great overlap between 1D, 2D, and 3D sub-groups. This is something we wanted to avoid, by creating the divergence sub-groups.</t>
  </si>
  <si>
    <t>FzA.Mag</t>
  </si>
  <si>
    <t>MyR.Mag</t>
  </si>
  <si>
    <t>MzR.Amp</t>
  </si>
  <si>
    <t>UB</t>
  </si>
  <si>
    <t>LB</t>
  </si>
  <si>
    <t>1 Std Dev</t>
  </si>
  <si>
    <t>2 Std Dev</t>
  </si>
  <si>
    <t>Limiting Boundaries</t>
  </si>
  <si>
    <t>- Perhaps limiting boundaries to 1 std dev may be appropriate. Try. If not go to 2 std devs or 1.5. Or maybe different parameters for different exemplars.</t>
  </si>
  <si>
    <t>Correlation Results Expectation</t>
  </si>
  <si>
    <t>there is a very large range of values. The positive values have more of a pattern than the negative ones. Here it would be necessary to run more trials to see the kinds of values that  are being generated. The y-direction may need a different model for exemplar value variability. Now using magnitude not amplitude. Red color indicates considered a successful task</t>
  </si>
  <si>
    <t>Results Overview in these top boxes</t>
  </si>
  <si>
    <t>Testing Thoughts</t>
  </si>
  <si>
    <t>- I need to decide as a system decision whether or not I would like to update the mean and upper and minimum boundaries during testing.</t>
  </si>
  <si>
    <t>Mz23</t>
  </si>
  <si>
    <t>Mz1</t>
  </si>
  <si>
    <t>x,-xYall</t>
  </si>
  <si>
    <t>exp21</t>
  </si>
  <si>
    <t>exp22</t>
  </si>
  <si>
    <t>exp23</t>
  </si>
  <si>
    <t>exp24</t>
  </si>
  <si>
    <t>-y,xYall</t>
  </si>
  <si>
    <t>exp25</t>
  </si>
  <si>
    <t>exp26</t>
  </si>
  <si>
    <t>exp27</t>
  </si>
  <si>
    <t>exp28</t>
  </si>
  <si>
    <t>exp29</t>
  </si>
  <si>
    <t>exp30</t>
  </si>
  <si>
    <t>exp31</t>
  </si>
  <si>
    <t>exp32</t>
  </si>
  <si>
    <t>exp33</t>
  </si>
  <si>
    <t>exp34</t>
  </si>
  <si>
    <t>exp35</t>
  </si>
  <si>
    <t>exp36</t>
  </si>
  <si>
    <t>x,y,-xYall</t>
  </si>
  <si>
    <t xml:space="preserve">In this test, I have set testing such that historical data is not updated. </t>
  </si>
  <si>
    <t>Upon 2nd review in the ErrorCharac folder, it seems this exp. Was designed for X not for Y. Need to repeat.</t>
  </si>
  <si>
    <t>Nice results</t>
  </si>
  <si>
    <t>I have not implemented a system that if the assembly was not recorded to fail in a particular direction, then also nullify the possibility of correlating against that sub-group.</t>
  </si>
  <si>
    <t>When 2D trials come, I would need two rows to show all sub-group correlations. I won't do that and only include  the relevant subgroup for the different exemplars.</t>
  </si>
  <si>
    <t xml:space="preserve">The correlation data for 1D exemplars includes the complete row of correlations for an exemplar. </t>
  </si>
  <si>
    <t>I.e. for Xdir, show all of 1st row. For Ydir, 2nd row. For Yall, 3rd row.</t>
  </si>
  <si>
    <t>Correlation Table. 1 StdDev</t>
  </si>
  <si>
    <t>Many results here come as scuccessful, because when coupled with X, it effectively removes y.</t>
  </si>
  <si>
    <t>This trial did not reach the rotation state. The rotation here was artificailly inserted at 4.0 seconds.</t>
  </si>
  <si>
    <t>If failure detection does not work, then don't count correlation for that subgroup.</t>
  </si>
  <si>
    <t>1DirDev Exemplars assessed failure 100% accurately.</t>
  </si>
  <si>
    <t>3DirDev: y still struggled because x moves forward.</t>
  </si>
  <si>
    <t>Combined Effect of Exemplars</t>
  </si>
  <si>
    <t>Individual exemplars</t>
  </si>
  <si>
    <t xml:space="preserve">1DirDev Correlations all equal at 75%. </t>
  </si>
  <si>
    <t>Total</t>
  </si>
  <si>
    <t>Total accuracy is 88%. Prev research had 80% for FRComb and 88% for FRMax.</t>
  </si>
  <si>
    <t>MyR mean values were similar to training.</t>
  </si>
  <si>
    <t>MzR mean mean values were lower than those in training.</t>
  </si>
  <si>
    <t>Individual</t>
  </si>
  <si>
    <t>4) False-Positives</t>
  </si>
  <si>
    <t>The system was accurate in detecting when there was failure for a given deviation direction. However, what is more complicated is for example, take a 1D trial. Deviation in Xdir. But results also show deviation in Y and Yall. Is this a false positive or is it that the contact forces generated upon the deviation of one afects the others in a directly or indirect way?</t>
  </si>
  <si>
    <t>And, if we were trying to do failure correction, and the previous statement was the case, would we then correct in y-dir and yall-dir when in fact there was no such movment? Will it correct just a bit or a lot?</t>
  </si>
  <si>
    <t>The translation from failure characterization values to that of failure correction will be much more crucial.</t>
  </si>
  <si>
    <t xml:space="preserve">Next idea is to create a sparse 3D map of contact forces represented by relevant exemplar parameters. Classify the space autonomously in regions of similar valency. </t>
  </si>
  <si>
    <t>2DirDev: [x,Yall] most accurate (92%); [y,Yall] 83%; lastly [x,y] 67%. The first two with rotation help keep some of y's contact area and helps to identify it. With x,y, horizontal contact is mostly removed making it think it is a successful assembly.</t>
  </si>
  <si>
    <t>MyR most accurate 77.5%. MzR1 and FzA1 have similar success ~75%. A's have lots of overlapp, so the correlation value is low here, but often another FzA was triggered.</t>
  </si>
  <si>
    <t>2DirDev Correlations oscillated between 57-65%.</t>
  </si>
  <si>
    <t xml:space="preserve">3DirDev Correlation is 69.4%. Hurt by yDir. </t>
  </si>
  <si>
    <t>Total is 68%  from 68% (CorrlComb) and 81% (CorrlMax) which would not apply here. This is also due to the fact that we are using 1StdDev.</t>
  </si>
  <si>
    <t>FzA somewhat close.</t>
  </si>
  <si>
    <t>MzR1 and MzR23 perfectly correlated followed by MyR at high 95%.</t>
  </si>
  <si>
    <t xml:space="preserve">1DirDev Correlation increase from 75% to 100,100,75. </t>
  </si>
  <si>
    <t>2DirDev Correlations increased from (58% to 41%) to (90% to 100%).</t>
  </si>
  <si>
    <t xml:space="preserve">3DirDev Correlation goes from 50% to 93.8% </t>
  </si>
  <si>
    <t>Total goes from 60.7% to 93.8% also contrasted with previous research values (68% combined and 81% max)</t>
  </si>
  <si>
    <t xml:space="preserve">1) Failure Correlation: More difficult than failure detection. Failure detection just has to detect KP value outside success range. Correlation requires that value is within bounds of failure recognition range. </t>
  </si>
  <si>
    <t>As we introduce divergence in more axes, there is more variability in the ranges of the values. Currently with this approach we are trying to have one mean and upper/lower thresholds to accomodate all values.</t>
  </si>
  <si>
    <t>2) False Positives</t>
  </si>
  <si>
    <t>As we increase the ranges more flags become true for correlation. Ranges overlap. Information then cannot be accurately used for failure correction.</t>
  </si>
  <si>
    <t>1 Standard Deviation</t>
  </si>
  <si>
    <t>2 Standard Deviations</t>
  </si>
  <si>
    <t>Results Summary for 1 Standard Deviation</t>
  </si>
  <si>
    <t>Results Summary for 2 Standard Deviations</t>
  </si>
  <si>
    <t>RollDir</t>
  </si>
  <si>
    <t>Roll more accurate (96), then xDir (83), then yDir (71).</t>
  </si>
  <si>
    <t>Yaw Explr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</si>
</sst>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
  </numFmts>
  <fonts count="21" x14ac:knownFonts="1">
    <font>
      <sz val="11"/>
      <color theme="1"/>
      <name val="Calibri"/>
      <family val="2"/>
      <scheme val="minor"/>
    </font>
    <font>
      <b/>
      <sz val="11"/>
      <color theme="1"/>
      <name val="Calibri"/>
      <family val="2"/>
      <scheme val="minor"/>
    </font>
    <font>
      <i/>
      <sz val="11"/>
      <color theme="1"/>
      <name val="Calibri"/>
      <family val="2"/>
      <scheme val="minor"/>
    </font>
    <font>
      <b/>
      <sz val="11"/>
      <color theme="1" tint="4.9989318521683403E-2"/>
      <name val="Calibri"/>
      <family val="2"/>
      <scheme val="minor"/>
    </font>
    <font>
      <b/>
      <sz val="11"/>
      <color rgb="FFC00000"/>
      <name val="Calibri"/>
      <family val="2"/>
      <scheme val="minor"/>
    </font>
    <font>
      <sz val="11"/>
      <color rgb="FFC00000"/>
      <name val="Calibri"/>
      <family val="2"/>
      <scheme val="minor"/>
    </font>
    <font>
      <b/>
      <sz val="11"/>
      <color rgb="FF002060"/>
      <name val="Calibri"/>
      <family val="2"/>
      <scheme val="minor"/>
    </font>
    <font>
      <sz val="11"/>
      <color rgb="FF002060"/>
      <name val="Calibri"/>
      <family val="2"/>
      <scheme val="minor"/>
    </font>
    <font>
      <b/>
      <i/>
      <sz val="11"/>
      <color theme="1"/>
      <name val="Calibri"/>
      <family val="2"/>
      <scheme val="minor"/>
    </font>
    <font>
      <sz val="11"/>
      <name val="Calibri"/>
      <family val="2"/>
      <scheme val="minor"/>
    </font>
    <font>
      <b/>
      <sz val="14"/>
      <color rgb="FF002060"/>
      <name val="Calibri"/>
      <family val="2"/>
      <scheme val="minor"/>
    </font>
    <font>
      <b/>
      <sz val="11"/>
      <name val="Calibri"/>
      <family val="2"/>
      <scheme val="minor"/>
    </font>
    <font>
      <b/>
      <sz val="8"/>
      <color indexed="81"/>
      <name val="Tahoma"/>
      <family val="2"/>
    </font>
    <font>
      <sz val="20"/>
      <color theme="1"/>
      <name val="Calibri"/>
      <family val="2"/>
      <scheme val="minor"/>
    </font>
    <font>
      <sz val="22"/>
      <color theme="1"/>
      <name val="Calibri"/>
      <family val="2"/>
      <scheme val="minor"/>
    </font>
    <font>
      <b/>
      <sz val="36"/>
      <color theme="1"/>
      <name val="Calibri"/>
      <family val="2"/>
      <scheme val="minor"/>
    </font>
    <font>
      <sz val="11"/>
      <color theme="1"/>
      <name val="Calibri"/>
      <family val="2"/>
      <scheme val="minor"/>
    </font>
    <font>
      <b/>
      <sz val="48"/>
      <color theme="1"/>
      <name val="Calibri"/>
      <family val="2"/>
      <scheme val="minor"/>
    </font>
    <font>
      <sz val="11"/>
      <color rgb="FFFF0000"/>
      <name val="Calibri"/>
      <family val="2"/>
      <scheme val="minor"/>
    </font>
    <font>
      <sz val="16"/>
      <color theme="1"/>
      <name val="Calibri"/>
      <family val="2"/>
      <scheme val="minor"/>
    </font>
    <font>
      <sz val="11"/>
      <color rgb="FF00B050"/>
      <name val="Calibri"/>
      <family val="2"/>
      <scheme val="minor"/>
    </font>
  </fonts>
  <fills count="25">
    <fill>
      <patternFill patternType="none"/>
    </fill>
    <fill>
      <patternFill patternType="gray125"/>
    </fill>
    <fill>
      <patternFill patternType="solid">
        <fgColor theme="9" tint="0.59999389629810485"/>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bgColor indexed="64"/>
      </patternFill>
    </fill>
    <fill>
      <patternFill patternType="solid">
        <fgColor theme="4"/>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bgColor indexed="64"/>
      </patternFill>
    </fill>
  </fills>
  <borders count="7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diagonal/>
    </border>
    <border>
      <left/>
      <right style="thin">
        <color indexed="64"/>
      </right>
      <top style="thin">
        <color indexed="64"/>
      </top>
      <bottom/>
      <diagonal/>
    </border>
    <border>
      <left style="medium">
        <color indexed="64"/>
      </left>
      <right style="thin">
        <color indexed="64"/>
      </right>
      <top/>
      <bottom style="medium">
        <color indexed="64"/>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thin">
        <color indexed="64"/>
      </top>
      <bottom/>
      <diagonal/>
    </border>
    <border>
      <left/>
      <right/>
      <top style="thin">
        <color indexed="64"/>
      </top>
      <bottom style="thin">
        <color indexed="64"/>
      </bottom>
      <diagonal/>
    </border>
    <border>
      <left/>
      <right style="thin">
        <color indexed="64"/>
      </right>
      <top style="medium">
        <color indexed="64"/>
      </top>
      <bottom style="medium">
        <color indexed="64"/>
      </bottom>
      <diagonal/>
    </border>
    <border>
      <left style="medium">
        <color indexed="64"/>
      </left>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s>
  <cellStyleXfs count="2">
    <xf numFmtId="0" fontId="0" fillId="0" borderId="0"/>
    <xf numFmtId="9" fontId="16" fillId="0" borderId="0" applyFont="0" applyFill="0" applyBorder="0" applyAlignment="0" applyProtection="0"/>
  </cellStyleXfs>
  <cellXfs count="767">
    <xf numFmtId="0" fontId="0" fillId="0" borderId="0" xfId="0"/>
    <xf numFmtId="0" fontId="1" fillId="0" borderId="0" xfId="0" applyFont="1"/>
    <xf numFmtId="0" fontId="0" fillId="0" borderId="12" xfId="0" applyBorder="1"/>
    <xf numFmtId="0" fontId="2" fillId="0" borderId="0" xfId="0" applyFont="1"/>
    <xf numFmtId="0" fontId="0" fillId="0" borderId="31" xfId="0" applyBorder="1"/>
    <xf numFmtId="0" fontId="0" fillId="0" borderId="32" xfId="0" applyBorder="1"/>
    <xf numFmtId="0" fontId="0" fillId="0" borderId="30" xfId="0" applyBorder="1"/>
    <xf numFmtId="0" fontId="0" fillId="0" borderId="0" xfId="0" applyBorder="1"/>
    <xf numFmtId="0" fontId="0" fillId="0" borderId="33" xfId="0" applyBorder="1"/>
    <xf numFmtId="0" fontId="0" fillId="0" borderId="34" xfId="0" applyBorder="1"/>
    <xf numFmtId="0" fontId="0" fillId="0" borderId="20" xfId="0" applyBorder="1"/>
    <xf numFmtId="0" fontId="0" fillId="0" borderId="0" xfId="0" applyAlignment="1">
      <alignment horizontal="center"/>
    </xf>
    <xf numFmtId="0" fontId="9" fillId="0" borderId="0" xfId="0" applyFont="1" applyFill="1" applyBorder="1" applyAlignment="1">
      <alignment horizontal="center" vertical="center"/>
    </xf>
    <xf numFmtId="0" fontId="1" fillId="9" borderId="24" xfId="0" applyFont="1" applyFill="1" applyBorder="1" applyAlignment="1">
      <alignment horizontal="center" vertical="center"/>
    </xf>
    <xf numFmtId="0" fontId="0" fillId="0" borderId="0" xfId="0" applyFill="1" applyBorder="1" applyAlignment="1">
      <alignment horizontal="center" vertical="center"/>
    </xf>
    <xf numFmtId="0" fontId="0" fillId="0" borderId="32" xfId="0" applyFill="1" applyBorder="1" applyAlignment="1">
      <alignment horizontal="center" vertical="center"/>
    </xf>
    <xf numFmtId="0" fontId="0" fillId="0" borderId="31" xfId="0" applyFill="1" applyBorder="1" applyAlignment="1">
      <alignment horizontal="center" vertical="center"/>
    </xf>
    <xf numFmtId="0" fontId="0" fillId="0" borderId="12" xfId="0" applyFill="1" applyBorder="1" applyAlignment="1">
      <alignment horizontal="center" vertical="center"/>
    </xf>
    <xf numFmtId="0" fontId="0" fillId="0" borderId="0" xfId="0" applyAlignment="1">
      <alignment horizontal="center" vertical="center"/>
    </xf>
    <xf numFmtId="0" fontId="1" fillId="11" borderId="31" xfId="0" applyFont="1" applyFill="1" applyBorder="1" applyAlignment="1">
      <alignment horizontal="center" vertical="center"/>
    </xf>
    <xf numFmtId="0" fontId="1" fillId="11" borderId="32" xfId="0" applyFont="1" applyFill="1" applyBorder="1" applyAlignment="1">
      <alignment horizontal="center" vertical="center"/>
    </xf>
    <xf numFmtId="0" fontId="1" fillId="13" borderId="13" xfId="0" applyFont="1" applyFill="1" applyBorder="1" applyAlignment="1">
      <alignment horizontal="center" vertical="center"/>
    </xf>
    <xf numFmtId="0" fontId="1" fillId="13" borderId="15" xfId="0" applyFont="1" applyFill="1" applyBorder="1" applyAlignment="1">
      <alignment horizontal="center" vertical="center"/>
    </xf>
    <xf numFmtId="0" fontId="1" fillId="13" borderId="0" xfId="0" applyFont="1" applyFill="1" applyBorder="1" applyAlignment="1">
      <alignment horizontal="center" vertical="center"/>
    </xf>
    <xf numFmtId="0" fontId="1" fillId="13" borderId="31" xfId="0" applyFont="1" applyFill="1" applyBorder="1" applyAlignment="1">
      <alignment horizontal="center" vertical="center"/>
    </xf>
    <xf numFmtId="0" fontId="0" fillId="4" borderId="4" xfId="0" applyFont="1" applyFill="1" applyBorder="1" applyAlignment="1">
      <alignment horizontal="center" vertical="center"/>
    </xf>
    <xf numFmtId="0" fontId="0" fillId="4" borderId="6" xfId="0" applyFont="1" applyFill="1" applyBorder="1" applyAlignment="1">
      <alignment horizontal="center"/>
    </xf>
    <xf numFmtId="0" fontId="0" fillId="4" borderId="56" xfId="0" applyFont="1" applyFill="1" applyBorder="1" applyAlignment="1">
      <alignment horizontal="center" vertical="center"/>
    </xf>
    <xf numFmtId="0" fontId="0" fillId="4" borderId="57" xfId="0" applyFont="1" applyFill="1" applyBorder="1" applyAlignment="1">
      <alignment horizontal="center"/>
    </xf>
    <xf numFmtId="164" fontId="0" fillId="8" borderId="64" xfId="0" applyNumberFormat="1" applyFont="1" applyFill="1" applyBorder="1" applyAlignment="1">
      <alignment horizontal="center" vertical="center"/>
    </xf>
    <xf numFmtId="0" fontId="0" fillId="4" borderId="7" xfId="0" applyFont="1" applyFill="1" applyBorder="1" applyAlignment="1">
      <alignment horizontal="center" vertical="center"/>
    </xf>
    <xf numFmtId="0" fontId="0" fillId="4" borderId="9" xfId="0" applyFont="1" applyFill="1" applyBorder="1" applyAlignment="1">
      <alignment horizontal="center"/>
    </xf>
    <xf numFmtId="0" fontId="0" fillId="4" borderId="10" xfId="0" applyFont="1" applyFill="1" applyBorder="1" applyAlignment="1">
      <alignment horizontal="center" vertical="center"/>
    </xf>
    <xf numFmtId="0" fontId="0" fillId="4" borderId="11" xfId="0" applyFont="1" applyFill="1" applyBorder="1" applyAlignment="1">
      <alignment horizontal="center"/>
    </xf>
    <xf numFmtId="0" fontId="1" fillId="9" borderId="41" xfId="0" applyFont="1" applyFill="1" applyBorder="1" applyAlignment="1">
      <alignment horizontal="center" vertical="center"/>
    </xf>
    <xf numFmtId="2" fontId="0" fillId="0" borderId="34" xfId="0" applyNumberFormat="1" applyBorder="1" applyAlignment="1">
      <alignment horizontal="center" vertical="center"/>
    </xf>
    <xf numFmtId="2" fontId="0" fillId="0" borderId="20" xfId="0" applyNumberFormat="1" applyBorder="1" applyAlignment="1">
      <alignment horizontal="center" vertical="center"/>
    </xf>
    <xf numFmtId="2" fontId="0" fillId="0" borderId="0" xfId="0" applyNumberFormat="1" applyBorder="1" applyAlignment="1">
      <alignment horizontal="center" vertical="center"/>
    </xf>
    <xf numFmtId="2" fontId="0" fillId="0" borderId="28" xfId="0" applyNumberFormat="1" applyBorder="1" applyAlignment="1">
      <alignment horizontal="center" vertical="center"/>
    </xf>
    <xf numFmtId="2" fontId="0" fillId="0" borderId="31" xfId="0" applyNumberFormat="1" applyBorder="1" applyAlignment="1">
      <alignment horizontal="center" vertical="center"/>
    </xf>
    <xf numFmtId="2" fontId="0" fillId="0" borderId="32" xfId="0" applyNumberFormat="1" applyBorder="1" applyAlignment="1">
      <alignment horizontal="center" vertical="center"/>
    </xf>
    <xf numFmtId="2" fontId="0" fillId="0" borderId="12" xfId="0" applyNumberFormat="1" applyBorder="1" applyAlignment="1">
      <alignment horizontal="center" vertical="center"/>
    </xf>
    <xf numFmtId="2" fontId="0" fillId="0" borderId="30" xfId="0" applyNumberFormat="1" applyBorder="1" applyAlignment="1">
      <alignment horizontal="center" vertical="center"/>
    </xf>
    <xf numFmtId="2" fontId="0" fillId="0" borderId="33" xfId="0" applyNumberFormat="1" applyBorder="1" applyAlignment="1">
      <alignment horizontal="center" vertical="center"/>
    </xf>
    <xf numFmtId="0" fontId="1" fillId="12" borderId="41" xfId="0" applyFont="1" applyFill="1" applyBorder="1" applyAlignment="1">
      <alignment horizontal="center" vertical="center"/>
    </xf>
    <xf numFmtId="0" fontId="1" fillId="12" borderId="60" xfId="0" applyFont="1" applyFill="1" applyBorder="1" applyAlignment="1">
      <alignment horizontal="center" vertical="center"/>
    </xf>
    <xf numFmtId="2" fontId="0" fillId="6" borderId="4" xfId="0" applyNumberFormat="1" applyFill="1" applyBorder="1" applyAlignment="1">
      <alignment horizontal="center" vertical="center"/>
    </xf>
    <xf numFmtId="2" fontId="0" fillId="6" borderId="59" xfId="0" applyNumberFormat="1" applyFill="1" applyBorder="1" applyAlignment="1">
      <alignment horizontal="center" vertical="center"/>
    </xf>
    <xf numFmtId="2" fontId="0" fillId="6" borderId="5" xfId="0" applyNumberFormat="1" applyFill="1" applyBorder="1" applyAlignment="1">
      <alignment horizontal="center" vertical="center"/>
    </xf>
    <xf numFmtId="2" fontId="0" fillId="6" borderId="56" xfId="0" applyNumberFormat="1" applyFill="1" applyBorder="1" applyAlignment="1">
      <alignment horizontal="center" vertical="center"/>
    </xf>
    <xf numFmtId="2" fontId="0" fillId="6" borderId="57" xfId="0" applyNumberFormat="1" applyFill="1" applyBorder="1" applyAlignment="1">
      <alignment horizontal="center" vertical="center"/>
    </xf>
    <xf numFmtId="2" fontId="0" fillId="6" borderId="64" xfId="0" applyNumberFormat="1" applyFill="1" applyBorder="1" applyAlignment="1">
      <alignment horizontal="center" vertical="center"/>
    </xf>
    <xf numFmtId="2" fontId="0" fillId="6" borderId="1" xfId="0" applyNumberFormat="1" applyFill="1" applyBorder="1" applyAlignment="1">
      <alignment horizontal="center" vertical="center"/>
    </xf>
    <xf numFmtId="2" fontId="0" fillId="6" borderId="38" xfId="0" applyNumberFormat="1" applyFill="1" applyBorder="1" applyAlignment="1">
      <alignment horizontal="center" vertical="center"/>
    </xf>
    <xf numFmtId="2" fontId="0" fillId="6" borderId="40" xfId="0" applyNumberFormat="1" applyFill="1" applyBorder="1" applyAlignment="1">
      <alignment horizontal="center" vertical="center"/>
    </xf>
    <xf numFmtId="2" fontId="0" fillId="6" borderId="61" xfId="0" applyNumberFormat="1" applyFill="1" applyBorder="1" applyAlignment="1">
      <alignment horizontal="center" vertical="center"/>
    </xf>
    <xf numFmtId="2" fontId="0" fillId="6" borderId="39" xfId="0" applyNumberFormat="1" applyFill="1" applyBorder="1" applyAlignment="1">
      <alignment horizontal="center" vertical="center"/>
    </xf>
    <xf numFmtId="2" fontId="0" fillId="6" borderId="7" xfId="0" applyNumberFormat="1" applyFill="1" applyBorder="1" applyAlignment="1">
      <alignment horizontal="center" vertical="center"/>
    </xf>
    <xf numFmtId="2" fontId="0" fillId="6" borderId="9" xfId="0" applyNumberFormat="1" applyFill="1" applyBorder="1" applyAlignment="1">
      <alignment horizontal="center" vertical="center"/>
    </xf>
    <xf numFmtId="2" fontId="0" fillId="6" borderId="48" xfId="0" applyNumberFormat="1" applyFill="1" applyBorder="1" applyAlignment="1">
      <alignment horizontal="center" vertical="center"/>
    </xf>
    <xf numFmtId="2" fontId="0" fillId="6" borderId="8" xfId="0" applyNumberFormat="1" applyFill="1" applyBorder="1" applyAlignment="1">
      <alignment horizontal="center" vertical="center"/>
    </xf>
    <xf numFmtId="0" fontId="9" fillId="6" borderId="45" xfId="0" applyFont="1" applyFill="1" applyBorder="1" applyAlignment="1">
      <alignment horizontal="center" vertical="center"/>
    </xf>
    <xf numFmtId="2" fontId="9" fillId="9" borderId="51" xfId="0" applyNumberFormat="1" applyFont="1" applyFill="1" applyBorder="1" applyAlignment="1">
      <alignment horizontal="center" vertical="center"/>
    </xf>
    <xf numFmtId="2" fontId="9" fillId="9" borderId="49" xfId="0" applyNumberFormat="1" applyFont="1" applyFill="1" applyBorder="1" applyAlignment="1">
      <alignment horizontal="center" vertical="center"/>
    </xf>
    <xf numFmtId="0" fontId="1" fillId="12" borderId="30" xfId="0" applyFont="1" applyFill="1" applyBorder="1" applyAlignment="1">
      <alignment horizontal="center" vertical="center"/>
    </xf>
    <xf numFmtId="2" fontId="0" fillId="0" borderId="14" xfId="0" applyNumberFormat="1" applyBorder="1" applyAlignment="1">
      <alignment horizontal="center" vertical="center"/>
    </xf>
    <xf numFmtId="2" fontId="0" fillId="0" borderId="15" xfId="0" applyNumberFormat="1" applyBorder="1" applyAlignment="1">
      <alignment horizontal="center" vertical="center"/>
    </xf>
    <xf numFmtId="0" fontId="1" fillId="13" borderId="13" xfId="0" applyFont="1" applyFill="1" applyBorder="1" applyAlignment="1">
      <alignment horizontal="center" vertical="center"/>
    </xf>
    <xf numFmtId="0" fontId="1" fillId="13" borderId="30" xfId="0" applyFont="1" applyFill="1" applyBorder="1" applyAlignment="1">
      <alignment horizontal="center" vertical="center"/>
    </xf>
    <xf numFmtId="0" fontId="0" fillId="16" borderId="31" xfId="0" applyFont="1" applyFill="1" applyBorder="1" applyAlignment="1">
      <alignment horizontal="center" vertical="center"/>
    </xf>
    <xf numFmtId="0" fontId="0" fillId="16" borderId="30" xfId="0" applyFill="1" applyBorder="1" applyAlignment="1">
      <alignment horizontal="center" vertical="center"/>
    </xf>
    <xf numFmtId="0" fontId="0" fillId="16" borderId="30" xfId="0" applyFont="1" applyFill="1" applyBorder="1" applyAlignment="1">
      <alignment horizontal="center" vertical="center"/>
    </xf>
    <xf numFmtId="0" fontId="0" fillId="16" borderId="33" xfId="0" applyFont="1" applyFill="1" applyBorder="1" applyAlignment="1">
      <alignment horizontal="center" vertical="center"/>
    </xf>
    <xf numFmtId="0" fontId="0" fillId="16" borderId="0" xfId="0" applyFill="1" applyBorder="1" applyAlignment="1">
      <alignment horizontal="center" vertical="center"/>
    </xf>
    <xf numFmtId="0" fontId="0" fillId="16" borderId="28" xfId="0" applyFont="1" applyFill="1" applyBorder="1" applyAlignment="1">
      <alignment horizontal="center" vertical="center"/>
    </xf>
    <xf numFmtId="0" fontId="0" fillId="16" borderId="20" xfId="0" applyFont="1" applyFill="1" applyBorder="1" applyAlignment="1">
      <alignment horizontal="center" vertical="center"/>
    </xf>
    <xf numFmtId="0" fontId="0" fillId="16" borderId="34" xfId="0" applyFill="1" applyBorder="1" applyAlignment="1">
      <alignment horizontal="center" vertical="center"/>
    </xf>
    <xf numFmtId="0" fontId="0" fillId="15" borderId="31" xfId="0" applyFill="1" applyBorder="1" applyAlignment="1">
      <alignment horizontal="center" vertical="center"/>
    </xf>
    <xf numFmtId="0" fontId="0" fillId="15" borderId="30" xfId="0" applyFill="1" applyBorder="1" applyAlignment="1">
      <alignment horizontal="center" vertical="center"/>
    </xf>
    <xf numFmtId="0" fontId="0" fillId="15" borderId="33" xfId="0" applyFill="1" applyBorder="1" applyAlignment="1">
      <alignment horizontal="center" vertical="center"/>
    </xf>
    <xf numFmtId="0" fontId="0" fillId="15" borderId="28" xfId="0" applyFill="1" applyBorder="1" applyAlignment="1">
      <alignment horizontal="center" vertical="center"/>
    </xf>
    <xf numFmtId="0" fontId="0" fillId="15" borderId="20" xfId="0" applyFill="1" applyBorder="1" applyAlignment="1">
      <alignment horizontal="center" vertical="center"/>
    </xf>
    <xf numFmtId="164" fontId="0" fillId="0" borderId="61" xfId="0" applyNumberFormat="1" applyFill="1" applyBorder="1" applyAlignment="1">
      <alignment horizontal="center" vertical="center"/>
    </xf>
    <xf numFmtId="164" fontId="0" fillId="0" borderId="65" xfId="0" applyNumberFormat="1" applyFill="1" applyBorder="1" applyAlignment="1">
      <alignment horizontal="center" vertical="center"/>
    </xf>
    <xf numFmtId="164" fontId="0" fillId="3" borderId="59" xfId="0" applyNumberFormat="1" applyFont="1" applyFill="1" applyBorder="1" applyAlignment="1">
      <alignment horizontal="center" vertical="center"/>
    </xf>
    <xf numFmtId="164" fontId="0" fillId="3" borderId="6" xfId="0" applyNumberFormat="1" applyFont="1" applyFill="1" applyBorder="1" applyAlignment="1">
      <alignment horizontal="center" vertical="center"/>
    </xf>
    <xf numFmtId="164" fontId="0" fillId="3" borderId="59" xfId="0" applyNumberFormat="1" applyFill="1" applyBorder="1" applyAlignment="1">
      <alignment horizontal="center" vertical="center"/>
    </xf>
    <xf numFmtId="164" fontId="0" fillId="3" borderId="5" xfId="0" applyNumberFormat="1" applyFill="1" applyBorder="1" applyAlignment="1">
      <alignment horizontal="center" vertical="center"/>
    </xf>
    <xf numFmtId="164" fontId="0" fillId="3" borderId="6" xfId="0" applyNumberFormat="1" applyFill="1" applyBorder="1" applyAlignment="1">
      <alignment horizontal="center" vertical="center"/>
    </xf>
    <xf numFmtId="164" fontId="0" fillId="3" borderId="64" xfId="0" applyNumberFormat="1" applyFont="1" applyFill="1" applyBorder="1" applyAlignment="1">
      <alignment horizontal="center" vertical="center"/>
    </xf>
    <xf numFmtId="164" fontId="0" fillId="3" borderId="57" xfId="0" applyNumberFormat="1" applyFont="1" applyFill="1" applyBorder="1" applyAlignment="1">
      <alignment horizontal="center" vertical="center"/>
    </xf>
    <xf numFmtId="164" fontId="0" fillId="3" borderId="64" xfId="0" applyNumberFormat="1" applyFill="1" applyBorder="1" applyAlignment="1">
      <alignment horizontal="center" vertical="center"/>
    </xf>
    <xf numFmtId="164" fontId="0" fillId="3" borderId="1" xfId="0" applyNumberFormat="1" applyFill="1" applyBorder="1" applyAlignment="1">
      <alignment horizontal="center" vertical="center"/>
    </xf>
    <xf numFmtId="164" fontId="0" fillId="3" borderId="57" xfId="0" applyNumberFormat="1" applyFill="1" applyBorder="1" applyAlignment="1">
      <alignment horizontal="center" vertical="center"/>
    </xf>
    <xf numFmtId="164" fontId="0" fillId="3" borderId="48" xfId="0" applyNumberFormat="1" applyFont="1" applyFill="1" applyBorder="1" applyAlignment="1">
      <alignment horizontal="center" vertical="center"/>
    </xf>
    <xf numFmtId="164" fontId="0" fillId="3" borderId="9" xfId="0" applyNumberFormat="1" applyFont="1" applyFill="1" applyBorder="1" applyAlignment="1">
      <alignment horizontal="center" vertical="center"/>
    </xf>
    <xf numFmtId="164" fontId="0" fillId="3" borderId="48" xfId="0" applyNumberFormat="1" applyFill="1" applyBorder="1" applyAlignment="1">
      <alignment horizontal="center" vertical="center"/>
    </xf>
    <xf numFmtId="164" fontId="0" fillId="3" borderId="8" xfId="0" applyNumberFormat="1" applyFill="1" applyBorder="1" applyAlignment="1">
      <alignment horizontal="center" vertical="center"/>
    </xf>
    <xf numFmtId="164" fontId="0" fillId="3" borderId="9" xfId="0" applyNumberFormat="1" applyFill="1" applyBorder="1" applyAlignment="1">
      <alignment horizontal="center" vertical="center"/>
    </xf>
    <xf numFmtId="0" fontId="1" fillId="13" borderId="2" xfId="0" applyFont="1" applyFill="1" applyBorder="1" applyAlignment="1">
      <alignment horizontal="center" vertical="center"/>
    </xf>
    <xf numFmtId="0" fontId="0" fillId="8" borderId="18" xfId="0" applyFont="1" applyFill="1" applyBorder="1" applyAlignment="1">
      <alignment horizontal="center"/>
    </xf>
    <xf numFmtId="0" fontId="0" fillId="8" borderId="68" xfId="0" applyFont="1" applyFill="1" applyBorder="1" applyAlignment="1">
      <alignment horizontal="center"/>
    </xf>
    <xf numFmtId="0" fontId="0" fillId="8" borderId="19" xfId="0" applyFont="1" applyFill="1" applyBorder="1" applyAlignment="1">
      <alignment horizontal="center"/>
    </xf>
    <xf numFmtId="0" fontId="0" fillId="8" borderId="66" xfId="0" applyFont="1" applyFill="1" applyBorder="1" applyAlignment="1">
      <alignment horizontal="center"/>
    </xf>
    <xf numFmtId="0" fontId="0" fillId="8" borderId="22" xfId="0" applyFont="1" applyFill="1" applyBorder="1" applyAlignment="1">
      <alignment horizontal="center" vertical="center"/>
    </xf>
    <xf numFmtId="0" fontId="0" fillId="8" borderId="66" xfId="0" applyFont="1" applyFill="1" applyBorder="1" applyAlignment="1">
      <alignment horizontal="center" vertical="center"/>
    </xf>
    <xf numFmtId="0" fontId="0" fillId="8" borderId="18" xfId="0" applyFont="1" applyFill="1" applyBorder="1" applyAlignment="1">
      <alignment horizontal="center" vertical="center"/>
    </xf>
    <xf numFmtId="0" fontId="0" fillId="8" borderId="70" xfId="0" applyFont="1" applyFill="1" applyBorder="1" applyAlignment="1">
      <alignment horizontal="center" vertical="center"/>
    </xf>
    <xf numFmtId="164" fontId="0" fillId="8" borderId="68" xfId="0" applyNumberFormat="1" applyFont="1" applyFill="1" applyBorder="1" applyAlignment="1">
      <alignment horizontal="center" vertical="center"/>
    </xf>
    <xf numFmtId="164" fontId="0" fillId="8" borderId="19" xfId="0" applyNumberFormat="1" applyFont="1" applyFill="1" applyBorder="1" applyAlignment="1">
      <alignment horizontal="center" vertical="center"/>
    </xf>
    <xf numFmtId="0" fontId="0" fillId="0" borderId="18" xfId="0" applyFont="1" applyFill="1" applyBorder="1" applyAlignment="1">
      <alignment horizontal="center" vertical="center"/>
    </xf>
    <xf numFmtId="0" fontId="0" fillId="0" borderId="68" xfId="0" applyFont="1" applyFill="1" applyBorder="1" applyAlignment="1">
      <alignment horizontal="center" vertical="center"/>
    </xf>
    <xf numFmtId="0" fontId="0" fillId="0" borderId="19" xfId="0" applyFont="1" applyFill="1" applyBorder="1" applyAlignment="1">
      <alignment horizontal="center" vertical="center"/>
    </xf>
    <xf numFmtId="0" fontId="0" fillId="0" borderId="64" xfId="0" applyFont="1" applyFill="1" applyBorder="1" applyAlignment="1">
      <alignment horizontal="center" vertical="center"/>
    </xf>
    <xf numFmtId="0" fontId="0" fillId="0" borderId="59" xfId="0" applyFont="1" applyFill="1" applyBorder="1" applyAlignment="1">
      <alignment horizontal="center" vertical="center"/>
    </xf>
    <xf numFmtId="0" fontId="0" fillId="20" borderId="4" xfId="0" applyFill="1" applyBorder="1" applyAlignment="1">
      <alignment horizontal="center" vertical="center"/>
    </xf>
    <xf numFmtId="0" fontId="1" fillId="4" borderId="2" xfId="0" applyFont="1" applyFill="1" applyBorder="1" applyAlignment="1">
      <alignment horizontal="center" vertical="center"/>
    </xf>
    <xf numFmtId="0" fontId="1" fillId="4" borderId="32" xfId="0" applyFont="1" applyFill="1" applyBorder="1" applyAlignment="1">
      <alignment horizontal="center" vertical="center"/>
    </xf>
    <xf numFmtId="0" fontId="1" fillId="4" borderId="41" xfId="0" applyFont="1" applyFill="1" applyBorder="1" applyAlignment="1">
      <alignment horizontal="center" vertical="center"/>
    </xf>
    <xf numFmtId="0" fontId="1" fillId="4" borderId="60" xfId="0" applyFont="1" applyFill="1" applyBorder="1" applyAlignment="1">
      <alignment horizontal="center" vertical="center"/>
    </xf>
    <xf numFmtId="0" fontId="1" fillId="4" borderId="24" xfId="0" applyFont="1" applyFill="1" applyBorder="1" applyAlignment="1">
      <alignment horizontal="center" vertical="center"/>
    </xf>
    <xf numFmtId="2" fontId="0" fillId="3" borderId="41" xfId="0" applyNumberFormat="1" applyFill="1" applyBorder="1" applyAlignment="1">
      <alignment horizontal="center" vertical="center"/>
    </xf>
    <xf numFmtId="2" fontId="0" fillId="3" borderId="24" xfId="0" applyNumberFormat="1" applyFill="1" applyBorder="1" applyAlignment="1">
      <alignment horizontal="center" vertical="center"/>
    </xf>
    <xf numFmtId="2" fontId="0" fillId="3" borderId="20" xfId="0" applyNumberFormat="1" applyFill="1" applyBorder="1" applyAlignment="1">
      <alignment horizontal="center" vertical="center"/>
    </xf>
    <xf numFmtId="2" fontId="0" fillId="3" borderId="60" xfId="0" applyNumberFormat="1" applyFill="1" applyBorder="1" applyAlignment="1">
      <alignment horizontal="center" vertical="center"/>
    </xf>
    <xf numFmtId="2" fontId="0" fillId="3" borderId="33" xfId="0" applyNumberFormat="1" applyFill="1" applyBorder="1" applyAlignment="1">
      <alignment horizontal="center" vertical="center"/>
    </xf>
    <xf numFmtId="2" fontId="0" fillId="0" borderId="13" xfId="0" applyNumberFormat="1" applyBorder="1" applyAlignment="1">
      <alignment horizontal="center" vertical="center"/>
    </xf>
    <xf numFmtId="0" fontId="1" fillId="22" borderId="31" xfId="0" applyFont="1" applyFill="1" applyBorder="1" applyAlignment="1">
      <alignment horizontal="center" vertical="center"/>
    </xf>
    <xf numFmtId="0" fontId="0" fillId="21" borderId="4" xfId="0" applyFill="1" applyBorder="1" applyAlignment="1">
      <alignment horizontal="center" vertical="center"/>
    </xf>
    <xf numFmtId="0" fontId="11" fillId="0" borderId="0" xfId="0" applyFont="1" applyFill="1" applyBorder="1" applyAlignment="1">
      <alignment horizontal="left" vertical="center"/>
    </xf>
    <xf numFmtId="0" fontId="0" fillId="0" borderId="0" xfId="0" quotePrefix="1"/>
    <xf numFmtId="0" fontId="0" fillId="20" borderId="59" xfId="0" applyFill="1" applyBorder="1" applyAlignment="1">
      <alignment horizontal="center" vertical="center"/>
    </xf>
    <xf numFmtId="10" fontId="0" fillId="0" borderId="69" xfId="0" applyNumberFormat="1" applyBorder="1" applyAlignment="1">
      <alignment horizontal="center" vertical="center"/>
    </xf>
    <xf numFmtId="10" fontId="0" fillId="0" borderId="72" xfId="0" applyNumberFormat="1" applyBorder="1" applyAlignment="1">
      <alignment horizontal="center" vertical="center"/>
    </xf>
    <xf numFmtId="9" fontId="0" fillId="0" borderId="69" xfId="1" applyFont="1" applyBorder="1" applyAlignment="1">
      <alignment horizontal="center" vertical="center"/>
    </xf>
    <xf numFmtId="0" fontId="0" fillId="21" borderId="59" xfId="0" applyFill="1" applyBorder="1" applyAlignment="1">
      <alignment horizontal="center" vertical="center"/>
    </xf>
    <xf numFmtId="166" fontId="0" fillId="0" borderId="69" xfId="0" applyNumberFormat="1" applyBorder="1" applyAlignment="1">
      <alignment horizontal="center" vertical="center"/>
    </xf>
    <xf numFmtId="0" fontId="0" fillId="21" borderId="59" xfId="0" applyFill="1" applyBorder="1"/>
    <xf numFmtId="10" fontId="0" fillId="0" borderId="62" xfId="0" applyNumberFormat="1" applyBorder="1" applyAlignment="1">
      <alignment horizontal="center" vertical="center"/>
    </xf>
    <xf numFmtId="0" fontId="0" fillId="0" borderId="69" xfId="0" applyBorder="1"/>
    <xf numFmtId="0" fontId="0" fillId="0" borderId="69" xfId="0" applyBorder="1" applyAlignment="1">
      <alignment horizontal="center" vertical="center"/>
    </xf>
    <xf numFmtId="9" fontId="0" fillId="0" borderId="69" xfId="1" applyFont="1" applyBorder="1"/>
    <xf numFmtId="164" fontId="0" fillId="8" borderId="59" xfId="0" applyNumberFormat="1" applyFont="1" applyFill="1" applyBorder="1" applyAlignment="1">
      <alignment horizontal="center" vertical="center"/>
    </xf>
    <xf numFmtId="164" fontId="0" fillId="8" borderId="5" xfId="0" applyNumberFormat="1" applyFont="1" applyFill="1" applyBorder="1" applyAlignment="1">
      <alignment horizontal="center" vertical="center"/>
    </xf>
    <xf numFmtId="164" fontId="0" fillId="8" borderId="6" xfId="0" applyNumberFormat="1" applyFont="1" applyFill="1" applyBorder="1" applyAlignment="1">
      <alignment horizontal="center" vertical="center"/>
    </xf>
    <xf numFmtId="164" fontId="0" fillId="8" borderId="1" xfId="0" applyNumberFormat="1" applyFont="1" applyFill="1" applyBorder="1" applyAlignment="1">
      <alignment horizontal="center" vertical="center"/>
    </xf>
    <xf numFmtId="164" fontId="0" fillId="8" borderId="57" xfId="0" applyNumberFormat="1" applyFont="1" applyFill="1" applyBorder="1" applyAlignment="1">
      <alignment horizontal="center" vertical="center"/>
    </xf>
    <xf numFmtId="164" fontId="0" fillId="8" borderId="48" xfId="0" applyNumberFormat="1" applyFont="1" applyFill="1" applyBorder="1" applyAlignment="1">
      <alignment horizontal="center" vertical="center"/>
    </xf>
    <xf numFmtId="164" fontId="0" fillId="8" borderId="8" xfId="0" applyNumberFormat="1" applyFont="1" applyFill="1" applyBorder="1" applyAlignment="1">
      <alignment horizontal="center" vertical="center"/>
    </xf>
    <xf numFmtId="164" fontId="0" fillId="8" borderId="9" xfId="0" applyNumberFormat="1" applyFont="1" applyFill="1" applyBorder="1" applyAlignment="1">
      <alignment horizontal="center" vertical="center"/>
    </xf>
    <xf numFmtId="164" fontId="0" fillId="8" borderId="47" xfId="0" applyNumberFormat="1" applyFont="1" applyFill="1" applyBorder="1" applyAlignment="1">
      <alignment horizontal="center" vertical="center"/>
    </xf>
    <xf numFmtId="164" fontId="0" fillId="8" borderId="3" xfId="0" applyNumberFormat="1" applyFont="1" applyFill="1" applyBorder="1" applyAlignment="1">
      <alignment horizontal="center" vertical="center"/>
    </xf>
    <xf numFmtId="164" fontId="0" fillId="8" borderId="11" xfId="0" applyNumberFormat="1" applyFont="1" applyFill="1" applyBorder="1" applyAlignment="1">
      <alignment horizontal="center" vertical="center"/>
    </xf>
    <xf numFmtId="9" fontId="0" fillId="0" borderId="62" xfId="1" applyFont="1" applyBorder="1" applyAlignment="1">
      <alignment horizontal="center" vertical="center"/>
    </xf>
    <xf numFmtId="9" fontId="0" fillId="20" borderId="10" xfId="1" applyFont="1" applyFill="1" applyBorder="1" applyAlignment="1">
      <alignment horizontal="center" vertical="center"/>
    </xf>
    <xf numFmtId="9" fontId="0" fillId="20" borderId="47" xfId="1" applyFont="1" applyFill="1" applyBorder="1" applyAlignment="1">
      <alignment horizontal="center" vertical="center"/>
    </xf>
    <xf numFmtId="9" fontId="0" fillId="20" borderId="4" xfId="1" applyFont="1" applyFill="1" applyBorder="1" applyAlignment="1">
      <alignment horizontal="center" vertical="center"/>
    </xf>
    <xf numFmtId="9" fontId="0" fillId="20" borderId="59" xfId="1" applyFont="1" applyFill="1" applyBorder="1" applyAlignment="1">
      <alignment horizontal="center" vertical="center"/>
    </xf>
    <xf numFmtId="9" fontId="0" fillId="0" borderId="16" xfId="1" applyFont="1" applyBorder="1" applyAlignment="1">
      <alignment horizontal="center" vertical="center"/>
    </xf>
    <xf numFmtId="9" fontId="0" fillId="0" borderId="72" xfId="1" applyFont="1" applyBorder="1" applyAlignment="1">
      <alignment horizontal="center" vertical="center"/>
    </xf>
    <xf numFmtId="0" fontId="0" fillId="0" borderId="0" xfId="0" quotePrefix="1" applyNumberFormat="1"/>
    <xf numFmtId="0" fontId="1" fillId="11" borderId="12" xfId="0" applyNumberFormat="1" applyFont="1" applyFill="1" applyBorder="1" applyAlignment="1">
      <alignment horizontal="center" vertical="center"/>
    </xf>
    <xf numFmtId="0" fontId="0" fillId="0" borderId="0" xfId="0" applyNumberFormat="1"/>
    <xf numFmtId="0" fontId="0" fillId="8" borderId="21" xfId="0" applyFont="1" applyFill="1" applyBorder="1" applyAlignment="1">
      <alignment horizontal="center" vertical="center"/>
    </xf>
    <xf numFmtId="164" fontId="0" fillId="8" borderId="66" xfId="0" applyNumberFormat="1" applyFont="1" applyFill="1" applyBorder="1" applyAlignment="1">
      <alignment horizontal="center"/>
    </xf>
    <xf numFmtId="164" fontId="0" fillId="8" borderId="18" xfId="0" applyNumberFormat="1" applyFont="1" applyFill="1" applyBorder="1" applyAlignment="1">
      <alignment horizontal="center"/>
    </xf>
    <xf numFmtId="164" fontId="0" fillId="8" borderId="68" xfId="0" applyNumberFormat="1" applyFont="1" applyFill="1" applyBorder="1" applyAlignment="1">
      <alignment horizontal="center"/>
    </xf>
    <xf numFmtId="164" fontId="0" fillId="8" borderId="70" xfId="0" applyNumberFormat="1" applyFont="1" applyFill="1" applyBorder="1" applyAlignment="1">
      <alignment horizontal="center"/>
    </xf>
    <xf numFmtId="164" fontId="0" fillId="8" borderId="21" xfId="0" applyNumberFormat="1" applyFont="1" applyFill="1" applyBorder="1" applyAlignment="1">
      <alignment horizontal="center"/>
    </xf>
    <xf numFmtId="164" fontId="0" fillId="8" borderId="70" xfId="0" applyNumberFormat="1" applyFont="1" applyFill="1" applyBorder="1" applyAlignment="1">
      <alignment horizontal="center" vertical="center"/>
    </xf>
    <xf numFmtId="0" fontId="1" fillId="4" borderId="24" xfId="0" applyFont="1" applyFill="1" applyBorder="1" applyAlignment="1">
      <alignment horizontal="center" vertical="center"/>
    </xf>
    <xf numFmtId="0" fontId="1" fillId="4" borderId="41" xfId="0" applyFont="1" applyFill="1" applyBorder="1" applyAlignment="1">
      <alignment horizontal="center" vertical="center"/>
    </xf>
    <xf numFmtId="0" fontId="0" fillId="8" borderId="1" xfId="0" applyFont="1" applyFill="1" applyBorder="1" applyAlignment="1">
      <alignment horizontal="center"/>
    </xf>
    <xf numFmtId="0" fontId="0" fillId="8" borderId="1" xfId="0" applyFont="1" applyFill="1" applyBorder="1" applyAlignment="1">
      <alignment horizontal="center" vertical="center"/>
    </xf>
    <xf numFmtId="0" fontId="0" fillId="8" borderId="5" xfId="0" applyFont="1" applyFill="1" applyBorder="1" applyAlignment="1">
      <alignment horizontal="center"/>
    </xf>
    <xf numFmtId="0" fontId="0" fillId="8" borderId="5" xfId="0" applyFont="1" applyFill="1" applyBorder="1" applyAlignment="1">
      <alignment horizontal="center" vertical="center"/>
    </xf>
    <xf numFmtId="0" fontId="0" fillId="8" borderId="6" xfId="0" applyFont="1" applyFill="1" applyBorder="1" applyAlignment="1">
      <alignment horizontal="center" vertical="center"/>
    </xf>
    <xf numFmtId="0" fontId="0" fillId="8" borderId="57" xfId="0" applyFont="1" applyFill="1" applyBorder="1" applyAlignment="1">
      <alignment horizontal="center" vertical="center"/>
    </xf>
    <xf numFmtId="0" fontId="0" fillId="8" borderId="8" xfId="0" applyFont="1" applyFill="1" applyBorder="1" applyAlignment="1">
      <alignment horizontal="center"/>
    </xf>
    <xf numFmtId="0" fontId="0" fillId="4" borderId="26" xfId="0" applyFont="1" applyFill="1" applyBorder="1" applyAlignment="1">
      <alignment horizontal="center" vertical="center"/>
    </xf>
    <xf numFmtId="0" fontId="0" fillId="4" borderId="67" xfId="0" applyFont="1" applyFill="1" applyBorder="1" applyAlignment="1">
      <alignment horizontal="center" vertical="center"/>
    </xf>
    <xf numFmtId="0" fontId="0" fillId="4" borderId="27" xfId="0" applyFont="1" applyFill="1" applyBorder="1" applyAlignment="1">
      <alignment horizontal="center" vertical="center"/>
    </xf>
    <xf numFmtId="0" fontId="0" fillId="4" borderId="26" xfId="0" quotePrefix="1" applyFont="1" applyFill="1" applyBorder="1" applyAlignment="1">
      <alignment horizontal="center" vertical="center"/>
    </xf>
    <xf numFmtId="0" fontId="0" fillId="4" borderId="29" xfId="0" quotePrefix="1" applyFont="1" applyFill="1" applyBorder="1" applyAlignment="1">
      <alignment horizontal="center" vertical="center"/>
    </xf>
    <xf numFmtId="0" fontId="0" fillId="4" borderId="67" xfId="0" quotePrefix="1" applyFont="1" applyFill="1" applyBorder="1" applyAlignment="1">
      <alignment horizontal="center" vertical="center"/>
    </xf>
    <xf numFmtId="0" fontId="0" fillId="4" borderId="73" xfId="0" quotePrefix="1" applyFont="1" applyFill="1" applyBorder="1" applyAlignment="1">
      <alignment horizontal="center" vertical="center"/>
    </xf>
    <xf numFmtId="0" fontId="0" fillId="4" borderId="26" xfId="0" applyNumberFormat="1" applyFont="1" applyFill="1" applyBorder="1" applyAlignment="1">
      <alignment horizontal="center" vertical="center"/>
    </xf>
    <xf numFmtId="0" fontId="0" fillId="4" borderId="67" xfId="0" applyNumberFormat="1" applyFont="1" applyFill="1" applyBorder="1" applyAlignment="1">
      <alignment horizontal="center" vertical="center"/>
    </xf>
    <xf numFmtId="0" fontId="0" fillId="4" borderId="73" xfId="0" applyNumberFormat="1" applyFont="1" applyFill="1" applyBorder="1" applyAlignment="1">
      <alignment horizontal="center" vertical="center"/>
    </xf>
    <xf numFmtId="0" fontId="0" fillId="4" borderId="27" xfId="0" applyNumberFormat="1" applyFont="1" applyFill="1" applyBorder="1" applyAlignment="1">
      <alignment horizontal="center" vertical="center"/>
    </xf>
    <xf numFmtId="0" fontId="0" fillId="4" borderId="22" xfId="0" applyFont="1" applyFill="1" applyBorder="1" applyAlignment="1">
      <alignment horizontal="center"/>
    </xf>
    <xf numFmtId="0" fontId="0" fillId="4" borderId="66" xfId="0" applyFont="1" applyFill="1" applyBorder="1" applyAlignment="1">
      <alignment horizontal="center"/>
    </xf>
    <xf numFmtId="0" fontId="0" fillId="4" borderId="23" xfId="0" applyFont="1" applyFill="1" applyBorder="1" applyAlignment="1">
      <alignment horizontal="center"/>
    </xf>
    <xf numFmtId="0" fontId="0" fillId="4" borderId="25" xfId="0" applyFont="1" applyFill="1" applyBorder="1" applyAlignment="1">
      <alignment horizontal="center"/>
    </xf>
    <xf numFmtId="0" fontId="0" fillId="4" borderId="43" xfId="0" applyFont="1" applyFill="1" applyBorder="1" applyAlignment="1">
      <alignment horizontal="center"/>
    </xf>
    <xf numFmtId="0" fontId="0" fillId="8" borderId="36" xfId="0" applyFont="1" applyFill="1" applyBorder="1" applyAlignment="1">
      <alignment horizontal="center"/>
    </xf>
    <xf numFmtId="164" fontId="0" fillId="8" borderId="71" xfId="0" applyNumberFormat="1" applyFont="1" applyFill="1" applyBorder="1" applyAlignment="1">
      <alignment horizontal="center"/>
    </xf>
    <xf numFmtId="0" fontId="0" fillId="8" borderId="71" xfId="0" applyFont="1" applyFill="1" applyBorder="1" applyAlignment="1">
      <alignment horizontal="center"/>
    </xf>
    <xf numFmtId="0" fontId="0" fillId="8" borderId="59" xfId="0" applyFont="1" applyFill="1" applyBorder="1" applyAlignment="1">
      <alignment horizontal="center" vertical="center"/>
    </xf>
    <xf numFmtId="0" fontId="0" fillId="8" borderId="64" xfId="0" applyFont="1" applyFill="1" applyBorder="1" applyAlignment="1">
      <alignment horizontal="center" vertical="center"/>
    </xf>
    <xf numFmtId="0" fontId="0" fillId="8" borderId="48" xfId="0" applyFont="1" applyFill="1" applyBorder="1" applyAlignment="1">
      <alignment horizontal="center" vertical="center"/>
    </xf>
    <xf numFmtId="0" fontId="0" fillId="4" borderId="18" xfId="0" applyFont="1" applyFill="1" applyBorder="1" applyAlignment="1">
      <alignment horizontal="center"/>
    </xf>
    <xf numFmtId="0" fontId="0" fillId="4" borderId="68" xfId="0" applyFont="1" applyFill="1" applyBorder="1" applyAlignment="1">
      <alignment horizontal="center"/>
    </xf>
    <xf numFmtId="0" fontId="0" fillId="4" borderId="19" xfId="0" applyFont="1" applyFill="1" applyBorder="1" applyAlignment="1">
      <alignment horizontal="center"/>
    </xf>
    <xf numFmtId="0" fontId="0" fillId="4" borderId="22" xfId="0" applyNumberFormat="1" applyFont="1" applyFill="1" applyBorder="1" applyAlignment="1">
      <alignment horizontal="center" vertical="center"/>
    </xf>
    <xf numFmtId="0" fontId="0" fillId="4" borderId="66" xfId="0" applyNumberFormat="1" applyFont="1" applyFill="1" applyBorder="1" applyAlignment="1">
      <alignment horizontal="center" vertical="center"/>
    </xf>
    <xf numFmtId="0" fontId="0" fillId="4" borderId="23" xfId="0" applyNumberFormat="1" applyFont="1" applyFill="1" applyBorder="1" applyAlignment="1">
      <alignment horizontal="center" vertical="center"/>
    </xf>
    <xf numFmtId="0" fontId="0" fillId="0" borderId="21" xfId="0" applyFont="1" applyFill="1" applyBorder="1" applyAlignment="1">
      <alignment horizontal="center" vertical="center"/>
    </xf>
    <xf numFmtId="0" fontId="0" fillId="0" borderId="70" xfId="0" applyFont="1" applyFill="1" applyBorder="1" applyAlignment="1">
      <alignment horizontal="center" vertical="center"/>
    </xf>
    <xf numFmtId="0" fontId="0" fillId="4" borderId="43" xfId="0" applyNumberFormat="1" applyFont="1" applyFill="1" applyBorder="1" applyAlignment="1">
      <alignment horizontal="center" vertical="center"/>
    </xf>
    <xf numFmtId="0" fontId="0" fillId="4" borderId="70" xfId="0" applyFont="1" applyFill="1" applyBorder="1" applyAlignment="1">
      <alignment horizontal="center"/>
    </xf>
    <xf numFmtId="0" fontId="0" fillId="8" borderId="61" xfId="0" applyFont="1" applyFill="1" applyBorder="1" applyAlignment="1">
      <alignment horizontal="center" vertical="center"/>
    </xf>
    <xf numFmtId="0" fontId="0" fillId="4" borderId="41" xfId="0" applyFill="1" applyBorder="1" applyAlignment="1">
      <alignment horizontal="center" vertical="center"/>
    </xf>
    <xf numFmtId="0" fontId="0" fillId="4" borderId="60" xfId="0" applyFill="1" applyBorder="1" applyAlignment="1">
      <alignment horizontal="center" vertical="center"/>
    </xf>
    <xf numFmtId="0" fontId="0" fillId="4" borderId="24" xfId="0" applyFill="1" applyBorder="1" applyAlignment="1">
      <alignment horizontal="center" vertical="center"/>
    </xf>
    <xf numFmtId="0" fontId="0" fillId="4" borderId="25" xfId="0" applyNumberFormat="1" applyFont="1" applyFill="1" applyBorder="1" applyAlignment="1">
      <alignment horizontal="center" vertical="center"/>
    </xf>
    <xf numFmtId="0" fontId="0" fillId="4" borderId="21" xfId="0" applyFont="1" applyFill="1" applyBorder="1" applyAlignment="1">
      <alignment horizontal="center"/>
    </xf>
    <xf numFmtId="0" fontId="0" fillId="8" borderId="47" xfId="0" applyFont="1" applyFill="1" applyBorder="1" applyAlignment="1">
      <alignment horizontal="center" vertical="center"/>
    </xf>
    <xf numFmtId="0" fontId="0" fillId="8" borderId="3" xfId="0" applyFont="1" applyFill="1" applyBorder="1" applyAlignment="1">
      <alignment horizontal="center"/>
    </xf>
    <xf numFmtId="0" fontId="0" fillId="8" borderId="11" xfId="0" applyFont="1" applyFill="1" applyBorder="1" applyAlignment="1">
      <alignment horizontal="center" vertical="center"/>
    </xf>
    <xf numFmtId="164" fontId="0" fillId="3" borderId="4" xfId="0" applyNumberFormat="1" applyFont="1" applyFill="1" applyBorder="1" applyAlignment="1">
      <alignment horizontal="center" vertical="center"/>
    </xf>
    <xf numFmtId="164" fontId="0" fillId="0" borderId="18" xfId="0" applyNumberFormat="1" applyFont="1" applyFill="1" applyBorder="1" applyAlignment="1">
      <alignment horizontal="center" vertical="center"/>
    </xf>
    <xf numFmtId="164" fontId="0" fillId="0" borderId="36" xfId="0" applyNumberFormat="1" applyFill="1" applyBorder="1" applyAlignment="1">
      <alignment horizontal="center" vertical="center"/>
    </xf>
    <xf numFmtId="164" fontId="0" fillId="3" borderId="56" xfId="0" applyNumberFormat="1" applyFont="1" applyFill="1" applyBorder="1" applyAlignment="1">
      <alignment horizontal="center" vertical="center"/>
    </xf>
    <xf numFmtId="164" fontId="0" fillId="0" borderId="68" xfId="0" applyNumberFormat="1" applyFont="1" applyFill="1" applyBorder="1" applyAlignment="1">
      <alignment horizontal="center" vertical="center"/>
    </xf>
    <xf numFmtId="164" fontId="0" fillId="0" borderId="71" xfId="0" applyNumberFormat="1" applyFill="1" applyBorder="1" applyAlignment="1">
      <alignment horizontal="center" vertical="center"/>
    </xf>
    <xf numFmtId="164" fontId="0" fillId="3" borderId="7" xfId="0" applyNumberFormat="1" applyFont="1" applyFill="1" applyBorder="1" applyAlignment="1">
      <alignment horizontal="center" vertical="center"/>
    </xf>
    <xf numFmtId="164" fontId="0" fillId="0" borderId="19" xfId="0" applyNumberFormat="1" applyFont="1" applyFill="1" applyBorder="1" applyAlignment="1">
      <alignment horizontal="center" vertical="center"/>
    </xf>
    <xf numFmtId="164" fontId="0" fillId="0" borderId="50" xfId="0" applyNumberFormat="1" applyFill="1" applyBorder="1" applyAlignment="1">
      <alignment horizontal="center" vertical="center"/>
    </xf>
    <xf numFmtId="164" fontId="0" fillId="0" borderId="47" xfId="0" applyNumberFormat="1" applyFont="1" applyFill="1" applyBorder="1" applyAlignment="1">
      <alignment horizontal="center" vertical="center"/>
    </xf>
    <xf numFmtId="164" fontId="0" fillId="3" borderId="22" xfId="0" applyNumberFormat="1" applyFont="1" applyFill="1" applyBorder="1" applyAlignment="1">
      <alignment horizontal="center" vertical="center"/>
    </xf>
    <xf numFmtId="164" fontId="0" fillId="0" borderId="64" xfId="0" applyNumberFormat="1" applyFont="1" applyFill="1" applyBorder="1" applyAlignment="1">
      <alignment horizontal="center" vertical="center"/>
    </xf>
    <xf numFmtId="164" fontId="0" fillId="3" borderId="66" xfId="0" applyNumberFormat="1" applyFont="1" applyFill="1" applyBorder="1" applyAlignment="1">
      <alignment horizontal="center" vertical="center"/>
    </xf>
    <xf numFmtId="164" fontId="0" fillId="0" borderId="48" xfId="0" applyNumberFormat="1" applyFont="1" applyFill="1" applyBorder="1" applyAlignment="1">
      <alignment horizontal="center" vertical="center"/>
    </xf>
    <xf numFmtId="164" fontId="0" fillId="3" borderId="23" xfId="0" applyNumberFormat="1" applyFont="1" applyFill="1" applyBorder="1" applyAlignment="1">
      <alignment horizontal="center" vertical="center"/>
    </xf>
    <xf numFmtId="164" fontId="0" fillId="0" borderId="59" xfId="0" applyNumberFormat="1" applyFont="1" applyFill="1" applyBorder="1" applyAlignment="1">
      <alignment horizontal="center" vertical="center"/>
    </xf>
    <xf numFmtId="164" fontId="0" fillId="3" borderId="25" xfId="0" applyNumberFormat="1" applyFont="1" applyFill="1" applyBorder="1" applyAlignment="1">
      <alignment horizontal="center" vertical="center"/>
    </xf>
    <xf numFmtId="164" fontId="0" fillId="0" borderId="35" xfId="0" applyNumberFormat="1" applyFill="1" applyBorder="1" applyAlignment="1">
      <alignment horizontal="center" vertical="center"/>
    </xf>
    <xf numFmtId="164" fontId="0" fillId="0" borderId="61" xfId="0" applyNumberFormat="1" applyFont="1" applyFill="1" applyBorder="1" applyAlignment="1">
      <alignment horizontal="center" vertical="center"/>
    </xf>
    <xf numFmtId="164" fontId="0" fillId="3" borderId="43" xfId="0" applyNumberFormat="1" applyFont="1" applyFill="1" applyBorder="1" applyAlignment="1">
      <alignment horizontal="center" vertical="center"/>
    </xf>
    <xf numFmtId="164" fontId="0" fillId="0" borderId="63" xfId="0" applyNumberFormat="1" applyFill="1" applyBorder="1" applyAlignment="1">
      <alignment horizontal="center" vertical="center"/>
    </xf>
    <xf numFmtId="164" fontId="0" fillId="0" borderId="22" xfId="0" applyNumberFormat="1" applyFont="1" applyFill="1" applyBorder="1" applyAlignment="1">
      <alignment horizontal="center" vertical="center"/>
    </xf>
    <xf numFmtId="164" fontId="0" fillId="0" borderId="66" xfId="0" applyNumberFormat="1" applyFont="1" applyFill="1" applyBorder="1" applyAlignment="1">
      <alignment horizontal="center" vertical="center"/>
    </xf>
    <xf numFmtId="164" fontId="0" fillId="0" borderId="43" xfId="0" applyNumberFormat="1" applyFont="1" applyFill="1" applyBorder="1" applyAlignment="1">
      <alignment horizontal="center" vertical="center"/>
    </xf>
    <xf numFmtId="164" fontId="0" fillId="0" borderId="23" xfId="0" applyNumberFormat="1" applyFont="1" applyFill="1" applyBorder="1" applyAlignment="1">
      <alignment horizontal="center" vertical="center"/>
    </xf>
    <xf numFmtId="164" fontId="0" fillId="0" borderId="25" xfId="0" applyNumberFormat="1" applyFont="1" applyFill="1" applyBorder="1" applyAlignment="1">
      <alignment horizontal="center" vertical="center"/>
    </xf>
    <xf numFmtId="164" fontId="0" fillId="3" borderId="5" xfId="0" applyNumberFormat="1" applyFont="1" applyFill="1" applyBorder="1" applyAlignment="1">
      <alignment horizontal="center" vertical="center"/>
    </xf>
    <xf numFmtId="164" fontId="0" fillId="0" borderId="58" xfId="0" applyNumberFormat="1" applyFill="1" applyBorder="1" applyAlignment="1">
      <alignment horizontal="center" vertical="center"/>
    </xf>
    <xf numFmtId="164" fontId="0" fillId="3" borderId="1" xfId="0" applyNumberFormat="1" applyFont="1" applyFill="1" applyBorder="1" applyAlignment="1">
      <alignment horizontal="center" vertical="center"/>
    </xf>
    <xf numFmtId="164" fontId="0" fillId="0" borderId="42" xfId="0" applyNumberFormat="1" applyFill="1" applyBorder="1" applyAlignment="1">
      <alignment horizontal="center" vertical="center"/>
    </xf>
    <xf numFmtId="164" fontId="0" fillId="3" borderId="38" xfId="0" applyNumberFormat="1" applyFont="1" applyFill="1" applyBorder="1" applyAlignment="1">
      <alignment horizontal="center" vertical="center"/>
    </xf>
    <xf numFmtId="164" fontId="0" fillId="0" borderId="5" xfId="0" applyNumberFormat="1" applyFont="1" applyFill="1" applyBorder="1" applyAlignment="1">
      <alignment horizontal="center" vertical="center"/>
    </xf>
    <xf numFmtId="164" fontId="0" fillId="0" borderId="1" xfId="0" applyNumberFormat="1" applyFont="1" applyFill="1" applyBorder="1" applyAlignment="1">
      <alignment horizontal="center" vertical="center"/>
    </xf>
    <xf numFmtId="164" fontId="0" fillId="0" borderId="8" xfId="0" applyNumberFormat="1" applyFont="1" applyFill="1" applyBorder="1" applyAlignment="1">
      <alignment horizontal="center" vertical="center"/>
    </xf>
    <xf numFmtId="2" fontId="0" fillId="0" borderId="32" xfId="0" applyNumberFormat="1" applyBorder="1" applyAlignment="1">
      <alignment horizontal="center"/>
    </xf>
    <xf numFmtId="2" fontId="0" fillId="0" borderId="12" xfId="0" applyNumberFormat="1" applyBorder="1" applyAlignment="1">
      <alignment horizontal="center"/>
    </xf>
    <xf numFmtId="0" fontId="1" fillId="13" borderId="13" xfId="0" applyFont="1" applyFill="1" applyBorder="1" applyAlignment="1">
      <alignment horizontal="center" vertical="center"/>
    </xf>
    <xf numFmtId="0" fontId="1" fillId="11" borderId="31" xfId="0" applyFont="1" applyFill="1" applyBorder="1" applyAlignment="1">
      <alignment horizontal="center" vertical="center"/>
    </xf>
    <xf numFmtId="0" fontId="1" fillId="11" borderId="32" xfId="0" applyFont="1" applyFill="1" applyBorder="1" applyAlignment="1">
      <alignment horizontal="center" vertical="center"/>
    </xf>
    <xf numFmtId="0" fontId="1" fillId="18" borderId="13" xfId="0" applyFont="1" applyFill="1" applyBorder="1" applyAlignment="1">
      <alignment horizontal="center" vertical="center"/>
    </xf>
    <xf numFmtId="0" fontId="1" fillId="4" borderId="24" xfId="0" applyFont="1" applyFill="1" applyBorder="1" applyAlignment="1">
      <alignment horizontal="center" vertical="center"/>
    </xf>
    <xf numFmtId="0" fontId="1" fillId="4" borderId="41" xfId="0" applyFont="1" applyFill="1" applyBorder="1" applyAlignment="1">
      <alignment horizontal="center" vertical="center"/>
    </xf>
    <xf numFmtId="0" fontId="1" fillId="13" borderId="15" xfId="0" applyFont="1" applyFill="1" applyBorder="1" applyAlignment="1">
      <alignment horizontal="center" vertical="center"/>
    </xf>
    <xf numFmtId="0" fontId="1" fillId="13" borderId="31" xfId="0" applyFont="1" applyFill="1" applyBorder="1" applyAlignment="1">
      <alignment horizontal="center" vertical="center"/>
    </xf>
    <xf numFmtId="0" fontId="1" fillId="13" borderId="41" xfId="0" applyFont="1" applyFill="1" applyBorder="1" applyAlignment="1">
      <alignment horizontal="center" vertical="center"/>
    </xf>
    <xf numFmtId="0" fontId="1" fillId="19" borderId="41" xfId="0" applyFont="1" applyFill="1" applyBorder="1" applyAlignment="1">
      <alignment horizontal="center" vertical="center"/>
    </xf>
    <xf numFmtId="0" fontId="1" fillId="19" borderId="60" xfId="0" applyFont="1" applyFill="1" applyBorder="1" applyAlignment="1">
      <alignment horizontal="center" vertical="center"/>
    </xf>
    <xf numFmtId="0" fontId="1" fillId="19" borderId="24" xfId="0" applyFont="1" applyFill="1" applyBorder="1" applyAlignment="1">
      <alignment horizontal="center" vertical="center"/>
    </xf>
    <xf numFmtId="164" fontId="0" fillId="3" borderId="10" xfId="0" applyNumberFormat="1" applyFont="1" applyFill="1" applyBorder="1" applyAlignment="1">
      <alignment horizontal="center" vertical="center"/>
    </xf>
    <xf numFmtId="164" fontId="0" fillId="0" borderId="52" xfId="0" applyNumberFormat="1" applyFill="1" applyBorder="1" applyAlignment="1">
      <alignment horizontal="center" vertical="center"/>
    </xf>
    <xf numFmtId="164" fontId="0" fillId="3" borderId="8" xfId="0" applyNumberFormat="1" applyFont="1" applyFill="1" applyBorder="1" applyAlignment="1">
      <alignment horizontal="center" vertical="center"/>
    </xf>
    <xf numFmtId="164" fontId="0" fillId="0" borderId="53" xfId="0" applyNumberFormat="1" applyFill="1" applyBorder="1" applyAlignment="1">
      <alignment horizontal="center" vertical="center"/>
    </xf>
    <xf numFmtId="0" fontId="0" fillId="4" borderId="29" xfId="0" applyFont="1" applyFill="1" applyBorder="1" applyAlignment="1">
      <alignment horizontal="center" vertical="center"/>
    </xf>
    <xf numFmtId="0" fontId="0" fillId="8" borderId="50" xfId="0" applyFont="1" applyFill="1" applyBorder="1" applyAlignment="1">
      <alignment horizontal="center"/>
    </xf>
    <xf numFmtId="0" fontId="0" fillId="8" borderId="23" xfId="0" applyFont="1" applyFill="1" applyBorder="1" applyAlignment="1">
      <alignment horizontal="center" vertical="center"/>
    </xf>
    <xf numFmtId="0" fontId="0" fillId="0" borderId="36" xfId="0" applyFont="1" applyFill="1" applyBorder="1" applyAlignment="1">
      <alignment horizontal="center" vertical="center"/>
    </xf>
    <xf numFmtId="0" fontId="0" fillId="0" borderId="71" xfId="0" applyFont="1" applyFill="1" applyBorder="1" applyAlignment="1">
      <alignment horizontal="center" vertical="center"/>
    </xf>
    <xf numFmtId="0" fontId="0" fillId="0" borderId="50" xfId="0" applyFont="1" applyFill="1" applyBorder="1" applyAlignment="1">
      <alignment horizontal="center" vertical="center"/>
    </xf>
    <xf numFmtId="0" fontId="0" fillId="0" borderId="35" xfId="0" applyFont="1" applyFill="1" applyBorder="1" applyAlignment="1">
      <alignment horizontal="center" vertical="center"/>
    </xf>
    <xf numFmtId="0" fontId="0" fillId="0" borderId="5" xfId="0" applyFont="1" applyFill="1" applyBorder="1" applyAlignment="1">
      <alignment horizontal="center"/>
    </xf>
    <xf numFmtId="0" fontId="0" fillId="0" borderId="1" xfId="0" applyFont="1" applyFill="1" applyBorder="1" applyAlignment="1">
      <alignment horizontal="center"/>
    </xf>
    <xf numFmtId="0" fontId="0" fillId="0" borderId="8" xfId="0" applyFont="1" applyFill="1" applyBorder="1" applyAlignment="1">
      <alignment horizontal="center"/>
    </xf>
    <xf numFmtId="0" fontId="0" fillId="0" borderId="48" xfId="0" applyFont="1" applyFill="1" applyBorder="1" applyAlignment="1">
      <alignment horizontal="center" vertical="center"/>
    </xf>
    <xf numFmtId="164" fontId="18" fillId="3" borderId="1" xfId="0" applyNumberFormat="1" applyFont="1" applyFill="1" applyBorder="1" applyAlignment="1">
      <alignment horizontal="center" vertical="center"/>
    </xf>
    <xf numFmtId="0" fontId="18" fillId="8" borderId="23" xfId="0" applyFont="1" applyFill="1" applyBorder="1" applyAlignment="1">
      <alignment horizontal="center"/>
    </xf>
    <xf numFmtId="164" fontId="18" fillId="3" borderId="5" xfId="0" applyNumberFormat="1" applyFont="1" applyFill="1" applyBorder="1" applyAlignment="1">
      <alignment horizontal="center" vertical="center"/>
    </xf>
    <xf numFmtId="164" fontId="18" fillId="3" borderId="3" xfId="0" applyNumberFormat="1" applyFont="1" applyFill="1" applyBorder="1" applyAlignment="1">
      <alignment horizontal="center" vertical="center"/>
    </xf>
    <xf numFmtId="164" fontId="18" fillId="3" borderId="56" xfId="0" applyNumberFormat="1" applyFont="1" applyFill="1" applyBorder="1" applyAlignment="1">
      <alignment horizontal="center" vertical="center"/>
    </xf>
    <xf numFmtId="0" fontId="11" fillId="4" borderId="24" xfId="0" applyNumberFormat="1" applyFont="1" applyFill="1" applyBorder="1" applyAlignment="1">
      <alignment horizontal="center" vertical="center"/>
    </xf>
    <xf numFmtId="2" fontId="9" fillId="9" borderId="45" xfId="0" applyNumberFormat="1" applyFont="1" applyFill="1" applyBorder="1" applyAlignment="1">
      <alignment horizontal="center" vertical="center"/>
    </xf>
    <xf numFmtId="2" fontId="9" fillId="9" borderId="46" xfId="0" applyNumberFormat="1" applyFont="1" applyFill="1" applyBorder="1" applyAlignment="1">
      <alignment horizontal="center" vertical="center"/>
    </xf>
    <xf numFmtId="0" fontId="9" fillId="0" borderId="51" xfId="0" applyFont="1" applyFill="1" applyBorder="1" applyAlignment="1">
      <alignment horizontal="center" vertical="center"/>
    </xf>
    <xf numFmtId="0" fontId="11" fillId="2" borderId="2" xfId="0" applyFont="1" applyFill="1" applyBorder="1" applyAlignment="1">
      <alignment horizontal="center" vertical="center"/>
    </xf>
    <xf numFmtId="0" fontId="9" fillId="2" borderId="2" xfId="0" applyFont="1" applyFill="1" applyBorder="1" applyAlignment="1">
      <alignment horizontal="center" vertical="center"/>
    </xf>
    <xf numFmtId="0" fontId="9" fillId="4" borderId="24" xfId="0" applyFont="1" applyFill="1" applyBorder="1" applyAlignment="1">
      <alignment horizontal="center" vertical="center"/>
    </xf>
    <xf numFmtId="0" fontId="11" fillId="3" borderId="2" xfId="0" applyFont="1" applyFill="1" applyBorder="1" applyAlignment="1">
      <alignment horizontal="center" vertical="center"/>
    </xf>
    <xf numFmtId="0" fontId="9" fillId="2" borderId="13" xfId="0" applyFont="1" applyFill="1" applyBorder="1" applyAlignment="1">
      <alignment horizontal="center" vertical="center"/>
    </xf>
    <xf numFmtId="0" fontId="9" fillId="3" borderId="13" xfId="0" applyFont="1" applyFill="1" applyBorder="1" applyAlignment="1">
      <alignment horizontal="center" vertical="center"/>
    </xf>
    <xf numFmtId="0" fontId="9" fillId="4" borderId="28" xfId="0" applyFont="1" applyFill="1" applyBorder="1" applyAlignment="1">
      <alignment horizontal="center" vertical="center"/>
    </xf>
    <xf numFmtId="0" fontId="9" fillId="0" borderId="20" xfId="0" applyFont="1" applyFill="1" applyBorder="1" applyAlignment="1">
      <alignment horizontal="center" vertical="center"/>
    </xf>
    <xf numFmtId="0" fontId="11" fillId="8" borderId="41" xfId="0" applyFont="1" applyFill="1" applyBorder="1" applyAlignment="1">
      <alignment horizontal="center"/>
    </xf>
    <xf numFmtId="0" fontId="11" fillId="8" borderId="12" xfId="0" applyFont="1" applyFill="1" applyBorder="1" applyAlignment="1">
      <alignment horizontal="center" vertical="center"/>
    </xf>
    <xf numFmtId="0" fontId="6" fillId="3" borderId="56" xfId="0" applyFont="1" applyFill="1" applyBorder="1" applyAlignment="1">
      <alignment horizontal="center" vertical="center"/>
    </xf>
    <xf numFmtId="0" fontId="7" fillId="3" borderId="57" xfId="0" applyFont="1" applyFill="1" applyBorder="1" applyAlignment="1">
      <alignment horizontal="center"/>
    </xf>
    <xf numFmtId="0" fontId="9" fillId="2" borderId="15" xfId="0" applyFont="1" applyFill="1" applyBorder="1" applyAlignment="1">
      <alignment horizontal="center" vertical="center"/>
    </xf>
    <xf numFmtId="0" fontId="9" fillId="4" borderId="20" xfId="0" applyFont="1" applyFill="1" applyBorder="1" applyAlignment="1">
      <alignment horizontal="center" vertical="center"/>
    </xf>
    <xf numFmtId="0" fontId="6" fillId="4" borderId="7" xfId="0" applyFont="1" applyFill="1" applyBorder="1" applyAlignment="1">
      <alignment horizontal="center" vertical="center"/>
    </xf>
    <xf numFmtId="0" fontId="7" fillId="4" borderId="9" xfId="0" applyFont="1" applyFill="1" applyBorder="1" applyAlignment="1">
      <alignment horizontal="center"/>
    </xf>
    <xf numFmtId="2" fontId="11" fillId="0" borderId="14" xfId="0" applyNumberFormat="1" applyFont="1" applyFill="1" applyBorder="1" applyAlignment="1">
      <alignment horizontal="center" vertical="center"/>
    </xf>
    <xf numFmtId="2" fontId="11" fillId="0" borderId="2" xfId="0" applyNumberFormat="1" applyFont="1" applyFill="1" applyBorder="1" applyAlignment="1">
      <alignment horizontal="center" vertical="center"/>
    </xf>
    <xf numFmtId="2" fontId="9" fillId="0" borderId="16" xfId="0" applyNumberFormat="1" applyFont="1" applyFill="1" applyBorder="1" applyAlignment="1">
      <alignment horizontal="center" vertical="center"/>
    </xf>
    <xf numFmtId="2" fontId="9" fillId="0" borderId="45" xfId="0" applyNumberFormat="1" applyFont="1" applyFill="1" applyBorder="1" applyAlignment="1">
      <alignment horizontal="center" vertical="center"/>
    </xf>
    <xf numFmtId="2" fontId="11" fillId="0" borderId="34" xfId="0" applyNumberFormat="1" applyFont="1" applyFill="1" applyBorder="1" applyAlignment="1">
      <alignment horizontal="center" vertical="center"/>
    </xf>
    <xf numFmtId="2" fontId="11" fillId="0" borderId="24" xfId="0" applyNumberFormat="1" applyFont="1" applyFill="1" applyBorder="1" applyAlignment="1">
      <alignment horizontal="center" vertical="center"/>
    </xf>
    <xf numFmtId="2" fontId="9" fillId="0" borderId="62" xfId="0" applyNumberFormat="1" applyFont="1" applyFill="1" applyBorder="1" applyAlignment="1">
      <alignment horizontal="center" vertical="center"/>
    </xf>
    <xf numFmtId="2" fontId="9" fillId="0" borderId="51" xfId="0" applyNumberFormat="1" applyFont="1" applyFill="1" applyBorder="1" applyAlignment="1">
      <alignment horizontal="center" vertical="center"/>
    </xf>
    <xf numFmtId="0" fontId="3" fillId="6" borderId="2" xfId="0" applyFont="1" applyFill="1" applyBorder="1" applyAlignment="1">
      <alignment horizontal="center" vertical="center"/>
    </xf>
    <xf numFmtId="0" fontId="3" fillId="6" borderId="15" xfId="0" applyFont="1" applyFill="1" applyBorder="1" applyAlignment="1">
      <alignment horizontal="center" vertical="center"/>
    </xf>
    <xf numFmtId="0" fontId="1" fillId="6" borderId="15" xfId="0" applyFont="1" applyFill="1" applyBorder="1" applyAlignment="1">
      <alignment horizontal="center" vertical="center"/>
    </xf>
    <xf numFmtId="0" fontId="11" fillId="6" borderId="14" xfId="0" applyFont="1" applyFill="1" applyBorder="1" applyAlignment="1">
      <alignment horizontal="center"/>
    </xf>
    <xf numFmtId="0" fontId="11" fillId="6" borderId="2" xfId="0" applyFont="1" applyFill="1" applyBorder="1" applyAlignment="1">
      <alignment horizontal="center"/>
    </xf>
    <xf numFmtId="0" fontId="11" fillId="6" borderId="16" xfId="0" applyFont="1" applyFill="1" applyBorder="1" applyAlignment="1">
      <alignment horizontal="center"/>
    </xf>
    <xf numFmtId="0" fontId="11" fillId="6" borderId="45" xfId="0" applyFont="1" applyFill="1" applyBorder="1" applyAlignment="1">
      <alignment horizontal="center" vertical="center"/>
    </xf>
    <xf numFmtId="0" fontId="9" fillId="6" borderId="46" xfId="0" applyFont="1" applyFill="1" applyBorder="1" applyAlignment="1">
      <alignment horizontal="center" vertical="center"/>
    </xf>
    <xf numFmtId="164" fontId="9" fillId="3" borderId="2" xfId="0" applyNumberFormat="1" applyFont="1" applyFill="1" applyBorder="1" applyAlignment="1">
      <alignment horizontal="center" vertical="center"/>
    </xf>
    <xf numFmtId="0" fontId="0" fillId="0" borderId="3" xfId="0" applyFont="1" applyFill="1" applyBorder="1" applyAlignment="1">
      <alignment horizontal="center"/>
    </xf>
    <xf numFmtId="164" fontId="0" fillId="0" borderId="3" xfId="0" applyNumberFormat="1" applyFont="1" applyFill="1" applyBorder="1" applyAlignment="1">
      <alignment horizontal="center" vertical="center"/>
    </xf>
    <xf numFmtId="0" fontId="0" fillId="0" borderId="39" xfId="0" applyFont="1" applyFill="1" applyBorder="1" applyAlignment="1">
      <alignment horizontal="center"/>
    </xf>
    <xf numFmtId="164" fontId="0" fillId="0" borderId="39" xfId="0" applyNumberFormat="1" applyFont="1" applyFill="1" applyBorder="1" applyAlignment="1">
      <alignment horizontal="center" vertical="center"/>
    </xf>
    <xf numFmtId="0" fontId="0" fillId="0" borderId="47" xfId="0" applyFont="1" applyFill="1" applyBorder="1" applyAlignment="1">
      <alignment horizontal="center" vertical="center"/>
    </xf>
    <xf numFmtId="0" fontId="0" fillId="8" borderId="3" xfId="0" applyFont="1" applyFill="1" applyBorder="1" applyAlignment="1">
      <alignment horizontal="center" vertical="center"/>
    </xf>
    <xf numFmtId="0" fontId="0" fillId="8" borderId="8" xfId="0" applyFont="1" applyFill="1" applyBorder="1" applyAlignment="1">
      <alignment horizontal="center" vertical="center"/>
    </xf>
    <xf numFmtId="0" fontId="0" fillId="11" borderId="35" xfId="0" applyFont="1" applyFill="1" applyBorder="1" applyAlignment="1">
      <alignment horizontal="center"/>
    </xf>
    <xf numFmtId="0" fontId="0" fillId="11" borderId="25" xfId="0" applyFont="1" applyFill="1" applyBorder="1" applyAlignment="1">
      <alignment horizontal="center" vertical="center"/>
    </xf>
    <xf numFmtId="164" fontId="0" fillId="11" borderId="71" xfId="0" applyNumberFormat="1" applyFont="1" applyFill="1" applyBorder="1" applyAlignment="1">
      <alignment horizontal="center"/>
    </xf>
    <xf numFmtId="0" fontId="0" fillId="11" borderId="66" xfId="0" applyFont="1" applyFill="1" applyBorder="1" applyAlignment="1">
      <alignment horizontal="center" vertical="center"/>
    </xf>
    <xf numFmtId="0" fontId="0" fillId="11" borderId="71" xfId="0" applyFont="1" applyFill="1" applyBorder="1" applyAlignment="1">
      <alignment horizontal="center"/>
    </xf>
    <xf numFmtId="0" fontId="0" fillId="11" borderId="47" xfId="0" applyFont="1" applyFill="1" applyBorder="1" applyAlignment="1">
      <alignment horizontal="center" vertical="center"/>
    </xf>
    <xf numFmtId="0" fontId="0" fillId="11" borderId="64" xfId="0" applyFont="1" applyFill="1" applyBorder="1" applyAlignment="1">
      <alignment horizontal="center" vertical="center"/>
    </xf>
    <xf numFmtId="0" fontId="0" fillId="11" borderId="48" xfId="0" applyFont="1" applyFill="1" applyBorder="1" applyAlignment="1">
      <alignment horizontal="center" vertical="center"/>
    </xf>
    <xf numFmtId="0" fontId="0" fillId="11" borderId="61" xfId="0" applyFont="1" applyFill="1" applyBorder="1" applyAlignment="1">
      <alignment horizontal="center" vertical="center"/>
    </xf>
    <xf numFmtId="0" fontId="0" fillId="11" borderId="11" xfId="0" applyFont="1" applyFill="1" applyBorder="1" applyAlignment="1">
      <alignment horizontal="center" vertical="center"/>
    </xf>
    <xf numFmtId="164" fontId="0" fillId="11" borderId="57" xfId="0" applyNumberFormat="1" applyFont="1" applyFill="1" applyBorder="1" applyAlignment="1">
      <alignment horizontal="center" vertical="center"/>
    </xf>
    <xf numFmtId="164" fontId="0" fillId="11" borderId="9" xfId="0" applyNumberFormat="1" applyFont="1" applyFill="1" applyBorder="1" applyAlignment="1">
      <alignment horizontal="center" vertical="center"/>
    </xf>
    <xf numFmtId="164" fontId="0" fillId="11" borderId="40" xfId="0" applyNumberFormat="1" applyFont="1" applyFill="1" applyBorder="1" applyAlignment="1">
      <alignment horizontal="center" vertical="center"/>
    </xf>
    <xf numFmtId="0" fontId="0" fillId="11" borderId="3" xfId="0" applyFont="1" applyFill="1" applyBorder="1" applyAlignment="1">
      <alignment horizontal="center" vertical="center"/>
    </xf>
    <xf numFmtId="0" fontId="0" fillId="11" borderId="1" xfId="0" applyFont="1" applyFill="1" applyBorder="1" applyAlignment="1">
      <alignment horizontal="center" vertical="center"/>
    </xf>
    <xf numFmtId="0" fontId="0" fillId="11" borderId="8" xfId="0" applyFont="1" applyFill="1" applyBorder="1" applyAlignment="1">
      <alignment horizontal="center" vertical="center"/>
    </xf>
    <xf numFmtId="0" fontId="0" fillId="11" borderId="1" xfId="0" applyFont="1" applyFill="1" applyBorder="1" applyAlignment="1">
      <alignment horizontal="center"/>
    </xf>
    <xf numFmtId="0" fontId="0" fillId="11" borderId="8" xfId="0" applyFont="1" applyFill="1" applyBorder="1" applyAlignment="1">
      <alignment horizontal="center"/>
    </xf>
    <xf numFmtId="164" fontId="0" fillId="0" borderId="4" xfId="0" applyNumberFormat="1" applyFont="1" applyFill="1" applyBorder="1" applyAlignment="1">
      <alignment horizontal="center" vertical="center"/>
    </xf>
    <xf numFmtId="164" fontId="0" fillId="0" borderId="56" xfId="0" applyNumberFormat="1" applyFont="1" applyFill="1" applyBorder="1" applyAlignment="1">
      <alignment horizontal="center" vertical="center"/>
    </xf>
    <xf numFmtId="164" fontId="0" fillId="0" borderId="7" xfId="0" applyNumberFormat="1" applyFont="1" applyFill="1" applyBorder="1" applyAlignment="1">
      <alignment horizontal="center" vertical="center"/>
    </xf>
    <xf numFmtId="164" fontId="0" fillId="0" borderId="10" xfId="0" applyNumberFormat="1" applyFont="1" applyFill="1" applyBorder="1" applyAlignment="1">
      <alignment horizontal="center" vertical="center"/>
    </xf>
    <xf numFmtId="164" fontId="18" fillId="3" borderId="7" xfId="0" applyNumberFormat="1" applyFont="1" applyFill="1" applyBorder="1" applyAlignment="1">
      <alignment horizontal="center" vertical="center"/>
    </xf>
    <xf numFmtId="164" fontId="18" fillId="3" borderId="4" xfId="0" applyNumberFormat="1" applyFont="1" applyFill="1" applyBorder="1" applyAlignment="1">
      <alignment horizontal="center" vertical="center"/>
    </xf>
    <xf numFmtId="0" fontId="1" fillId="0" borderId="0" xfId="0" applyFont="1" applyFill="1" applyBorder="1" applyAlignment="1">
      <alignment horizontal="center" vertical="center"/>
    </xf>
    <xf numFmtId="2" fontId="0" fillId="0" borderId="0" xfId="0" applyNumberFormat="1" applyFont="1" applyFill="1" applyBorder="1" applyAlignment="1">
      <alignment horizontal="center" vertical="center"/>
    </xf>
    <xf numFmtId="2" fontId="0" fillId="0" borderId="0" xfId="0" applyNumberFormat="1" applyFill="1" applyBorder="1" applyAlignment="1">
      <alignment horizontal="center" vertical="center"/>
    </xf>
    <xf numFmtId="2" fontId="0" fillId="13" borderId="2" xfId="0" applyNumberFormat="1" applyFont="1" applyFill="1" applyBorder="1" applyAlignment="1">
      <alignment horizontal="center" vertical="center"/>
    </xf>
    <xf numFmtId="2" fontId="0" fillId="0" borderId="41" xfId="0" applyNumberFormat="1" applyBorder="1" applyAlignment="1">
      <alignment horizontal="center" vertical="center"/>
    </xf>
    <xf numFmtId="2" fontId="0" fillId="0" borderId="24" xfId="0" applyNumberFormat="1" applyBorder="1" applyAlignment="1">
      <alignment horizontal="center" vertical="center"/>
    </xf>
    <xf numFmtId="2" fontId="0" fillId="0" borderId="60" xfId="0" applyNumberFormat="1" applyBorder="1" applyAlignment="1">
      <alignment horizontal="center" vertical="center"/>
    </xf>
    <xf numFmtId="2" fontId="0" fillId="3" borderId="12" xfId="0" applyNumberFormat="1" applyFill="1" applyBorder="1" applyAlignment="1">
      <alignment horizontal="center" vertical="center"/>
    </xf>
    <xf numFmtId="2" fontId="0" fillId="3" borderId="31" xfId="0" applyNumberFormat="1" applyFill="1" applyBorder="1" applyAlignment="1">
      <alignment horizontal="center" vertical="center"/>
    </xf>
    <xf numFmtId="2" fontId="0" fillId="3" borderId="28" xfId="0" applyNumberFormat="1" applyFill="1" applyBorder="1" applyAlignment="1">
      <alignment horizontal="center" vertical="center"/>
    </xf>
    <xf numFmtId="165" fontId="0" fillId="3" borderId="30" xfId="0" applyNumberFormat="1" applyFill="1" applyBorder="1" applyAlignment="1">
      <alignment horizontal="center" vertical="center"/>
    </xf>
    <xf numFmtId="165" fontId="0" fillId="3" borderId="28" xfId="0" applyNumberFormat="1" applyFill="1" applyBorder="1" applyAlignment="1">
      <alignment horizontal="center" vertical="center"/>
    </xf>
    <xf numFmtId="165" fontId="0" fillId="3" borderId="31" xfId="0" applyNumberFormat="1" applyFill="1" applyBorder="1" applyAlignment="1">
      <alignment horizontal="center" vertical="center"/>
    </xf>
    <xf numFmtId="0" fontId="1" fillId="0" borderId="0" xfId="0" applyFont="1" applyFill="1" applyBorder="1" applyAlignment="1">
      <alignment horizontal="left" vertical="center"/>
    </xf>
    <xf numFmtId="0" fontId="1" fillId="12" borderId="24" xfId="0" applyFont="1" applyFill="1" applyBorder="1" applyAlignment="1">
      <alignment horizontal="center" vertical="center"/>
    </xf>
    <xf numFmtId="0" fontId="0" fillId="16" borderId="41" xfId="0" applyFill="1" applyBorder="1" applyAlignment="1">
      <alignment horizontal="center" vertical="center"/>
    </xf>
    <xf numFmtId="0" fontId="0" fillId="20" borderId="41" xfId="0" applyFill="1" applyBorder="1" applyAlignment="1">
      <alignment horizontal="center" vertical="center"/>
    </xf>
    <xf numFmtId="2" fontId="0" fillId="16" borderId="24" xfId="0" applyNumberFormat="1" applyFill="1" applyBorder="1" applyAlignment="1">
      <alignment horizontal="center" vertical="center"/>
    </xf>
    <xf numFmtId="0" fontId="0" fillId="16" borderId="60" xfId="0" applyFill="1" applyBorder="1" applyAlignment="1">
      <alignment horizontal="center" vertical="center"/>
    </xf>
    <xf numFmtId="164" fontId="0" fillId="16" borderId="60" xfId="0" applyNumberFormat="1" applyFill="1" applyBorder="1" applyAlignment="1">
      <alignment horizontal="center" vertical="center"/>
    </xf>
    <xf numFmtId="2" fontId="0" fillId="16" borderId="60" xfId="0" applyNumberFormat="1" applyFill="1" applyBorder="1" applyAlignment="1">
      <alignment horizontal="center" vertical="center"/>
    </xf>
    <xf numFmtId="2" fontId="0" fillId="16" borderId="41" xfId="0" applyNumberFormat="1" applyFill="1" applyBorder="1" applyAlignment="1">
      <alignment horizontal="center" vertical="center"/>
    </xf>
    <xf numFmtId="0" fontId="1" fillId="9" borderId="60" xfId="0" applyFont="1" applyFill="1" applyBorder="1" applyAlignment="1">
      <alignment horizontal="center" vertical="center"/>
    </xf>
    <xf numFmtId="0" fontId="1" fillId="5" borderId="31" xfId="0" applyFont="1" applyFill="1" applyBorder="1" applyAlignment="1">
      <alignment horizontal="left" vertical="center"/>
    </xf>
    <xf numFmtId="0" fontId="1" fillId="5" borderId="32" xfId="0" applyFont="1" applyFill="1" applyBorder="1" applyAlignment="1">
      <alignment horizontal="left" vertical="center"/>
    </xf>
    <xf numFmtId="0" fontId="1" fillId="5" borderId="28" xfId="0" applyFont="1" applyFill="1" applyBorder="1" applyAlignment="1">
      <alignment horizontal="left" vertical="center"/>
    </xf>
    <xf numFmtId="0" fontId="1" fillId="5" borderId="34" xfId="0" applyFont="1" applyFill="1" applyBorder="1" applyAlignment="1">
      <alignment horizontal="left" vertical="center"/>
    </xf>
    <xf numFmtId="0" fontId="1" fillId="5" borderId="30" xfId="0" applyFont="1" applyFill="1" applyBorder="1" applyAlignment="1">
      <alignment horizontal="left" vertical="center"/>
    </xf>
    <xf numFmtId="0" fontId="1" fillId="5" borderId="0" xfId="0" applyFont="1" applyFill="1" applyBorder="1" applyAlignment="1">
      <alignment horizontal="left" vertical="center"/>
    </xf>
    <xf numFmtId="0" fontId="1" fillId="0" borderId="31" xfId="0" applyFont="1" applyFill="1" applyBorder="1" applyAlignment="1">
      <alignment horizontal="left" vertical="center"/>
    </xf>
    <xf numFmtId="0" fontId="1" fillId="0" borderId="32" xfId="0" applyFont="1" applyFill="1" applyBorder="1" applyAlignment="1">
      <alignment horizontal="left" vertical="center"/>
    </xf>
    <xf numFmtId="0" fontId="1" fillId="0" borderId="28" xfId="0" applyFont="1" applyFill="1" applyBorder="1" applyAlignment="1">
      <alignment horizontal="left" vertical="center"/>
    </xf>
    <xf numFmtId="0" fontId="1" fillId="0" borderId="34" xfId="0" applyFont="1" applyFill="1" applyBorder="1" applyAlignment="1">
      <alignment horizontal="left" vertical="center"/>
    </xf>
    <xf numFmtId="0" fontId="1" fillId="0" borderId="30" xfId="0" applyFont="1" applyFill="1" applyBorder="1" applyAlignment="1">
      <alignment horizontal="left" vertical="center"/>
    </xf>
    <xf numFmtId="0" fontId="1" fillId="0" borderId="30" xfId="0" applyNumberFormat="1" applyFont="1" applyFill="1" applyBorder="1" applyAlignment="1">
      <alignment vertical="center"/>
    </xf>
    <xf numFmtId="2" fontId="0" fillId="0" borderId="31" xfId="0" applyNumberFormat="1" applyFill="1" applyBorder="1" applyAlignment="1">
      <alignment horizontal="center" vertical="center"/>
    </xf>
    <xf numFmtId="2" fontId="0" fillId="0" borderId="30" xfId="0" applyNumberFormat="1" applyFill="1" applyBorder="1" applyAlignment="1">
      <alignment horizontal="center" vertical="center"/>
    </xf>
    <xf numFmtId="2" fontId="0" fillId="0" borderId="28" xfId="0" applyNumberFormat="1" applyFill="1" applyBorder="1" applyAlignment="1">
      <alignment horizontal="center" vertical="center"/>
    </xf>
    <xf numFmtId="0" fontId="1" fillId="12" borderId="2" xfId="0" applyFont="1" applyFill="1" applyBorder="1" applyAlignment="1">
      <alignment horizontal="center" vertical="center"/>
    </xf>
    <xf numFmtId="0" fontId="1" fillId="12" borderId="28" xfId="0" applyFont="1" applyFill="1" applyBorder="1" applyAlignment="1">
      <alignment horizontal="center" vertical="center"/>
    </xf>
    <xf numFmtId="2" fontId="0" fillId="9" borderId="2" xfId="0" applyNumberFormat="1" applyFont="1" applyFill="1" applyBorder="1" applyAlignment="1">
      <alignment horizontal="center" vertical="center"/>
    </xf>
    <xf numFmtId="0" fontId="0" fillId="9" borderId="2" xfId="0" applyFill="1" applyBorder="1" applyAlignment="1">
      <alignment horizontal="center"/>
    </xf>
    <xf numFmtId="0" fontId="0" fillId="22" borderId="2" xfId="0" applyFill="1" applyBorder="1" applyAlignment="1">
      <alignment horizontal="center" vertical="center"/>
    </xf>
    <xf numFmtId="0" fontId="0" fillId="10" borderId="2" xfId="0" applyFill="1" applyBorder="1" applyAlignment="1">
      <alignment horizontal="center" vertical="center"/>
    </xf>
    <xf numFmtId="0" fontId="1" fillId="18" borderId="2" xfId="0" applyNumberFormat="1" applyFont="1" applyFill="1" applyBorder="1" applyAlignment="1">
      <alignment horizontal="center" vertical="center"/>
    </xf>
    <xf numFmtId="0" fontId="1" fillId="22" borderId="33" xfId="0" applyFont="1" applyFill="1" applyBorder="1" applyAlignment="1">
      <alignment horizontal="center" vertical="center"/>
    </xf>
    <xf numFmtId="164" fontId="0" fillId="0" borderId="6" xfId="0" applyNumberFormat="1" applyFill="1" applyBorder="1" applyAlignment="1">
      <alignment horizontal="center" vertical="center"/>
    </xf>
    <xf numFmtId="164" fontId="0" fillId="0" borderId="57" xfId="0" applyNumberFormat="1" applyFill="1" applyBorder="1" applyAlignment="1">
      <alignment horizontal="center" vertical="center"/>
    </xf>
    <xf numFmtId="164" fontId="0" fillId="0" borderId="9" xfId="0" applyNumberFormat="1" applyFill="1" applyBorder="1" applyAlignment="1">
      <alignment horizontal="center" vertical="center"/>
    </xf>
    <xf numFmtId="0" fontId="0" fillId="11" borderId="50" xfId="0" applyFont="1" applyFill="1" applyBorder="1" applyAlignment="1">
      <alignment horizontal="center"/>
    </xf>
    <xf numFmtId="0" fontId="0" fillId="11" borderId="23" xfId="0" applyFont="1" applyFill="1" applyBorder="1" applyAlignment="1">
      <alignment horizontal="center" vertical="center"/>
    </xf>
    <xf numFmtId="2" fontId="0" fillId="6" borderId="36" xfId="0" applyNumberFormat="1" applyFill="1" applyBorder="1" applyAlignment="1">
      <alignment horizontal="center" vertical="center"/>
    </xf>
    <xf numFmtId="2" fontId="0" fillId="6" borderId="71" xfId="0" applyNumberFormat="1" applyFill="1" applyBorder="1" applyAlignment="1">
      <alignment horizontal="center" vertical="center"/>
    </xf>
    <xf numFmtId="2" fontId="0" fillId="6" borderId="63" xfId="0" applyNumberFormat="1" applyFill="1" applyBorder="1" applyAlignment="1">
      <alignment horizontal="center" vertical="center"/>
    </xf>
    <xf numFmtId="164" fontId="0" fillId="3" borderId="36" xfId="0" applyNumberFormat="1" applyFill="1" applyBorder="1" applyAlignment="1">
      <alignment horizontal="center" vertical="center"/>
    </xf>
    <xf numFmtId="164" fontId="0" fillId="3" borderId="71" xfId="0" applyNumberFormat="1" applyFill="1" applyBorder="1" applyAlignment="1">
      <alignment horizontal="center" vertical="center"/>
    </xf>
    <xf numFmtId="164" fontId="0" fillId="3" borderId="63" xfId="0" applyNumberFormat="1" applyFill="1" applyBorder="1" applyAlignment="1">
      <alignment horizontal="center" vertical="center"/>
    </xf>
    <xf numFmtId="164" fontId="0" fillId="3" borderId="50" xfId="0" applyNumberFormat="1" applyFill="1" applyBorder="1" applyAlignment="1">
      <alignment horizontal="center" vertical="center"/>
    </xf>
    <xf numFmtId="164" fontId="0" fillId="3" borderId="35" xfId="0" applyNumberFormat="1" applyFill="1" applyBorder="1" applyAlignment="1">
      <alignment horizontal="center" vertical="center"/>
    </xf>
    <xf numFmtId="164" fontId="0" fillId="3" borderId="58" xfId="0" applyNumberFormat="1" applyFill="1" applyBorder="1" applyAlignment="1">
      <alignment horizontal="center" vertical="center"/>
    </xf>
    <xf numFmtId="164" fontId="18" fillId="3" borderId="42" xfId="0" applyNumberFormat="1" applyFont="1" applyFill="1" applyBorder="1" applyAlignment="1">
      <alignment horizontal="center" vertical="center"/>
    </xf>
    <xf numFmtId="164" fontId="0" fillId="3" borderId="53" xfId="0" applyNumberFormat="1" applyFill="1" applyBorder="1" applyAlignment="1">
      <alignment horizontal="center" vertical="center"/>
    </xf>
    <xf numFmtId="164" fontId="0" fillId="3" borderId="52" xfId="0" applyNumberFormat="1" applyFill="1" applyBorder="1" applyAlignment="1">
      <alignment horizontal="center" vertical="center"/>
    </xf>
    <xf numFmtId="164" fontId="0" fillId="3" borderId="42" xfId="0" applyNumberFormat="1" applyFill="1" applyBorder="1" applyAlignment="1">
      <alignment horizontal="center" vertical="center"/>
    </xf>
    <xf numFmtId="164" fontId="0" fillId="3" borderId="44" xfId="0" applyNumberFormat="1" applyFill="1" applyBorder="1" applyAlignment="1">
      <alignment horizontal="center" vertical="center"/>
    </xf>
    <xf numFmtId="0" fontId="11" fillId="0" borderId="28" xfId="0" applyFont="1" applyFill="1" applyBorder="1" applyAlignment="1">
      <alignment horizontal="left" vertical="center"/>
    </xf>
    <xf numFmtId="0" fontId="2" fillId="0" borderId="0" xfId="0" quotePrefix="1" applyFont="1"/>
    <xf numFmtId="2" fontId="0" fillId="0" borderId="13" xfId="0" applyNumberFormat="1" applyFill="1" applyBorder="1" applyAlignment="1">
      <alignment horizontal="center" vertical="center"/>
    </xf>
    <xf numFmtId="2" fontId="18" fillId="0" borderId="12" xfId="0" applyNumberFormat="1" applyFont="1" applyBorder="1" applyAlignment="1">
      <alignment horizontal="center" vertical="center"/>
    </xf>
    <xf numFmtId="2" fontId="18" fillId="0" borderId="33" xfId="0" applyNumberFormat="1" applyFont="1" applyBorder="1" applyAlignment="1">
      <alignment horizontal="center" vertical="center"/>
    </xf>
    <xf numFmtId="2" fontId="18" fillId="0" borderId="20" xfId="0" applyNumberFormat="1" applyFont="1"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2" fontId="0" fillId="0" borderId="31" xfId="0" applyNumberFormat="1" applyBorder="1" applyAlignment="1">
      <alignment horizontal="center"/>
    </xf>
    <xf numFmtId="2" fontId="18" fillId="0" borderId="12" xfId="0" applyNumberFormat="1" applyFont="1" applyBorder="1" applyAlignment="1">
      <alignment horizontal="center"/>
    </xf>
    <xf numFmtId="2" fontId="18" fillId="0" borderId="33" xfId="0" applyNumberFormat="1" applyFont="1" applyBorder="1" applyAlignment="1">
      <alignment horizontal="center"/>
    </xf>
    <xf numFmtId="2" fontId="0" fillId="0" borderId="30" xfId="0" applyNumberFormat="1" applyBorder="1" applyAlignment="1">
      <alignment horizontal="center"/>
    </xf>
    <xf numFmtId="2" fontId="0" fillId="0" borderId="0" xfId="0" applyNumberFormat="1" applyBorder="1" applyAlignment="1">
      <alignment horizontal="center"/>
    </xf>
    <xf numFmtId="2" fontId="18" fillId="0" borderId="20" xfId="0" applyNumberFormat="1" applyFont="1" applyBorder="1" applyAlignment="1">
      <alignment horizontal="center"/>
    </xf>
    <xf numFmtId="2" fontId="0" fillId="0" borderId="28" xfId="0" applyNumberFormat="1" applyBorder="1" applyAlignment="1">
      <alignment horizontal="center"/>
    </xf>
    <xf numFmtId="2" fontId="0" fillId="0" borderId="34" xfId="0" applyNumberFormat="1" applyBorder="1" applyAlignment="1">
      <alignment horizontal="center"/>
    </xf>
    <xf numFmtId="0" fontId="0" fillId="16" borderId="0" xfId="0" applyFont="1" applyFill="1" applyBorder="1" applyAlignment="1">
      <alignment horizontal="center" vertical="center"/>
    </xf>
    <xf numFmtId="0" fontId="0" fillId="15" borderId="54" xfId="0" applyFill="1" applyBorder="1" applyAlignment="1">
      <alignment horizontal="center" vertical="center"/>
    </xf>
    <xf numFmtId="0" fontId="0" fillId="15" borderId="37" xfId="0" applyFill="1" applyBorder="1" applyAlignment="1">
      <alignment horizontal="center" vertical="center"/>
    </xf>
    <xf numFmtId="0" fontId="0" fillId="15" borderId="51" xfId="0" applyFill="1" applyBorder="1" applyAlignment="1">
      <alignment horizontal="center" vertical="center"/>
    </xf>
    <xf numFmtId="0" fontId="1" fillId="13" borderId="17" xfId="0" applyFont="1" applyFill="1" applyBorder="1" applyAlignment="1">
      <alignment horizontal="center" vertical="center"/>
    </xf>
    <xf numFmtId="0" fontId="1" fillId="13" borderId="46" xfId="0" applyFont="1" applyFill="1" applyBorder="1" applyAlignment="1">
      <alignment horizontal="center" vertical="center"/>
    </xf>
    <xf numFmtId="0" fontId="0" fillId="15" borderId="74" xfId="0" applyFill="1" applyBorder="1" applyAlignment="1">
      <alignment horizontal="center" vertical="center"/>
    </xf>
    <xf numFmtId="0" fontId="0" fillId="15" borderId="49" xfId="0" applyFill="1" applyBorder="1" applyAlignment="1">
      <alignment horizontal="center" vertical="center"/>
    </xf>
    <xf numFmtId="0" fontId="0" fillId="4" borderId="38" xfId="0" applyFont="1" applyFill="1" applyBorder="1" applyAlignment="1">
      <alignment horizontal="center" vertical="center"/>
    </xf>
    <xf numFmtId="0" fontId="0" fillId="4" borderId="40" xfId="0" applyFont="1" applyFill="1" applyBorder="1" applyAlignment="1">
      <alignment horizontal="center"/>
    </xf>
    <xf numFmtId="164" fontId="0" fillId="8" borderId="61" xfId="0" applyNumberFormat="1" applyFont="1" applyFill="1" applyBorder="1" applyAlignment="1">
      <alignment horizontal="center" vertical="center"/>
    </xf>
    <xf numFmtId="0" fontId="0" fillId="4" borderId="74" xfId="0" applyFont="1" applyFill="1" applyBorder="1" applyAlignment="1">
      <alignment horizontal="center"/>
    </xf>
    <xf numFmtId="164" fontId="0" fillId="8" borderId="65" xfId="0" applyNumberFormat="1" applyFont="1" applyFill="1" applyBorder="1" applyAlignment="1">
      <alignment horizontal="center" vertical="center"/>
    </xf>
    <xf numFmtId="164" fontId="0" fillId="8" borderId="37" xfId="0" applyNumberFormat="1" applyFont="1" applyFill="1" applyBorder="1" applyAlignment="1">
      <alignment horizontal="center" vertical="center"/>
    </xf>
    <xf numFmtId="164" fontId="0" fillId="8" borderId="4" xfId="0" applyNumberFormat="1" applyFont="1" applyFill="1" applyBorder="1" applyAlignment="1">
      <alignment horizontal="center" vertical="center"/>
    </xf>
    <xf numFmtId="164" fontId="0" fillId="8" borderId="56" xfId="0" applyNumberFormat="1" applyFont="1" applyFill="1" applyBorder="1" applyAlignment="1">
      <alignment horizontal="center" vertical="center"/>
    </xf>
    <xf numFmtId="164" fontId="0" fillId="8" borderId="7" xfId="0" applyNumberFormat="1" applyFont="1" applyFill="1" applyBorder="1" applyAlignment="1">
      <alignment horizontal="center" vertical="center"/>
    </xf>
    <xf numFmtId="164" fontId="0" fillId="0" borderId="6" xfId="0" applyNumberFormat="1" applyFont="1" applyFill="1" applyBorder="1" applyAlignment="1">
      <alignment horizontal="center" vertical="center"/>
    </xf>
    <xf numFmtId="164" fontId="0" fillId="0" borderId="11" xfId="0" applyNumberFormat="1" applyFont="1" applyFill="1" applyBorder="1" applyAlignment="1">
      <alignment horizontal="center" vertical="center"/>
    </xf>
    <xf numFmtId="164" fontId="0" fillId="0" borderId="57" xfId="0" applyNumberFormat="1" applyFont="1" applyFill="1" applyBorder="1" applyAlignment="1">
      <alignment horizontal="center" vertical="center"/>
    </xf>
    <xf numFmtId="164" fontId="0" fillId="0" borderId="74" xfId="0" applyNumberFormat="1" applyFont="1" applyFill="1" applyBorder="1" applyAlignment="1">
      <alignment horizontal="center" vertical="center"/>
    </xf>
    <xf numFmtId="164" fontId="0" fillId="0" borderId="9" xfId="0" applyNumberFormat="1" applyFont="1" applyFill="1" applyBorder="1" applyAlignment="1">
      <alignment horizontal="center" vertical="center"/>
    </xf>
    <xf numFmtId="164" fontId="0" fillId="0" borderId="40" xfId="0" applyNumberFormat="1" applyFont="1" applyFill="1" applyBorder="1" applyAlignment="1">
      <alignment horizontal="center" vertical="center"/>
    </xf>
    <xf numFmtId="164" fontId="0" fillId="0" borderId="59" xfId="0" applyNumberFormat="1" applyFill="1" applyBorder="1" applyAlignment="1">
      <alignment horizontal="center" vertical="center"/>
    </xf>
    <xf numFmtId="164" fontId="0" fillId="0" borderId="5" xfId="0" applyNumberFormat="1" applyFill="1" applyBorder="1" applyAlignment="1">
      <alignment horizontal="center" vertical="center"/>
    </xf>
    <xf numFmtId="164" fontId="0" fillId="0" borderId="64" xfId="0" applyNumberFormat="1" applyFill="1" applyBorder="1" applyAlignment="1">
      <alignment horizontal="center" vertical="center"/>
    </xf>
    <xf numFmtId="164" fontId="0" fillId="0" borderId="1" xfId="0" applyNumberFormat="1" applyFill="1" applyBorder="1" applyAlignment="1">
      <alignment horizontal="center" vertical="center"/>
    </xf>
    <xf numFmtId="164" fontId="0" fillId="0" borderId="39" xfId="0" applyNumberFormat="1" applyFill="1" applyBorder="1" applyAlignment="1">
      <alignment horizontal="center" vertical="center"/>
    </xf>
    <xf numFmtId="164" fontId="0" fillId="0" borderId="48" xfId="0" applyNumberFormat="1" applyFill="1" applyBorder="1" applyAlignment="1">
      <alignment horizontal="center" vertical="center"/>
    </xf>
    <xf numFmtId="164" fontId="0" fillId="0" borderId="8" xfId="0" applyNumberFormat="1" applyFill="1" applyBorder="1" applyAlignment="1">
      <alignment horizontal="center" vertical="center"/>
    </xf>
    <xf numFmtId="164" fontId="0" fillId="0" borderId="47" xfId="0" applyNumberFormat="1" applyFill="1" applyBorder="1" applyAlignment="1">
      <alignment horizontal="center" vertical="center"/>
    </xf>
    <xf numFmtId="164" fontId="0" fillId="0" borderId="3" xfId="0" applyNumberFormat="1" applyFill="1" applyBorder="1" applyAlignment="1">
      <alignment horizontal="center" vertical="center"/>
    </xf>
    <xf numFmtId="164" fontId="0" fillId="0" borderId="37" xfId="0" applyNumberFormat="1" applyFill="1" applyBorder="1" applyAlignment="1">
      <alignment horizontal="center" vertical="center"/>
    </xf>
    <xf numFmtId="164" fontId="0" fillId="8" borderId="42" xfId="0" applyNumberFormat="1" applyFont="1" applyFill="1" applyBorder="1" applyAlignment="1">
      <alignment horizontal="center" vertical="center"/>
    </xf>
    <xf numFmtId="164" fontId="0" fillId="8" borderId="58" xfId="0" applyNumberFormat="1" applyFont="1" applyFill="1" applyBorder="1" applyAlignment="1">
      <alignment horizontal="center" vertical="center"/>
    </xf>
    <xf numFmtId="164" fontId="0" fillId="8" borderId="53" xfId="0" applyNumberFormat="1" applyFont="1" applyFill="1" applyBorder="1" applyAlignment="1">
      <alignment horizontal="center" vertical="center"/>
    </xf>
    <xf numFmtId="0" fontId="0" fillId="16" borderId="32" xfId="0" applyFont="1" applyFill="1" applyBorder="1" applyAlignment="1">
      <alignment horizontal="center" vertical="center"/>
    </xf>
    <xf numFmtId="0" fontId="0" fillId="4" borderId="56" xfId="0" quotePrefix="1" applyFont="1" applyFill="1" applyBorder="1" applyAlignment="1">
      <alignment horizontal="center" vertical="center"/>
    </xf>
    <xf numFmtId="164" fontId="0" fillId="0" borderId="4" xfId="0" applyNumberFormat="1" applyFill="1" applyBorder="1" applyAlignment="1">
      <alignment horizontal="center" vertical="center"/>
    </xf>
    <xf numFmtId="164" fontId="0" fillId="0" borderId="56" xfId="0" applyNumberFormat="1" applyFill="1" applyBorder="1" applyAlignment="1">
      <alignment horizontal="center" vertical="center"/>
    </xf>
    <xf numFmtId="164" fontId="0" fillId="0" borderId="7" xfId="0" applyNumberFormat="1" applyFill="1" applyBorder="1" applyAlignment="1">
      <alignment horizontal="center" vertical="center"/>
    </xf>
    <xf numFmtId="0" fontId="0" fillId="4" borderId="62" xfId="0" applyFont="1" applyFill="1" applyBorder="1" applyAlignment="1">
      <alignment horizontal="center" vertical="center"/>
    </xf>
    <xf numFmtId="164" fontId="0" fillId="8" borderId="10" xfId="0" applyNumberFormat="1" applyFont="1" applyFill="1" applyBorder="1" applyAlignment="1">
      <alignment horizontal="center" vertical="center"/>
    </xf>
    <xf numFmtId="164" fontId="0" fillId="3" borderId="60" xfId="0" applyNumberFormat="1" applyFont="1" applyFill="1" applyBorder="1" applyAlignment="1">
      <alignment horizontal="center" vertical="center"/>
    </xf>
    <xf numFmtId="0" fontId="0" fillId="0" borderId="31" xfId="0" applyFont="1" applyFill="1" applyBorder="1" applyAlignment="1">
      <alignment horizontal="center" vertical="center"/>
    </xf>
    <xf numFmtId="0" fontId="0" fillId="0" borderId="54" xfId="0" applyFill="1" applyBorder="1" applyAlignment="1">
      <alignment horizontal="center" vertical="center"/>
    </xf>
    <xf numFmtId="0" fontId="0" fillId="0" borderId="30" xfId="0" applyFill="1" applyBorder="1" applyAlignment="1">
      <alignment horizontal="center" vertical="center"/>
    </xf>
    <xf numFmtId="0" fontId="0" fillId="0" borderId="37" xfId="0" applyFill="1" applyBorder="1" applyAlignment="1">
      <alignment horizontal="center" vertical="center"/>
    </xf>
    <xf numFmtId="0" fontId="0" fillId="0" borderId="30" xfId="0" applyFont="1" applyFill="1" applyBorder="1" applyAlignment="1">
      <alignment horizontal="center" vertical="center"/>
    </xf>
    <xf numFmtId="0" fontId="0" fillId="0" borderId="28" xfId="0" applyFont="1" applyFill="1" applyBorder="1" applyAlignment="1">
      <alignment horizontal="center" vertical="center"/>
    </xf>
    <xf numFmtId="0" fontId="0" fillId="0" borderId="34" xfId="0" applyFill="1" applyBorder="1" applyAlignment="1">
      <alignment horizontal="center" vertical="center"/>
    </xf>
    <xf numFmtId="0" fontId="0" fillId="0" borderId="51" xfId="0" applyFill="1" applyBorder="1" applyAlignment="1">
      <alignment horizontal="center" vertical="center"/>
    </xf>
    <xf numFmtId="0" fontId="0" fillId="0" borderId="28" xfId="0" applyFill="1" applyBorder="1" applyAlignment="1">
      <alignment horizontal="center" vertical="center"/>
    </xf>
    <xf numFmtId="0" fontId="0" fillId="0" borderId="74" xfId="0" applyFill="1" applyBorder="1" applyAlignment="1">
      <alignment horizontal="center" vertical="center"/>
    </xf>
    <xf numFmtId="0" fontId="0" fillId="0" borderId="33" xfId="0" applyFill="1" applyBorder="1" applyAlignment="1">
      <alignment horizontal="center" vertical="center"/>
    </xf>
    <xf numFmtId="0" fontId="0" fillId="0" borderId="55" xfId="0" applyFill="1" applyBorder="1" applyAlignment="1">
      <alignment horizontal="center" vertical="center"/>
    </xf>
    <xf numFmtId="0" fontId="0" fillId="0" borderId="49" xfId="0" applyFill="1" applyBorder="1" applyAlignment="1">
      <alignment horizontal="center" vertical="center"/>
    </xf>
    <xf numFmtId="0" fontId="0" fillId="0" borderId="20" xfId="0" applyFill="1" applyBorder="1" applyAlignment="1">
      <alignment horizontal="center" vertical="center"/>
    </xf>
    <xf numFmtId="0" fontId="18" fillId="0" borderId="30" xfId="0" applyFont="1" applyFill="1" applyBorder="1" applyAlignment="1">
      <alignment horizontal="center" vertical="center"/>
    </xf>
    <xf numFmtId="164" fontId="18" fillId="3" borderId="64" xfId="0" applyNumberFormat="1" applyFont="1" applyFill="1" applyBorder="1" applyAlignment="1">
      <alignment horizontal="center" vertical="center"/>
    </xf>
    <xf numFmtId="164" fontId="18" fillId="0" borderId="57" xfId="0" applyNumberFormat="1" applyFont="1" applyFill="1" applyBorder="1" applyAlignment="1">
      <alignment horizontal="center" vertical="center"/>
    </xf>
    <xf numFmtId="164" fontId="18" fillId="0" borderId="64" xfId="0" applyNumberFormat="1" applyFont="1" applyFill="1" applyBorder="1" applyAlignment="1">
      <alignment horizontal="center" vertical="center"/>
    </xf>
    <xf numFmtId="164" fontId="18" fillId="0" borderId="1" xfId="0" applyNumberFormat="1" applyFont="1" applyFill="1" applyBorder="1" applyAlignment="1">
      <alignment horizontal="center" vertical="center"/>
    </xf>
    <xf numFmtId="0" fontId="18" fillId="0" borderId="33" xfId="0" applyFont="1" applyFill="1" applyBorder="1" applyAlignment="1">
      <alignment horizontal="center" vertical="center"/>
    </xf>
    <xf numFmtId="0" fontId="0" fillId="0" borderId="12" xfId="0" applyFont="1" applyFill="1" applyBorder="1" applyAlignment="1">
      <alignment horizontal="center" vertical="center"/>
    </xf>
    <xf numFmtId="0" fontId="0" fillId="0" borderId="33" xfId="0" applyFont="1" applyFill="1" applyBorder="1" applyAlignment="1">
      <alignment horizontal="center" vertical="center"/>
    </xf>
    <xf numFmtId="0" fontId="0" fillId="0" borderId="20" xfId="0" applyFont="1" applyFill="1" applyBorder="1" applyAlignment="1">
      <alignment horizontal="center" vertical="center"/>
    </xf>
    <xf numFmtId="0" fontId="0" fillId="0" borderId="41" xfId="0" applyFont="1" applyFill="1" applyBorder="1" applyAlignment="1">
      <alignment horizontal="center" vertical="center"/>
    </xf>
    <xf numFmtId="0" fontId="0" fillId="0" borderId="60" xfId="0" applyFill="1" applyBorder="1" applyAlignment="1">
      <alignment horizontal="center" vertical="center"/>
    </xf>
    <xf numFmtId="0" fontId="0" fillId="0" borderId="60" xfId="0" applyFont="1" applyFill="1" applyBorder="1" applyAlignment="1">
      <alignment horizontal="center" vertical="center"/>
    </xf>
    <xf numFmtId="0" fontId="0" fillId="0" borderId="24" xfId="0" applyFont="1" applyFill="1" applyBorder="1" applyAlignment="1">
      <alignment horizontal="center" vertical="center"/>
    </xf>
    <xf numFmtId="0" fontId="0" fillId="16" borderId="24" xfId="0" applyFill="1" applyBorder="1" applyAlignment="1">
      <alignment horizontal="center" vertical="center"/>
    </xf>
    <xf numFmtId="0" fontId="0" fillId="0" borderId="24" xfId="0" applyFill="1" applyBorder="1" applyAlignment="1">
      <alignment horizontal="center" vertical="center"/>
    </xf>
    <xf numFmtId="0" fontId="20" fillId="0" borderId="31" xfId="0" applyFont="1" applyFill="1" applyBorder="1" applyAlignment="1">
      <alignment horizontal="center" vertical="center"/>
    </xf>
    <xf numFmtId="0" fontId="9" fillId="0" borderId="30" xfId="0" applyFont="1" applyFill="1" applyBorder="1" applyAlignment="1">
      <alignment horizontal="center" vertical="center"/>
    </xf>
    <xf numFmtId="0" fontId="9" fillId="15" borderId="30" xfId="0" applyFont="1" applyFill="1" applyBorder="1" applyAlignment="1">
      <alignment horizontal="center" vertical="center"/>
    </xf>
    <xf numFmtId="0" fontId="9" fillId="0" borderId="74" xfId="0" applyFont="1" applyFill="1" applyBorder="1" applyAlignment="1">
      <alignment horizontal="center" vertical="center"/>
    </xf>
    <xf numFmtId="0" fontId="9" fillId="0" borderId="37" xfId="0" applyFont="1" applyFill="1" applyBorder="1" applyAlignment="1">
      <alignment horizontal="center" vertical="center"/>
    </xf>
    <xf numFmtId="0" fontId="9" fillId="0" borderId="33" xfId="0" applyFont="1" applyFill="1" applyBorder="1" applyAlignment="1">
      <alignment horizontal="center" vertical="center"/>
    </xf>
    <xf numFmtId="0" fontId="9" fillId="0" borderId="28" xfId="0" applyFont="1" applyFill="1" applyBorder="1" applyAlignment="1">
      <alignment horizontal="center" vertical="center"/>
    </xf>
    <xf numFmtId="0" fontId="9" fillId="15" borderId="28" xfId="0" applyFont="1" applyFill="1" applyBorder="1" applyAlignment="1">
      <alignment horizontal="center" vertical="center"/>
    </xf>
    <xf numFmtId="0" fontId="9" fillId="0" borderId="49" xfId="0" applyFont="1" applyFill="1" applyBorder="1" applyAlignment="1">
      <alignment horizontal="center" vertical="center"/>
    </xf>
    <xf numFmtId="0" fontId="9" fillId="0" borderId="34" xfId="0" applyFont="1" applyFill="1" applyBorder="1" applyAlignment="1">
      <alignment horizontal="center" vertical="center"/>
    </xf>
    <xf numFmtId="0" fontId="9" fillId="0" borderId="31" xfId="0" applyFont="1" applyFill="1" applyBorder="1" applyAlignment="1">
      <alignment horizontal="center" vertical="center"/>
    </xf>
    <xf numFmtId="0" fontId="9" fillId="15" borderId="32" xfId="0" applyFont="1" applyFill="1" applyBorder="1" applyAlignment="1">
      <alignment horizontal="center" vertical="center"/>
    </xf>
    <xf numFmtId="0" fontId="9" fillId="0" borderId="54" xfId="0" applyFont="1" applyFill="1" applyBorder="1" applyAlignment="1">
      <alignment horizontal="center" vertical="center"/>
    </xf>
    <xf numFmtId="0" fontId="9" fillId="0" borderId="12" xfId="0" applyFont="1" applyFill="1" applyBorder="1" applyAlignment="1">
      <alignment horizontal="center" vertical="center"/>
    </xf>
    <xf numFmtId="0" fontId="9" fillId="15" borderId="0" xfId="0" applyFont="1" applyFill="1" applyBorder="1" applyAlignment="1">
      <alignment horizontal="center" vertical="center"/>
    </xf>
    <xf numFmtId="0" fontId="9" fillId="15" borderId="34" xfId="0" applyFont="1" applyFill="1" applyBorder="1" applyAlignment="1">
      <alignment horizontal="center" vertical="center"/>
    </xf>
    <xf numFmtId="0" fontId="9" fillId="15" borderId="31" xfId="0" applyFont="1" applyFill="1" applyBorder="1" applyAlignment="1">
      <alignment horizontal="center" vertical="center"/>
    </xf>
    <xf numFmtId="0" fontId="9" fillId="15" borderId="55" xfId="0" applyFont="1" applyFill="1" applyBorder="1" applyAlignment="1">
      <alignment horizontal="center" vertical="center"/>
    </xf>
    <xf numFmtId="0" fontId="9" fillId="0" borderId="32" xfId="0" applyFont="1" applyFill="1" applyBorder="1" applyAlignment="1">
      <alignment horizontal="center" vertical="center"/>
    </xf>
    <xf numFmtId="0" fontId="9" fillId="15" borderId="74" xfId="0" applyFont="1" applyFill="1" applyBorder="1" applyAlignment="1">
      <alignment horizontal="center" vertical="center"/>
    </xf>
    <xf numFmtId="0" fontId="0" fillId="16" borderId="60" xfId="0" applyFont="1" applyFill="1" applyBorder="1" applyAlignment="1">
      <alignment horizontal="center" vertical="center"/>
    </xf>
    <xf numFmtId="0" fontId="0" fillId="16" borderId="24" xfId="0" applyFont="1" applyFill="1" applyBorder="1" applyAlignment="1">
      <alignment horizontal="center" vertical="center"/>
    </xf>
    <xf numFmtId="164" fontId="0" fillId="3" borderId="29" xfId="0" applyNumberFormat="1" applyFont="1" applyFill="1" applyBorder="1" applyAlignment="1">
      <alignment horizontal="center" vertical="center"/>
    </xf>
    <xf numFmtId="164" fontId="0" fillId="3" borderId="26" xfId="0" applyNumberFormat="1" applyFont="1" applyFill="1" applyBorder="1" applyAlignment="1">
      <alignment horizontal="center" vertical="center"/>
    </xf>
    <xf numFmtId="164" fontId="0" fillId="3" borderId="67" xfId="0" applyNumberFormat="1" applyFont="1" applyFill="1" applyBorder="1" applyAlignment="1">
      <alignment horizontal="center" vertical="center"/>
    </xf>
    <xf numFmtId="164" fontId="0" fillId="3" borderId="30" xfId="0" applyNumberFormat="1" applyFont="1" applyFill="1" applyBorder="1" applyAlignment="1">
      <alignment horizontal="center" vertical="center"/>
    </xf>
    <xf numFmtId="164" fontId="0" fillId="3" borderId="27" xfId="0" applyNumberFormat="1" applyFont="1" applyFill="1" applyBorder="1" applyAlignment="1">
      <alignment horizontal="center" vertical="center"/>
    </xf>
    <xf numFmtId="0" fontId="4" fillId="16" borderId="4" xfId="0" applyFont="1" applyFill="1" applyBorder="1" applyAlignment="1">
      <alignment horizontal="center" vertical="center"/>
    </xf>
    <xf numFmtId="0" fontId="5" fillId="16" borderId="6" xfId="0" applyFont="1" applyFill="1" applyBorder="1" applyAlignment="1">
      <alignment horizontal="center"/>
    </xf>
    <xf numFmtId="2" fontId="9" fillId="16" borderId="22" xfId="0" applyNumberFormat="1" applyFont="1" applyFill="1" applyBorder="1" applyAlignment="1">
      <alignment horizontal="center" vertical="center"/>
    </xf>
    <xf numFmtId="2" fontId="9" fillId="3" borderId="66" xfId="0" applyNumberFormat="1" applyFont="1" applyFill="1" applyBorder="1" applyAlignment="1">
      <alignment horizontal="center" vertical="center"/>
    </xf>
    <xf numFmtId="2" fontId="9" fillId="4" borderId="23" xfId="0" applyNumberFormat="1" applyFont="1" applyFill="1" applyBorder="1" applyAlignment="1">
      <alignment horizontal="center" vertical="center"/>
    </xf>
    <xf numFmtId="2" fontId="9" fillId="16" borderId="18" xfId="0" applyNumberFormat="1" applyFont="1" applyFill="1" applyBorder="1" applyAlignment="1">
      <alignment horizontal="center" vertical="center"/>
    </xf>
    <xf numFmtId="2" fontId="9" fillId="3" borderId="68" xfId="0" applyNumberFormat="1" applyFont="1" applyFill="1" applyBorder="1" applyAlignment="1">
      <alignment horizontal="center" vertical="center"/>
    </xf>
    <xf numFmtId="2" fontId="9" fillId="4" borderId="19" xfId="0" applyNumberFormat="1" applyFont="1" applyFill="1" applyBorder="1" applyAlignment="1">
      <alignment horizontal="center" vertical="center"/>
    </xf>
    <xf numFmtId="0" fontId="9" fillId="16" borderId="60" xfId="0" applyFont="1" applyFill="1" applyBorder="1" applyAlignment="1">
      <alignment horizontal="center" vertical="center"/>
    </xf>
    <xf numFmtId="9" fontId="0" fillId="0" borderId="69" xfId="1" applyFont="1" applyBorder="1" applyAlignment="1">
      <alignment horizontal="center"/>
    </xf>
    <xf numFmtId="0" fontId="0" fillId="21" borderId="59" xfId="0" applyFill="1" applyBorder="1" applyAlignment="1">
      <alignment horizontal="center"/>
    </xf>
    <xf numFmtId="0" fontId="1" fillId="20" borderId="59" xfId="0" applyFont="1" applyFill="1" applyBorder="1" applyAlignment="1">
      <alignment horizontal="center" vertical="center"/>
    </xf>
    <xf numFmtId="0" fontId="1" fillId="20" borderId="47" xfId="0" applyFont="1" applyFill="1" applyBorder="1" applyAlignment="1">
      <alignment horizontal="center" vertical="center"/>
    </xf>
    <xf numFmtId="0" fontId="1" fillId="21" borderId="18" xfId="0" applyFont="1" applyFill="1" applyBorder="1" applyAlignment="1">
      <alignment horizontal="center" vertical="center"/>
    </xf>
    <xf numFmtId="0" fontId="1" fillId="21" borderId="21" xfId="0" applyFont="1" applyFill="1" applyBorder="1" applyAlignment="1">
      <alignment horizontal="center" vertical="center"/>
    </xf>
    <xf numFmtId="166" fontId="1" fillId="0" borderId="15" xfId="0" applyNumberFormat="1" applyFont="1" applyBorder="1" applyAlignment="1">
      <alignment horizontal="center" vertical="center"/>
    </xf>
    <xf numFmtId="166" fontId="1" fillId="0" borderId="20" xfId="0" applyNumberFormat="1" applyFont="1" applyBorder="1" applyAlignment="1">
      <alignment horizontal="center" vertical="center"/>
    </xf>
    <xf numFmtId="166" fontId="0" fillId="0" borderId="72" xfId="0" applyNumberFormat="1" applyBorder="1" applyAlignment="1">
      <alignment horizontal="center" vertical="center"/>
    </xf>
    <xf numFmtId="166" fontId="0" fillId="0" borderId="69" xfId="1" applyNumberFormat="1" applyFont="1" applyBorder="1" applyAlignment="1">
      <alignment horizontal="center" vertical="center"/>
    </xf>
    <xf numFmtId="166" fontId="0" fillId="0" borderId="72" xfId="1" applyNumberFormat="1" applyFont="1" applyBorder="1" applyAlignment="1">
      <alignment horizontal="center" vertical="center"/>
    </xf>
    <xf numFmtId="166" fontId="1" fillId="0" borderId="69" xfId="0" applyNumberFormat="1" applyFont="1" applyBorder="1" applyAlignment="1">
      <alignment horizontal="center" vertical="center"/>
    </xf>
    <xf numFmtId="166" fontId="1" fillId="0" borderId="69" xfId="1" applyNumberFormat="1" applyFont="1" applyBorder="1" applyAlignment="1">
      <alignment horizontal="center" vertical="center"/>
    </xf>
    <xf numFmtId="166" fontId="1" fillId="0" borderId="72" xfId="0" applyNumberFormat="1" applyFont="1" applyBorder="1" applyAlignment="1">
      <alignment horizontal="center" vertical="center"/>
    </xf>
    <xf numFmtId="166" fontId="1" fillId="0" borderId="20" xfId="1" applyNumberFormat="1" applyFont="1" applyBorder="1" applyAlignment="1">
      <alignment horizontal="center" vertical="center"/>
    </xf>
    <xf numFmtId="9" fontId="0" fillId="0" borderId="15" xfId="1" applyFont="1" applyBorder="1" applyAlignment="1">
      <alignment horizontal="center" vertical="center"/>
    </xf>
    <xf numFmtId="166" fontId="0" fillId="0" borderId="15" xfId="0" applyNumberFormat="1" applyBorder="1" applyAlignment="1">
      <alignment horizontal="center" vertical="center"/>
    </xf>
    <xf numFmtId="9" fontId="0" fillId="16" borderId="15" xfId="1" applyFont="1" applyFill="1" applyBorder="1" applyAlignment="1">
      <alignment horizontal="center" vertical="center"/>
    </xf>
    <xf numFmtId="166" fontId="0" fillId="15" borderId="15" xfId="0" applyNumberFormat="1" applyFill="1" applyBorder="1" applyAlignment="1">
      <alignment horizontal="center" vertical="center"/>
    </xf>
    <xf numFmtId="0" fontId="0" fillId="0" borderId="0" xfId="0" applyFont="1" applyFill="1" applyBorder="1" applyAlignment="1">
      <alignment horizontal="left" vertical="center"/>
    </xf>
    <xf numFmtId="164" fontId="0" fillId="0" borderId="75" xfId="0" applyNumberFormat="1" applyFont="1" applyFill="1" applyBorder="1" applyAlignment="1">
      <alignment horizontal="center" vertical="center"/>
    </xf>
    <xf numFmtId="0" fontId="0" fillId="24" borderId="30" xfId="0" applyFont="1" applyFill="1" applyBorder="1" applyAlignment="1">
      <alignment horizontal="center" vertical="center"/>
    </xf>
    <xf numFmtId="0" fontId="9" fillId="24" borderId="30" xfId="0" applyFont="1" applyFill="1" applyBorder="1" applyAlignment="1">
      <alignment horizontal="center" vertical="center"/>
    </xf>
    <xf numFmtId="0" fontId="0" fillId="24" borderId="49" xfId="0" applyFill="1" applyBorder="1" applyAlignment="1">
      <alignment horizontal="center" vertical="center"/>
    </xf>
    <xf numFmtId="0" fontId="0" fillId="24" borderId="74" xfId="0" applyFill="1" applyBorder="1" applyAlignment="1">
      <alignment horizontal="center" vertical="center"/>
    </xf>
    <xf numFmtId="0" fontId="9" fillId="24" borderId="74" xfId="0" applyFont="1" applyFill="1" applyBorder="1" applyAlignment="1">
      <alignment horizontal="center" vertical="center"/>
    </xf>
    <xf numFmtId="0" fontId="0" fillId="24" borderId="30" xfId="0" applyFill="1" applyBorder="1" applyAlignment="1">
      <alignment horizontal="center" vertical="center"/>
    </xf>
    <xf numFmtId="0" fontId="0" fillId="24" borderId="28" xfId="0" applyFill="1" applyBorder="1" applyAlignment="1">
      <alignment horizontal="center" vertical="center"/>
    </xf>
    <xf numFmtId="0" fontId="0" fillId="24" borderId="51" xfId="0" applyFill="1" applyBorder="1" applyAlignment="1">
      <alignment horizontal="center" vertical="center"/>
    </xf>
    <xf numFmtId="0" fontId="0" fillId="0" borderId="69" xfId="0" applyBorder="1" applyAlignment="1">
      <alignment horizontal="center"/>
    </xf>
    <xf numFmtId="166" fontId="0" fillId="0" borderId="62" xfId="0" applyNumberFormat="1" applyBorder="1" applyAlignment="1">
      <alignment horizontal="center" vertical="center"/>
    </xf>
    <xf numFmtId="166" fontId="0" fillId="0" borderId="16" xfId="0" applyNumberFormat="1" applyBorder="1" applyAlignment="1">
      <alignment horizontal="center" vertical="center"/>
    </xf>
    <xf numFmtId="166" fontId="0" fillId="0" borderId="2" xfId="0" applyNumberFormat="1" applyBorder="1" applyAlignment="1">
      <alignment horizontal="center" vertical="center"/>
    </xf>
    <xf numFmtId="0" fontId="0" fillId="4" borderId="29" xfId="0" quotePrefix="1" applyNumberFormat="1" applyFont="1" applyFill="1" applyBorder="1" applyAlignment="1">
      <alignment horizontal="center" vertical="center"/>
    </xf>
    <xf numFmtId="166" fontId="0" fillId="0" borderId="0" xfId="0" applyNumberFormat="1"/>
    <xf numFmtId="0" fontId="10" fillId="3" borderId="13" xfId="0" applyFont="1" applyFill="1" applyBorder="1" applyAlignment="1">
      <alignment horizontal="center"/>
    </xf>
    <xf numFmtId="0" fontId="10" fillId="3" borderId="14" xfId="0" applyFont="1" applyFill="1" applyBorder="1" applyAlignment="1">
      <alignment horizontal="center"/>
    </xf>
    <xf numFmtId="0" fontId="10" fillId="3" borderId="15" xfId="0" applyFont="1" applyFill="1" applyBorder="1" applyAlignment="1">
      <alignment horizont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3" fillId="8" borderId="31" xfId="0" applyFont="1" applyFill="1" applyBorder="1" applyAlignment="1">
      <alignment horizontal="center"/>
    </xf>
    <xf numFmtId="0" fontId="3" fillId="8" borderId="12" xfId="0" applyFont="1" applyFill="1" applyBorder="1" applyAlignment="1">
      <alignment horizontal="center"/>
    </xf>
    <xf numFmtId="0" fontId="3" fillId="6" borderId="13" xfId="0" applyFont="1" applyFill="1" applyBorder="1" applyAlignment="1">
      <alignment horizontal="center" vertical="center"/>
    </xf>
    <xf numFmtId="0" fontId="3" fillId="6" borderId="15" xfId="0" applyFont="1" applyFill="1" applyBorder="1" applyAlignment="1">
      <alignment horizontal="center" vertical="center"/>
    </xf>
    <xf numFmtId="0" fontId="0" fillId="23" borderId="31" xfId="0" applyFill="1" applyBorder="1" applyAlignment="1">
      <alignment horizontal="center" vertical="center"/>
    </xf>
    <xf numFmtId="0" fontId="0" fillId="23" borderId="12" xfId="0" applyFill="1" applyBorder="1" applyAlignment="1">
      <alignment horizontal="center" vertical="center"/>
    </xf>
    <xf numFmtId="0" fontId="0" fillId="23" borderId="30" xfId="0" applyFill="1" applyBorder="1" applyAlignment="1">
      <alignment horizontal="center" vertical="center"/>
    </xf>
    <xf numFmtId="0" fontId="0" fillId="23" borderId="33" xfId="0" applyFill="1" applyBorder="1" applyAlignment="1">
      <alignment horizontal="center" vertical="center"/>
    </xf>
    <xf numFmtId="0" fontId="0" fillId="23" borderId="28" xfId="0" applyFill="1" applyBorder="1" applyAlignment="1">
      <alignment horizontal="center" vertical="center"/>
    </xf>
    <xf numFmtId="0" fontId="0" fillId="23" borderId="20" xfId="0" applyFill="1" applyBorder="1" applyAlignment="1">
      <alignment horizontal="center" vertical="center"/>
    </xf>
    <xf numFmtId="0" fontId="1" fillId="14" borderId="13" xfId="0" applyFont="1" applyFill="1" applyBorder="1" applyAlignment="1">
      <alignment horizontal="center"/>
    </xf>
    <xf numFmtId="0" fontId="1" fillId="14" borderId="15" xfId="0" applyFont="1" applyFill="1" applyBorder="1" applyAlignment="1">
      <alignment horizontal="center"/>
    </xf>
    <xf numFmtId="0" fontId="1" fillId="6" borderId="31" xfId="0" applyFont="1" applyFill="1" applyBorder="1" applyAlignment="1">
      <alignment horizontal="center"/>
    </xf>
    <xf numFmtId="0" fontId="1" fillId="6" borderId="32" xfId="0" applyFont="1" applyFill="1" applyBorder="1" applyAlignment="1">
      <alignment horizontal="center"/>
    </xf>
    <xf numFmtId="0" fontId="1" fillId="6" borderId="12" xfId="0" applyFont="1" applyFill="1" applyBorder="1" applyAlignment="1">
      <alignment horizontal="center"/>
    </xf>
    <xf numFmtId="0" fontId="1" fillId="6" borderId="30" xfId="0" applyFont="1" applyFill="1" applyBorder="1" applyAlignment="1">
      <alignment horizontal="center"/>
    </xf>
    <xf numFmtId="0" fontId="1" fillId="6" borderId="0" xfId="0" applyFont="1" applyFill="1" applyBorder="1" applyAlignment="1">
      <alignment horizontal="center"/>
    </xf>
    <xf numFmtId="0" fontId="1" fillId="6" borderId="33" xfId="0" applyFont="1" applyFill="1" applyBorder="1" applyAlignment="1">
      <alignment horizontal="center"/>
    </xf>
    <xf numFmtId="0" fontId="1" fillId="6" borderId="28" xfId="0" applyFont="1" applyFill="1" applyBorder="1" applyAlignment="1">
      <alignment horizontal="center"/>
    </xf>
    <xf numFmtId="0" fontId="1" fillId="6" borderId="34" xfId="0" applyFont="1" applyFill="1" applyBorder="1" applyAlignment="1">
      <alignment horizontal="center"/>
    </xf>
    <xf numFmtId="0" fontId="1" fillId="6" borderId="20" xfId="0" applyFont="1" applyFill="1"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12" xfId="0" applyBorder="1" applyAlignment="1">
      <alignment horizontal="center"/>
    </xf>
    <xf numFmtId="0" fontId="0" fillId="0" borderId="30" xfId="0" applyBorder="1" applyAlignment="1">
      <alignment horizontal="center"/>
    </xf>
    <xf numFmtId="0" fontId="0" fillId="0" borderId="0" xfId="0" applyBorder="1" applyAlignment="1">
      <alignment horizontal="center"/>
    </xf>
    <xf numFmtId="0" fontId="0" fillId="0" borderId="33" xfId="0" applyBorder="1" applyAlignment="1">
      <alignment horizontal="center"/>
    </xf>
    <xf numFmtId="0" fontId="0" fillId="0" borderId="28" xfId="0" applyBorder="1" applyAlignment="1">
      <alignment horizontal="center"/>
    </xf>
    <xf numFmtId="0" fontId="0" fillId="0" borderId="34" xfId="0" applyBorder="1" applyAlignment="1">
      <alignment horizontal="center"/>
    </xf>
    <xf numFmtId="0" fontId="0" fillId="0" borderId="20" xfId="0" applyBorder="1" applyAlignment="1">
      <alignment horizontal="center"/>
    </xf>
    <xf numFmtId="0" fontId="1" fillId="5" borderId="31" xfId="0" applyFont="1" applyFill="1" applyBorder="1" applyAlignment="1">
      <alignment horizontal="left" vertical="center"/>
    </xf>
    <xf numFmtId="0" fontId="1" fillId="5" borderId="32" xfId="0" applyFont="1" applyFill="1" applyBorder="1" applyAlignment="1">
      <alignment horizontal="left" vertical="center"/>
    </xf>
    <xf numFmtId="0" fontId="13" fillId="12" borderId="31" xfId="0" applyFont="1" applyFill="1" applyBorder="1" applyAlignment="1">
      <alignment horizontal="center" vertical="center"/>
    </xf>
    <xf numFmtId="0" fontId="13" fillId="12" borderId="12" xfId="0" applyFont="1" applyFill="1" applyBorder="1" applyAlignment="1">
      <alignment horizontal="center" vertical="center"/>
    </xf>
    <xf numFmtId="0" fontId="13" fillId="12" borderId="30" xfId="0" applyFont="1" applyFill="1" applyBorder="1" applyAlignment="1">
      <alignment horizontal="center" vertical="center"/>
    </xf>
    <xf numFmtId="0" fontId="13" fillId="12" borderId="33" xfId="0" applyFont="1" applyFill="1" applyBorder="1" applyAlignment="1">
      <alignment horizontal="center" vertical="center"/>
    </xf>
    <xf numFmtId="0" fontId="13" fillId="12" borderId="28" xfId="0" applyFont="1" applyFill="1" applyBorder="1" applyAlignment="1">
      <alignment horizontal="center" vertical="center"/>
    </xf>
    <xf numFmtId="0" fontId="13" fillId="12" borderId="20" xfId="0" applyFont="1" applyFill="1" applyBorder="1" applyAlignment="1">
      <alignment horizontal="center" vertical="center"/>
    </xf>
    <xf numFmtId="0" fontId="1" fillId="19" borderId="13" xfId="0" applyFont="1" applyFill="1" applyBorder="1" applyAlignment="1">
      <alignment horizontal="center" vertical="center"/>
    </xf>
    <xf numFmtId="0" fontId="1" fillId="19" borderId="15" xfId="0" applyFont="1" applyFill="1" applyBorder="1" applyAlignment="1">
      <alignment horizontal="center" vertical="center"/>
    </xf>
    <xf numFmtId="0" fontId="1" fillId="13" borderId="13" xfId="0" applyFont="1" applyFill="1" applyBorder="1" applyAlignment="1">
      <alignment horizontal="center"/>
    </xf>
    <xf numFmtId="0" fontId="1" fillId="13" borderId="15" xfId="0" applyFont="1" applyFill="1" applyBorder="1" applyAlignment="1">
      <alignment horizontal="center"/>
    </xf>
    <xf numFmtId="0" fontId="1" fillId="0" borderId="13" xfId="0" applyFont="1" applyFill="1" applyBorder="1" applyAlignment="1">
      <alignment horizontal="center" vertical="center"/>
    </xf>
    <xf numFmtId="0" fontId="1" fillId="0" borderId="14" xfId="0" applyFont="1" applyFill="1" applyBorder="1" applyAlignment="1">
      <alignment horizontal="center" vertical="center"/>
    </xf>
    <xf numFmtId="0" fontId="1" fillId="0" borderId="15" xfId="0" applyFont="1" applyFill="1" applyBorder="1" applyAlignment="1">
      <alignment horizontal="center" vertical="center"/>
    </xf>
    <xf numFmtId="0" fontId="15" fillId="19" borderId="31" xfId="0" applyFont="1" applyFill="1" applyBorder="1" applyAlignment="1">
      <alignment horizontal="center" vertical="center" wrapText="1"/>
    </xf>
    <xf numFmtId="0" fontId="15" fillId="19" borderId="12" xfId="0" applyFont="1" applyFill="1" applyBorder="1" applyAlignment="1">
      <alignment horizontal="center" vertical="center" wrapText="1"/>
    </xf>
    <xf numFmtId="0" fontId="15" fillId="19" borderId="30" xfId="0" applyFont="1" applyFill="1" applyBorder="1" applyAlignment="1">
      <alignment horizontal="center" vertical="center" wrapText="1"/>
    </xf>
    <xf numFmtId="0" fontId="15" fillId="19" borderId="33" xfId="0" applyFont="1" applyFill="1" applyBorder="1" applyAlignment="1">
      <alignment horizontal="center" vertical="center" wrapText="1"/>
    </xf>
    <xf numFmtId="0" fontId="15" fillId="19" borderId="28" xfId="0" applyFont="1" applyFill="1" applyBorder="1" applyAlignment="1">
      <alignment horizontal="center" vertical="center" wrapText="1"/>
    </xf>
    <xf numFmtId="0" fontId="15" fillId="19" borderId="20" xfId="0" applyFont="1" applyFill="1" applyBorder="1" applyAlignment="1">
      <alignment horizontal="center" vertical="center" wrapText="1"/>
    </xf>
    <xf numFmtId="0" fontId="1" fillId="9" borderId="41" xfId="0" quotePrefix="1" applyFont="1" applyFill="1" applyBorder="1" applyAlignment="1">
      <alignment horizontal="center" vertical="center"/>
    </xf>
    <xf numFmtId="0" fontId="1" fillId="9" borderId="24" xfId="0" quotePrefix="1" applyFont="1" applyFill="1" applyBorder="1" applyAlignment="1">
      <alignment horizontal="center" vertical="center"/>
    </xf>
    <xf numFmtId="0" fontId="1" fillId="9" borderId="41" xfId="0" quotePrefix="1" applyNumberFormat="1" applyFont="1" applyFill="1" applyBorder="1" applyAlignment="1">
      <alignment horizontal="center" vertical="center"/>
    </xf>
    <xf numFmtId="0" fontId="1" fillId="9" borderId="24" xfId="0" applyFont="1" applyFill="1" applyBorder="1" applyAlignment="1">
      <alignment horizontal="center" vertical="center"/>
    </xf>
    <xf numFmtId="0" fontId="1" fillId="5" borderId="28" xfId="0" applyFont="1" applyFill="1" applyBorder="1" applyAlignment="1">
      <alignment horizontal="left" vertical="center"/>
    </xf>
    <xf numFmtId="0" fontId="1" fillId="5" borderId="34" xfId="0" applyFont="1" applyFill="1" applyBorder="1" applyAlignment="1">
      <alignment horizontal="left" vertical="center"/>
    </xf>
    <xf numFmtId="0" fontId="1" fillId="0" borderId="31" xfId="0" applyFont="1" applyFill="1" applyBorder="1" applyAlignment="1">
      <alignment horizontal="left" vertical="center"/>
    </xf>
    <xf numFmtId="0" fontId="1" fillId="0" borderId="32" xfId="0" applyFont="1" applyFill="1" applyBorder="1" applyAlignment="1">
      <alignment horizontal="left" vertical="center"/>
    </xf>
    <xf numFmtId="0" fontId="1" fillId="0" borderId="28" xfId="0" applyFont="1" applyFill="1" applyBorder="1" applyAlignment="1">
      <alignment horizontal="left" vertical="center"/>
    </xf>
    <xf numFmtId="0" fontId="1" fillId="0" borderId="34" xfId="0" applyFont="1" applyFill="1" applyBorder="1" applyAlignment="1">
      <alignment horizontal="left" vertical="center"/>
    </xf>
    <xf numFmtId="0" fontId="15" fillId="19" borderId="31" xfId="0" applyNumberFormat="1" applyFont="1" applyFill="1" applyBorder="1" applyAlignment="1">
      <alignment horizontal="center" vertical="center" wrapText="1"/>
    </xf>
    <xf numFmtId="0" fontId="15" fillId="19" borderId="12" xfId="0" applyNumberFormat="1" applyFont="1" applyFill="1" applyBorder="1" applyAlignment="1">
      <alignment horizontal="center" vertical="center" wrapText="1"/>
    </xf>
    <xf numFmtId="0" fontId="15" fillId="19" borderId="30" xfId="0" applyNumberFormat="1" applyFont="1" applyFill="1" applyBorder="1" applyAlignment="1">
      <alignment horizontal="center" vertical="center" wrapText="1"/>
    </xf>
    <xf numFmtId="0" fontId="15" fillId="19" borderId="33" xfId="0" applyNumberFormat="1" applyFont="1" applyFill="1" applyBorder="1" applyAlignment="1">
      <alignment horizontal="center" vertical="center" wrapText="1"/>
    </xf>
    <xf numFmtId="0" fontId="15" fillId="19" borderId="28" xfId="0" applyNumberFormat="1" applyFont="1" applyFill="1" applyBorder="1" applyAlignment="1">
      <alignment horizontal="center" vertical="center" wrapText="1"/>
    </xf>
    <xf numFmtId="0" fontId="15" fillId="19" borderId="20" xfId="0" applyNumberFormat="1" applyFont="1" applyFill="1" applyBorder="1" applyAlignment="1">
      <alignment horizontal="center" vertical="center" wrapText="1"/>
    </xf>
    <xf numFmtId="0" fontId="1" fillId="19" borderId="41" xfId="0" applyFont="1" applyFill="1" applyBorder="1" applyAlignment="1">
      <alignment horizontal="center" vertical="center"/>
    </xf>
    <xf numFmtId="0" fontId="1" fillId="19" borderId="24" xfId="0" applyFont="1" applyFill="1" applyBorder="1" applyAlignment="1">
      <alignment horizontal="center" vertical="center"/>
    </xf>
    <xf numFmtId="0" fontId="1" fillId="19" borderId="41" xfId="0" applyNumberFormat="1" applyFont="1" applyFill="1" applyBorder="1" applyAlignment="1">
      <alignment horizontal="center" vertical="center"/>
    </xf>
    <xf numFmtId="0" fontId="1" fillId="19" borderId="24" xfId="0" applyNumberFormat="1" applyFont="1" applyFill="1" applyBorder="1" applyAlignment="1">
      <alignment horizontal="center" vertical="center"/>
    </xf>
    <xf numFmtId="0" fontId="1" fillId="9" borderId="41" xfId="0" applyFont="1" applyFill="1" applyBorder="1" applyAlignment="1">
      <alignment horizontal="center" vertical="center"/>
    </xf>
    <xf numFmtId="0" fontId="1" fillId="9" borderId="41" xfId="0" applyNumberFormat="1" applyFont="1" applyFill="1" applyBorder="1" applyAlignment="1">
      <alignment horizontal="center" vertical="center"/>
    </xf>
    <xf numFmtId="0" fontId="1" fillId="4" borderId="41" xfId="0" quotePrefix="1" applyFont="1" applyFill="1" applyBorder="1" applyAlignment="1">
      <alignment horizontal="center" vertical="center"/>
    </xf>
    <xf numFmtId="0" fontId="1" fillId="4" borderId="24" xfId="0" applyFont="1" applyFill="1" applyBorder="1" applyAlignment="1">
      <alignment horizontal="center" vertical="center"/>
    </xf>
    <xf numFmtId="0" fontId="1" fillId="4" borderId="41" xfId="0" quotePrefix="1" applyNumberFormat="1" applyFont="1" applyFill="1" applyBorder="1" applyAlignment="1">
      <alignment horizontal="center" vertical="center"/>
    </xf>
    <xf numFmtId="0" fontId="1" fillId="4" borderId="24" xfId="0" quotePrefix="1" applyNumberFormat="1" applyFont="1" applyFill="1" applyBorder="1" applyAlignment="1">
      <alignment horizontal="center" vertical="center"/>
    </xf>
    <xf numFmtId="0" fontId="1" fillId="4" borderId="60" xfId="0" quotePrefix="1" applyNumberFormat="1" applyFont="1" applyFill="1" applyBorder="1" applyAlignment="1">
      <alignment horizontal="center" vertical="center"/>
    </xf>
    <xf numFmtId="0" fontId="1" fillId="19" borderId="60" xfId="0" applyNumberFormat="1" applyFont="1" applyFill="1" applyBorder="1" applyAlignment="1">
      <alignment horizontal="center" vertical="center"/>
    </xf>
    <xf numFmtId="0" fontId="1" fillId="4" borderId="41" xfId="0" applyFont="1" applyFill="1" applyBorder="1" applyAlignment="1">
      <alignment horizontal="center" vertical="center"/>
    </xf>
    <xf numFmtId="0" fontId="1" fillId="18" borderId="13" xfId="0" applyFont="1" applyFill="1" applyBorder="1" applyAlignment="1">
      <alignment horizontal="center" vertical="center"/>
    </xf>
    <xf numFmtId="0" fontId="1" fillId="18" borderId="14" xfId="0" applyFont="1" applyFill="1" applyBorder="1" applyAlignment="1">
      <alignment horizontal="center" vertical="center"/>
    </xf>
    <xf numFmtId="0" fontId="1" fillId="18" borderId="15" xfId="0" applyFont="1" applyFill="1" applyBorder="1" applyAlignment="1">
      <alignment horizontal="center" vertical="center"/>
    </xf>
    <xf numFmtId="0" fontId="2" fillId="6" borderId="67" xfId="0" applyFont="1" applyFill="1" applyBorder="1" applyAlignment="1">
      <alignment horizontal="right" vertical="center"/>
    </xf>
    <xf numFmtId="0" fontId="2" fillId="6" borderId="68" xfId="0" applyFont="1" applyFill="1" applyBorder="1" applyAlignment="1">
      <alignment horizontal="right" vertical="center"/>
    </xf>
    <xf numFmtId="0" fontId="2" fillId="6" borderId="26" xfId="0" applyFont="1" applyFill="1" applyBorder="1" applyAlignment="1">
      <alignment horizontal="right" vertical="center"/>
    </xf>
    <xf numFmtId="0" fontId="2" fillId="6" borderId="18" xfId="0" applyFont="1" applyFill="1" applyBorder="1" applyAlignment="1">
      <alignment horizontal="right" vertical="center"/>
    </xf>
    <xf numFmtId="0" fontId="2" fillId="6" borderId="64" xfId="0" applyFont="1" applyFill="1" applyBorder="1" applyAlignment="1">
      <alignment horizontal="right" vertical="center"/>
    </xf>
    <xf numFmtId="0" fontId="2" fillId="6" borderId="42" xfId="0" applyFont="1" applyFill="1" applyBorder="1" applyAlignment="1">
      <alignment horizontal="right" vertical="center"/>
    </xf>
    <xf numFmtId="0" fontId="1" fillId="9" borderId="41" xfId="0" applyFont="1" applyFill="1" applyBorder="1" applyAlignment="1">
      <alignment horizontal="center" vertical="center" wrapText="1"/>
    </xf>
    <xf numFmtId="0" fontId="1" fillId="9" borderId="24" xfId="0" applyFont="1" applyFill="1" applyBorder="1" applyAlignment="1">
      <alignment horizontal="center" vertical="center" wrapText="1"/>
    </xf>
    <xf numFmtId="0" fontId="1" fillId="9" borderId="33" xfId="0" applyFont="1" applyFill="1" applyBorder="1" applyAlignment="1">
      <alignment horizontal="center" vertical="center" wrapText="1"/>
    </xf>
    <xf numFmtId="0" fontId="1" fillId="9" borderId="20" xfId="0" applyFont="1" applyFill="1" applyBorder="1" applyAlignment="1">
      <alignment horizontal="center" vertical="center" wrapText="1"/>
    </xf>
    <xf numFmtId="0" fontId="17" fillId="6" borderId="32" xfId="0" applyFont="1" applyFill="1" applyBorder="1" applyAlignment="1">
      <alignment horizontal="center" vertical="center"/>
    </xf>
    <xf numFmtId="0" fontId="17" fillId="6" borderId="12" xfId="0" applyFont="1" applyFill="1" applyBorder="1" applyAlignment="1">
      <alignment horizontal="center" vertical="center"/>
    </xf>
    <xf numFmtId="0" fontId="17" fillId="6" borderId="0" xfId="0" applyFont="1" applyFill="1" applyBorder="1" applyAlignment="1">
      <alignment horizontal="center" vertical="center"/>
    </xf>
    <xf numFmtId="0" fontId="17" fillId="6" borderId="33" xfId="0" applyFont="1" applyFill="1" applyBorder="1" applyAlignment="1">
      <alignment horizontal="center" vertical="center"/>
    </xf>
    <xf numFmtId="0" fontId="2" fillId="6" borderId="73" xfId="0" applyFont="1" applyFill="1" applyBorder="1" applyAlignment="1">
      <alignment horizontal="right" vertical="center"/>
    </xf>
    <xf numFmtId="0" fontId="2" fillId="6" borderId="70" xfId="0" applyFont="1" applyFill="1" applyBorder="1" applyAlignment="1">
      <alignment horizontal="right" vertical="center"/>
    </xf>
    <xf numFmtId="0" fontId="0" fillId="12" borderId="41" xfId="0" applyFill="1" applyBorder="1" applyAlignment="1">
      <alignment horizontal="center" vertical="center"/>
    </xf>
    <xf numFmtId="0" fontId="0" fillId="12" borderId="24" xfId="0" applyFill="1" applyBorder="1" applyAlignment="1">
      <alignment horizontal="center" vertical="center"/>
    </xf>
    <xf numFmtId="0" fontId="1" fillId="11" borderId="31" xfId="0" applyFont="1" applyFill="1" applyBorder="1" applyAlignment="1">
      <alignment horizontal="center" vertical="center"/>
    </xf>
    <xf numFmtId="0" fontId="1" fillId="11" borderId="32" xfId="0" applyFont="1" applyFill="1" applyBorder="1" applyAlignment="1">
      <alignment horizontal="center" vertical="center"/>
    </xf>
    <xf numFmtId="0" fontId="1" fillId="11" borderId="12" xfId="0" applyFont="1" applyFill="1" applyBorder="1" applyAlignment="1">
      <alignment horizontal="center" vertical="center"/>
    </xf>
    <xf numFmtId="0" fontId="1" fillId="11" borderId="28" xfId="0" applyFont="1" applyFill="1" applyBorder="1" applyAlignment="1">
      <alignment horizontal="center" vertical="center"/>
    </xf>
    <xf numFmtId="0" fontId="1" fillId="11" borderId="34" xfId="0" applyFont="1" applyFill="1" applyBorder="1" applyAlignment="1">
      <alignment horizontal="center" vertical="center"/>
    </xf>
    <xf numFmtId="0" fontId="1" fillId="11" borderId="20" xfId="0" applyFont="1" applyFill="1" applyBorder="1" applyAlignment="1">
      <alignment horizontal="center" vertical="center"/>
    </xf>
    <xf numFmtId="0" fontId="0" fillId="0" borderId="31" xfId="0" applyFill="1" applyBorder="1" applyAlignment="1">
      <alignment horizontal="center" vertical="center"/>
    </xf>
    <xf numFmtId="0" fontId="0" fillId="0" borderId="32" xfId="0" applyFill="1" applyBorder="1" applyAlignment="1">
      <alignment horizontal="center" vertical="center"/>
    </xf>
    <xf numFmtId="0" fontId="0" fillId="0" borderId="12" xfId="0" applyFill="1" applyBorder="1" applyAlignment="1">
      <alignment horizontal="center" vertical="center"/>
    </xf>
    <xf numFmtId="0" fontId="0" fillId="0" borderId="30" xfId="0" applyFill="1" applyBorder="1" applyAlignment="1">
      <alignment horizontal="center" vertical="center"/>
    </xf>
    <xf numFmtId="0" fontId="0" fillId="0" borderId="0" xfId="0" applyFill="1" applyBorder="1" applyAlignment="1">
      <alignment horizontal="center" vertical="center"/>
    </xf>
    <xf numFmtId="0" fontId="0" fillId="0" borderId="33" xfId="0" applyFill="1" applyBorder="1" applyAlignment="1">
      <alignment horizontal="center" vertical="center"/>
    </xf>
    <xf numFmtId="0" fontId="0" fillId="0" borderId="28" xfId="0" applyFill="1" applyBorder="1" applyAlignment="1">
      <alignment horizontal="center" vertical="center"/>
    </xf>
    <xf numFmtId="0" fontId="0" fillId="0" borderId="34" xfId="0" applyFill="1" applyBorder="1" applyAlignment="1">
      <alignment horizontal="center" vertical="center"/>
    </xf>
    <xf numFmtId="0" fontId="0" fillId="0" borderId="20" xfId="0" applyFill="1" applyBorder="1" applyAlignment="1">
      <alignment horizontal="center" vertical="center"/>
    </xf>
    <xf numFmtId="0" fontId="1" fillId="9" borderId="13" xfId="0" applyFont="1" applyFill="1" applyBorder="1" applyAlignment="1">
      <alignment horizontal="center" vertical="center"/>
    </xf>
    <xf numFmtId="0" fontId="1" fillId="9" borderId="14" xfId="0" applyFont="1" applyFill="1" applyBorder="1" applyAlignment="1">
      <alignment horizontal="center" vertical="center"/>
    </xf>
    <xf numFmtId="0" fontId="1" fillId="9" borderId="15" xfId="0" applyFont="1" applyFill="1" applyBorder="1" applyAlignment="1">
      <alignment horizontal="center" vertical="center"/>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1" fillId="13" borderId="13" xfId="0" applyFont="1" applyFill="1" applyBorder="1" applyAlignment="1">
      <alignment horizontal="center" vertical="center"/>
    </xf>
    <xf numFmtId="0" fontId="1" fillId="13" borderId="14" xfId="0" applyFont="1" applyFill="1" applyBorder="1" applyAlignment="1">
      <alignment horizontal="center" vertical="center"/>
    </xf>
    <xf numFmtId="0" fontId="1" fillId="13" borderId="15" xfId="0" applyFont="1" applyFill="1" applyBorder="1" applyAlignment="1">
      <alignment horizontal="center" vertical="center"/>
    </xf>
    <xf numFmtId="0" fontId="1" fillId="13" borderId="13" xfId="0" applyNumberFormat="1" applyFont="1" applyFill="1" applyBorder="1" applyAlignment="1">
      <alignment horizontal="center" vertical="center"/>
    </xf>
    <xf numFmtId="0" fontId="1" fillId="13" borderId="14" xfId="0" applyNumberFormat="1" applyFont="1" applyFill="1" applyBorder="1" applyAlignment="1">
      <alignment horizontal="center" vertical="center"/>
    </xf>
    <xf numFmtId="0" fontId="1" fillId="13" borderId="15" xfId="0" applyNumberFormat="1" applyFont="1" applyFill="1" applyBorder="1" applyAlignment="1">
      <alignment horizontal="center" vertical="center"/>
    </xf>
    <xf numFmtId="0" fontId="0" fillId="6" borderId="31" xfId="0" applyFill="1" applyBorder="1" applyAlignment="1">
      <alignment horizontal="center"/>
    </xf>
    <xf numFmtId="0" fontId="0" fillId="6" borderId="32" xfId="0" applyFill="1" applyBorder="1" applyAlignment="1">
      <alignment horizontal="center"/>
    </xf>
    <xf numFmtId="0" fontId="0" fillId="6" borderId="12" xfId="0" applyFill="1" applyBorder="1" applyAlignment="1">
      <alignment horizontal="center"/>
    </xf>
    <xf numFmtId="0" fontId="0" fillId="6" borderId="30" xfId="0" applyFill="1" applyBorder="1" applyAlignment="1">
      <alignment horizontal="center"/>
    </xf>
    <xf numFmtId="0" fontId="0" fillId="6" borderId="0" xfId="0" applyFill="1" applyBorder="1" applyAlignment="1">
      <alignment horizontal="center"/>
    </xf>
    <xf numFmtId="0" fontId="0" fillId="6" borderId="33" xfId="0" applyFill="1" applyBorder="1" applyAlignment="1">
      <alignment horizontal="center"/>
    </xf>
    <xf numFmtId="0" fontId="0" fillId="6" borderId="28" xfId="0" applyFill="1" applyBorder="1" applyAlignment="1">
      <alignment horizontal="center"/>
    </xf>
    <xf numFmtId="0" fontId="0" fillId="6" borderId="34" xfId="0" applyFill="1" applyBorder="1" applyAlignment="1">
      <alignment horizontal="center"/>
    </xf>
    <xf numFmtId="0" fontId="0" fillId="6" borderId="20" xfId="0" applyFill="1" applyBorder="1" applyAlignment="1">
      <alignment horizontal="center"/>
    </xf>
    <xf numFmtId="0" fontId="13" fillId="17" borderId="31" xfId="0" applyFont="1" applyFill="1" applyBorder="1" applyAlignment="1">
      <alignment horizontal="center" vertical="center"/>
    </xf>
    <xf numFmtId="0" fontId="13" fillId="17" borderId="32" xfId="0" applyFont="1" applyFill="1" applyBorder="1" applyAlignment="1">
      <alignment horizontal="center" vertical="center"/>
    </xf>
    <xf numFmtId="0" fontId="13" fillId="17" borderId="12" xfId="0" applyFont="1" applyFill="1" applyBorder="1" applyAlignment="1">
      <alignment horizontal="center" vertical="center"/>
    </xf>
    <xf numFmtId="0" fontId="13" fillId="17" borderId="28" xfId="0" applyFont="1" applyFill="1" applyBorder="1" applyAlignment="1">
      <alignment horizontal="center" vertical="center"/>
    </xf>
    <xf numFmtId="0" fontId="13" fillId="17" borderId="34" xfId="0" applyFont="1" applyFill="1" applyBorder="1" applyAlignment="1">
      <alignment horizontal="center" vertical="center"/>
    </xf>
    <xf numFmtId="0" fontId="13" fillId="17" borderId="20" xfId="0" applyFont="1" applyFill="1" applyBorder="1" applyAlignment="1">
      <alignment horizontal="center" vertical="center"/>
    </xf>
    <xf numFmtId="0" fontId="0" fillId="9" borderId="31" xfId="0" applyFill="1" applyBorder="1" applyAlignment="1">
      <alignment horizontal="center" vertical="center"/>
    </xf>
    <xf numFmtId="0" fontId="0" fillId="9" borderId="28" xfId="0" applyFill="1" applyBorder="1" applyAlignment="1">
      <alignment horizontal="center" vertical="center"/>
    </xf>
    <xf numFmtId="0" fontId="0" fillId="9" borderId="30" xfId="0" applyFill="1" applyBorder="1" applyAlignment="1">
      <alignment horizontal="center" vertical="center"/>
    </xf>
    <xf numFmtId="0" fontId="0" fillId="9" borderId="41" xfId="0" applyFill="1" applyBorder="1" applyAlignment="1">
      <alignment horizontal="center" vertical="center"/>
    </xf>
    <xf numFmtId="0" fontId="0" fillId="9" borderId="24" xfId="0" applyFill="1" applyBorder="1" applyAlignment="1">
      <alignment horizontal="center" vertical="center"/>
    </xf>
    <xf numFmtId="0" fontId="1" fillId="9" borderId="31" xfId="0" applyFont="1" applyFill="1" applyBorder="1" applyAlignment="1">
      <alignment horizontal="center" vertical="center"/>
    </xf>
    <xf numFmtId="0" fontId="1" fillId="9" borderId="12" xfId="0" applyFont="1" applyFill="1" applyBorder="1" applyAlignment="1">
      <alignment horizontal="center" vertical="center"/>
    </xf>
    <xf numFmtId="0" fontId="1" fillId="9" borderId="30" xfId="0" applyFont="1" applyFill="1" applyBorder="1" applyAlignment="1">
      <alignment horizontal="center" vertical="center"/>
    </xf>
    <xf numFmtId="0" fontId="1" fillId="9" borderId="33" xfId="0" applyFont="1" applyFill="1" applyBorder="1" applyAlignment="1">
      <alignment horizontal="center" vertical="center"/>
    </xf>
    <xf numFmtId="0" fontId="14" fillId="6" borderId="30" xfId="0" applyFont="1" applyFill="1" applyBorder="1" applyAlignment="1">
      <alignment horizontal="center" vertical="center"/>
    </xf>
    <xf numFmtId="0" fontId="14" fillId="6" borderId="0" xfId="0" applyFont="1" applyFill="1" applyBorder="1" applyAlignment="1">
      <alignment horizontal="center" vertical="center"/>
    </xf>
    <xf numFmtId="0" fontId="14" fillId="6" borderId="33" xfId="0" applyFont="1" applyFill="1" applyBorder="1" applyAlignment="1">
      <alignment horizontal="center" vertical="center"/>
    </xf>
    <xf numFmtId="0" fontId="14" fillId="6" borderId="28" xfId="0" applyFont="1" applyFill="1" applyBorder="1" applyAlignment="1">
      <alignment horizontal="center" vertical="center"/>
    </xf>
    <xf numFmtId="0" fontId="14" fillId="6" borderId="34" xfId="0" applyFont="1" applyFill="1" applyBorder="1" applyAlignment="1">
      <alignment horizontal="center" vertical="center"/>
    </xf>
    <xf numFmtId="0" fontId="14" fillId="6" borderId="20" xfId="0" applyFont="1" applyFill="1" applyBorder="1" applyAlignment="1">
      <alignment horizontal="center" vertical="center"/>
    </xf>
    <xf numFmtId="0" fontId="2" fillId="6" borderId="48" xfId="0" applyFont="1" applyFill="1" applyBorder="1" applyAlignment="1">
      <alignment horizontal="right" vertical="center"/>
    </xf>
    <xf numFmtId="0" fontId="2" fillId="6" borderId="53" xfId="0" applyFont="1" applyFill="1" applyBorder="1" applyAlignment="1">
      <alignment horizontal="right" vertical="center"/>
    </xf>
    <xf numFmtId="0" fontId="2" fillId="6" borderId="47" xfId="0" applyFont="1" applyFill="1" applyBorder="1" applyAlignment="1">
      <alignment horizontal="right" vertical="center"/>
    </xf>
    <xf numFmtId="0" fontId="2" fillId="6" borderId="52" xfId="0" applyFont="1" applyFill="1" applyBorder="1" applyAlignment="1">
      <alignment horizontal="right" vertical="center"/>
    </xf>
    <xf numFmtId="0" fontId="1" fillId="6" borderId="13" xfId="0" applyFont="1" applyFill="1" applyBorder="1" applyAlignment="1">
      <alignment horizontal="center" vertical="center"/>
    </xf>
    <xf numFmtId="0" fontId="1" fillId="6" borderId="14" xfId="0" applyFont="1" applyFill="1" applyBorder="1" applyAlignment="1">
      <alignment horizontal="center" vertical="center"/>
    </xf>
    <xf numFmtId="0" fontId="1" fillId="6" borderId="15" xfId="0" applyFont="1" applyFill="1" applyBorder="1" applyAlignment="1">
      <alignment horizontal="center" vertical="center"/>
    </xf>
    <xf numFmtId="0" fontId="19" fillId="12" borderId="31" xfId="0" applyFont="1" applyFill="1" applyBorder="1" applyAlignment="1">
      <alignment horizontal="center" vertical="center"/>
    </xf>
    <xf numFmtId="0" fontId="19" fillId="12" borderId="32" xfId="0" applyFont="1" applyFill="1" applyBorder="1" applyAlignment="1">
      <alignment horizontal="center" vertical="center"/>
    </xf>
    <xf numFmtId="0" fontId="19" fillId="12" borderId="12" xfId="0" applyFont="1" applyFill="1" applyBorder="1" applyAlignment="1">
      <alignment horizontal="center" vertical="center"/>
    </xf>
    <xf numFmtId="0" fontId="19" fillId="12" borderId="28" xfId="0" applyFont="1" applyFill="1" applyBorder="1" applyAlignment="1">
      <alignment horizontal="center" vertical="center"/>
    </xf>
    <xf numFmtId="0" fontId="19" fillId="12" borderId="34" xfId="0" applyFont="1" applyFill="1" applyBorder="1" applyAlignment="1">
      <alignment horizontal="center" vertical="center"/>
    </xf>
    <xf numFmtId="0" fontId="19" fillId="12" borderId="20" xfId="0" applyFont="1" applyFill="1"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12" xfId="0" applyBorder="1" applyAlignment="1">
      <alignment horizontal="center" vertical="center"/>
    </xf>
    <xf numFmtId="0" fontId="0" fillId="0" borderId="30" xfId="0" applyBorder="1" applyAlignment="1">
      <alignment horizontal="center" vertical="center"/>
    </xf>
    <xf numFmtId="0" fontId="0" fillId="0" borderId="0" xfId="0" applyBorder="1" applyAlignment="1">
      <alignment horizontal="center" vertical="center"/>
    </xf>
    <xf numFmtId="0" fontId="0" fillId="0" borderId="33" xfId="0" applyBorder="1" applyAlignment="1">
      <alignment horizontal="center" vertical="center"/>
    </xf>
    <xf numFmtId="0" fontId="0" fillId="0" borderId="28" xfId="0" applyBorder="1" applyAlignment="1">
      <alignment horizontal="center" vertical="center"/>
    </xf>
    <xf numFmtId="0" fontId="0" fillId="0" borderId="34" xfId="0" applyBorder="1" applyAlignment="1">
      <alignment horizontal="center" vertical="center"/>
    </xf>
    <xf numFmtId="0" fontId="0" fillId="0" borderId="20" xfId="0"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zoomScale="80" zoomScaleNormal="80" workbookViewId="0">
      <selection activeCell="P28" sqref="P28"/>
    </sheetView>
  </sheetViews>
  <sheetFormatPr defaultRowHeight="15" x14ac:dyDescent="0.25"/>
  <cols>
    <col min="1" max="1" width="7.5703125" style="1" customWidth="1"/>
    <col min="3" max="3" width="10.5703125" customWidth="1"/>
    <col min="7" max="7" width="14" customWidth="1"/>
    <col min="10" max="10" width="10.28515625" bestFit="1" customWidth="1"/>
    <col min="11" max="11" width="7.85546875" bestFit="1" customWidth="1"/>
    <col min="12" max="12" width="8.7109375" bestFit="1" customWidth="1"/>
    <col min="13" max="13" width="6" bestFit="1" customWidth="1"/>
    <col min="14" max="14" width="6.42578125" bestFit="1" customWidth="1"/>
    <col min="15" max="15" width="5.7109375" bestFit="1" customWidth="1"/>
    <col min="19" max="19" width="12.28515625" customWidth="1"/>
    <col min="22" max="22" width="9.140625" customWidth="1"/>
  </cols>
  <sheetData>
    <row r="1" spans="2:15" ht="19.5" thickBot="1" x14ac:dyDescent="0.35">
      <c r="B1" s="581" t="s">
        <v>4</v>
      </c>
      <c r="C1" s="582"/>
      <c r="D1" s="582"/>
      <c r="E1" s="582"/>
      <c r="F1" s="582"/>
      <c r="G1" s="582"/>
      <c r="H1" s="582"/>
      <c r="I1" s="582"/>
      <c r="J1" s="582"/>
      <c r="K1" s="582"/>
      <c r="L1" s="582"/>
      <c r="M1" s="582"/>
      <c r="N1" s="582"/>
      <c r="O1" s="583"/>
    </row>
    <row r="2" spans="2:15" ht="15.75" thickBot="1" x14ac:dyDescent="0.3"/>
    <row r="3" spans="2:15" ht="15.75" thickBot="1" x14ac:dyDescent="0.3">
      <c r="B3" s="584" t="s">
        <v>5</v>
      </c>
      <c r="C3" s="585"/>
      <c r="D3" s="585"/>
      <c r="E3" s="585"/>
      <c r="F3" s="585"/>
      <c r="G3" s="585"/>
      <c r="H3" s="585"/>
      <c r="I3" s="585"/>
      <c r="J3" s="585"/>
      <c r="K3" s="585"/>
      <c r="L3" s="585"/>
      <c r="M3" s="585"/>
      <c r="N3" s="586"/>
    </row>
    <row r="4" spans="2:15" ht="15.75" thickBot="1" x14ac:dyDescent="0.3">
      <c r="B4" s="589" t="s">
        <v>123</v>
      </c>
      <c r="C4" s="590"/>
      <c r="D4" s="316" t="s">
        <v>7</v>
      </c>
      <c r="E4" s="317" t="s">
        <v>8</v>
      </c>
      <c r="F4" s="318" t="s">
        <v>9</v>
      </c>
      <c r="G4" s="318" t="s">
        <v>10</v>
      </c>
      <c r="H4" s="318" t="s">
        <v>11</v>
      </c>
      <c r="I4" s="318" t="s">
        <v>12</v>
      </c>
      <c r="J4" s="319" t="s">
        <v>6</v>
      </c>
      <c r="K4" s="320" t="s">
        <v>17</v>
      </c>
      <c r="L4" s="321" t="s">
        <v>15</v>
      </c>
      <c r="M4" s="322" t="s">
        <v>16</v>
      </c>
      <c r="N4" s="61" t="s">
        <v>14</v>
      </c>
      <c r="O4" s="323" t="s">
        <v>55</v>
      </c>
    </row>
    <row r="5" spans="2:15" ht="15.75" thickBot="1" x14ac:dyDescent="0.3">
      <c r="B5" s="292" t="s">
        <v>1</v>
      </c>
      <c r="C5" s="296" t="s">
        <v>96</v>
      </c>
      <c r="D5" s="293">
        <v>0.3206</v>
      </c>
      <c r="E5" s="304">
        <v>0.31519999999999998</v>
      </c>
      <c r="F5" s="304">
        <v>0.31519999999999998</v>
      </c>
      <c r="G5" s="304">
        <v>0.31519999999999998</v>
      </c>
      <c r="H5" s="304">
        <v>0.31519999999999998</v>
      </c>
      <c r="I5" s="304">
        <v>0.31519999999999998</v>
      </c>
      <c r="J5" s="308">
        <f>AVERAGE(D5:I5)</f>
        <v>0.31609999999999994</v>
      </c>
      <c r="K5" s="309">
        <f>_xlfn.STDEV.P(D5:I5)</f>
        <v>2.0124611797498167E-3</v>
      </c>
      <c r="L5" s="310">
        <f>MAX(D5:I5)</f>
        <v>0.3206</v>
      </c>
      <c r="M5" s="311">
        <f>MIN(E5:I5)</f>
        <v>0.31519999999999998</v>
      </c>
      <c r="N5" s="289">
        <f>J5/L5</f>
        <v>0.98596381784154696</v>
      </c>
      <c r="O5" s="290">
        <f>1-N5</f>
        <v>1.4036182158453037E-2</v>
      </c>
    </row>
    <row r="6" spans="2:15" ht="15.75" thickBot="1" x14ac:dyDescent="0.3">
      <c r="B6" s="295" t="s">
        <v>2</v>
      </c>
      <c r="C6" s="297" t="s">
        <v>114</v>
      </c>
      <c r="D6" s="324">
        <v>0.15101683592134499</v>
      </c>
      <c r="E6" s="324">
        <v>0.15101683592134499</v>
      </c>
      <c r="F6" s="324">
        <v>0.15101683592134499</v>
      </c>
      <c r="G6" s="324">
        <v>0.15101683592134499</v>
      </c>
      <c r="H6" s="324">
        <v>0.15101683592134499</v>
      </c>
      <c r="I6" s="324">
        <v>0.15101683592134499</v>
      </c>
      <c r="J6" s="308">
        <f>AVERAGE(D6:I6)</f>
        <v>0.15101683592134499</v>
      </c>
      <c r="K6" s="309">
        <f>_xlfn.STDEV.P(D6:I6)</f>
        <v>0</v>
      </c>
      <c r="L6" s="310">
        <v>0.20799999999999999</v>
      </c>
      <c r="M6" s="311">
        <v>0.112</v>
      </c>
      <c r="N6" s="289">
        <f>J6/L6</f>
        <v>0.72604248039108166</v>
      </c>
      <c r="O6" s="290">
        <f>1-N6</f>
        <v>0.27395751960891834</v>
      </c>
    </row>
    <row r="7" spans="2:15" ht="15.75" thickBot="1" x14ac:dyDescent="0.3">
      <c r="B7" s="288" t="s">
        <v>85</v>
      </c>
      <c r="C7" s="298" t="s">
        <v>113</v>
      </c>
      <c r="D7" s="294">
        <v>0.48320000000000002</v>
      </c>
      <c r="E7" s="305">
        <v>0.48320000000000002</v>
      </c>
      <c r="F7" s="305">
        <v>0.48320000000000002</v>
      </c>
      <c r="G7" s="305">
        <v>0.48320000000000002</v>
      </c>
      <c r="H7" s="305">
        <v>0.48320000000000002</v>
      </c>
      <c r="I7" s="305">
        <v>0.48320000000000002</v>
      </c>
      <c r="J7" s="312">
        <f>AVERAGE(D7:I7)</f>
        <v>0.48320000000000002</v>
      </c>
      <c r="K7" s="313">
        <f>_xlfn.STDEV.P(D7:I7)</f>
        <v>0</v>
      </c>
      <c r="L7" s="314">
        <f>MAX(D7:I7)</f>
        <v>0.48320000000000002</v>
      </c>
      <c r="M7" s="315">
        <f>MIN(E7:I7)</f>
        <v>0.48320000000000002</v>
      </c>
      <c r="N7" s="62">
        <f>J7/L7</f>
        <v>1</v>
      </c>
      <c r="O7" s="63">
        <f>1-N7</f>
        <v>0</v>
      </c>
    </row>
    <row r="8" spans="2:15" ht="15.75" thickBot="1" x14ac:dyDescent="0.3"/>
    <row r="9" spans="2:15" ht="15.75" thickBot="1" x14ac:dyDescent="0.3">
      <c r="B9" s="591" t="s">
        <v>75</v>
      </c>
      <c r="C9" s="592"/>
      <c r="D9" s="587" t="s">
        <v>49</v>
      </c>
      <c r="E9" s="588"/>
      <c r="F9" s="300" t="s">
        <v>6</v>
      </c>
      <c r="G9" s="300" t="s">
        <v>15</v>
      </c>
      <c r="H9" s="301" t="s">
        <v>16</v>
      </c>
      <c r="M9" s="7"/>
    </row>
    <row r="10" spans="2:15" x14ac:dyDescent="0.25">
      <c r="B10" s="593"/>
      <c r="C10" s="594"/>
      <c r="D10" s="537" t="s">
        <v>50</v>
      </c>
      <c r="E10" s="538" t="s">
        <v>3</v>
      </c>
      <c r="F10" s="539">
        <v>0.31609999999999994</v>
      </c>
      <c r="G10" s="539">
        <f t="shared" ref="G10:H12" si="0">L5</f>
        <v>0.3206</v>
      </c>
      <c r="H10" s="542">
        <f t="shared" si="0"/>
        <v>0.31519999999999998</v>
      </c>
    </row>
    <row r="11" spans="2:15" x14ac:dyDescent="0.25">
      <c r="B11" s="593"/>
      <c r="C11" s="594"/>
      <c r="D11" s="302" t="s">
        <v>23</v>
      </c>
      <c r="E11" s="303" t="s">
        <v>59</v>
      </c>
      <c r="F11" s="540">
        <v>0.16189999999999996</v>
      </c>
      <c r="G11" s="540">
        <f t="shared" si="0"/>
        <v>0.20799999999999999</v>
      </c>
      <c r="H11" s="543">
        <f t="shared" si="0"/>
        <v>0.112</v>
      </c>
    </row>
    <row r="12" spans="2:15" ht="15.75" thickBot="1" x14ac:dyDescent="0.3">
      <c r="B12" s="595"/>
      <c r="C12" s="596"/>
      <c r="D12" s="306" t="s">
        <v>122</v>
      </c>
      <c r="E12" s="307" t="s">
        <v>113</v>
      </c>
      <c r="F12" s="541">
        <f>J7</f>
        <v>0.48320000000000002</v>
      </c>
      <c r="G12" s="541">
        <f t="shared" si="0"/>
        <v>0.48320000000000002</v>
      </c>
      <c r="H12" s="544">
        <f t="shared" si="0"/>
        <v>0.48320000000000002</v>
      </c>
    </row>
  </sheetData>
  <mergeCells count="5">
    <mergeCell ref="B1:O1"/>
    <mergeCell ref="B3:N3"/>
    <mergeCell ref="D9:E9"/>
    <mergeCell ref="B4:C4"/>
    <mergeCell ref="B9:C12"/>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17"/>
  <sheetViews>
    <sheetView tabSelected="1" zoomScale="110" zoomScaleNormal="110" workbookViewId="0">
      <selection activeCell="G5" sqref="G5:G11"/>
    </sheetView>
  </sheetViews>
  <sheetFormatPr defaultRowHeight="15" x14ac:dyDescent="0.25"/>
  <cols>
    <col min="1" max="1" width="9.140625" style="18"/>
    <col min="7" max="7" width="9.5703125" style="18" bestFit="1" customWidth="1"/>
    <col min="8" max="8" width="9.140625" style="18"/>
    <col min="9" max="14" width="9.5703125" customWidth="1"/>
    <col min="23" max="23" width="11.42578125" customWidth="1"/>
    <col min="24" max="24" width="11.85546875" customWidth="1"/>
    <col min="25" max="25" width="11" bestFit="1" customWidth="1"/>
    <col min="26" max="29" width="15" customWidth="1"/>
  </cols>
  <sheetData>
    <row r="1" spans="1:18" ht="15.75" thickBot="1" x14ac:dyDescent="0.3"/>
    <row r="2" spans="1:18" ht="15.75" customHeight="1" thickBot="1" x14ac:dyDescent="0.3">
      <c r="A2" s="703" t="s">
        <v>0</v>
      </c>
      <c r="B2" s="704"/>
      <c r="C2" s="705"/>
      <c r="D2" s="688" t="s">
        <v>44</v>
      </c>
      <c r="E2" s="689"/>
      <c r="F2" s="690"/>
      <c r="G2" s="667" t="s">
        <v>43</v>
      </c>
      <c r="H2" s="668"/>
      <c r="I2" s="669"/>
      <c r="J2" s="599" t="s">
        <v>66</v>
      </c>
      <c r="K2" s="600"/>
      <c r="L2" s="600"/>
      <c r="M2" s="600"/>
      <c r="N2" s="600"/>
      <c r="O2" s="600"/>
      <c r="P2" s="600"/>
      <c r="Q2" s="600"/>
      <c r="R2" s="601"/>
    </row>
    <row r="3" spans="1:18" ht="15.75" customHeight="1" thickBot="1" x14ac:dyDescent="0.3">
      <c r="A3" s="676" t="s">
        <v>101</v>
      </c>
      <c r="B3" s="676" t="s">
        <v>100</v>
      </c>
      <c r="C3" s="678" t="s">
        <v>102</v>
      </c>
      <c r="D3" s="691"/>
      <c r="E3" s="692"/>
      <c r="F3" s="693"/>
      <c r="G3" s="259" t="s">
        <v>1</v>
      </c>
      <c r="H3" s="259" t="s">
        <v>2</v>
      </c>
      <c r="I3" s="400" t="s">
        <v>85</v>
      </c>
      <c r="J3" s="602"/>
      <c r="K3" s="603"/>
      <c r="L3" s="603"/>
      <c r="M3" s="603"/>
      <c r="N3" s="603"/>
      <c r="O3" s="603"/>
      <c r="P3" s="603"/>
      <c r="Q3" s="603"/>
      <c r="R3" s="604"/>
    </row>
    <row r="4" spans="1:18" ht="15.75" thickBot="1" x14ac:dyDescent="0.3">
      <c r="A4" s="677"/>
      <c r="B4" s="677"/>
      <c r="C4" s="679"/>
      <c r="D4" s="257" t="s">
        <v>1</v>
      </c>
      <c r="E4" s="258" t="s">
        <v>2</v>
      </c>
      <c r="F4" s="161" t="s">
        <v>85</v>
      </c>
      <c r="G4" s="127" t="s">
        <v>3</v>
      </c>
      <c r="H4" s="127" t="s">
        <v>13</v>
      </c>
      <c r="I4" s="401" t="s">
        <v>20</v>
      </c>
      <c r="J4" s="605"/>
      <c r="K4" s="606"/>
      <c r="L4" s="606"/>
      <c r="M4" s="606"/>
      <c r="N4" s="606"/>
      <c r="O4" s="606"/>
      <c r="P4" s="606"/>
      <c r="Q4" s="606"/>
      <c r="R4" s="607"/>
    </row>
    <row r="5" spans="1:18" x14ac:dyDescent="0.25">
      <c r="A5" s="212">
        <v>1</v>
      </c>
      <c r="B5" s="179" t="s">
        <v>50</v>
      </c>
      <c r="C5" s="190">
        <v>5</v>
      </c>
      <c r="D5" s="100">
        <v>7.4999999999999997E-3</v>
      </c>
      <c r="E5" s="110"/>
      <c r="F5" s="275"/>
      <c r="G5" s="220">
        <v>0.49909999999999999</v>
      </c>
      <c r="H5" s="221"/>
      <c r="I5" s="222"/>
      <c r="J5" s="4"/>
      <c r="K5" s="5"/>
      <c r="L5" s="5"/>
      <c r="M5" s="5"/>
      <c r="N5" s="5"/>
      <c r="O5" s="5"/>
      <c r="P5" s="5"/>
      <c r="Q5" s="5"/>
      <c r="R5" s="2"/>
    </row>
    <row r="6" spans="1:18" x14ac:dyDescent="0.25">
      <c r="A6" s="213">
        <v>1</v>
      </c>
      <c r="B6" s="180" t="s">
        <v>50</v>
      </c>
      <c r="C6" s="191">
        <v>6</v>
      </c>
      <c r="D6" s="166">
        <v>8.0000000000000002E-3</v>
      </c>
      <c r="E6" s="111"/>
      <c r="F6" s="276"/>
      <c r="G6" s="223">
        <v>0.50049999999999994</v>
      </c>
      <c r="H6" s="224"/>
      <c r="I6" s="225"/>
      <c r="J6" s="6"/>
      <c r="K6" s="7"/>
      <c r="L6" s="7"/>
      <c r="M6" s="7"/>
      <c r="N6" s="7"/>
      <c r="O6" s="7"/>
      <c r="P6" s="7"/>
      <c r="Q6" s="7"/>
      <c r="R6" s="8"/>
    </row>
    <row r="7" spans="1:18" x14ac:dyDescent="0.25">
      <c r="A7" s="213">
        <v>1</v>
      </c>
      <c r="B7" s="180" t="s">
        <v>50</v>
      </c>
      <c r="C7" s="191">
        <v>7</v>
      </c>
      <c r="D7" s="101">
        <v>8.5000000000000006E-3</v>
      </c>
      <c r="E7" s="111"/>
      <c r="F7" s="276"/>
      <c r="G7" s="223">
        <v>0.52429999999999999</v>
      </c>
      <c r="H7" s="224"/>
      <c r="I7" s="225"/>
      <c r="J7" s="6"/>
      <c r="K7" s="7"/>
      <c r="L7" s="7"/>
      <c r="M7" s="7"/>
      <c r="N7" s="7"/>
      <c r="O7" s="7"/>
      <c r="P7" s="7"/>
      <c r="Q7" s="7"/>
      <c r="R7" s="8"/>
    </row>
    <row r="8" spans="1:18" x14ac:dyDescent="0.25">
      <c r="A8" s="213">
        <v>1</v>
      </c>
      <c r="B8" s="180" t="s">
        <v>50</v>
      </c>
      <c r="C8" s="191">
        <v>8</v>
      </c>
      <c r="D8" s="166">
        <v>8.9999999999999993E-3</v>
      </c>
      <c r="E8" s="111"/>
      <c r="F8" s="276"/>
      <c r="G8" s="223">
        <v>0.496</v>
      </c>
      <c r="H8" s="224"/>
      <c r="I8" s="225"/>
      <c r="J8" s="6"/>
      <c r="K8" s="7"/>
      <c r="L8" s="7"/>
      <c r="M8" s="7"/>
      <c r="N8" s="7"/>
      <c r="O8" s="7"/>
      <c r="P8" s="7"/>
      <c r="Q8" s="7"/>
      <c r="R8" s="8"/>
    </row>
    <row r="9" spans="1:18" x14ac:dyDescent="0.25">
      <c r="A9" s="213">
        <v>1</v>
      </c>
      <c r="B9" s="180" t="s">
        <v>50</v>
      </c>
      <c r="C9" s="191">
        <v>9</v>
      </c>
      <c r="D9" s="101">
        <v>9.4999999999999998E-3</v>
      </c>
      <c r="E9" s="111"/>
      <c r="F9" s="276"/>
      <c r="G9" s="223">
        <v>0.60589999999999999</v>
      </c>
      <c r="H9" s="224"/>
      <c r="I9" s="225"/>
      <c r="J9" s="6"/>
      <c r="K9" s="7"/>
      <c r="L9" s="7"/>
      <c r="M9" s="7"/>
      <c r="N9" s="7"/>
      <c r="O9" s="7"/>
      <c r="P9" s="7"/>
      <c r="Q9" s="7"/>
      <c r="R9" s="8"/>
    </row>
    <row r="10" spans="1:18" x14ac:dyDescent="0.25">
      <c r="A10" s="213">
        <v>1</v>
      </c>
      <c r="B10" s="180" t="s">
        <v>50</v>
      </c>
      <c r="C10" s="191">
        <v>10</v>
      </c>
      <c r="D10" s="166">
        <v>0.01</v>
      </c>
      <c r="E10" s="111"/>
      <c r="F10" s="276"/>
      <c r="G10" s="223">
        <v>0.503</v>
      </c>
      <c r="H10" s="224"/>
      <c r="I10" s="225"/>
      <c r="J10" s="6"/>
      <c r="K10" s="7"/>
      <c r="L10" s="7"/>
      <c r="M10" s="7"/>
      <c r="N10" s="7"/>
      <c r="O10" s="7"/>
      <c r="P10" s="7"/>
      <c r="Q10" s="7"/>
      <c r="R10" s="8"/>
    </row>
    <row r="11" spans="1:18" ht="15.75" thickBot="1" x14ac:dyDescent="0.3">
      <c r="A11" s="214">
        <v>1</v>
      </c>
      <c r="B11" s="181" t="s">
        <v>50</v>
      </c>
      <c r="C11" s="192">
        <v>11</v>
      </c>
      <c r="D11" s="102">
        <v>1.0500000000000001E-2</v>
      </c>
      <c r="E11" s="112"/>
      <c r="F11" s="277"/>
      <c r="G11" s="226">
        <v>0.57230000000000003</v>
      </c>
      <c r="H11" s="227"/>
      <c r="I11" s="228"/>
      <c r="J11" s="6"/>
      <c r="K11" s="7"/>
      <c r="L11" s="7"/>
      <c r="M11" s="7"/>
      <c r="N11" s="7"/>
      <c r="O11" s="7"/>
      <c r="P11" s="7"/>
      <c r="Q11" s="7"/>
      <c r="R11" s="8"/>
    </row>
    <row r="12" spans="1:18" x14ac:dyDescent="0.25">
      <c r="A12" s="213">
        <v>1</v>
      </c>
      <c r="B12" s="179" t="s">
        <v>23</v>
      </c>
      <c r="C12" s="190">
        <v>12</v>
      </c>
      <c r="D12" s="110"/>
      <c r="E12" s="100">
        <v>7.4999999999999997E-3</v>
      </c>
      <c r="F12" s="110"/>
      <c r="G12" s="229"/>
      <c r="H12" s="230">
        <v>0.26029999999999998</v>
      </c>
      <c r="I12" s="222"/>
      <c r="J12" s="6"/>
      <c r="K12" s="7"/>
      <c r="L12" s="7"/>
      <c r="M12" s="7"/>
      <c r="N12" s="7"/>
      <c r="O12" s="7"/>
      <c r="P12" s="7"/>
      <c r="Q12" s="7"/>
      <c r="R12" s="8"/>
    </row>
    <row r="13" spans="1:18" x14ac:dyDescent="0.25">
      <c r="A13" s="213">
        <v>1</v>
      </c>
      <c r="B13" s="180" t="s">
        <v>23</v>
      </c>
      <c r="C13" s="191">
        <v>13</v>
      </c>
      <c r="D13" s="111"/>
      <c r="E13" s="164">
        <v>8.0000000000000002E-3</v>
      </c>
      <c r="F13" s="111"/>
      <c r="G13" s="231"/>
      <c r="H13" s="232">
        <v>0.85060000000000002</v>
      </c>
      <c r="I13" s="225"/>
      <c r="J13" s="6"/>
      <c r="K13" s="7"/>
      <c r="L13" s="7"/>
      <c r="M13" s="7"/>
      <c r="N13" s="7"/>
      <c r="O13" s="7"/>
      <c r="P13" s="7"/>
      <c r="Q13" s="7"/>
      <c r="R13" s="8"/>
    </row>
    <row r="14" spans="1:18" x14ac:dyDescent="0.25">
      <c r="A14" s="213">
        <v>1</v>
      </c>
      <c r="B14" s="180" t="s">
        <v>23</v>
      </c>
      <c r="C14" s="191">
        <v>14</v>
      </c>
      <c r="D14" s="111"/>
      <c r="E14" s="103">
        <v>8.5000000000000006E-3</v>
      </c>
      <c r="F14" s="111"/>
      <c r="G14" s="231"/>
      <c r="H14" s="232">
        <v>1.4893000000000001</v>
      </c>
      <c r="I14" s="225"/>
      <c r="J14" s="6"/>
      <c r="K14" s="7"/>
      <c r="L14" s="7"/>
      <c r="M14" s="7"/>
      <c r="N14" s="7"/>
      <c r="O14" s="7"/>
      <c r="P14" s="7"/>
      <c r="Q14" s="7"/>
      <c r="R14" s="8"/>
    </row>
    <row r="15" spans="1:18" x14ac:dyDescent="0.25">
      <c r="A15" s="213">
        <v>1</v>
      </c>
      <c r="B15" s="180" t="s">
        <v>23</v>
      </c>
      <c r="C15" s="191">
        <v>15</v>
      </c>
      <c r="D15" s="111"/>
      <c r="E15" s="164">
        <v>8.9999999999999993E-3</v>
      </c>
      <c r="F15" s="111"/>
      <c r="G15" s="231"/>
      <c r="H15" s="232">
        <v>0.93359999999999999</v>
      </c>
      <c r="I15" s="225"/>
      <c r="J15" s="6" t="s">
        <v>104</v>
      </c>
      <c r="K15" s="7"/>
      <c r="L15" s="7"/>
      <c r="M15" s="7"/>
      <c r="N15" s="7"/>
      <c r="O15" s="7"/>
      <c r="P15" s="7"/>
      <c r="Q15" s="7"/>
      <c r="R15" s="8"/>
    </row>
    <row r="16" spans="1:18" x14ac:dyDescent="0.25">
      <c r="A16" s="213">
        <v>1</v>
      </c>
      <c r="B16" s="180" t="s">
        <v>23</v>
      </c>
      <c r="C16" s="191">
        <v>16</v>
      </c>
      <c r="D16" s="111"/>
      <c r="E16" s="103">
        <v>9.4999999999999998E-3</v>
      </c>
      <c r="F16" s="111"/>
      <c r="G16" s="231"/>
      <c r="H16" s="232">
        <v>0.62419999999999998</v>
      </c>
      <c r="I16" s="225"/>
      <c r="J16" s="6"/>
      <c r="K16" s="7"/>
      <c r="L16" s="7"/>
      <c r="M16" s="7"/>
      <c r="N16" s="7"/>
      <c r="O16" s="7"/>
      <c r="P16" s="7"/>
      <c r="Q16" s="7"/>
      <c r="R16" s="8"/>
    </row>
    <row r="17" spans="1:18" x14ac:dyDescent="0.25">
      <c r="A17" s="213">
        <v>1</v>
      </c>
      <c r="B17" s="180" t="s">
        <v>23</v>
      </c>
      <c r="C17" s="191">
        <v>17</v>
      </c>
      <c r="D17" s="111"/>
      <c r="E17" s="164">
        <v>0.01</v>
      </c>
      <c r="F17" s="111"/>
      <c r="G17" s="231"/>
      <c r="H17" s="232">
        <v>0.2631</v>
      </c>
      <c r="I17" s="225"/>
      <c r="J17" s="6" t="s">
        <v>105</v>
      </c>
      <c r="K17" s="7"/>
      <c r="L17" s="7"/>
      <c r="M17" s="7"/>
      <c r="N17" s="7"/>
      <c r="O17" s="7"/>
      <c r="P17" s="7"/>
      <c r="Q17" s="7"/>
      <c r="R17" s="8"/>
    </row>
    <row r="18" spans="1:18" ht="15.75" thickBot="1" x14ac:dyDescent="0.3">
      <c r="A18" s="214">
        <v>1</v>
      </c>
      <c r="B18" s="181" t="s">
        <v>23</v>
      </c>
      <c r="C18" s="192">
        <v>18</v>
      </c>
      <c r="D18" s="112"/>
      <c r="E18" s="284">
        <v>1.0500000000000001E-2</v>
      </c>
      <c r="F18" s="112"/>
      <c r="G18" s="233"/>
      <c r="H18" s="234">
        <v>0.14960000000000001</v>
      </c>
      <c r="I18" s="228"/>
      <c r="J18" s="6" t="s">
        <v>121</v>
      </c>
      <c r="K18" s="7"/>
      <c r="L18" s="7"/>
      <c r="M18" s="7"/>
      <c r="N18" s="7"/>
      <c r="O18" s="7"/>
      <c r="P18" s="7"/>
      <c r="Q18" s="7"/>
      <c r="R18" s="8"/>
    </row>
    <row r="19" spans="1:18" x14ac:dyDescent="0.25">
      <c r="A19" s="213">
        <v>1</v>
      </c>
      <c r="B19" s="182" t="s">
        <v>52</v>
      </c>
      <c r="C19" s="190">
        <v>19</v>
      </c>
      <c r="D19" s="110"/>
      <c r="E19" s="165">
        <f>-1*E12</f>
        <v>-7.4999999999999997E-3</v>
      </c>
      <c r="F19" s="110"/>
      <c r="G19" s="235"/>
      <c r="H19" s="230">
        <v>0.30130000000000001</v>
      </c>
      <c r="I19" s="222"/>
      <c r="J19" s="6"/>
      <c r="K19" s="7"/>
      <c r="L19" s="7"/>
      <c r="M19" s="7"/>
      <c r="N19" s="7"/>
      <c r="O19" s="7"/>
      <c r="P19" s="7"/>
      <c r="Q19" s="7"/>
      <c r="R19" s="8"/>
    </row>
    <row r="20" spans="1:18" x14ac:dyDescent="0.25">
      <c r="A20" s="213">
        <v>1</v>
      </c>
      <c r="B20" s="183" t="s">
        <v>52</v>
      </c>
      <c r="C20" s="193">
        <v>20</v>
      </c>
      <c r="D20" s="207"/>
      <c r="E20" s="168">
        <f t="shared" ref="E20:E25" si="0">-1*E13</f>
        <v>-8.0000000000000002E-3</v>
      </c>
      <c r="F20" s="207"/>
      <c r="G20" s="229"/>
      <c r="H20" s="236">
        <v>1.3865000000000001</v>
      </c>
      <c r="I20" s="237"/>
      <c r="J20" s="6" t="s">
        <v>103</v>
      </c>
      <c r="K20" s="7"/>
      <c r="L20" s="7"/>
      <c r="M20" s="7"/>
      <c r="N20" s="7"/>
      <c r="O20" s="7"/>
      <c r="P20" s="7"/>
      <c r="Q20" s="7"/>
      <c r="R20" s="8"/>
    </row>
    <row r="21" spans="1:18" x14ac:dyDescent="0.25">
      <c r="A21" s="213">
        <v>1</v>
      </c>
      <c r="B21" s="183" t="s">
        <v>52</v>
      </c>
      <c r="C21" s="193">
        <v>21</v>
      </c>
      <c r="D21" s="207"/>
      <c r="E21" s="168">
        <f t="shared" si="0"/>
        <v>-8.5000000000000006E-3</v>
      </c>
      <c r="F21" s="207"/>
      <c r="G21" s="229"/>
      <c r="H21" s="236">
        <v>0.38979999999999998</v>
      </c>
      <c r="I21" s="237"/>
      <c r="J21" s="6"/>
      <c r="K21" s="7"/>
      <c r="L21" s="7"/>
      <c r="M21" s="7"/>
      <c r="N21" s="7"/>
      <c r="O21" s="7"/>
      <c r="P21" s="7"/>
      <c r="Q21" s="7"/>
      <c r="R21" s="8"/>
    </row>
    <row r="22" spans="1:18" x14ac:dyDescent="0.25">
      <c r="A22" s="213">
        <v>1</v>
      </c>
      <c r="B22" s="183" t="s">
        <v>52</v>
      </c>
      <c r="C22" s="193">
        <v>22</v>
      </c>
      <c r="D22" s="207"/>
      <c r="E22" s="168">
        <f t="shared" si="0"/>
        <v>-8.9999999999999993E-3</v>
      </c>
      <c r="F22" s="207"/>
      <c r="G22" s="229"/>
      <c r="H22" s="236">
        <v>0.64410000000000001</v>
      </c>
      <c r="I22" s="237"/>
      <c r="J22" s="6"/>
      <c r="K22" s="7"/>
      <c r="L22" s="7"/>
      <c r="M22" s="7"/>
      <c r="N22" s="7"/>
      <c r="O22" s="7"/>
      <c r="P22" s="7"/>
      <c r="Q22" s="7"/>
      <c r="R22" s="8"/>
    </row>
    <row r="23" spans="1:18" x14ac:dyDescent="0.25">
      <c r="A23" s="213">
        <v>1</v>
      </c>
      <c r="B23" s="184" t="s">
        <v>52</v>
      </c>
      <c r="C23" s="191">
        <v>23</v>
      </c>
      <c r="D23" s="111"/>
      <c r="E23" s="166">
        <f t="shared" si="0"/>
        <v>-9.4999999999999998E-3</v>
      </c>
      <c r="F23" s="111"/>
      <c r="G23" s="231"/>
      <c r="H23" s="232">
        <v>3.6600000000000001E-2</v>
      </c>
      <c r="I23" s="225"/>
      <c r="J23" s="6" t="s">
        <v>110</v>
      </c>
      <c r="K23" s="7"/>
      <c r="L23" s="7"/>
      <c r="M23" s="7"/>
      <c r="N23" s="7"/>
      <c r="O23" s="7"/>
      <c r="P23" s="7"/>
      <c r="Q23" s="7"/>
      <c r="R23" s="8"/>
    </row>
    <row r="24" spans="1:18" x14ac:dyDescent="0.25">
      <c r="A24" s="213">
        <v>1</v>
      </c>
      <c r="B24" s="184" t="s">
        <v>52</v>
      </c>
      <c r="C24" s="191">
        <v>24</v>
      </c>
      <c r="D24" s="111"/>
      <c r="E24" s="166">
        <f t="shared" si="0"/>
        <v>-0.01</v>
      </c>
      <c r="F24" s="111"/>
      <c r="G24" s="231"/>
      <c r="H24" s="232">
        <v>0.31659999999999999</v>
      </c>
      <c r="I24" s="225"/>
      <c r="J24" s="6"/>
      <c r="K24" s="7"/>
      <c r="L24" s="7"/>
      <c r="M24" s="7"/>
      <c r="N24" s="7"/>
      <c r="O24" s="7"/>
      <c r="P24" s="7"/>
      <c r="Q24" s="7"/>
      <c r="R24" s="8"/>
    </row>
    <row r="25" spans="1:18" ht="15.75" thickBot="1" x14ac:dyDescent="0.3">
      <c r="A25" s="214">
        <v>1</v>
      </c>
      <c r="B25" s="185" t="s">
        <v>52</v>
      </c>
      <c r="C25" s="194">
        <v>25</v>
      </c>
      <c r="D25" s="208"/>
      <c r="E25" s="167">
        <f t="shared" si="0"/>
        <v>-1.0500000000000001E-2</v>
      </c>
      <c r="F25" s="208"/>
      <c r="G25" s="238"/>
      <c r="H25" s="239">
        <v>0.20960000000000001</v>
      </c>
      <c r="I25" s="240"/>
      <c r="J25" s="6" t="s">
        <v>165</v>
      </c>
      <c r="K25" s="7"/>
      <c r="L25" s="7"/>
      <c r="M25" s="7"/>
      <c r="N25" s="7"/>
      <c r="O25" s="7"/>
      <c r="P25" s="7"/>
      <c r="Q25" s="7"/>
      <c r="R25" s="8"/>
    </row>
    <row r="26" spans="1:18" x14ac:dyDescent="0.25">
      <c r="A26" s="213">
        <v>1</v>
      </c>
      <c r="B26" s="186" t="s">
        <v>84</v>
      </c>
      <c r="C26" s="190">
        <v>26</v>
      </c>
      <c r="D26" s="110"/>
      <c r="E26" s="110"/>
      <c r="F26" s="106">
        <f>0.1745/2</f>
        <v>8.7249999999999994E-2</v>
      </c>
      <c r="G26" s="235"/>
      <c r="H26" s="241"/>
      <c r="I26" s="410">
        <v>0.45069999999999999</v>
      </c>
      <c r="J26" s="6" t="s">
        <v>107</v>
      </c>
      <c r="K26" s="7"/>
      <c r="L26" s="7"/>
      <c r="M26" s="7"/>
      <c r="N26" s="7"/>
      <c r="O26" s="7"/>
      <c r="P26" s="7"/>
      <c r="Q26" s="7"/>
      <c r="R26" s="8"/>
    </row>
    <row r="27" spans="1:18" x14ac:dyDescent="0.25">
      <c r="A27" s="213">
        <v>1</v>
      </c>
      <c r="B27" s="187" t="s">
        <v>84</v>
      </c>
      <c r="C27" s="191">
        <v>27</v>
      </c>
      <c r="D27" s="111"/>
      <c r="E27" s="111"/>
      <c r="F27" s="108">
        <f>F26*2</f>
        <v>0.17449999999999999</v>
      </c>
      <c r="G27" s="231"/>
      <c r="H27" s="242"/>
      <c r="I27" s="411">
        <v>1.7876000000000001</v>
      </c>
      <c r="J27" s="6"/>
      <c r="K27" s="7"/>
      <c r="L27" s="7"/>
      <c r="M27" s="7"/>
      <c r="N27" s="7"/>
      <c r="O27" s="7"/>
      <c r="P27" s="7"/>
      <c r="Q27" s="7"/>
      <c r="R27" s="8"/>
    </row>
    <row r="28" spans="1:18" x14ac:dyDescent="0.25">
      <c r="A28" s="213">
        <v>1</v>
      </c>
      <c r="B28" s="188" t="s">
        <v>84</v>
      </c>
      <c r="C28" s="194">
        <v>28</v>
      </c>
      <c r="D28" s="208"/>
      <c r="E28" s="208"/>
      <c r="F28" s="108">
        <f>F26*3</f>
        <v>0.26174999999999998</v>
      </c>
      <c r="G28" s="238"/>
      <c r="H28" s="243"/>
      <c r="I28" s="412">
        <v>10.8385</v>
      </c>
      <c r="J28" s="6" t="s">
        <v>106</v>
      </c>
      <c r="K28" s="7"/>
      <c r="L28" s="7"/>
      <c r="M28" s="7"/>
      <c r="N28" s="7"/>
      <c r="O28" s="7"/>
      <c r="P28" s="7"/>
      <c r="Q28" s="7"/>
      <c r="R28" s="8"/>
    </row>
    <row r="29" spans="1:18" x14ac:dyDescent="0.25">
      <c r="A29" s="213">
        <v>1</v>
      </c>
      <c r="B29" s="188" t="s">
        <v>84</v>
      </c>
      <c r="C29" s="194">
        <v>29</v>
      </c>
      <c r="D29" s="208"/>
      <c r="E29" s="208"/>
      <c r="F29" s="169">
        <f>F26*4</f>
        <v>0.34899999999999998</v>
      </c>
      <c r="G29" s="238"/>
      <c r="H29" s="243"/>
      <c r="I29" s="412">
        <v>3.1276000000000002</v>
      </c>
      <c r="J29" s="6"/>
      <c r="K29" s="7"/>
      <c r="L29" s="7"/>
      <c r="M29" s="7"/>
      <c r="N29" s="7"/>
      <c r="O29" s="7"/>
      <c r="P29" s="7"/>
      <c r="Q29" s="7"/>
      <c r="R29" s="8"/>
    </row>
    <row r="30" spans="1:18" x14ac:dyDescent="0.25">
      <c r="A30" s="213">
        <v>1</v>
      </c>
      <c r="B30" s="188" t="s">
        <v>84</v>
      </c>
      <c r="C30" s="194">
        <v>30</v>
      </c>
      <c r="D30" s="208"/>
      <c r="E30" s="208"/>
      <c r="F30" s="169">
        <v>0.43630000000000002</v>
      </c>
      <c r="G30" s="238"/>
      <c r="H30" s="243"/>
      <c r="I30" s="412">
        <v>6.6116000000000001</v>
      </c>
      <c r="J30" s="6"/>
      <c r="K30" s="7"/>
      <c r="L30" s="7"/>
      <c r="M30" s="7"/>
      <c r="N30" s="7"/>
      <c r="O30" s="7"/>
      <c r="P30" s="7"/>
      <c r="Q30" s="7"/>
      <c r="R30" s="8"/>
    </row>
    <row r="31" spans="1:18" ht="15.75" thickBot="1" x14ac:dyDescent="0.3">
      <c r="A31" s="214">
        <v>1</v>
      </c>
      <c r="B31" s="189" t="s">
        <v>84</v>
      </c>
      <c r="C31" s="192">
        <v>31</v>
      </c>
      <c r="D31" s="112"/>
      <c r="E31" s="112"/>
      <c r="F31" s="109">
        <f>F26*6</f>
        <v>0.52349999999999997</v>
      </c>
      <c r="G31" s="233"/>
      <c r="H31" s="244"/>
      <c r="I31" s="413">
        <v>2.2618999999999998</v>
      </c>
      <c r="J31" s="6"/>
      <c r="K31" s="7"/>
      <c r="L31" s="7"/>
      <c r="M31" s="7"/>
      <c r="N31" s="7"/>
      <c r="O31" s="7"/>
      <c r="P31" s="7"/>
      <c r="Q31" s="7"/>
      <c r="R31" s="8"/>
    </row>
    <row r="32" spans="1:18" x14ac:dyDescent="0.25">
      <c r="A32" s="213">
        <v>1</v>
      </c>
      <c r="B32" s="579" t="s">
        <v>112</v>
      </c>
      <c r="C32" s="193">
        <v>32</v>
      </c>
      <c r="D32" s="110"/>
      <c r="E32" s="110"/>
      <c r="F32" s="106">
        <f t="shared" ref="F32:F37" si="1">-1*F26</f>
        <v>-8.7249999999999994E-2</v>
      </c>
      <c r="G32" s="229"/>
      <c r="H32" s="245"/>
      <c r="I32" s="414">
        <v>-0.70579999999999998</v>
      </c>
      <c r="J32" s="6"/>
      <c r="K32" s="7"/>
      <c r="L32" s="7"/>
      <c r="M32" s="7"/>
      <c r="N32" s="7"/>
      <c r="O32" s="7"/>
      <c r="P32" s="7"/>
      <c r="Q32" s="7"/>
      <c r="R32" s="8"/>
    </row>
    <row r="33" spans="1:18" x14ac:dyDescent="0.25">
      <c r="A33" s="213">
        <v>1</v>
      </c>
      <c r="B33" s="579" t="s">
        <v>112</v>
      </c>
      <c r="C33" s="193">
        <v>33</v>
      </c>
      <c r="D33" s="207"/>
      <c r="E33" s="207"/>
      <c r="F33" s="163">
        <f t="shared" si="1"/>
        <v>-0.17449999999999999</v>
      </c>
      <c r="G33" s="229"/>
      <c r="H33" s="245"/>
      <c r="I33" s="414">
        <v>2.0129999999999999</v>
      </c>
      <c r="J33" s="6"/>
      <c r="K33" s="7"/>
      <c r="L33" s="7"/>
      <c r="M33" s="7"/>
      <c r="N33" s="7"/>
      <c r="O33" s="7"/>
      <c r="P33" s="7"/>
      <c r="Q33" s="7"/>
      <c r="R33" s="8"/>
    </row>
    <row r="34" spans="1:18" x14ac:dyDescent="0.25">
      <c r="A34" s="213">
        <v>1</v>
      </c>
      <c r="B34" s="579" t="s">
        <v>112</v>
      </c>
      <c r="C34" s="193">
        <v>34</v>
      </c>
      <c r="D34" s="207"/>
      <c r="E34" s="207"/>
      <c r="F34" s="163">
        <f t="shared" si="1"/>
        <v>-0.26174999999999998</v>
      </c>
      <c r="G34" s="229"/>
      <c r="H34" s="245"/>
      <c r="I34" s="414">
        <v>2.4424000000000001</v>
      </c>
      <c r="J34" s="6"/>
      <c r="K34" s="7"/>
      <c r="L34" s="7"/>
      <c r="M34" s="7"/>
      <c r="N34" s="7"/>
      <c r="O34" s="7"/>
      <c r="P34" s="7"/>
      <c r="Q34" s="7"/>
      <c r="R34" s="8"/>
    </row>
    <row r="35" spans="1:18" x14ac:dyDescent="0.25">
      <c r="A35" s="213">
        <v>1</v>
      </c>
      <c r="B35" s="579" t="s">
        <v>112</v>
      </c>
      <c r="C35" s="193">
        <v>35</v>
      </c>
      <c r="D35" s="207"/>
      <c r="E35" s="207"/>
      <c r="F35" s="163">
        <f t="shared" si="1"/>
        <v>-0.34899999999999998</v>
      </c>
      <c r="G35" s="229"/>
      <c r="H35" s="245"/>
      <c r="I35" s="414">
        <v>4.8825000000000003</v>
      </c>
      <c r="J35" s="6"/>
      <c r="K35" s="7"/>
      <c r="L35" s="7"/>
      <c r="M35" s="7"/>
      <c r="N35" s="7"/>
      <c r="O35" s="7"/>
      <c r="P35" s="7"/>
      <c r="Q35" s="7"/>
      <c r="R35" s="8"/>
    </row>
    <row r="36" spans="1:18" x14ac:dyDescent="0.25">
      <c r="A36" s="213">
        <v>1</v>
      </c>
      <c r="B36" s="579" t="s">
        <v>112</v>
      </c>
      <c r="C36" s="191">
        <v>36</v>
      </c>
      <c r="D36" s="111"/>
      <c r="E36" s="111"/>
      <c r="F36" s="108">
        <f t="shared" si="1"/>
        <v>-0.43630000000000002</v>
      </c>
      <c r="G36" s="231"/>
      <c r="H36" s="242"/>
      <c r="I36" s="411">
        <v>2.9628999999999999</v>
      </c>
      <c r="J36" s="6"/>
      <c r="K36" s="7"/>
      <c r="L36" s="7"/>
      <c r="M36" s="7"/>
      <c r="N36" s="7"/>
      <c r="O36" s="7"/>
      <c r="P36" s="7"/>
      <c r="Q36" s="7"/>
      <c r="R36" s="8"/>
    </row>
    <row r="37" spans="1:18" ht="15.75" thickBot="1" x14ac:dyDescent="0.3">
      <c r="A37" s="214">
        <v>1</v>
      </c>
      <c r="B37" s="579" t="s">
        <v>112</v>
      </c>
      <c r="C37" s="194">
        <v>37</v>
      </c>
      <c r="D37" s="208"/>
      <c r="E37" s="208"/>
      <c r="F37" s="107">
        <f t="shared" si="1"/>
        <v>-0.52349999999999997</v>
      </c>
      <c r="G37" s="238"/>
      <c r="H37" s="243"/>
      <c r="I37" s="412">
        <v>6.0663999999999998</v>
      </c>
      <c r="J37" s="6"/>
      <c r="K37" s="7"/>
      <c r="L37" s="7"/>
      <c r="M37" s="7"/>
      <c r="N37" s="7"/>
      <c r="O37" s="7"/>
      <c r="P37" s="7"/>
      <c r="Q37" s="7"/>
      <c r="R37" s="8"/>
    </row>
    <row r="38" spans="1:18" x14ac:dyDescent="0.25">
      <c r="A38" s="212">
        <v>2</v>
      </c>
      <c r="B38" s="179" t="s">
        <v>64</v>
      </c>
      <c r="C38" s="190">
        <v>38</v>
      </c>
      <c r="D38" s="195">
        <v>7.4999999999999997E-3</v>
      </c>
      <c r="E38" s="104">
        <v>7.4999999999999997E-3</v>
      </c>
      <c r="F38" s="110"/>
      <c r="G38" s="220">
        <v>0.49120000000000003</v>
      </c>
      <c r="H38" s="285">
        <v>0.1328</v>
      </c>
      <c r="I38" s="247"/>
      <c r="J38" s="6" t="s">
        <v>116</v>
      </c>
      <c r="K38" s="7"/>
      <c r="L38" s="7"/>
      <c r="M38" s="7"/>
      <c r="N38" s="7"/>
      <c r="O38" s="7"/>
      <c r="P38" s="7"/>
      <c r="Q38" s="7"/>
      <c r="R38" s="8"/>
    </row>
    <row r="39" spans="1:18" x14ac:dyDescent="0.25">
      <c r="A39" s="213">
        <v>2</v>
      </c>
      <c r="B39" s="180" t="s">
        <v>64</v>
      </c>
      <c r="C39" s="191">
        <v>39</v>
      </c>
      <c r="D39" s="196"/>
      <c r="E39" s="105">
        <v>8.5000000000000006E-3</v>
      </c>
      <c r="F39" s="111"/>
      <c r="G39" s="223">
        <v>-8.1699999999999995E-2</v>
      </c>
      <c r="H39" s="248">
        <v>9.35E-2</v>
      </c>
      <c r="I39" s="249"/>
      <c r="J39" s="6" t="s">
        <v>115</v>
      </c>
      <c r="K39" s="7"/>
      <c r="L39" s="7"/>
      <c r="M39" s="7"/>
      <c r="N39" s="7"/>
      <c r="O39" s="7"/>
      <c r="P39" s="7"/>
      <c r="Q39" s="7"/>
      <c r="R39" s="8"/>
    </row>
    <row r="40" spans="1:18" x14ac:dyDescent="0.25">
      <c r="A40" s="213">
        <v>2</v>
      </c>
      <c r="B40" s="180" t="s">
        <v>64</v>
      </c>
      <c r="C40" s="191">
        <v>40</v>
      </c>
      <c r="D40" s="197"/>
      <c r="E40" s="105">
        <v>9.4999999999999998E-3</v>
      </c>
      <c r="F40" s="111"/>
      <c r="G40" s="223">
        <v>0.52039999999999997</v>
      </c>
      <c r="H40" s="248">
        <v>0.47039999999999998</v>
      </c>
      <c r="I40" s="249"/>
      <c r="J40" s="6"/>
      <c r="K40" s="7"/>
      <c r="L40" s="7"/>
      <c r="M40" s="7"/>
      <c r="N40" s="7"/>
      <c r="O40" s="7"/>
      <c r="P40" s="7"/>
      <c r="Q40" s="7"/>
      <c r="R40" s="8"/>
    </row>
    <row r="41" spans="1:18" x14ac:dyDescent="0.25">
      <c r="A41" s="213">
        <v>2</v>
      </c>
      <c r="B41" s="180" t="s">
        <v>64</v>
      </c>
      <c r="C41" s="191">
        <v>41</v>
      </c>
      <c r="D41" s="196">
        <v>8.5000000000000006E-3</v>
      </c>
      <c r="E41" s="105">
        <v>7.4999999999999997E-3</v>
      </c>
      <c r="F41" s="111"/>
      <c r="G41" s="223">
        <v>0.50800000000000001</v>
      </c>
      <c r="H41" s="248">
        <v>7.5700000000000003E-2</v>
      </c>
      <c r="I41" s="249"/>
      <c r="J41" s="6"/>
      <c r="K41" s="7"/>
      <c r="L41" s="7"/>
      <c r="M41" s="7"/>
      <c r="N41" s="7"/>
      <c r="O41" s="7"/>
      <c r="P41" s="7"/>
      <c r="Q41" s="7"/>
      <c r="R41" s="8"/>
    </row>
    <row r="42" spans="1:18" x14ac:dyDescent="0.25">
      <c r="A42" s="213">
        <v>2</v>
      </c>
      <c r="B42" s="180" t="s">
        <v>64</v>
      </c>
      <c r="C42" s="191">
        <v>42</v>
      </c>
      <c r="D42" s="197"/>
      <c r="E42" s="105">
        <v>8.5000000000000006E-3</v>
      </c>
      <c r="F42" s="111"/>
      <c r="G42" s="223">
        <v>0.42070000000000002</v>
      </c>
      <c r="H42" s="283">
        <v>0.16009999999999999</v>
      </c>
      <c r="I42" s="249"/>
      <c r="J42" s="6"/>
      <c r="K42" s="7"/>
      <c r="L42" s="7"/>
      <c r="M42" s="7"/>
      <c r="N42" s="7"/>
      <c r="O42" s="7"/>
      <c r="P42" s="7"/>
      <c r="Q42" s="7"/>
      <c r="R42" s="8"/>
    </row>
    <row r="43" spans="1:18" x14ac:dyDescent="0.25">
      <c r="A43" s="213">
        <v>2</v>
      </c>
      <c r="B43" s="180" t="s">
        <v>64</v>
      </c>
      <c r="C43" s="191">
        <v>43</v>
      </c>
      <c r="D43" s="196"/>
      <c r="E43" s="105">
        <v>9.4999999999999998E-3</v>
      </c>
      <c r="F43" s="111"/>
      <c r="G43" s="223">
        <v>0.3841</v>
      </c>
      <c r="H43" s="248">
        <v>0.39700000000000002</v>
      </c>
      <c r="I43" s="249"/>
      <c r="J43" s="6"/>
      <c r="K43" s="7"/>
      <c r="L43" s="7"/>
      <c r="M43" s="7"/>
      <c r="N43" s="7"/>
      <c r="O43" s="7"/>
      <c r="P43" s="7"/>
      <c r="Q43" s="7"/>
      <c r="R43" s="8"/>
    </row>
    <row r="44" spans="1:18" x14ac:dyDescent="0.25">
      <c r="A44" s="213">
        <v>2</v>
      </c>
      <c r="B44" s="180" t="s">
        <v>64</v>
      </c>
      <c r="C44" s="191">
        <v>44</v>
      </c>
      <c r="D44" s="197">
        <v>9.4999999999999998E-3</v>
      </c>
      <c r="E44" s="105">
        <v>7.4999999999999997E-3</v>
      </c>
      <c r="F44" s="111"/>
      <c r="G44" s="223">
        <v>0.4582</v>
      </c>
      <c r="H44" s="248">
        <v>0.1051</v>
      </c>
      <c r="I44" s="249"/>
      <c r="J44" s="6"/>
      <c r="K44" s="7"/>
      <c r="L44" s="7"/>
      <c r="M44" s="7"/>
      <c r="N44" s="7"/>
      <c r="O44" s="7"/>
      <c r="P44" s="7"/>
      <c r="Q44" s="7"/>
      <c r="R44" s="8"/>
    </row>
    <row r="45" spans="1:18" x14ac:dyDescent="0.25">
      <c r="A45" s="213">
        <v>2</v>
      </c>
      <c r="B45" s="180" t="s">
        <v>64</v>
      </c>
      <c r="C45" s="191">
        <v>45</v>
      </c>
      <c r="D45" s="197"/>
      <c r="E45" s="105">
        <v>8.5000000000000006E-3</v>
      </c>
      <c r="F45" s="111"/>
      <c r="G45" s="223">
        <v>0.43049999999999999</v>
      </c>
      <c r="H45" s="248">
        <v>0.37430000000000002</v>
      </c>
      <c r="I45" s="249"/>
      <c r="J45" s="6"/>
      <c r="K45" s="7"/>
      <c r="L45" s="7"/>
      <c r="M45" s="7"/>
      <c r="N45" s="7"/>
      <c r="O45" s="7"/>
      <c r="P45" s="7"/>
      <c r="Q45" s="7"/>
      <c r="R45" s="8"/>
    </row>
    <row r="46" spans="1:18" ht="15.75" thickBot="1" x14ac:dyDescent="0.3">
      <c r="A46" s="214">
        <v>2</v>
      </c>
      <c r="B46" s="181" t="s">
        <v>64</v>
      </c>
      <c r="C46" s="192">
        <v>46</v>
      </c>
      <c r="D46" s="273"/>
      <c r="E46" s="274">
        <v>9.4999999999999998E-3</v>
      </c>
      <c r="F46" s="112"/>
      <c r="G46" s="226">
        <v>0.50319999999999998</v>
      </c>
      <c r="H46" s="270">
        <v>0.33260000000000001</v>
      </c>
      <c r="I46" s="271"/>
      <c r="J46" s="6" t="s">
        <v>117</v>
      </c>
      <c r="K46" s="7"/>
      <c r="L46" s="7"/>
      <c r="M46" s="7"/>
      <c r="N46" s="7"/>
      <c r="O46" s="7"/>
      <c r="P46" s="7"/>
      <c r="Q46" s="7"/>
      <c r="R46" s="8"/>
    </row>
    <row r="47" spans="1:18" x14ac:dyDescent="0.25">
      <c r="A47" s="213">
        <v>2</v>
      </c>
      <c r="B47" s="272" t="s">
        <v>118</v>
      </c>
      <c r="C47" s="193">
        <v>47</v>
      </c>
      <c r="D47" s="332">
        <v>7.4999999999999997E-3</v>
      </c>
      <c r="E47" s="333">
        <v>-7.4999999999999997E-3</v>
      </c>
      <c r="F47" s="278"/>
      <c r="G47" s="268">
        <v>0.1128</v>
      </c>
      <c r="H47" s="286">
        <v>0.1845</v>
      </c>
      <c r="I47" s="269"/>
      <c r="J47" s="6" t="s">
        <v>119</v>
      </c>
      <c r="K47" s="7"/>
      <c r="L47" s="7"/>
      <c r="M47" s="7"/>
      <c r="N47" s="7"/>
      <c r="O47" s="7"/>
      <c r="P47" s="7"/>
      <c r="Q47" s="7"/>
      <c r="R47" s="8"/>
    </row>
    <row r="48" spans="1:18" x14ac:dyDescent="0.25">
      <c r="A48" s="213">
        <v>2</v>
      </c>
      <c r="B48" s="180" t="s">
        <v>118</v>
      </c>
      <c r="C48" s="191">
        <v>48</v>
      </c>
      <c r="D48" s="334"/>
      <c r="E48" s="335">
        <v>-8.5000000000000006E-3</v>
      </c>
      <c r="F48" s="276"/>
      <c r="G48" s="223">
        <v>5.8900000000000001E-2</v>
      </c>
      <c r="H48" s="283">
        <v>0.12620000000000001</v>
      </c>
      <c r="I48" s="249"/>
      <c r="J48" s="6" t="s">
        <v>120</v>
      </c>
      <c r="K48" s="7"/>
      <c r="L48" s="7"/>
      <c r="M48" s="7"/>
      <c r="N48" s="7"/>
      <c r="O48" s="7"/>
      <c r="P48" s="7"/>
      <c r="Q48" s="7"/>
      <c r="R48" s="8"/>
    </row>
    <row r="49" spans="1:18" x14ac:dyDescent="0.25">
      <c r="A49" s="213">
        <v>2</v>
      </c>
      <c r="B49" s="180" t="s">
        <v>118</v>
      </c>
      <c r="C49" s="191">
        <v>49</v>
      </c>
      <c r="D49" s="336"/>
      <c r="E49" s="335">
        <v>-9.4999999999999998E-3</v>
      </c>
      <c r="F49" s="276"/>
      <c r="G49" s="223">
        <v>0.63360000000000005</v>
      </c>
      <c r="H49" s="248">
        <v>0.2102</v>
      </c>
      <c r="I49" s="249"/>
      <c r="J49" s="6"/>
      <c r="K49" s="7"/>
      <c r="L49" s="7"/>
      <c r="M49" s="7"/>
      <c r="N49" s="7"/>
      <c r="O49" s="7"/>
      <c r="P49" s="7"/>
      <c r="Q49" s="7"/>
      <c r="R49" s="8"/>
    </row>
    <row r="50" spans="1:18" x14ac:dyDescent="0.25">
      <c r="A50" s="213">
        <v>2</v>
      </c>
      <c r="B50" s="180" t="s">
        <v>118</v>
      </c>
      <c r="C50" s="191">
        <v>50</v>
      </c>
      <c r="D50" s="334">
        <v>8.5000000000000006E-3</v>
      </c>
      <c r="E50" s="335">
        <v>-7.4999999999999997E-3</v>
      </c>
      <c r="F50" s="276"/>
      <c r="G50" s="223">
        <v>0.62390000000000001</v>
      </c>
      <c r="H50" s="283">
        <v>0.16689999999999999</v>
      </c>
      <c r="I50" s="249"/>
      <c r="J50" s="6"/>
      <c r="K50" s="7"/>
      <c r="L50" s="7"/>
      <c r="M50" s="7"/>
      <c r="N50" s="7"/>
      <c r="O50" s="7"/>
      <c r="P50" s="7"/>
      <c r="Q50" s="7"/>
      <c r="R50" s="8"/>
    </row>
    <row r="51" spans="1:18" x14ac:dyDescent="0.25">
      <c r="A51" s="213">
        <v>2</v>
      </c>
      <c r="B51" s="180" t="s">
        <v>118</v>
      </c>
      <c r="C51" s="191">
        <v>51</v>
      </c>
      <c r="D51" s="336"/>
      <c r="E51" s="335">
        <v>-8.5000000000000006E-3</v>
      </c>
      <c r="F51" s="276"/>
      <c r="G51" s="287">
        <v>0.32429999999999998</v>
      </c>
      <c r="H51" s="283">
        <v>0.14349999999999999</v>
      </c>
      <c r="I51" s="249"/>
      <c r="J51" s="6"/>
      <c r="K51" s="7"/>
      <c r="L51" s="7"/>
      <c r="M51" s="7"/>
      <c r="N51" s="7"/>
      <c r="O51" s="7"/>
      <c r="P51" s="7"/>
      <c r="Q51" s="7"/>
      <c r="R51" s="8"/>
    </row>
    <row r="52" spans="1:18" x14ac:dyDescent="0.25">
      <c r="A52" s="213">
        <v>2</v>
      </c>
      <c r="B52" s="180" t="s">
        <v>118</v>
      </c>
      <c r="C52" s="191">
        <v>52</v>
      </c>
      <c r="D52" s="334"/>
      <c r="E52" s="335">
        <v>-9.4999999999999998E-3</v>
      </c>
      <c r="F52" s="276"/>
      <c r="G52" s="223">
        <v>0.73460000000000003</v>
      </c>
      <c r="H52" s="248">
        <v>0.3125</v>
      </c>
      <c r="I52" s="249"/>
      <c r="J52" s="6"/>
      <c r="K52" s="7"/>
      <c r="L52" s="7"/>
      <c r="M52" s="7"/>
      <c r="N52" s="7"/>
      <c r="O52" s="7"/>
      <c r="P52" s="7"/>
      <c r="Q52" s="7"/>
      <c r="R52" s="8"/>
    </row>
    <row r="53" spans="1:18" x14ac:dyDescent="0.25">
      <c r="A53" s="213">
        <v>2</v>
      </c>
      <c r="B53" s="180" t="s">
        <v>118</v>
      </c>
      <c r="C53" s="191">
        <v>53</v>
      </c>
      <c r="D53" s="336">
        <v>9.4999999999999998E-3</v>
      </c>
      <c r="E53" s="335">
        <v>-7.4999999999999997E-3</v>
      </c>
      <c r="F53" s="276"/>
      <c r="G53" s="223">
        <v>0.5353</v>
      </c>
      <c r="H53" s="283">
        <v>0.20169999999999999</v>
      </c>
      <c r="I53" s="249"/>
      <c r="J53" s="6"/>
      <c r="K53" s="7"/>
      <c r="L53" s="7"/>
      <c r="M53" s="7"/>
      <c r="N53" s="7"/>
      <c r="O53" s="7"/>
      <c r="P53" s="7"/>
      <c r="Q53" s="7"/>
      <c r="R53" s="8"/>
    </row>
    <row r="54" spans="1:18" x14ac:dyDescent="0.25">
      <c r="A54" s="213">
        <v>2</v>
      </c>
      <c r="B54" s="180" t="s">
        <v>118</v>
      </c>
      <c r="C54" s="191">
        <v>54</v>
      </c>
      <c r="D54" s="336"/>
      <c r="E54" s="335">
        <v>-8.5000000000000006E-3</v>
      </c>
      <c r="F54" s="276"/>
      <c r="G54" s="223">
        <v>0.48599999999999999</v>
      </c>
      <c r="H54" s="283">
        <v>0.12709999999999999</v>
      </c>
      <c r="I54" s="249"/>
      <c r="J54" s="6"/>
      <c r="K54" s="7"/>
      <c r="L54" s="7"/>
      <c r="M54" s="7"/>
      <c r="N54" s="7"/>
      <c r="O54" s="7"/>
      <c r="P54" s="7"/>
      <c r="Q54" s="7"/>
      <c r="R54" s="8"/>
    </row>
    <row r="55" spans="1:18" ht="15.75" thickBot="1" x14ac:dyDescent="0.3">
      <c r="A55" s="214">
        <v>2</v>
      </c>
      <c r="B55" s="181" t="s">
        <v>118</v>
      </c>
      <c r="C55" s="192">
        <v>55</v>
      </c>
      <c r="D55" s="405"/>
      <c r="E55" s="406">
        <v>-9.4999999999999998E-3</v>
      </c>
      <c r="F55" s="277"/>
      <c r="G55" s="226">
        <v>0.42070000000000002</v>
      </c>
      <c r="H55" s="270">
        <v>2.1499999999999998E-2</v>
      </c>
      <c r="I55" s="271"/>
      <c r="J55" s="6"/>
      <c r="K55" s="7"/>
      <c r="L55" s="7"/>
      <c r="M55" s="7"/>
      <c r="N55" s="7"/>
      <c r="O55" s="7"/>
      <c r="P55" s="7"/>
      <c r="Q55" s="7"/>
      <c r="R55" s="8"/>
    </row>
    <row r="56" spans="1:18" ht="15.75" customHeight="1" x14ac:dyDescent="0.25">
      <c r="A56" s="212">
        <v>2</v>
      </c>
      <c r="B56" s="204" t="s">
        <v>137</v>
      </c>
      <c r="C56" s="201">
        <v>56</v>
      </c>
      <c r="D56" s="198">
        <v>7.4999999999999997E-3</v>
      </c>
      <c r="E56" s="279"/>
      <c r="F56" s="176">
        <f>0.1745/2</f>
        <v>8.7249999999999994E-2</v>
      </c>
      <c r="G56" s="220">
        <v>0.50519999999999998</v>
      </c>
      <c r="H56" s="251"/>
      <c r="I56" s="415">
        <v>0.78390000000000004</v>
      </c>
      <c r="J56" s="6"/>
      <c r="K56" s="7"/>
      <c r="L56" s="7"/>
      <c r="M56" s="7"/>
      <c r="N56" s="7"/>
      <c r="O56" s="7"/>
      <c r="P56" s="7"/>
      <c r="Q56" s="7"/>
      <c r="R56" s="8"/>
    </row>
    <row r="57" spans="1:18" x14ac:dyDescent="0.25">
      <c r="A57" s="213">
        <v>2</v>
      </c>
      <c r="B57" s="205" t="s">
        <v>137</v>
      </c>
      <c r="C57" s="202">
        <v>57</v>
      </c>
      <c r="D57" s="199"/>
      <c r="E57" s="280"/>
      <c r="F57" s="146">
        <f>F56*2</f>
        <v>0.17449999999999999</v>
      </c>
      <c r="G57" s="223">
        <v>0.51990000000000003</v>
      </c>
      <c r="H57" s="252"/>
      <c r="I57" s="416">
        <v>-0.31919999999999998</v>
      </c>
      <c r="J57" s="6"/>
      <c r="K57" s="7"/>
      <c r="L57" s="7"/>
      <c r="M57" s="7"/>
      <c r="N57" s="7"/>
      <c r="O57" s="7"/>
      <c r="P57" s="7"/>
      <c r="Q57" s="7"/>
      <c r="R57" s="8"/>
    </row>
    <row r="58" spans="1:18" ht="15.75" thickBot="1" x14ac:dyDescent="0.3">
      <c r="A58" s="214">
        <v>2</v>
      </c>
      <c r="B58" s="206" t="s">
        <v>137</v>
      </c>
      <c r="C58" s="203">
        <v>58</v>
      </c>
      <c r="D58" s="200"/>
      <c r="E58" s="281"/>
      <c r="F58" s="149">
        <f>F56*3</f>
        <v>0.26174999999999998</v>
      </c>
      <c r="G58" s="226">
        <v>0.55120000000000002</v>
      </c>
      <c r="H58" s="253"/>
      <c r="I58" s="417">
        <v>2.6812999999999998</v>
      </c>
      <c r="J58" s="6"/>
      <c r="K58" s="7"/>
      <c r="L58" s="7"/>
      <c r="M58" s="7"/>
      <c r="N58" s="7"/>
      <c r="O58" s="7"/>
      <c r="P58" s="7"/>
      <c r="Q58" s="7"/>
      <c r="R58" s="8"/>
    </row>
    <row r="59" spans="1:18" ht="15.75" customHeight="1" x14ac:dyDescent="0.25">
      <c r="A59" s="213">
        <v>2</v>
      </c>
      <c r="B59" s="215" t="s">
        <v>137</v>
      </c>
      <c r="C59" s="216">
        <v>59</v>
      </c>
      <c r="D59" s="217">
        <v>8.5000000000000006E-3</v>
      </c>
      <c r="E59" s="325"/>
      <c r="F59" s="219">
        <f>0.1745/2</f>
        <v>8.7249999999999994E-2</v>
      </c>
      <c r="G59" s="268">
        <v>0.47639999999999999</v>
      </c>
      <c r="H59" s="326"/>
      <c r="I59" s="418">
        <v>2.0209999999999999</v>
      </c>
      <c r="J59" s="6"/>
      <c r="K59" s="7"/>
      <c r="L59" s="7"/>
      <c r="M59" s="7"/>
      <c r="N59" s="7"/>
      <c r="O59" s="7"/>
      <c r="P59" s="7"/>
      <c r="Q59" s="7"/>
      <c r="R59" s="8"/>
    </row>
    <row r="60" spans="1:18" x14ac:dyDescent="0.25">
      <c r="A60" s="213">
        <v>2</v>
      </c>
      <c r="B60" s="205" t="s">
        <v>137</v>
      </c>
      <c r="C60" s="202">
        <v>60</v>
      </c>
      <c r="D60" s="199"/>
      <c r="E60" s="280"/>
      <c r="F60" s="146">
        <f>F59*2</f>
        <v>0.17449999999999999</v>
      </c>
      <c r="G60" s="287">
        <v>0.3039</v>
      </c>
      <c r="H60" s="252"/>
      <c r="I60" s="419">
        <v>1.7876000000000001</v>
      </c>
      <c r="J60" s="6"/>
      <c r="K60" s="7"/>
      <c r="L60" s="7"/>
      <c r="M60" s="7"/>
      <c r="N60" s="7"/>
      <c r="O60" s="7"/>
      <c r="P60" s="7"/>
      <c r="Q60" s="7"/>
      <c r="R60" s="8"/>
    </row>
    <row r="61" spans="1:18" ht="15.75" thickBot="1" x14ac:dyDescent="0.3">
      <c r="A61" s="214">
        <v>2</v>
      </c>
      <c r="B61" s="206" t="s">
        <v>137</v>
      </c>
      <c r="C61" s="203">
        <v>61</v>
      </c>
      <c r="D61" s="200"/>
      <c r="E61" s="281"/>
      <c r="F61" s="149">
        <f>F59*3</f>
        <v>0.26174999999999998</v>
      </c>
      <c r="G61" s="226">
        <v>0.4042</v>
      </c>
      <c r="H61" s="253"/>
      <c r="I61" s="417">
        <v>-0.2437</v>
      </c>
      <c r="J61" s="6"/>
      <c r="K61" s="7"/>
      <c r="L61" s="7"/>
      <c r="M61" s="7"/>
      <c r="N61" s="7"/>
      <c r="O61" s="7"/>
      <c r="P61" s="7"/>
      <c r="Q61" s="7"/>
      <c r="R61" s="8"/>
    </row>
    <row r="62" spans="1:18" ht="15.75" customHeight="1" x14ac:dyDescent="0.25">
      <c r="A62" s="213">
        <v>2</v>
      </c>
      <c r="B62" s="215" t="s">
        <v>137</v>
      </c>
      <c r="C62" s="216">
        <v>62</v>
      </c>
      <c r="D62" s="217">
        <v>9.4999999999999998E-3</v>
      </c>
      <c r="E62" s="325"/>
      <c r="F62" s="219">
        <f>0.1745/2</f>
        <v>8.7249999999999994E-2</v>
      </c>
      <c r="G62" s="268">
        <v>0.44740000000000002</v>
      </c>
      <c r="H62" s="326"/>
      <c r="I62" s="418">
        <v>1.1465000000000001</v>
      </c>
      <c r="J62" s="6"/>
      <c r="K62" s="7"/>
      <c r="L62" s="7"/>
      <c r="M62" s="7"/>
      <c r="N62" s="7"/>
      <c r="O62" s="7"/>
      <c r="P62" s="7"/>
      <c r="Q62" s="7"/>
      <c r="R62" s="8"/>
    </row>
    <row r="63" spans="1:18" x14ac:dyDescent="0.25">
      <c r="A63" s="213">
        <v>2</v>
      </c>
      <c r="B63" s="205" t="s">
        <v>137</v>
      </c>
      <c r="C63" s="202">
        <v>63</v>
      </c>
      <c r="D63" s="199"/>
      <c r="E63" s="280"/>
      <c r="F63" s="146">
        <f>F62*2</f>
        <v>0.17449999999999999</v>
      </c>
      <c r="G63" s="223">
        <v>0.4219</v>
      </c>
      <c r="H63" s="252"/>
      <c r="I63" s="419">
        <v>6.0492999999999997</v>
      </c>
      <c r="J63" s="6"/>
      <c r="K63" s="7"/>
      <c r="L63" s="7"/>
      <c r="M63" s="7"/>
      <c r="N63" s="7"/>
      <c r="O63" s="7"/>
      <c r="P63" s="7"/>
      <c r="Q63" s="7"/>
      <c r="R63" s="8"/>
    </row>
    <row r="64" spans="1:18" ht="15.75" thickBot="1" x14ac:dyDescent="0.3">
      <c r="A64" s="214">
        <v>2</v>
      </c>
      <c r="B64" s="206" t="s">
        <v>137</v>
      </c>
      <c r="C64" s="203">
        <v>64</v>
      </c>
      <c r="D64" s="200"/>
      <c r="E64" s="281"/>
      <c r="F64" s="149">
        <f>F62*3</f>
        <v>0.26174999999999998</v>
      </c>
      <c r="G64" s="226">
        <v>0.73089999999999999</v>
      </c>
      <c r="H64" s="253"/>
      <c r="I64" s="417">
        <f>-0.0519</f>
        <v>-5.1900000000000002E-2</v>
      </c>
      <c r="J64" s="6"/>
      <c r="K64" s="7"/>
      <c r="L64" s="7"/>
      <c r="M64" s="7"/>
      <c r="N64" s="7"/>
      <c r="O64" s="7"/>
      <c r="P64" s="7"/>
      <c r="Q64" s="7"/>
      <c r="R64" s="8"/>
    </row>
    <row r="65" spans="1:18" ht="15.75" customHeight="1" x14ac:dyDescent="0.25">
      <c r="A65" s="213">
        <v>2</v>
      </c>
      <c r="B65" s="215" t="s">
        <v>136</v>
      </c>
      <c r="C65" s="216">
        <v>65</v>
      </c>
      <c r="D65" s="337">
        <v>7.4999999999999997E-3</v>
      </c>
      <c r="E65" s="325"/>
      <c r="F65" s="341">
        <f>-0.1745/2</f>
        <v>-8.7249999999999994E-2</v>
      </c>
      <c r="G65" s="268">
        <v>0.87019999999999997</v>
      </c>
      <c r="H65" s="326"/>
      <c r="I65" s="418">
        <v>3.2124000000000001</v>
      </c>
      <c r="J65" s="6"/>
      <c r="K65" s="7"/>
      <c r="L65" s="7"/>
      <c r="M65" s="7"/>
      <c r="N65" s="7"/>
      <c r="O65" s="7"/>
      <c r="P65" s="7"/>
      <c r="Q65" s="7"/>
      <c r="R65" s="8"/>
    </row>
    <row r="66" spans="1:18" x14ac:dyDescent="0.25">
      <c r="A66" s="213">
        <v>2</v>
      </c>
      <c r="B66" s="205" t="s">
        <v>136</v>
      </c>
      <c r="C66" s="202">
        <v>66</v>
      </c>
      <c r="D66" s="338"/>
      <c r="E66" s="280"/>
      <c r="F66" s="342">
        <f>F65*2</f>
        <v>-0.17449999999999999</v>
      </c>
      <c r="G66" s="223">
        <v>0.56410000000000005</v>
      </c>
      <c r="H66" s="252"/>
      <c r="I66" s="419">
        <v>2.5529000000000002</v>
      </c>
      <c r="J66" s="6"/>
      <c r="K66" s="7"/>
      <c r="L66" s="7"/>
      <c r="M66" s="7"/>
      <c r="N66" s="7"/>
      <c r="O66" s="7"/>
      <c r="P66" s="7"/>
      <c r="Q66" s="7"/>
      <c r="R66" s="8"/>
    </row>
    <row r="67" spans="1:18" ht="15.75" thickBot="1" x14ac:dyDescent="0.3">
      <c r="A67" s="214">
        <v>2</v>
      </c>
      <c r="B67" s="206" t="s">
        <v>136</v>
      </c>
      <c r="C67" s="203">
        <v>67</v>
      </c>
      <c r="D67" s="339"/>
      <c r="E67" s="281"/>
      <c r="F67" s="343">
        <f>F65*3</f>
        <v>-0.26174999999999998</v>
      </c>
      <c r="G67" s="226">
        <v>0.69420000000000004</v>
      </c>
      <c r="H67" s="253"/>
      <c r="I67" s="417">
        <v>2.9456000000000002</v>
      </c>
      <c r="J67" s="6"/>
      <c r="K67" s="7"/>
      <c r="L67" s="7"/>
      <c r="M67" s="7"/>
      <c r="N67" s="7"/>
      <c r="O67" s="7"/>
      <c r="P67" s="7"/>
      <c r="Q67" s="7"/>
      <c r="R67" s="8"/>
    </row>
    <row r="68" spans="1:18" ht="15.75" customHeight="1" x14ac:dyDescent="0.25">
      <c r="A68" s="213">
        <v>2</v>
      </c>
      <c r="B68" s="215" t="s">
        <v>136</v>
      </c>
      <c r="C68" s="216">
        <v>68</v>
      </c>
      <c r="D68" s="337">
        <v>8.5000000000000006E-3</v>
      </c>
      <c r="E68" s="325"/>
      <c r="F68" s="341">
        <f>-0.1745/2</f>
        <v>-8.7249999999999994E-2</v>
      </c>
      <c r="G68" s="268">
        <v>0.55159999999999998</v>
      </c>
      <c r="H68" s="326"/>
      <c r="I68" s="418">
        <v>5.3281000000000001</v>
      </c>
      <c r="J68" s="6"/>
      <c r="K68" s="7"/>
      <c r="L68" s="7"/>
      <c r="M68" s="7"/>
      <c r="N68" s="7"/>
      <c r="O68" s="7"/>
      <c r="P68" s="7"/>
      <c r="Q68" s="7"/>
      <c r="R68" s="8"/>
    </row>
    <row r="69" spans="1:18" x14ac:dyDescent="0.25">
      <c r="A69" s="213">
        <v>2</v>
      </c>
      <c r="B69" s="205" t="s">
        <v>136</v>
      </c>
      <c r="C69" s="202">
        <v>69</v>
      </c>
      <c r="D69" s="338"/>
      <c r="E69" s="280"/>
      <c r="F69" s="342">
        <f>F68*2</f>
        <v>-0.17449999999999999</v>
      </c>
      <c r="G69" s="223">
        <v>0.38969999999999999</v>
      </c>
      <c r="H69" s="252"/>
      <c r="I69" s="419">
        <v>1.6919</v>
      </c>
      <c r="J69" s="6"/>
      <c r="K69" s="7"/>
      <c r="L69" s="7"/>
      <c r="M69" s="7"/>
      <c r="N69" s="7"/>
      <c r="O69" s="7"/>
      <c r="P69" s="7"/>
      <c r="Q69" s="7"/>
      <c r="R69" s="8"/>
    </row>
    <row r="70" spans="1:18" ht="15.75" thickBot="1" x14ac:dyDescent="0.3">
      <c r="A70" s="214">
        <v>2</v>
      </c>
      <c r="B70" s="206" t="s">
        <v>136</v>
      </c>
      <c r="C70" s="203">
        <v>70</v>
      </c>
      <c r="D70" s="339"/>
      <c r="E70" s="281"/>
      <c r="F70" s="343">
        <f>F68*3</f>
        <v>-0.26174999999999998</v>
      </c>
      <c r="G70" s="226">
        <v>0.53339999999999999</v>
      </c>
      <c r="H70" s="253"/>
      <c r="I70" s="417">
        <v>2.4438</v>
      </c>
      <c r="J70" s="6"/>
      <c r="K70" s="7"/>
      <c r="L70" s="7"/>
      <c r="M70" s="7"/>
      <c r="N70" s="7"/>
      <c r="O70" s="7"/>
      <c r="P70" s="7"/>
      <c r="Q70" s="7"/>
      <c r="R70" s="8"/>
    </row>
    <row r="71" spans="1:18" ht="15.75" customHeight="1" x14ac:dyDescent="0.25">
      <c r="A71" s="213">
        <v>2</v>
      </c>
      <c r="B71" s="215" t="s">
        <v>136</v>
      </c>
      <c r="C71" s="216">
        <v>71</v>
      </c>
      <c r="D71" s="337">
        <v>9.4999999999999998E-3</v>
      </c>
      <c r="E71" s="325"/>
      <c r="F71" s="341">
        <f>-0.1745/2</f>
        <v>-8.7249999999999994E-2</v>
      </c>
      <c r="G71" s="268">
        <v>0.55069999999999997</v>
      </c>
      <c r="H71" s="326"/>
      <c r="I71" s="418">
        <v>3.7054</v>
      </c>
      <c r="J71" s="6"/>
      <c r="K71" s="7"/>
      <c r="L71" s="7"/>
      <c r="M71" s="7"/>
      <c r="N71" s="7"/>
      <c r="O71" s="7"/>
      <c r="P71" s="7"/>
      <c r="Q71" s="7"/>
      <c r="R71" s="8"/>
    </row>
    <row r="72" spans="1:18" x14ac:dyDescent="0.25">
      <c r="A72" s="213">
        <v>2</v>
      </c>
      <c r="B72" s="205" t="s">
        <v>136</v>
      </c>
      <c r="C72" s="202">
        <v>72</v>
      </c>
      <c r="D72" s="338"/>
      <c r="E72" s="280"/>
      <c r="F72" s="342">
        <f>F71*2</f>
        <v>-0.17449999999999999</v>
      </c>
      <c r="G72" s="223">
        <v>0.56410000000000005</v>
      </c>
      <c r="H72" s="252"/>
      <c r="I72" s="419">
        <v>2.1383999999999999</v>
      </c>
      <c r="J72" s="6"/>
      <c r="K72" s="7"/>
      <c r="L72" s="7"/>
      <c r="M72" s="7"/>
      <c r="N72" s="7"/>
      <c r="O72" s="7"/>
      <c r="P72" s="7"/>
      <c r="Q72" s="7"/>
      <c r="R72" s="8"/>
    </row>
    <row r="73" spans="1:18" ht="15.75" thickBot="1" x14ac:dyDescent="0.3">
      <c r="A73" s="213">
        <v>2</v>
      </c>
      <c r="B73" s="209" t="s">
        <v>136</v>
      </c>
      <c r="C73" s="210">
        <v>73</v>
      </c>
      <c r="D73" s="340"/>
      <c r="E73" s="327"/>
      <c r="F73" s="344">
        <f>F71*3</f>
        <v>-0.26174999999999998</v>
      </c>
      <c r="G73" s="250">
        <v>0.55869999999999997</v>
      </c>
      <c r="H73" s="328"/>
      <c r="I73" s="420">
        <v>2.1074999999999999</v>
      </c>
      <c r="J73" s="6"/>
      <c r="K73" s="7"/>
      <c r="L73" s="7"/>
      <c r="M73" s="7"/>
      <c r="N73" s="7"/>
      <c r="O73" s="7"/>
      <c r="P73" s="7"/>
      <c r="Q73" s="7"/>
      <c r="R73" s="8"/>
    </row>
    <row r="74" spans="1:18" ht="15.75" customHeight="1" x14ac:dyDescent="0.25">
      <c r="A74" s="212">
        <v>2</v>
      </c>
      <c r="B74" s="204" t="s">
        <v>86</v>
      </c>
      <c r="C74" s="201">
        <v>74</v>
      </c>
      <c r="D74" s="114"/>
      <c r="E74" s="175">
        <v>7.4999999999999997E-3</v>
      </c>
      <c r="F74" s="176">
        <f>0.1745/2</f>
        <v>8.7249999999999994E-2</v>
      </c>
      <c r="G74" s="350"/>
      <c r="H74" s="220">
        <v>0.55479999999999996</v>
      </c>
      <c r="I74" s="415">
        <v>2.5289999999999999</v>
      </c>
      <c r="J74" s="6" t="s">
        <v>108</v>
      </c>
      <c r="K74" s="7"/>
      <c r="L74" s="7"/>
      <c r="M74" s="7"/>
      <c r="N74" s="7"/>
      <c r="O74" s="7"/>
      <c r="P74" s="7"/>
      <c r="Q74" s="7"/>
      <c r="R74" s="8"/>
    </row>
    <row r="75" spans="1:18" x14ac:dyDescent="0.25">
      <c r="A75" s="213">
        <v>2</v>
      </c>
      <c r="B75" s="205" t="s">
        <v>86</v>
      </c>
      <c r="C75" s="202">
        <v>75</v>
      </c>
      <c r="D75" s="113"/>
      <c r="E75" s="173"/>
      <c r="F75" s="146">
        <f>F74*2</f>
        <v>0.17449999999999999</v>
      </c>
      <c r="G75" s="351"/>
      <c r="H75" s="223">
        <v>0.2399</v>
      </c>
      <c r="I75" s="419">
        <v>7.4775</v>
      </c>
      <c r="J75" s="6"/>
      <c r="K75" s="7"/>
      <c r="L75" s="7"/>
      <c r="M75" s="7"/>
      <c r="N75" s="7"/>
      <c r="O75" s="7"/>
      <c r="P75" s="7"/>
      <c r="Q75" s="7"/>
      <c r="R75" s="8"/>
    </row>
    <row r="76" spans="1:18" ht="15.75" thickBot="1" x14ac:dyDescent="0.3">
      <c r="A76" s="214">
        <v>2</v>
      </c>
      <c r="B76" s="206" t="s">
        <v>86</v>
      </c>
      <c r="C76" s="203">
        <v>76</v>
      </c>
      <c r="D76" s="282"/>
      <c r="E76" s="331"/>
      <c r="F76" s="149">
        <f>F74*3</f>
        <v>0.26174999999999998</v>
      </c>
      <c r="G76" s="352"/>
      <c r="H76" s="226">
        <v>0.36280000000000001</v>
      </c>
      <c r="I76" s="417">
        <v>6.3601000000000001</v>
      </c>
      <c r="J76" s="6" t="s">
        <v>109</v>
      </c>
      <c r="K76" s="7"/>
      <c r="L76" s="7"/>
      <c r="M76" s="7"/>
      <c r="N76" s="7"/>
      <c r="O76" s="7"/>
      <c r="P76" s="7"/>
      <c r="Q76" s="7"/>
      <c r="R76" s="8"/>
    </row>
    <row r="77" spans="1:18" ht="15.75" customHeight="1" x14ac:dyDescent="0.25">
      <c r="A77" s="213">
        <v>2</v>
      </c>
      <c r="B77" s="215" t="s">
        <v>86</v>
      </c>
      <c r="C77" s="216">
        <v>77</v>
      </c>
      <c r="D77" s="329"/>
      <c r="E77" s="330">
        <v>8.5000000000000006E-3</v>
      </c>
      <c r="F77" s="219">
        <f>0.1745/2</f>
        <v>8.7249999999999994E-2</v>
      </c>
      <c r="G77" s="353"/>
      <c r="H77" s="268">
        <v>0.27010000000000001</v>
      </c>
      <c r="I77" s="418">
        <v>4.9246999999999996</v>
      </c>
      <c r="J77" s="6" t="s">
        <v>65</v>
      </c>
      <c r="K77" s="7"/>
      <c r="L77" s="7"/>
      <c r="M77" s="7"/>
      <c r="N77" s="7"/>
      <c r="O77" s="7"/>
      <c r="P77" s="7"/>
      <c r="Q77" s="7"/>
      <c r="R77" s="8"/>
    </row>
    <row r="78" spans="1:18" x14ac:dyDescent="0.25">
      <c r="A78" s="213">
        <v>2</v>
      </c>
      <c r="B78" s="205" t="s">
        <v>86</v>
      </c>
      <c r="C78" s="202">
        <v>78</v>
      </c>
      <c r="D78" s="113"/>
      <c r="E78" s="173"/>
      <c r="F78" s="146">
        <f>F77*2</f>
        <v>0.17449999999999999</v>
      </c>
      <c r="G78" s="351"/>
      <c r="H78" s="223">
        <v>0.48549999999999999</v>
      </c>
      <c r="I78" s="419">
        <v>7.7691999999999997</v>
      </c>
      <c r="J78" s="6"/>
      <c r="K78" s="7"/>
      <c r="L78" s="7"/>
      <c r="M78" s="7"/>
      <c r="N78" s="7"/>
      <c r="O78" s="7"/>
      <c r="P78" s="7"/>
      <c r="Q78" s="7"/>
      <c r="R78" s="8"/>
    </row>
    <row r="79" spans="1:18" ht="15.75" thickBot="1" x14ac:dyDescent="0.3">
      <c r="A79" s="214">
        <v>2</v>
      </c>
      <c r="B79" s="206" t="s">
        <v>86</v>
      </c>
      <c r="C79" s="203">
        <v>79</v>
      </c>
      <c r="D79" s="282"/>
      <c r="E79" s="331"/>
      <c r="F79" s="149">
        <f>F77*3</f>
        <v>0.26174999999999998</v>
      </c>
      <c r="G79" s="352"/>
      <c r="H79" s="226">
        <v>4.0800000000000003E-2</v>
      </c>
      <c r="I79" s="417">
        <v>5.3483000000000001</v>
      </c>
      <c r="J79" s="6"/>
      <c r="K79" s="7"/>
      <c r="L79" s="7"/>
      <c r="M79" s="7"/>
      <c r="N79" s="7"/>
      <c r="O79" s="7"/>
      <c r="P79" s="7"/>
      <c r="Q79" s="7"/>
      <c r="R79" s="8"/>
    </row>
    <row r="80" spans="1:18" ht="15.75" customHeight="1" x14ac:dyDescent="0.25">
      <c r="A80" s="213">
        <v>2</v>
      </c>
      <c r="B80" s="215" t="s">
        <v>86</v>
      </c>
      <c r="C80" s="216">
        <v>80</v>
      </c>
      <c r="D80" s="329"/>
      <c r="E80" s="330">
        <v>9.4999999999999998E-3</v>
      </c>
      <c r="F80" s="219">
        <f>0.1745/2</f>
        <v>8.7249999999999994E-2</v>
      </c>
      <c r="G80" s="353"/>
      <c r="H80" s="268">
        <v>0.27760000000000001</v>
      </c>
      <c r="I80" s="418">
        <v>3.5032000000000001</v>
      </c>
      <c r="J80" s="6"/>
      <c r="K80" s="7"/>
      <c r="L80" s="7"/>
      <c r="M80" s="7"/>
      <c r="N80" s="7"/>
      <c r="O80" s="7"/>
      <c r="P80" s="7"/>
      <c r="Q80" s="7"/>
      <c r="R80" s="8"/>
    </row>
    <row r="81" spans="1:18" x14ac:dyDescent="0.25">
      <c r="A81" s="213">
        <v>2</v>
      </c>
      <c r="B81" s="205" t="s">
        <v>86</v>
      </c>
      <c r="C81" s="202">
        <v>81</v>
      </c>
      <c r="D81" s="113"/>
      <c r="E81" s="173"/>
      <c r="F81" s="146">
        <f>F80*2</f>
        <v>0.17449999999999999</v>
      </c>
      <c r="G81" s="351"/>
      <c r="H81" s="223">
        <v>0.31119999999999998</v>
      </c>
      <c r="I81" s="419">
        <v>8.9087999999999994</v>
      </c>
      <c r="J81" s="6"/>
      <c r="K81" s="7"/>
      <c r="L81" s="7"/>
      <c r="M81" s="7"/>
      <c r="N81" s="7"/>
      <c r="O81" s="7"/>
      <c r="P81" s="7"/>
      <c r="Q81" s="7"/>
      <c r="R81" s="8"/>
    </row>
    <row r="82" spans="1:18" ht="15.75" thickBot="1" x14ac:dyDescent="0.3">
      <c r="A82" s="214">
        <v>2</v>
      </c>
      <c r="B82" s="206" t="s">
        <v>86</v>
      </c>
      <c r="C82" s="203">
        <v>82</v>
      </c>
      <c r="D82" s="282"/>
      <c r="E82" s="331"/>
      <c r="F82" s="149">
        <f>F80*3</f>
        <v>0.26174999999999998</v>
      </c>
      <c r="G82" s="352"/>
      <c r="H82" s="354">
        <v>0.1817</v>
      </c>
      <c r="I82" s="417">
        <v>4.1147999999999998</v>
      </c>
      <c r="J82" s="6" t="s">
        <v>124</v>
      </c>
      <c r="K82" s="7"/>
      <c r="L82" s="7"/>
      <c r="M82" s="7"/>
      <c r="N82" s="7"/>
      <c r="O82" s="7"/>
      <c r="P82" s="7"/>
      <c r="Q82" s="7"/>
      <c r="R82" s="8"/>
    </row>
    <row r="83" spans="1:18" ht="15.75" customHeight="1" x14ac:dyDescent="0.25">
      <c r="A83" s="213">
        <v>2</v>
      </c>
      <c r="B83" s="215" t="s">
        <v>86</v>
      </c>
      <c r="C83" s="216">
        <v>83</v>
      </c>
      <c r="D83" s="329"/>
      <c r="E83" s="345">
        <v>-7.4999999999999997E-3</v>
      </c>
      <c r="F83" s="341">
        <f>0.1745/2</f>
        <v>8.7249999999999994E-2</v>
      </c>
      <c r="G83" s="353"/>
      <c r="H83" s="268">
        <v>0.56699999999999995</v>
      </c>
      <c r="I83" s="418">
        <v>4.4617000000000004</v>
      </c>
      <c r="J83" s="6"/>
      <c r="K83" s="7"/>
      <c r="L83" s="7"/>
      <c r="M83" s="7"/>
      <c r="N83" s="7"/>
      <c r="O83" s="7"/>
      <c r="P83" s="7"/>
      <c r="Q83" s="7"/>
      <c r="R83" s="8"/>
    </row>
    <row r="84" spans="1:18" x14ac:dyDescent="0.25">
      <c r="A84" s="213">
        <v>2</v>
      </c>
      <c r="B84" s="205" t="s">
        <v>86</v>
      </c>
      <c r="C84" s="202">
        <v>84</v>
      </c>
      <c r="D84" s="113"/>
      <c r="E84" s="346"/>
      <c r="F84" s="342">
        <f>F83*2</f>
        <v>0.17449999999999999</v>
      </c>
      <c r="G84" s="351"/>
      <c r="H84" s="223">
        <v>0.44140000000000001</v>
      </c>
      <c r="I84" s="419">
        <v>7.6269</v>
      </c>
      <c r="J84" s="6"/>
      <c r="K84" s="7"/>
      <c r="L84" s="7"/>
      <c r="M84" s="7"/>
      <c r="N84" s="7"/>
      <c r="O84" s="7"/>
      <c r="P84" s="7"/>
      <c r="Q84" s="7"/>
      <c r="R84" s="8"/>
    </row>
    <row r="85" spans="1:18" ht="15.75" thickBot="1" x14ac:dyDescent="0.3">
      <c r="A85" s="214">
        <v>2</v>
      </c>
      <c r="B85" s="206" t="s">
        <v>86</v>
      </c>
      <c r="C85" s="203">
        <v>85</v>
      </c>
      <c r="D85" s="282"/>
      <c r="E85" s="347"/>
      <c r="F85" s="343">
        <f>F83*3</f>
        <v>0.26174999999999998</v>
      </c>
      <c r="G85" s="352"/>
      <c r="H85" s="226">
        <v>0.68179999999999996</v>
      </c>
      <c r="I85" s="417">
        <v>3.0114999999999998</v>
      </c>
      <c r="J85" s="6"/>
      <c r="K85" s="7"/>
      <c r="L85" s="7"/>
      <c r="M85" s="7"/>
      <c r="N85" s="7"/>
      <c r="O85" s="7"/>
      <c r="P85" s="7"/>
      <c r="Q85" s="7"/>
      <c r="R85" s="8"/>
    </row>
    <row r="86" spans="1:18" ht="15.75" customHeight="1" x14ac:dyDescent="0.25">
      <c r="A86" s="213">
        <v>2</v>
      </c>
      <c r="B86" s="215" t="s">
        <v>86</v>
      </c>
      <c r="C86" s="216">
        <v>86</v>
      </c>
      <c r="D86" s="329"/>
      <c r="E86" s="345">
        <v>-8.5000000000000006E-3</v>
      </c>
      <c r="F86" s="341">
        <f>0.1745/2</f>
        <v>8.7249999999999994E-2</v>
      </c>
      <c r="G86" s="353"/>
      <c r="H86" s="268">
        <v>8.8400000000000006E-2</v>
      </c>
      <c r="I86" s="418">
        <v>10.973000000000001</v>
      </c>
      <c r="J86" s="6"/>
      <c r="K86" s="7"/>
      <c r="L86" s="7"/>
      <c r="M86" s="7"/>
      <c r="N86" s="7"/>
      <c r="O86" s="7"/>
      <c r="P86" s="7"/>
      <c r="Q86" s="7"/>
      <c r="R86" s="8"/>
    </row>
    <row r="87" spans="1:18" x14ac:dyDescent="0.25">
      <c r="A87" s="213">
        <v>2</v>
      </c>
      <c r="B87" s="205" t="s">
        <v>86</v>
      </c>
      <c r="C87" s="202">
        <v>87</v>
      </c>
      <c r="D87" s="113"/>
      <c r="E87" s="346"/>
      <c r="F87" s="342">
        <f>F86*2</f>
        <v>0.17449999999999999</v>
      </c>
      <c r="G87" s="351"/>
      <c r="H87" s="223">
        <v>1.3272999999999999</v>
      </c>
      <c r="I87" s="419">
        <v>12.658300000000001</v>
      </c>
      <c r="J87" s="6"/>
      <c r="K87" s="7"/>
      <c r="L87" s="7"/>
      <c r="M87" s="7"/>
      <c r="N87" s="7"/>
      <c r="O87" s="7"/>
      <c r="P87" s="7"/>
      <c r="Q87" s="7"/>
      <c r="R87" s="8"/>
    </row>
    <row r="88" spans="1:18" ht="15.75" thickBot="1" x14ac:dyDescent="0.3">
      <c r="A88" s="214">
        <v>2</v>
      </c>
      <c r="B88" s="206" t="s">
        <v>86</v>
      </c>
      <c r="C88" s="203">
        <v>88</v>
      </c>
      <c r="D88" s="282"/>
      <c r="E88" s="347"/>
      <c r="F88" s="343">
        <f>F86*3</f>
        <v>0.26174999999999998</v>
      </c>
      <c r="G88" s="352"/>
      <c r="H88" s="226">
        <v>0.74590000000000001</v>
      </c>
      <c r="I88" s="417">
        <v>3.6030000000000002</v>
      </c>
      <c r="J88" s="6"/>
      <c r="K88" s="7"/>
      <c r="L88" s="7"/>
      <c r="M88" s="7"/>
      <c r="N88" s="7"/>
      <c r="O88" s="7"/>
      <c r="P88" s="7"/>
      <c r="Q88" s="7"/>
      <c r="R88" s="8"/>
    </row>
    <row r="89" spans="1:18" ht="15.75" customHeight="1" x14ac:dyDescent="0.25">
      <c r="A89" s="213">
        <v>2</v>
      </c>
      <c r="B89" s="215" t="s">
        <v>86</v>
      </c>
      <c r="C89" s="216">
        <v>89</v>
      </c>
      <c r="D89" s="329"/>
      <c r="E89" s="345">
        <v>-9.4999999999999998E-3</v>
      </c>
      <c r="F89" s="341">
        <f>0.1745/2</f>
        <v>8.7249999999999994E-2</v>
      </c>
      <c r="G89" s="353"/>
      <c r="H89" s="268">
        <v>0.21929999999999999</v>
      </c>
      <c r="I89" s="418">
        <v>12.465400000000001</v>
      </c>
      <c r="J89" s="6"/>
      <c r="K89" s="7"/>
      <c r="L89" s="7"/>
      <c r="M89" s="7"/>
      <c r="N89" s="7"/>
      <c r="O89" s="7"/>
      <c r="P89" s="7"/>
      <c r="Q89" s="7"/>
      <c r="R89" s="8"/>
    </row>
    <row r="90" spans="1:18" x14ac:dyDescent="0.25">
      <c r="A90" s="213">
        <v>2</v>
      </c>
      <c r="B90" s="205" t="s">
        <v>86</v>
      </c>
      <c r="C90" s="202">
        <v>90</v>
      </c>
      <c r="D90" s="113"/>
      <c r="E90" s="348"/>
      <c r="F90" s="342">
        <f>F89*2</f>
        <v>0.17449999999999999</v>
      </c>
      <c r="G90" s="351"/>
      <c r="H90" s="223">
        <v>0.95699999999999996</v>
      </c>
      <c r="I90" s="419">
        <v>11.5608</v>
      </c>
      <c r="J90" s="6"/>
      <c r="K90" s="7"/>
      <c r="L90" s="7"/>
      <c r="M90" s="7"/>
      <c r="N90" s="7"/>
      <c r="O90" s="7"/>
      <c r="P90" s="7"/>
      <c r="Q90" s="7"/>
      <c r="R90" s="8"/>
    </row>
    <row r="91" spans="1:18" ht="15.75" thickBot="1" x14ac:dyDescent="0.3">
      <c r="A91" s="214">
        <v>2</v>
      </c>
      <c r="B91" s="206" t="s">
        <v>86</v>
      </c>
      <c r="C91" s="203">
        <v>91</v>
      </c>
      <c r="D91" s="282"/>
      <c r="E91" s="349"/>
      <c r="F91" s="343">
        <f>F89*3</f>
        <v>0.26174999999999998</v>
      </c>
      <c r="G91" s="352"/>
      <c r="H91" s="226">
        <v>0.62680000000000002</v>
      </c>
      <c r="I91" s="417">
        <v>3.7383000000000002</v>
      </c>
      <c r="J91" s="6"/>
      <c r="K91" s="7"/>
      <c r="L91" s="7"/>
      <c r="M91" s="7"/>
      <c r="N91" s="7"/>
      <c r="O91" s="7"/>
      <c r="P91" s="7"/>
      <c r="Q91" s="7"/>
      <c r="R91" s="8"/>
    </row>
    <row r="92" spans="1:18" ht="15.75" customHeight="1" x14ac:dyDescent="0.25">
      <c r="A92" s="212">
        <v>3</v>
      </c>
      <c r="B92" s="204" t="s">
        <v>87</v>
      </c>
      <c r="C92" s="201">
        <v>92</v>
      </c>
      <c r="D92" s="198">
        <v>7.4999999999999997E-3</v>
      </c>
      <c r="E92" s="174">
        <v>7.4999999999999997E-3</v>
      </c>
      <c r="F92" s="176">
        <f>0.1745/2</f>
        <v>8.7249999999999994E-2</v>
      </c>
      <c r="G92" s="355">
        <v>0.29320000000000002</v>
      </c>
      <c r="H92" s="246">
        <v>0.40870000000000001</v>
      </c>
      <c r="I92" s="415">
        <v>0.15640000000000001</v>
      </c>
      <c r="J92" s="6"/>
      <c r="K92" s="7"/>
      <c r="L92" s="7"/>
      <c r="M92" s="7"/>
      <c r="N92" s="7"/>
      <c r="O92" s="7"/>
      <c r="P92" s="7"/>
      <c r="Q92" s="7"/>
      <c r="R92" s="8"/>
    </row>
    <row r="93" spans="1:18" x14ac:dyDescent="0.25">
      <c r="A93" s="213">
        <v>3</v>
      </c>
      <c r="B93" s="205" t="s">
        <v>87</v>
      </c>
      <c r="C93" s="202">
        <v>93</v>
      </c>
      <c r="D93" s="199"/>
      <c r="E93" s="172"/>
      <c r="F93" s="146">
        <f>F92*2</f>
        <v>0.17449999999999999</v>
      </c>
      <c r="G93" s="223">
        <v>0.40620000000000001</v>
      </c>
      <c r="H93" s="283">
        <v>0.17530000000000001</v>
      </c>
      <c r="I93" s="419">
        <v>5.3122999999999996</v>
      </c>
      <c r="J93" s="6"/>
      <c r="K93" s="7"/>
      <c r="L93" s="7"/>
      <c r="M93" s="7"/>
      <c r="N93" s="7"/>
      <c r="O93" s="7"/>
      <c r="P93" s="7"/>
      <c r="Q93" s="7"/>
      <c r="R93" s="8"/>
    </row>
    <row r="94" spans="1:18" x14ac:dyDescent="0.25">
      <c r="A94" s="213">
        <v>3</v>
      </c>
      <c r="B94" s="205" t="s">
        <v>87</v>
      </c>
      <c r="C94" s="202">
        <v>94</v>
      </c>
      <c r="D94" s="199"/>
      <c r="E94" s="172"/>
      <c r="F94" s="146">
        <f>F92*3</f>
        <v>0.26174999999999998</v>
      </c>
      <c r="G94" s="223">
        <v>0.60089999999999999</v>
      </c>
      <c r="H94" s="283">
        <v>0.1409</v>
      </c>
      <c r="I94" s="419">
        <v>2.5636999999999999</v>
      </c>
      <c r="J94" s="6"/>
      <c r="K94" s="7"/>
      <c r="L94" s="7"/>
      <c r="M94" s="7"/>
      <c r="N94" s="7"/>
      <c r="O94" s="7"/>
      <c r="P94" s="7"/>
      <c r="Q94" s="7"/>
      <c r="R94" s="8"/>
    </row>
    <row r="95" spans="1:18" ht="15.75" customHeight="1" x14ac:dyDescent="0.25">
      <c r="A95" s="213">
        <v>3</v>
      </c>
      <c r="B95" s="205" t="s">
        <v>87</v>
      </c>
      <c r="C95" s="202">
        <v>95</v>
      </c>
      <c r="D95" s="199"/>
      <c r="E95" s="172">
        <v>8.5000000000000006E-3</v>
      </c>
      <c r="F95" s="177">
        <f>0.1745/2</f>
        <v>8.7249999999999994E-2</v>
      </c>
      <c r="G95" s="287">
        <v>0.2681</v>
      </c>
      <c r="H95" s="248">
        <v>0.4118</v>
      </c>
      <c r="I95" s="419">
        <v>5.7767999999999997</v>
      </c>
      <c r="J95" s="6"/>
      <c r="K95" s="7"/>
      <c r="L95" s="7"/>
      <c r="M95" s="7"/>
      <c r="N95" s="7"/>
      <c r="O95" s="7"/>
      <c r="P95" s="7"/>
      <c r="Q95" s="7"/>
      <c r="R95" s="8"/>
    </row>
    <row r="96" spans="1:18" x14ac:dyDescent="0.25">
      <c r="A96" s="213">
        <v>3</v>
      </c>
      <c r="B96" s="205" t="s">
        <v>87</v>
      </c>
      <c r="C96" s="202">
        <v>96</v>
      </c>
      <c r="D96" s="199"/>
      <c r="E96" s="172"/>
      <c r="F96" s="146">
        <f>F95*2</f>
        <v>0.17449999999999999</v>
      </c>
      <c r="G96" s="287">
        <v>0.35970000000000002</v>
      </c>
      <c r="H96" s="248">
        <v>0.34539999999999998</v>
      </c>
      <c r="I96" s="419">
        <v>2.9973000000000001</v>
      </c>
      <c r="J96" s="6"/>
      <c r="K96" s="7"/>
      <c r="L96" s="7"/>
      <c r="M96" s="7"/>
      <c r="N96" s="7"/>
      <c r="O96" s="7"/>
      <c r="P96" s="7"/>
      <c r="Q96" s="7"/>
      <c r="R96" s="8"/>
    </row>
    <row r="97" spans="1:18" x14ac:dyDescent="0.25">
      <c r="A97" s="213">
        <v>3</v>
      </c>
      <c r="B97" s="205" t="s">
        <v>87</v>
      </c>
      <c r="C97" s="202">
        <v>97</v>
      </c>
      <c r="D97" s="199"/>
      <c r="E97" s="172"/>
      <c r="F97" s="146">
        <f>F95*3</f>
        <v>0.26174999999999998</v>
      </c>
      <c r="G97" s="223">
        <v>0.41860000000000003</v>
      </c>
      <c r="H97" s="248">
        <v>0.25650000000000001</v>
      </c>
      <c r="I97" s="419">
        <v>1.2885</v>
      </c>
      <c r="J97" s="6"/>
      <c r="K97" s="7"/>
      <c r="L97" s="7"/>
      <c r="M97" s="7"/>
      <c r="N97" s="7"/>
      <c r="O97" s="7"/>
      <c r="P97" s="7"/>
      <c r="Q97" s="7"/>
      <c r="R97" s="8"/>
    </row>
    <row r="98" spans="1:18" ht="15.75" customHeight="1" x14ac:dyDescent="0.25">
      <c r="A98" s="213">
        <v>3</v>
      </c>
      <c r="B98" s="205" t="s">
        <v>87</v>
      </c>
      <c r="C98" s="202">
        <v>98</v>
      </c>
      <c r="D98" s="199"/>
      <c r="E98" s="172">
        <v>9.4999999999999998E-3</v>
      </c>
      <c r="F98" s="177">
        <f>0.1745/2</f>
        <v>8.7249999999999994E-2</v>
      </c>
      <c r="G98" s="287">
        <v>0.374</v>
      </c>
      <c r="H98" s="283">
        <v>0.16639999999999999</v>
      </c>
      <c r="I98" s="419">
        <v>6.1100000000000002E-2</v>
      </c>
      <c r="J98" s="6"/>
      <c r="K98" s="7"/>
      <c r="L98" s="7"/>
      <c r="M98" s="7"/>
      <c r="N98" s="7"/>
      <c r="O98" s="7"/>
      <c r="P98" s="7"/>
      <c r="Q98" s="7"/>
      <c r="R98" s="8"/>
    </row>
    <row r="99" spans="1:18" x14ac:dyDescent="0.25">
      <c r="A99" s="213">
        <v>3</v>
      </c>
      <c r="B99" s="205" t="s">
        <v>87</v>
      </c>
      <c r="C99" s="202">
        <v>99</v>
      </c>
      <c r="D99" s="199"/>
      <c r="E99" s="172"/>
      <c r="F99" s="146">
        <f>F98*2</f>
        <v>0.17449999999999999</v>
      </c>
      <c r="G99" s="287">
        <v>0.372</v>
      </c>
      <c r="H99" s="283">
        <v>0.13289999999999999</v>
      </c>
      <c r="I99" s="419">
        <v>1.9774</v>
      </c>
      <c r="J99" s="6"/>
      <c r="K99" s="7"/>
      <c r="L99" s="7"/>
      <c r="M99" s="7"/>
      <c r="N99" s="7"/>
      <c r="O99" s="7"/>
      <c r="P99" s="7"/>
      <c r="Q99" s="7"/>
      <c r="R99" s="8"/>
    </row>
    <row r="100" spans="1:18" ht="15.75" thickBot="1" x14ac:dyDescent="0.3">
      <c r="A100" s="214">
        <v>3</v>
      </c>
      <c r="B100" s="206" t="s">
        <v>87</v>
      </c>
      <c r="C100" s="203">
        <v>100</v>
      </c>
      <c r="D100" s="200"/>
      <c r="E100" s="178"/>
      <c r="F100" s="149">
        <f>F98*3</f>
        <v>0.26174999999999998</v>
      </c>
      <c r="G100" s="287">
        <v>0.35649999999999998</v>
      </c>
      <c r="H100" s="248">
        <v>0.57730000000000004</v>
      </c>
      <c r="I100" s="419">
        <v>3.2263999999999999</v>
      </c>
      <c r="J100" s="6"/>
      <c r="K100" s="7"/>
      <c r="L100" s="7"/>
      <c r="M100" s="7"/>
      <c r="N100" s="7"/>
      <c r="O100" s="7"/>
      <c r="P100" s="7"/>
      <c r="Q100" s="7"/>
      <c r="R100" s="8"/>
    </row>
    <row r="101" spans="1:18" ht="15.75" customHeight="1" x14ac:dyDescent="0.25">
      <c r="A101" s="212">
        <v>3</v>
      </c>
      <c r="B101" s="204" t="s">
        <v>87</v>
      </c>
      <c r="C101" s="201">
        <v>101</v>
      </c>
      <c r="D101" s="198">
        <v>8.5000000000000006E-3</v>
      </c>
      <c r="E101" s="174">
        <v>7.4999999999999997E-3</v>
      </c>
      <c r="F101" s="176">
        <f>0.1745/2</f>
        <v>8.7249999999999994E-2</v>
      </c>
      <c r="G101" s="355">
        <v>0.30059999999999998</v>
      </c>
      <c r="H101" s="246">
        <v>0.28720000000000001</v>
      </c>
      <c r="I101" s="415">
        <v>0.1847</v>
      </c>
      <c r="J101" s="6"/>
      <c r="K101" s="7"/>
      <c r="L101" s="7"/>
      <c r="M101" s="7"/>
      <c r="N101" s="7"/>
      <c r="O101" s="7"/>
      <c r="P101" s="7"/>
      <c r="Q101" s="7"/>
      <c r="R101" s="8"/>
    </row>
    <row r="102" spans="1:18" x14ac:dyDescent="0.25">
      <c r="A102" s="213">
        <v>3</v>
      </c>
      <c r="B102" s="205" t="s">
        <v>87</v>
      </c>
      <c r="C102" s="202">
        <v>102</v>
      </c>
      <c r="D102" s="199"/>
      <c r="E102" s="172"/>
      <c r="F102" s="146">
        <f>F101*2</f>
        <v>0.17449999999999999</v>
      </c>
      <c r="G102" s="223">
        <v>0.39040000000000002</v>
      </c>
      <c r="H102" s="248">
        <v>0.56669999999999998</v>
      </c>
      <c r="I102" s="419">
        <v>5.1590999999999996</v>
      </c>
      <c r="J102" s="6"/>
      <c r="K102" s="7"/>
      <c r="L102" s="7"/>
      <c r="M102" s="7"/>
      <c r="N102" s="7"/>
      <c r="O102" s="7"/>
      <c r="P102" s="7"/>
      <c r="Q102" s="7"/>
      <c r="R102" s="8"/>
    </row>
    <row r="103" spans="1:18" x14ac:dyDescent="0.25">
      <c r="A103" s="213">
        <v>3</v>
      </c>
      <c r="B103" s="205" t="s">
        <v>87</v>
      </c>
      <c r="C103" s="202">
        <v>103</v>
      </c>
      <c r="D103" s="199"/>
      <c r="E103" s="172"/>
      <c r="F103" s="146">
        <f>F101*3</f>
        <v>0.26174999999999998</v>
      </c>
      <c r="G103" s="287">
        <v>0.32750000000000001</v>
      </c>
      <c r="H103" s="248">
        <v>0.30159999999999998</v>
      </c>
      <c r="I103" s="419">
        <v>2.5333999999999999</v>
      </c>
      <c r="J103" s="6"/>
      <c r="K103" s="7"/>
      <c r="L103" s="7"/>
      <c r="M103" s="7"/>
      <c r="N103" s="7"/>
      <c r="O103" s="7"/>
      <c r="P103" s="7"/>
      <c r="Q103" s="7"/>
      <c r="R103" s="8"/>
    </row>
    <row r="104" spans="1:18" ht="15.75" customHeight="1" x14ac:dyDescent="0.25">
      <c r="A104" s="213">
        <v>3</v>
      </c>
      <c r="B104" s="205" t="s">
        <v>87</v>
      </c>
      <c r="C104" s="202">
        <v>104</v>
      </c>
      <c r="D104" s="199"/>
      <c r="E104" s="172">
        <v>8.5000000000000006E-3</v>
      </c>
      <c r="F104" s="177">
        <f>0.1745/2</f>
        <v>8.7249999999999994E-2</v>
      </c>
      <c r="G104" s="223">
        <v>0.39179999999999998</v>
      </c>
      <c r="H104" s="248">
        <v>0.35420000000000001</v>
      </c>
      <c r="I104" s="419">
        <v>4.1197999999999997</v>
      </c>
      <c r="J104" s="6"/>
      <c r="K104" s="7"/>
      <c r="L104" s="7"/>
      <c r="M104" s="7"/>
      <c r="N104" s="7"/>
      <c r="O104" s="7"/>
      <c r="P104" s="7"/>
      <c r="Q104" s="7"/>
      <c r="R104" s="8"/>
    </row>
    <row r="105" spans="1:18" x14ac:dyDescent="0.25">
      <c r="A105" s="213">
        <v>3</v>
      </c>
      <c r="B105" s="205" t="s">
        <v>87</v>
      </c>
      <c r="C105" s="202">
        <v>105</v>
      </c>
      <c r="D105" s="199"/>
      <c r="E105" s="172"/>
      <c r="F105" s="146">
        <f>F104*2</f>
        <v>0.17449999999999999</v>
      </c>
      <c r="G105" s="223">
        <v>0.42009999999999997</v>
      </c>
      <c r="H105" s="283">
        <v>0.13170000000000001</v>
      </c>
      <c r="I105" s="419">
        <v>2.0764</v>
      </c>
      <c r="J105" s="6"/>
      <c r="K105" s="7"/>
      <c r="L105" s="7"/>
      <c r="M105" s="7"/>
      <c r="N105" s="7"/>
      <c r="O105" s="7"/>
      <c r="P105" s="7"/>
      <c r="Q105" s="7"/>
      <c r="R105" s="8"/>
    </row>
    <row r="106" spans="1:18" x14ac:dyDescent="0.25">
      <c r="A106" s="213">
        <v>3</v>
      </c>
      <c r="B106" s="205" t="s">
        <v>87</v>
      </c>
      <c r="C106" s="202">
        <v>106</v>
      </c>
      <c r="D106" s="199"/>
      <c r="E106" s="172"/>
      <c r="F106" s="146">
        <f>F104*3</f>
        <v>0.26174999999999998</v>
      </c>
      <c r="G106" s="287">
        <v>0.34710000000000002</v>
      </c>
      <c r="H106" s="248">
        <v>0.86709999999999998</v>
      </c>
      <c r="I106" s="419">
        <v>3.6177999999999999</v>
      </c>
      <c r="J106" s="6"/>
      <c r="K106" s="7"/>
      <c r="L106" s="7"/>
      <c r="M106" s="7"/>
      <c r="N106" s="7"/>
      <c r="O106" s="7"/>
      <c r="P106" s="7"/>
      <c r="Q106" s="7"/>
      <c r="R106" s="8"/>
    </row>
    <row r="107" spans="1:18" ht="15.75" customHeight="1" x14ac:dyDescent="0.25">
      <c r="A107" s="213">
        <v>3</v>
      </c>
      <c r="B107" s="205" t="s">
        <v>87</v>
      </c>
      <c r="C107" s="202">
        <v>107</v>
      </c>
      <c r="D107" s="199"/>
      <c r="E107" s="172">
        <v>9.4999999999999998E-3</v>
      </c>
      <c r="F107" s="177">
        <f>0.1745/2</f>
        <v>8.7249999999999994E-2</v>
      </c>
      <c r="G107" s="223">
        <v>0.39989999999999998</v>
      </c>
      <c r="H107" s="283">
        <v>0.14580000000000001</v>
      </c>
      <c r="I107" s="419">
        <v>4.0208000000000004</v>
      </c>
      <c r="J107" s="6"/>
      <c r="K107" s="7"/>
      <c r="L107" s="7"/>
      <c r="M107" s="7"/>
      <c r="N107" s="7"/>
      <c r="O107" s="7"/>
      <c r="P107" s="7"/>
      <c r="Q107" s="7"/>
      <c r="R107" s="8"/>
    </row>
    <row r="108" spans="1:18" x14ac:dyDescent="0.25">
      <c r="A108" s="213">
        <v>3</v>
      </c>
      <c r="B108" s="205" t="s">
        <v>87</v>
      </c>
      <c r="C108" s="202">
        <v>108</v>
      </c>
      <c r="D108" s="199"/>
      <c r="E108" s="172"/>
      <c r="F108" s="146">
        <f>F107*2</f>
        <v>0.17449999999999999</v>
      </c>
      <c r="G108" s="287">
        <v>0.34060000000000001</v>
      </c>
      <c r="H108" s="248">
        <v>0.64080000000000004</v>
      </c>
      <c r="I108" s="419">
        <v>1.8542000000000001</v>
      </c>
      <c r="J108" s="6"/>
      <c r="K108" s="7"/>
      <c r="L108" s="7"/>
      <c r="M108" s="7"/>
      <c r="N108" s="7"/>
      <c r="O108" s="7"/>
      <c r="P108" s="7"/>
      <c r="Q108" s="7"/>
      <c r="R108" s="8"/>
    </row>
    <row r="109" spans="1:18" ht="15.75" thickBot="1" x14ac:dyDescent="0.3">
      <c r="A109" s="214">
        <v>3</v>
      </c>
      <c r="B109" s="206" t="s">
        <v>87</v>
      </c>
      <c r="C109" s="203">
        <v>109</v>
      </c>
      <c r="D109" s="200"/>
      <c r="E109" s="178"/>
      <c r="F109" s="149">
        <f>F107*3</f>
        <v>0.26174999999999998</v>
      </c>
      <c r="G109" s="223">
        <v>0.39950000000000002</v>
      </c>
      <c r="H109" s="283">
        <v>0.11600000000000001</v>
      </c>
      <c r="I109" s="419">
        <v>-8.5599999999999996E-2</v>
      </c>
      <c r="J109" s="6"/>
      <c r="K109" s="7"/>
      <c r="L109" s="7"/>
      <c r="M109" s="7"/>
      <c r="N109" s="7"/>
      <c r="O109" s="7"/>
      <c r="P109" s="7"/>
      <c r="Q109" s="7"/>
      <c r="R109" s="8"/>
    </row>
    <row r="110" spans="1:18" ht="15.75" customHeight="1" x14ac:dyDescent="0.25">
      <c r="A110" s="213">
        <v>3</v>
      </c>
      <c r="B110" s="215" t="s">
        <v>87</v>
      </c>
      <c r="C110" s="216">
        <v>110</v>
      </c>
      <c r="D110" s="217">
        <v>9.4999999999999998E-3</v>
      </c>
      <c r="E110" s="218">
        <v>7.4999999999999997E-3</v>
      </c>
      <c r="F110" s="219">
        <f>0.1745/2</f>
        <v>8.7249999999999994E-2</v>
      </c>
      <c r="G110" s="355">
        <v>0.3775</v>
      </c>
      <c r="H110" s="285">
        <v>0.1648</v>
      </c>
      <c r="I110" s="415">
        <v>1.0806</v>
      </c>
      <c r="J110" s="6"/>
      <c r="K110" s="7"/>
      <c r="L110" s="7"/>
      <c r="M110" s="7"/>
      <c r="N110" s="7"/>
      <c r="O110" s="7"/>
      <c r="P110" s="7"/>
      <c r="Q110" s="7"/>
      <c r="R110" s="8"/>
    </row>
    <row r="111" spans="1:18" x14ac:dyDescent="0.25">
      <c r="A111" s="213">
        <v>3</v>
      </c>
      <c r="B111" s="205" t="s">
        <v>87</v>
      </c>
      <c r="C111" s="202">
        <v>111</v>
      </c>
      <c r="D111" s="199"/>
      <c r="E111" s="172"/>
      <c r="F111" s="146">
        <f>F110*2</f>
        <v>0.17449999999999999</v>
      </c>
      <c r="G111" s="223">
        <v>0.43230000000000002</v>
      </c>
      <c r="H111" s="283">
        <v>0.13150000000000001</v>
      </c>
      <c r="I111" s="419">
        <v>2.411</v>
      </c>
      <c r="J111" s="6"/>
      <c r="K111" s="7"/>
      <c r="L111" s="7"/>
      <c r="M111" s="7"/>
      <c r="N111" s="7"/>
      <c r="O111" s="7"/>
      <c r="P111" s="7"/>
      <c r="Q111" s="7"/>
      <c r="R111" s="8"/>
    </row>
    <row r="112" spans="1:18" x14ac:dyDescent="0.25">
      <c r="A112" s="213">
        <v>3</v>
      </c>
      <c r="B112" s="205" t="s">
        <v>87</v>
      </c>
      <c r="C112" s="202">
        <v>112</v>
      </c>
      <c r="D112" s="199"/>
      <c r="E112" s="172"/>
      <c r="F112" s="146">
        <f>F110*3</f>
        <v>0.26174999999999998</v>
      </c>
      <c r="G112" s="223">
        <v>0.65159999999999996</v>
      </c>
      <c r="H112" s="248">
        <v>0.25700000000000001</v>
      </c>
      <c r="I112" s="419">
        <v>-2.5499999999999998E-2</v>
      </c>
      <c r="J112" s="6"/>
      <c r="K112" s="7"/>
      <c r="L112" s="7"/>
      <c r="M112" s="7"/>
      <c r="N112" s="7"/>
      <c r="O112" s="7"/>
      <c r="P112" s="7"/>
      <c r="Q112" s="7"/>
      <c r="R112" s="8"/>
    </row>
    <row r="113" spans="1:18" ht="15.75" customHeight="1" x14ac:dyDescent="0.25">
      <c r="A113" s="213">
        <v>3</v>
      </c>
      <c r="B113" s="205" t="s">
        <v>87</v>
      </c>
      <c r="C113" s="202">
        <v>113</v>
      </c>
      <c r="D113" s="199"/>
      <c r="E113" s="172">
        <v>8.5000000000000006E-3</v>
      </c>
      <c r="F113" s="177">
        <f>0.1745/2</f>
        <v>8.7249999999999994E-2</v>
      </c>
      <c r="G113" s="223">
        <v>0.47110000000000002</v>
      </c>
      <c r="H113" s="283">
        <v>0.1618</v>
      </c>
      <c r="I113" s="419">
        <v>0.91449999999999998</v>
      </c>
      <c r="J113" s="6"/>
      <c r="K113" s="7"/>
      <c r="L113" s="7"/>
      <c r="M113" s="7"/>
      <c r="N113" s="7"/>
      <c r="O113" s="7"/>
      <c r="P113" s="7"/>
      <c r="Q113" s="7"/>
      <c r="R113" s="8"/>
    </row>
    <row r="114" spans="1:18" x14ac:dyDescent="0.25">
      <c r="A114" s="213">
        <v>3</v>
      </c>
      <c r="B114" s="205" t="s">
        <v>87</v>
      </c>
      <c r="C114" s="202">
        <v>114</v>
      </c>
      <c r="D114" s="199"/>
      <c r="E114" s="172"/>
      <c r="F114" s="146">
        <f>F113*2</f>
        <v>0.17449999999999999</v>
      </c>
      <c r="G114" s="223">
        <v>0.45519999999999999</v>
      </c>
      <c r="H114" s="248">
        <v>0.27250000000000002</v>
      </c>
      <c r="I114" s="419">
        <v>2.8885999999999998</v>
      </c>
      <c r="J114" s="6"/>
      <c r="K114" s="7"/>
      <c r="L114" s="7"/>
      <c r="M114" s="7"/>
      <c r="N114" s="7"/>
      <c r="O114" s="7"/>
      <c r="P114" s="7"/>
      <c r="Q114" s="7"/>
      <c r="R114" s="8"/>
    </row>
    <row r="115" spans="1:18" x14ac:dyDescent="0.25">
      <c r="A115" s="213">
        <v>3</v>
      </c>
      <c r="B115" s="205" t="s">
        <v>87</v>
      </c>
      <c r="C115" s="202">
        <v>115</v>
      </c>
      <c r="D115" s="199"/>
      <c r="E115" s="172"/>
      <c r="F115" s="146">
        <f>F113*3</f>
        <v>0.26174999999999998</v>
      </c>
      <c r="G115" s="223">
        <v>0.57489999999999997</v>
      </c>
      <c r="H115" s="283">
        <v>0.17299999999999999</v>
      </c>
      <c r="I115" s="419">
        <v>6.9983000000000004</v>
      </c>
      <c r="J115" s="6"/>
      <c r="K115" s="7"/>
      <c r="L115" s="7"/>
      <c r="M115" s="7"/>
      <c r="N115" s="7"/>
      <c r="O115" s="7"/>
      <c r="P115" s="7"/>
      <c r="Q115" s="7"/>
      <c r="R115" s="8"/>
    </row>
    <row r="116" spans="1:18" ht="15.75" customHeight="1" x14ac:dyDescent="0.25">
      <c r="A116" s="213">
        <v>3</v>
      </c>
      <c r="B116" s="205" t="s">
        <v>87</v>
      </c>
      <c r="C116" s="202">
        <v>116</v>
      </c>
      <c r="D116" s="199"/>
      <c r="E116" s="172">
        <v>9.4999999999999998E-3</v>
      </c>
      <c r="F116" s="177">
        <f>0.1745/2</f>
        <v>8.7249999999999994E-2</v>
      </c>
      <c r="G116" s="223">
        <v>0.47639999999999999</v>
      </c>
      <c r="H116" s="283">
        <v>0.1145</v>
      </c>
      <c r="I116" s="419">
        <v>2.9630000000000001</v>
      </c>
      <c r="J116" s="6"/>
      <c r="K116" s="7"/>
      <c r="L116" s="7"/>
      <c r="M116" s="7"/>
      <c r="N116" s="7"/>
      <c r="O116" s="7"/>
      <c r="P116" s="7"/>
      <c r="Q116" s="7"/>
      <c r="R116" s="8"/>
    </row>
    <row r="117" spans="1:18" x14ac:dyDescent="0.25">
      <c r="A117" s="213">
        <v>3</v>
      </c>
      <c r="B117" s="205" t="s">
        <v>87</v>
      </c>
      <c r="C117" s="202">
        <v>117</v>
      </c>
      <c r="D117" s="199"/>
      <c r="E117" s="172"/>
      <c r="F117" s="146">
        <f>F116*2</f>
        <v>0.17449999999999999</v>
      </c>
      <c r="G117" s="223">
        <v>0.68669999999999998</v>
      </c>
      <c r="H117" s="248">
        <v>0.23619999999999999</v>
      </c>
      <c r="I117" s="419">
        <v>2.3172000000000001</v>
      </c>
      <c r="J117" s="6"/>
      <c r="K117" s="7"/>
      <c r="L117" s="7"/>
      <c r="M117" s="7"/>
      <c r="N117" s="7"/>
      <c r="O117" s="7"/>
      <c r="P117" s="7"/>
      <c r="Q117" s="7"/>
      <c r="R117" s="8"/>
    </row>
    <row r="118" spans="1:18" ht="15.75" thickBot="1" x14ac:dyDescent="0.3">
      <c r="A118" s="214">
        <v>3</v>
      </c>
      <c r="B118" s="209" t="s">
        <v>87</v>
      </c>
      <c r="C118" s="210">
        <v>118</v>
      </c>
      <c r="D118" s="211"/>
      <c r="E118" s="172"/>
      <c r="F118" s="146">
        <f>F116*3</f>
        <v>0.26174999999999998</v>
      </c>
      <c r="G118" s="223">
        <v>0.54349999999999998</v>
      </c>
      <c r="H118" s="283">
        <v>0.20119999999999999</v>
      </c>
      <c r="I118" s="419">
        <v>3.4702000000000002</v>
      </c>
      <c r="J118" s="6"/>
      <c r="K118" s="7"/>
      <c r="L118" s="7"/>
      <c r="M118" s="7"/>
      <c r="N118" s="7"/>
      <c r="O118" s="7"/>
      <c r="P118" s="7"/>
      <c r="Q118" s="7"/>
      <c r="R118" s="8"/>
    </row>
    <row r="119" spans="1:18" ht="15" customHeight="1" x14ac:dyDescent="0.25">
      <c r="A119" s="680" t="s">
        <v>70</v>
      </c>
      <c r="B119" s="680"/>
      <c r="C119" s="680"/>
      <c r="D119" s="681"/>
      <c r="E119" s="672" t="s">
        <v>6</v>
      </c>
      <c r="F119" s="673"/>
      <c r="G119" s="46">
        <f>AVERAGE(G5:G118)</f>
        <v>0.46199142857142855</v>
      </c>
      <c r="H119" s="47">
        <f>AVERAGE(H5:H118)</f>
        <v>0.3585571428571428</v>
      </c>
      <c r="I119" s="407">
        <f>AVERAGE(I5:I118)</f>
        <v>3.6481733333333342</v>
      </c>
      <c r="J119" s="4"/>
      <c r="K119" s="5"/>
      <c r="L119" s="5"/>
      <c r="M119" s="5"/>
      <c r="N119" s="5"/>
      <c r="O119" s="5"/>
      <c r="P119" s="5"/>
      <c r="Q119" s="5"/>
      <c r="R119" s="2"/>
    </row>
    <row r="120" spans="1:18" ht="15.75" customHeight="1" x14ac:dyDescent="0.25">
      <c r="A120" s="682"/>
      <c r="B120" s="682"/>
      <c r="C120" s="682"/>
      <c r="D120" s="683"/>
      <c r="E120" s="670" t="s">
        <v>17</v>
      </c>
      <c r="F120" s="671"/>
      <c r="G120" s="49">
        <f>_xlfn.STDEV.P(G5:G118)</f>
        <v>0.14747416698029067</v>
      </c>
      <c r="H120" s="51">
        <f>_xlfn.STDEV.P(H5:H118)</f>
        <v>0.30147004047852344</v>
      </c>
      <c r="I120" s="408">
        <f>_xlfn.STDEV.P(I5:I118)</f>
        <v>3.0105002592186483</v>
      </c>
      <c r="J120" s="6"/>
      <c r="K120" s="7"/>
      <c r="L120" s="7"/>
      <c r="M120" s="7"/>
      <c r="N120" s="7"/>
      <c r="O120" s="7"/>
      <c r="P120" s="7"/>
      <c r="Q120" s="7"/>
      <c r="R120" s="8"/>
    </row>
    <row r="121" spans="1:18" ht="15" customHeight="1" x14ac:dyDescent="0.25">
      <c r="A121" s="682"/>
      <c r="B121" s="682"/>
      <c r="C121" s="682"/>
      <c r="D121" s="683"/>
      <c r="E121" s="670" t="s">
        <v>15</v>
      </c>
      <c r="F121" s="671"/>
      <c r="G121" s="49">
        <f>MAX(G5:G118)</f>
        <v>0.87019999999999997</v>
      </c>
      <c r="H121" s="51">
        <f>MAX(H5:H118)</f>
        <v>1.4893000000000001</v>
      </c>
      <c r="I121" s="408">
        <f>MAX(I5:I118)</f>
        <v>12.658300000000001</v>
      </c>
      <c r="J121" s="6"/>
      <c r="K121" s="7"/>
      <c r="L121" s="7"/>
      <c r="M121" s="7"/>
      <c r="N121" s="7"/>
      <c r="O121" s="7"/>
      <c r="P121" s="7"/>
      <c r="Q121" s="7"/>
      <c r="R121" s="8"/>
    </row>
    <row r="122" spans="1:18" ht="15.75" customHeight="1" x14ac:dyDescent="0.25">
      <c r="A122" s="682"/>
      <c r="B122" s="682"/>
      <c r="C122" s="682"/>
      <c r="D122" s="683"/>
      <c r="E122" s="670" t="s">
        <v>16</v>
      </c>
      <c r="F122" s="671"/>
      <c r="G122" s="49">
        <f>MIN(G5:G118)</f>
        <v>-8.1699999999999995E-2</v>
      </c>
      <c r="H122" s="51">
        <f>MIN(H5:H118)</f>
        <v>2.1499999999999998E-2</v>
      </c>
      <c r="I122" s="408">
        <f>MIN(I5:I118)</f>
        <v>-0.70579999999999998</v>
      </c>
      <c r="J122" s="6"/>
      <c r="K122" s="7"/>
      <c r="L122" s="7"/>
      <c r="M122" s="7"/>
      <c r="N122" s="7"/>
      <c r="O122" s="7"/>
      <c r="P122" s="7"/>
      <c r="Q122" s="7"/>
      <c r="R122" s="8"/>
    </row>
    <row r="123" spans="1:18" ht="15" customHeight="1" x14ac:dyDescent="0.25">
      <c r="A123" s="682"/>
      <c r="B123" s="682"/>
      <c r="C123" s="682"/>
      <c r="D123" s="683"/>
      <c r="E123" s="670" t="s">
        <v>45</v>
      </c>
      <c r="F123" s="671"/>
      <c r="G123" s="49">
        <f>G121-G119</f>
        <v>0.40820857142857142</v>
      </c>
      <c r="H123" s="51">
        <f>H121-H119</f>
        <v>1.1307428571428573</v>
      </c>
      <c r="I123" s="408">
        <f>I121-I119</f>
        <v>9.0101266666666664</v>
      </c>
      <c r="J123" s="6"/>
      <c r="K123" s="7"/>
      <c r="L123" s="7"/>
      <c r="M123" s="7"/>
      <c r="N123" s="7"/>
      <c r="O123" s="7"/>
      <c r="P123" s="7"/>
      <c r="Q123" s="7"/>
      <c r="R123" s="8"/>
    </row>
    <row r="124" spans="1:18" ht="15.75" customHeight="1" x14ac:dyDescent="0.25">
      <c r="A124" s="682"/>
      <c r="B124" s="682"/>
      <c r="C124" s="682"/>
      <c r="D124" s="683"/>
      <c r="E124" s="670" t="s">
        <v>46</v>
      </c>
      <c r="F124" s="671"/>
      <c r="G124" s="49">
        <f>G119-G122</f>
        <v>0.54369142857142849</v>
      </c>
      <c r="H124" s="51">
        <f>H119-H122</f>
        <v>0.33705714285714278</v>
      </c>
      <c r="I124" s="408">
        <f>I119-I122</f>
        <v>4.3539733333333341</v>
      </c>
      <c r="J124" s="6"/>
      <c r="K124" s="7"/>
      <c r="L124" s="7"/>
      <c r="M124" s="7"/>
      <c r="N124" s="7"/>
      <c r="O124" s="7"/>
      <c r="P124" s="7"/>
      <c r="Q124" s="7"/>
      <c r="R124" s="8"/>
    </row>
    <row r="125" spans="1:18" ht="15" customHeight="1" x14ac:dyDescent="0.25">
      <c r="A125" s="682"/>
      <c r="B125" s="682"/>
      <c r="C125" s="682"/>
      <c r="D125" s="683"/>
      <c r="E125" s="670" t="s">
        <v>47</v>
      </c>
      <c r="F125" s="671"/>
      <c r="G125" s="49">
        <f>G121/G119</f>
        <v>1.8835847294631316</v>
      </c>
      <c r="H125" s="51">
        <f>H121/H119</f>
        <v>4.1535917765648041</v>
      </c>
      <c r="I125" s="408">
        <f>I121/I119</f>
        <v>3.4697638635591139</v>
      </c>
      <c r="J125" s="6"/>
      <c r="K125" s="7"/>
      <c r="L125" s="7"/>
      <c r="M125" s="7"/>
      <c r="N125" s="7"/>
      <c r="O125" s="7"/>
      <c r="P125" s="7"/>
      <c r="Q125" s="7"/>
      <c r="R125" s="8"/>
    </row>
    <row r="126" spans="1:18" ht="15.75" customHeight="1" x14ac:dyDescent="0.25">
      <c r="A126" s="682"/>
      <c r="B126" s="682"/>
      <c r="C126" s="682"/>
      <c r="D126" s="683"/>
      <c r="E126" s="670" t="s">
        <v>48</v>
      </c>
      <c r="F126" s="671"/>
      <c r="G126" s="49">
        <f>G122/G119</f>
        <v>-0.17684310778802328</v>
      </c>
      <c r="H126" s="51">
        <f>H122/H119</f>
        <v>5.9962548308697565E-2</v>
      </c>
      <c r="I126" s="408">
        <f>I122/I119</f>
        <v>-0.19346668469699899</v>
      </c>
      <c r="J126" s="6"/>
      <c r="K126" s="7"/>
      <c r="L126" s="7"/>
      <c r="M126" s="7"/>
      <c r="N126" s="7"/>
      <c r="O126" s="7"/>
      <c r="P126" s="7"/>
      <c r="Q126" s="7"/>
      <c r="R126" s="8"/>
    </row>
    <row r="127" spans="1:18" ht="15" customHeight="1" x14ac:dyDescent="0.25">
      <c r="A127" s="682"/>
      <c r="B127" s="682"/>
      <c r="C127" s="682"/>
      <c r="D127" s="683"/>
      <c r="E127" s="674" t="s">
        <v>53</v>
      </c>
      <c r="F127" s="675"/>
      <c r="G127" s="49">
        <f>G125-1</f>
        <v>0.8835847294631316</v>
      </c>
      <c r="H127" s="51">
        <f>H125-1</f>
        <v>3.1535917765648041</v>
      </c>
      <c r="I127" s="408">
        <f>I125-1</f>
        <v>2.4697638635591139</v>
      </c>
      <c r="J127" s="6"/>
      <c r="K127" s="7"/>
      <c r="L127" s="7"/>
      <c r="M127" s="7"/>
      <c r="N127" s="7"/>
      <c r="O127" s="7"/>
      <c r="P127" s="7"/>
      <c r="Q127" s="7"/>
      <c r="R127" s="8"/>
    </row>
    <row r="128" spans="1:18" ht="15.75" customHeight="1" x14ac:dyDescent="0.25">
      <c r="A128" s="682"/>
      <c r="B128" s="682"/>
      <c r="C128" s="682"/>
      <c r="D128" s="683"/>
      <c r="E128" s="670" t="s">
        <v>54</v>
      </c>
      <c r="F128" s="671"/>
      <c r="G128" s="53">
        <f t="shared" ref="G128:I129" si="2">1-G126</f>
        <v>1.1768431077880233</v>
      </c>
      <c r="H128" s="55">
        <f t="shared" si="2"/>
        <v>0.94003745169130248</v>
      </c>
      <c r="I128" s="409">
        <f t="shared" si="2"/>
        <v>1.193466684696999</v>
      </c>
      <c r="J128" s="6"/>
      <c r="K128" s="7"/>
      <c r="L128" s="7"/>
      <c r="M128" s="7"/>
      <c r="N128" s="7"/>
      <c r="O128" s="7"/>
      <c r="P128" s="7"/>
      <c r="Q128" s="7"/>
      <c r="R128" s="8"/>
    </row>
    <row r="129" spans="1:18" ht="15.75" customHeight="1" thickBot="1" x14ac:dyDescent="0.3">
      <c r="A129" s="682"/>
      <c r="B129" s="682"/>
      <c r="C129" s="682"/>
      <c r="D129" s="683"/>
      <c r="E129" s="684" t="s">
        <v>18</v>
      </c>
      <c r="F129" s="685"/>
      <c r="G129" s="53">
        <f t="shared" si="2"/>
        <v>0.1164152705368684</v>
      </c>
      <c r="H129" s="55">
        <f t="shared" si="2"/>
        <v>-2.1535917765648041</v>
      </c>
      <c r="I129" s="409">
        <f t="shared" si="2"/>
        <v>-1.4697638635591139</v>
      </c>
      <c r="J129" s="421"/>
      <c r="K129" s="9"/>
      <c r="L129" s="9"/>
      <c r="M129" s="9"/>
      <c r="N129" s="9"/>
      <c r="O129" s="9"/>
      <c r="P129" s="9"/>
      <c r="Q129" s="9"/>
      <c r="R129" s="10"/>
    </row>
    <row r="130" spans="1:18" ht="15.75" customHeight="1" x14ac:dyDescent="0.25">
      <c r="A130" s="694"/>
      <c r="B130" s="695"/>
      <c r="C130" s="695"/>
      <c r="D130" s="695"/>
      <c r="E130" s="695"/>
      <c r="F130" s="695"/>
      <c r="G130" s="695"/>
      <c r="H130" s="695"/>
      <c r="I130" s="696"/>
      <c r="J130" s="608"/>
      <c r="K130" s="609"/>
      <c r="L130" s="609"/>
      <c r="M130" s="609"/>
      <c r="N130" s="609"/>
      <c r="O130" s="609"/>
      <c r="P130" s="609"/>
      <c r="Q130" s="609"/>
      <c r="R130" s="610"/>
    </row>
    <row r="131" spans="1:18" ht="15.75" customHeight="1" x14ac:dyDescent="0.25">
      <c r="A131" s="697"/>
      <c r="B131" s="698"/>
      <c r="C131" s="698"/>
      <c r="D131" s="698"/>
      <c r="E131" s="698"/>
      <c r="F131" s="698"/>
      <c r="G131" s="698"/>
      <c r="H131" s="698"/>
      <c r="I131" s="699"/>
      <c r="J131" s="611"/>
      <c r="K131" s="612"/>
      <c r="L131" s="612"/>
      <c r="M131" s="612"/>
      <c r="N131" s="612"/>
      <c r="O131" s="612"/>
      <c r="P131" s="612"/>
      <c r="Q131" s="612"/>
      <c r="R131" s="613"/>
    </row>
    <row r="132" spans="1:18" ht="15.75" customHeight="1" thickBot="1" x14ac:dyDescent="0.3">
      <c r="A132" s="700"/>
      <c r="B132" s="701"/>
      <c r="C132" s="701"/>
      <c r="D132" s="701"/>
      <c r="E132" s="701"/>
      <c r="F132" s="701"/>
      <c r="G132" s="701"/>
      <c r="H132" s="701"/>
      <c r="I132" s="702"/>
      <c r="J132" s="614"/>
      <c r="K132" s="615"/>
      <c r="L132" s="615"/>
      <c r="M132" s="615"/>
      <c r="N132" s="615"/>
      <c r="O132" s="615"/>
      <c r="P132" s="615"/>
      <c r="Q132" s="615"/>
      <c r="R132" s="616"/>
    </row>
    <row r="133" spans="1:18" ht="15.75" customHeight="1" x14ac:dyDescent="0.25">
      <c r="F133" s="18"/>
      <c r="K133" s="162"/>
    </row>
    <row r="134" spans="1:18" ht="15.75" customHeight="1" x14ac:dyDescent="0.25">
      <c r="B134" t="s">
        <v>166</v>
      </c>
      <c r="F134" s="18"/>
      <c r="K134" s="162"/>
    </row>
    <row r="135" spans="1:18" ht="15.75" customHeight="1" thickBot="1" x14ac:dyDescent="0.3">
      <c r="F135" s="18"/>
      <c r="K135" s="162"/>
    </row>
    <row r="136" spans="1:18" ht="15" customHeight="1" thickBot="1" x14ac:dyDescent="0.3">
      <c r="B136" s="619" t="s">
        <v>6</v>
      </c>
      <c r="C136" s="620"/>
      <c r="D136" s="686"/>
      <c r="E136" s="99" t="s">
        <v>62</v>
      </c>
      <c r="F136" s="99" t="s">
        <v>63</v>
      </c>
      <c r="G136" s="99" t="s">
        <v>84</v>
      </c>
      <c r="H136" s="390"/>
      <c r="I136" s="629" t="s">
        <v>160</v>
      </c>
      <c r="J136" s="630"/>
      <c r="K136" s="630"/>
      <c r="L136" s="630"/>
      <c r="M136" s="630"/>
      <c r="N136" s="631"/>
      <c r="P136" s="369" t="s">
        <v>148</v>
      </c>
    </row>
    <row r="137" spans="1:18" ht="15.75" customHeight="1" thickBot="1" x14ac:dyDescent="0.3">
      <c r="B137" s="621"/>
      <c r="C137" s="622"/>
      <c r="D137" s="687"/>
      <c r="E137" s="264" t="s">
        <v>96</v>
      </c>
      <c r="F137" s="264" t="s">
        <v>114</v>
      </c>
      <c r="G137" s="264" t="s">
        <v>113</v>
      </c>
      <c r="H137" s="356"/>
      <c r="I137" s="625" t="s">
        <v>96</v>
      </c>
      <c r="J137" s="626"/>
      <c r="K137" s="627" t="s">
        <v>114</v>
      </c>
      <c r="L137" s="628"/>
      <c r="M137" s="597" t="s">
        <v>113</v>
      </c>
      <c r="N137" s="598"/>
      <c r="Q137" s="162"/>
    </row>
    <row r="138" spans="1:18" ht="15.75" customHeight="1" thickBot="1" x14ac:dyDescent="0.3">
      <c r="B138" s="621"/>
      <c r="C138" s="622"/>
      <c r="D138" s="64" t="s">
        <v>4</v>
      </c>
      <c r="E138" s="359">
        <f>'Succes Training'!F10</f>
        <v>0.31609999999999994</v>
      </c>
      <c r="F138" s="359">
        <f>'Succes Training'!F11</f>
        <v>0.16189999999999996</v>
      </c>
      <c r="G138" s="359">
        <f>'Succes Training'!F12</f>
        <v>0.48320000000000002</v>
      </c>
      <c r="H138" s="357"/>
      <c r="I138" s="396" t="s">
        <v>158</v>
      </c>
      <c r="J138" s="397" t="s">
        <v>159</v>
      </c>
      <c r="K138" s="398" t="s">
        <v>158</v>
      </c>
      <c r="L138" s="398" t="s">
        <v>159</v>
      </c>
      <c r="M138" s="399" t="s">
        <v>158</v>
      </c>
      <c r="N138" s="399" t="s">
        <v>159</v>
      </c>
      <c r="P138" s="422" t="s">
        <v>149</v>
      </c>
      <c r="Q138" s="162"/>
    </row>
    <row r="139" spans="1:18" ht="15.75" customHeight="1" x14ac:dyDescent="0.25">
      <c r="B139" s="621"/>
      <c r="C139" s="622"/>
      <c r="D139" s="44" t="s">
        <v>150</v>
      </c>
      <c r="E139" s="360">
        <f>F169</f>
        <v>0.52872857142857144</v>
      </c>
      <c r="F139" s="360">
        <f>M171</f>
        <v>0.5610857142857143</v>
      </c>
      <c r="G139" s="360">
        <f>T171</f>
        <v>3.561608333333333</v>
      </c>
      <c r="H139" s="358"/>
      <c r="I139" s="391">
        <f>E139+1*E145</f>
        <v>0.56887354849511707</v>
      </c>
      <c r="J139" s="41">
        <f>E139-1*E145</f>
        <v>0.48858359436202586</v>
      </c>
      <c r="K139" s="39">
        <f>F139+1*F145</f>
        <v>0.98856588814707735</v>
      </c>
      <c r="L139" s="424">
        <f>F139-1*F145</f>
        <v>0.1336055404243513</v>
      </c>
      <c r="M139" s="40">
        <f>G139+1*G145</f>
        <v>6.4045363758731497</v>
      </c>
      <c r="N139" s="41">
        <f>G139-1*G145</f>
        <v>0.71868029079351636</v>
      </c>
      <c r="Q139" s="160" t="s">
        <v>153</v>
      </c>
    </row>
    <row r="140" spans="1:18" ht="15.75" customHeight="1" x14ac:dyDescent="0.25">
      <c r="B140" s="621"/>
      <c r="C140" s="622"/>
      <c r="D140" s="45" t="s">
        <v>151</v>
      </c>
      <c r="E140" s="362">
        <f>F171</f>
        <v>0.47784444444444446</v>
      </c>
      <c r="F140" s="362">
        <f>M173</f>
        <v>0.3337472222222222</v>
      </c>
      <c r="G140" s="362">
        <f>T173</f>
        <v>4.4726472222222222</v>
      </c>
      <c r="H140" s="358"/>
      <c r="I140" s="392">
        <f>E140+1*E146</f>
        <v>0.63582165547263303</v>
      </c>
      <c r="J140" s="425">
        <f>E140-1*E146</f>
        <v>0.31986723341625589</v>
      </c>
      <c r="K140" s="42">
        <f>F140+1*F146</f>
        <v>0.51261115146988889</v>
      </c>
      <c r="L140" s="425">
        <f>F140-1*F146</f>
        <v>0.1548832929745555</v>
      </c>
      <c r="M140" s="37">
        <f>G140+1*G146</f>
        <v>6.6816620550985117</v>
      </c>
      <c r="N140" s="43">
        <f>G140-1*G146</f>
        <v>2.2636323893459331</v>
      </c>
      <c r="Q140" s="130" t="s">
        <v>154</v>
      </c>
    </row>
    <row r="141" spans="1:18" ht="15.75" customHeight="1" thickBot="1" x14ac:dyDescent="0.3">
      <c r="B141" s="621"/>
      <c r="C141" s="622"/>
      <c r="D141" s="370" t="s">
        <v>152</v>
      </c>
      <c r="E141" s="361">
        <f>F173</f>
        <v>0.42355185185185196</v>
      </c>
      <c r="F141" s="361">
        <f>M175</f>
        <v>0.28662222222222217</v>
      </c>
      <c r="G141" s="361">
        <f>T175</f>
        <v>2.587348148148148</v>
      </c>
      <c r="H141" s="358"/>
      <c r="I141" s="393">
        <f>E141+1*E147</f>
        <v>0.49853465453769391</v>
      </c>
      <c r="J141" s="36">
        <f>E141-1*E147</f>
        <v>0.34856904916601</v>
      </c>
      <c r="K141" s="38">
        <f>F141+1*F147</f>
        <v>0.43431847631150999</v>
      </c>
      <c r="L141" s="426">
        <f>F141-1*F147</f>
        <v>0.13892596813293431</v>
      </c>
      <c r="M141" s="35">
        <f>G141+1*G147</f>
        <v>4.4183619203257782</v>
      </c>
      <c r="N141" s="36">
        <f>G141-1*G147</f>
        <v>0.75633437597051789</v>
      </c>
      <c r="P141" s="3" t="s">
        <v>162</v>
      </c>
    </row>
    <row r="142" spans="1:18" ht="15.75" customHeight="1" thickBot="1" x14ac:dyDescent="0.3">
      <c r="B142" s="623"/>
      <c r="C142" s="624"/>
      <c r="D142" s="370" t="s">
        <v>6</v>
      </c>
      <c r="E142" s="361">
        <f>AVERAGE(E139:E141)</f>
        <v>0.47670828924162262</v>
      </c>
      <c r="F142" s="361">
        <f>AVERAGE(F140:F141)</f>
        <v>0.31018472222222215</v>
      </c>
      <c r="G142" s="361">
        <f>AVERAGE(G139:G141)</f>
        <v>3.5405345679012346</v>
      </c>
      <c r="H142" s="14"/>
      <c r="I142" s="423">
        <f>AVERAGE(I139:I141)</f>
        <v>0.56774328616848135</v>
      </c>
      <c r="J142" s="66">
        <f>AVERAGE(J139:J141)</f>
        <v>0.38567329231476394</v>
      </c>
      <c r="K142" s="126">
        <f>AVERAGE(K140:K141)</f>
        <v>0.47346481389069944</v>
      </c>
      <c r="L142" s="66">
        <f>AVERAGE(L140:L141)</f>
        <v>0.14690463055374492</v>
      </c>
      <c r="M142" s="427"/>
      <c r="N142" s="428"/>
      <c r="Q142" s="130" t="s">
        <v>163</v>
      </c>
    </row>
    <row r="143" spans="1:18" ht="15" customHeight="1" thickBot="1" x14ac:dyDescent="0.3">
      <c r="C143" s="11"/>
      <c r="D143" s="18"/>
      <c r="E143" s="18"/>
      <c r="F143" s="18"/>
      <c r="H143" s="14"/>
      <c r="I143" s="14"/>
      <c r="P143" s="3" t="s">
        <v>164</v>
      </c>
      <c r="R143" s="18"/>
    </row>
    <row r="144" spans="1:18" ht="15.75" customHeight="1" thickBot="1" x14ac:dyDescent="0.3">
      <c r="B144" s="619" t="s">
        <v>17</v>
      </c>
      <c r="C144" s="620"/>
      <c r="D144" s="394" t="s">
        <v>4</v>
      </c>
      <c r="E144" s="39">
        <f>'Succes Training'!K5</f>
        <v>2.0124611797498167E-3</v>
      </c>
      <c r="F144" s="360">
        <f>'Succes Training'!K6</f>
        <v>0</v>
      </c>
      <c r="G144" s="360">
        <f>'Succes Training'!K7</f>
        <v>0</v>
      </c>
      <c r="H144" s="358"/>
      <c r="I144" s="629" t="s">
        <v>161</v>
      </c>
      <c r="J144" s="630"/>
      <c r="K144" s="630"/>
      <c r="L144" s="630"/>
      <c r="M144" s="630"/>
      <c r="N144" s="631"/>
    </row>
    <row r="145" spans="2:21" ht="15.75" customHeight="1" thickBot="1" x14ac:dyDescent="0.3">
      <c r="B145" s="621"/>
      <c r="C145" s="622"/>
      <c r="D145" s="64" t="s">
        <v>150</v>
      </c>
      <c r="E145" s="39">
        <f>F170</f>
        <v>4.0144977066545573E-2</v>
      </c>
      <c r="F145" s="360">
        <f>M172</f>
        <v>0.427480173861363</v>
      </c>
      <c r="G145" s="41">
        <f>T172</f>
        <v>2.8429280425398167</v>
      </c>
      <c r="H145" s="358"/>
      <c r="I145" s="625" t="s">
        <v>96</v>
      </c>
      <c r="J145" s="626"/>
      <c r="K145" s="627" t="s">
        <v>114</v>
      </c>
      <c r="L145" s="628"/>
      <c r="M145" s="597" t="s">
        <v>113</v>
      </c>
      <c r="N145" s="598"/>
      <c r="P145" s="3" t="s">
        <v>167</v>
      </c>
    </row>
    <row r="146" spans="2:21" ht="15.75" customHeight="1" thickBot="1" x14ac:dyDescent="0.3">
      <c r="B146" s="621"/>
      <c r="C146" s="622"/>
      <c r="D146" s="64" t="s">
        <v>151</v>
      </c>
      <c r="E146" s="42">
        <f>F172</f>
        <v>0.1579772110281886</v>
      </c>
      <c r="F146" s="362">
        <f>M174</f>
        <v>0.1788639292476667</v>
      </c>
      <c r="G146" s="43">
        <f>T174</f>
        <v>2.2090148328762891</v>
      </c>
      <c r="H146" s="358"/>
      <c r="I146" s="396" t="s">
        <v>158</v>
      </c>
      <c r="J146" s="397" t="s">
        <v>159</v>
      </c>
      <c r="K146" s="398" t="s">
        <v>158</v>
      </c>
      <c r="L146" s="398" t="s">
        <v>159</v>
      </c>
      <c r="M146" s="399" t="s">
        <v>158</v>
      </c>
      <c r="N146" s="399" t="s">
        <v>159</v>
      </c>
      <c r="Q146" s="130" t="s">
        <v>168</v>
      </c>
    </row>
    <row r="147" spans="2:21" ht="15.75" customHeight="1" thickBot="1" x14ac:dyDescent="0.3">
      <c r="B147" s="623"/>
      <c r="C147" s="624"/>
      <c r="D147" s="395" t="s">
        <v>152</v>
      </c>
      <c r="E147" s="38">
        <f>F174</f>
        <v>7.4982802685841954E-2</v>
      </c>
      <c r="F147" s="361">
        <f>M176</f>
        <v>0.14769625408928785</v>
      </c>
      <c r="G147" s="36">
        <f>T176</f>
        <v>1.8310137721776301</v>
      </c>
      <c r="H147" s="358"/>
      <c r="I147" s="391">
        <f>E139+2*E145</f>
        <v>0.60901852556166258</v>
      </c>
      <c r="J147" s="255">
        <f>E139-2*E145</f>
        <v>0.44843861729548029</v>
      </c>
      <c r="K147" s="429">
        <f>F139+2*F145</f>
        <v>1.4160460620084403</v>
      </c>
      <c r="L147" s="430">
        <f>F139-2*F145</f>
        <v>-0.2938746334370117</v>
      </c>
      <c r="M147" s="254">
        <f>G139+2*G145</f>
        <v>9.2474644184129673</v>
      </c>
      <c r="N147" s="430">
        <f>G139-2*G145</f>
        <v>-2.1242477517463003</v>
      </c>
    </row>
    <row r="148" spans="2:21" ht="15.75" customHeight="1" x14ac:dyDescent="0.25">
      <c r="I148" s="392">
        <f>E140+2*E146</f>
        <v>0.79379886650082165</v>
      </c>
      <c r="J148" s="431">
        <f>E140-2*E146</f>
        <v>0.16189002238806727</v>
      </c>
      <c r="K148" s="432">
        <f>F140+2*F146</f>
        <v>0.69147508071755559</v>
      </c>
      <c r="L148" s="431">
        <f>F140-2*F146</f>
        <v>-2.39806362731112E-2</v>
      </c>
      <c r="M148" s="433">
        <f>G140+2*G146</f>
        <v>8.8906768879748004</v>
      </c>
      <c r="N148" s="431">
        <f>G140-2*G146</f>
        <v>5.4617556469644057E-2</v>
      </c>
    </row>
    <row r="149" spans="2:21" ht="15" customHeight="1" thickBot="1" x14ac:dyDescent="0.3">
      <c r="I149" s="393">
        <f>E141+2*E147</f>
        <v>0.57351745722353586</v>
      </c>
      <c r="J149" s="434">
        <f>E141-2*E147</f>
        <v>0.27358624648016805</v>
      </c>
      <c r="K149" s="435">
        <f>F141+2*F147</f>
        <v>0.58201473040079788</v>
      </c>
      <c r="L149" s="434">
        <f>F141-2*F147</f>
        <v>-8.7702859563535407E-3</v>
      </c>
      <c r="M149" s="436">
        <f>G141+2*G147</f>
        <v>6.2493756925034081</v>
      </c>
      <c r="N149" s="434">
        <f>G141-2*G147</f>
        <v>-1.0746793962071122</v>
      </c>
    </row>
    <row r="150" spans="2:21" ht="15.75" customHeight="1" thickBot="1" x14ac:dyDescent="0.3">
      <c r="I150" s="126">
        <f t="shared" ref="I150:N150" si="3">AVERAGE(I147:I149)</f>
        <v>0.65877828309534003</v>
      </c>
      <c r="J150" s="66">
        <f t="shared" si="3"/>
        <v>0.2946382953879052</v>
      </c>
      <c r="K150" s="65">
        <f t="shared" si="3"/>
        <v>0.89651195770893111</v>
      </c>
      <c r="L150" s="66">
        <f t="shared" si="3"/>
        <v>-0.10887518522215882</v>
      </c>
      <c r="M150" s="65">
        <f t="shared" si="3"/>
        <v>8.1291723329637247</v>
      </c>
      <c r="N150" s="66">
        <f t="shared" si="3"/>
        <v>-1.0481031971612562</v>
      </c>
    </row>
    <row r="151" spans="2:21" ht="15.75" customHeight="1" thickBot="1" x14ac:dyDescent="0.3"/>
    <row r="152" spans="2:21" ht="16.5" customHeight="1" thickBot="1" x14ac:dyDescent="0.3">
      <c r="B152" s="632" t="s">
        <v>88</v>
      </c>
      <c r="C152" s="633"/>
      <c r="D152" s="116" t="s">
        <v>58</v>
      </c>
      <c r="E152" s="117" t="s">
        <v>69</v>
      </c>
      <c r="F152" s="99" t="s">
        <v>156</v>
      </c>
      <c r="G152" s="372" t="s">
        <v>135</v>
      </c>
      <c r="I152" s="632" t="s">
        <v>89</v>
      </c>
      <c r="J152" s="633"/>
      <c r="K152" s="116" t="s">
        <v>58</v>
      </c>
      <c r="L152" s="117" t="s">
        <v>69</v>
      </c>
      <c r="M152" s="99" t="s">
        <v>157</v>
      </c>
      <c r="N152" s="372" t="s">
        <v>135</v>
      </c>
      <c r="P152" s="648" t="s">
        <v>237</v>
      </c>
      <c r="Q152" s="649"/>
      <c r="R152" s="116" t="s">
        <v>58</v>
      </c>
      <c r="S152" s="117" t="s">
        <v>69</v>
      </c>
      <c r="T152" s="67" t="s">
        <v>155</v>
      </c>
      <c r="U152" s="372" t="s">
        <v>135</v>
      </c>
    </row>
    <row r="153" spans="2:21" ht="16.5" customHeight="1" x14ac:dyDescent="0.25">
      <c r="B153" s="634"/>
      <c r="C153" s="635"/>
      <c r="D153" s="666" t="s">
        <v>50</v>
      </c>
      <c r="E153" s="118" t="s">
        <v>67</v>
      </c>
      <c r="F153" s="364">
        <f>AVERAGE(G5:G11)</f>
        <v>0.52872857142857144</v>
      </c>
      <c r="G153" s="371"/>
      <c r="I153" s="634"/>
      <c r="J153" s="635"/>
      <c r="K153" s="660" t="s">
        <v>76</v>
      </c>
      <c r="L153" s="118" t="s">
        <v>67</v>
      </c>
      <c r="M153" s="121">
        <f>AVERAGE(H12:H18)</f>
        <v>0.6529571428571429</v>
      </c>
      <c r="N153" s="371"/>
      <c r="P153" s="650"/>
      <c r="Q153" s="651"/>
      <c r="R153" s="662" t="s">
        <v>111</v>
      </c>
      <c r="S153" s="118" t="s">
        <v>67</v>
      </c>
      <c r="T153" s="121">
        <f>AVERAGE(I26:I31)</f>
        <v>4.1796499999999996</v>
      </c>
      <c r="U153" s="371"/>
    </row>
    <row r="154" spans="2:21" ht="17.25" customHeight="1" thickBot="1" x14ac:dyDescent="0.3">
      <c r="B154" s="634"/>
      <c r="C154" s="635"/>
      <c r="D154" s="661"/>
      <c r="E154" s="120" t="s">
        <v>68</v>
      </c>
      <c r="F154" s="365">
        <f>_xlfn.STDEV.P(G5:G11)</f>
        <v>4.0144977066545573E-2</v>
      </c>
      <c r="G154" s="373">
        <f>F154/F153</f>
        <v>7.5927383606446464E-2</v>
      </c>
      <c r="I154" s="634"/>
      <c r="J154" s="635"/>
      <c r="K154" s="661"/>
      <c r="L154" s="120" t="s">
        <v>68</v>
      </c>
      <c r="M154" s="122">
        <f>_xlfn.STDEV.P(H12:H18)</f>
        <v>0.44363049250198183</v>
      </c>
      <c r="N154" s="373">
        <f>M154/M153</f>
        <v>0.67941747380354711</v>
      </c>
      <c r="P154" s="650"/>
      <c r="Q154" s="651"/>
      <c r="R154" s="663"/>
      <c r="S154" s="119" t="s">
        <v>68</v>
      </c>
      <c r="T154" s="122">
        <f>_xlfn.STDEV.P(I26:I31)</f>
        <v>3.5276576197953218</v>
      </c>
      <c r="U154" s="373">
        <f>T154/T153</f>
        <v>0.84400790013405957</v>
      </c>
    </row>
    <row r="155" spans="2:21" ht="17.25" customHeight="1" x14ac:dyDescent="0.25">
      <c r="B155" s="634"/>
      <c r="C155" s="635"/>
      <c r="D155" s="638" t="s">
        <v>126</v>
      </c>
      <c r="E155" s="378" t="s">
        <v>67</v>
      </c>
      <c r="F155" s="124">
        <f>AVERAGE(G38:G46)</f>
        <v>0.40384444444444445</v>
      </c>
      <c r="G155" s="371"/>
      <c r="I155" s="634"/>
      <c r="J155" s="635"/>
      <c r="K155" s="660" t="s">
        <v>52</v>
      </c>
      <c r="L155" s="119" t="s">
        <v>67</v>
      </c>
      <c r="M155" s="124">
        <f>AVERAGE(H19:H25)</f>
        <v>0.46921428571428575</v>
      </c>
      <c r="N155" s="371"/>
      <c r="P155" s="650"/>
      <c r="Q155" s="651"/>
      <c r="R155" s="664" t="s">
        <v>112</v>
      </c>
      <c r="S155" s="171" t="s">
        <v>67</v>
      </c>
      <c r="T155" s="124">
        <f>AVERAGE(I32:I37)</f>
        <v>2.9435666666666669</v>
      </c>
      <c r="U155" s="371"/>
    </row>
    <row r="156" spans="2:21" ht="15" customHeight="1" thickBot="1" x14ac:dyDescent="0.3">
      <c r="B156" s="634"/>
      <c r="C156" s="635"/>
      <c r="D156" s="639"/>
      <c r="E156" s="378" t="s">
        <v>68</v>
      </c>
      <c r="F156" s="124">
        <f>_xlfn.STDEV.P(G38:G46)</f>
        <v>0.17702118587026122</v>
      </c>
      <c r="G156" s="373">
        <f>F156/F155</f>
        <v>0.43834002994341908</v>
      </c>
      <c r="I156" s="634"/>
      <c r="J156" s="635"/>
      <c r="K156" s="661"/>
      <c r="L156" s="119" t="s">
        <v>68</v>
      </c>
      <c r="M156" s="124">
        <f>_xlfn.STDEV.P(H19:H25)</f>
        <v>0.41132985522074417</v>
      </c>
      <c r="N156" s="373">
        <f>M156/M155</f>
        <v>0.87663540464156153</v>
      </c>
      <c r="P156" s="650"/>
      <c r="Q156" s="651"/>
      <c r="R156" s="663"/>
      <c r="S156" s="170" t="s">
        <v>68</v>
      </c>
      <c r="T156" s="122">
        <f>_xlfn.STDEV.P(I32:I37)</f>
        <v>2.1581984652843111</v>
      </c>
      <c r="U156" s="373">
        <f>T156/T155</f>
        <v>0.73319163779235319</v>
      </c>
    </row>
    <row r="157" spans="2:21" ht="15.75" customHeight="1" x14ac:dyDescent="0.25">
      <c r="B157" s="634"/>
      <c r="C157" s="635"/>
      <c r="D157" s="638" t="s">
        <v>125</v>
      </c>
      <c r="E157" s="34" t="s">
        <v>67</v>
      </c>
      <c r="F157" s="121">
        <f>AVERAGE(G47:G55)</f>
        <v>0.43667777777777783</v>
      </c>
      <c r="G157" s="374"/>
      <c r="I157" s="634"/>
      <c r="J157" s="635"/>
      <c r="K157" s="658" t="s">
        <v>132</v>
      </c>
      <c r="L157" s="34" t="s">
        <v>67</v>
      </c>
      <c r="M157" s="121">
        <f>AVERAGE(H38:H46)</f>
        <v>0.2379444444444444</v>
      </c>
      <c r="N157" s="374"/>
      <c r="P157" s="650"/>
      <c r="Q157" s="651"/>
      <c r="R157" s="659" t="s">
        <v>141</v>
      </c>
      <c r="S157" s="34" t="s">
        <v>67</v>
      </c>
      <c r="T157" s="124">
        <f>AVERAGE(I56:I64)</f>
        <v>1.5394222222222222</v>
      </c>
      <c r="U157" s="374"/>
    </row>
    <row r="158" spans="2:21" ht="15" customHeight="1" thickBot="1" x14ac:dyDescent="0.3">
      <c r="B158" s="634"/>
      <c r="C158" s="635"/>
      <c r="D158" s="641"/>
      <c r="E158" s="13" t="s">
        <v>68</v>
      </c>
      <c r="F158" s="122">
        <f>_xlfn.STDEV.P(G47:G55)</f>
        <v>0.21991011182742504</v>
      </c>
      <c r="G158" s="373">
        <f>F158/F157</f>
        <v>0.50359812891448696</v>
      </c>
      <c r="I158" s="634"/>
      <c r="J158" s="635"/>
      <c r="K158" s="641"/>
      <c r="L158" s="13" t="s">
        <v>68</v>
      </c>
      <c r="M158" s="122">
        <f>_xlfn.STDEV.P(H38:H46)</f>
        <v>0.14485125789436648</v>
      </c>
      <c r="N158" s="373">
        <f>M158/M157</f>
        <v>0.60876083168307193</v>
      </c>
      <c r="P158" s="650"/>
      <c r="Q158" s="651"/>
      <c r="R158" s="641"/>
      <c r="S158" s="13" t="s">
        <v>68</v>
      </c>
      <c r="T158" s="122">
        <f>_xlfn.STDEV.P(I56:I64)</f>
        <v>1.8805407418421953</v>
      </c>
      <c r="U158" s="373">
        <f>T158/T157</f>
        <v>1.2215886679403354</v>
      </c>
    </row>
    <row r="159" spans="2:21" ht="15" customHeight="1" x14ac:dyDescent="0.25">
      <c r="B159" s="634"/>
      <c r="C159" s="635"/>
      <c r="D159" s="640" t="s">
        <v>127</v>
      </c>
      <c r="E159" s="34" t="s">
        <v>67</v>
      </c>
      <c r="F159" s="124">
        <f>AVERAGE(G56:G64)</f>
        <v>0.48455555555555552</v>
      </c>
      <c r="G159" s="374"/>
      <c r="I159" s="634"/>
      <c r="J159" s="635"/>
      <c r="K159" s="658" t="s">
        <v>133</v>
      </c>
      <c r="L159" s="34" t="s">
        <v>67</v>
      </c>
      <c r="M159" s="121">
        <f>AVERAGE(H47:H55)</f>
        <v>0.16601111111111111</v>
      </c>
      <c r="N159" s="374"/>
      <c r="P159" s="650"/>
      <c r="Q159" s="651"/>
      <c r="R159" s="658" t="s">
        <v>140</v>
      </c>
      <c r="S159" s="378" t="s">
        <v>67</v>
      </c>
      <c r="T159" s="124">
        <f>AVERAGE(I65:I73)</f>
        <v>2.9028888888888895</v>
      </c>
      <c r="U159" s="374"/>
    </row>
    <row r="160" spans="2:21" ht="15.75" customHeight="1" thickBot="1" x14ac:dyDescent="0.3">
      <c r="B160" s="634"/>
      <c r="C160" s="635"/>
      <c r="D160" s="641"/>
      <c r="E160" s="378" t="s">
        <v>68</v>
      </c>
      <c r="F160" s="122">
        <f>_xlfn.STDEV.P(G56:G64)</f>
        <v>0.11118987874713483</v>
      </c>
      <c r="G160" s="373">
        <f>F160/F159</f>
        <v>0.22946776168865252</v>
      </c>
      <c r="I160" s="634"/>
      <c r="J160" s="635"/>
      <c r="K160" s="641"/>
      <c r="L160" s="13" t="s">
        <v>68</v>
      </c>
      <c r="M160" s="122">
        <f>_xlfn.STDEV.P(H47:H55)</f>
        <v>7.4174860138346163E-2</v>
      </c>
      <c r="N160" s="373">
        <f>M160/M159</f>
        <v>0.44680660012389767</v>
      </c>
      <c r="P160" s="650"/>
      <c r="Q160" s="651"/>
      <c r="R160" s="641"/>
      <c r="S160" s="378" t="s">
        <v>68</v>
      </c>
      <c r="T160" s="122">
        <f>_xlfn.STDEV.P(I65:I73)</f>
        <v>1.0349519607149165</v>
      </c>
      <c r="U160" s="373">
        <f>T160/T159</f>
        <v>0.35652482762130622</v>
      </c>
    </row>
    <row r="161" spans="2:21" ht="17.25" customHeight="1" x14ac:dyDescent="0.25">
      <c r="B161" s="634"/>
      <c r="C161" s="635"/>
      <c r="D161" s="640" t="s">
        <v>128</v>
      </c>
      <c r="E161" s="34" t="s">
        <v>67</v>
      </c>
      <c r="F161" s="121">
        <f>AVERAGE(G65:G73)</f>
        <v>0.58630000000000004</v>
      </c>
      <c r="G161" s="374"/>
      <c r="I161" s="634"/>
      <c r="J161" s="635"/>
      <c r="K161" s="659" t="s">
        <v>83</v>
      </c>
      <c r="L161" s="34" t="s">
        <v>67</v>
      </c>
      <c r="M161" s="121">
        <f>AVERAGE(H74:H82)</f>
        <v>0.30271111111111115</v>
      </c>
      <c r="N161" s="374"/>
      <c r="P161" s="650"/>
      <c r="Q161" s="651"/>
      <c r="R161" s="659" t="s">
        <v>138</v>
      </c>
      <c r="S161" s="34" t="s">
        <v>67</v>
      </c>
      <c r="T161" s="124">
        <f>AVERAGE(I74:I82)</f>
        <v>5.6595111111111116</v>
      </c>
      <c r="U161" s="374"/>
    </row>
    <row r="162" spans="2:21" ht="15" customHeight="1" thickBot="1" x14ac:dyDescent="0.3">
      <c r="B162" s="634"/>
      <c r="C162" s="635"/>
      <c r="D162" s="641"/>
      <c r="E162" s="13" t="s">
        <v>68</v>
      </c>
      <c r="F162" s="122">
        <f>_xlfn.STDEV.P(G65:G73)</f>
        <v>0.12378766766793325</v>
      </c>
      <c r="G162" s="373">
        <f>F162/F161</f>
        <v>0.21113366479265436</v>
      </c>
      <c r="I162" s="634"/>
      <c r="J162" s="635"/>
      <c r="K162" s="641"/>
      <c r="L162" s="378" t="s">
        <v>68</v>
      </c>
      <c r="M162" s="122">
        <f>_xlfn.STDEV.P(H74:H82)</f>
        <v>0.14511441037596992</v>
      </c>
      <c r="N162" s="373">
        <f>M162/M161</f>
        <v>0.47938250381138198</v>
      </c>
      <c r="P162" s="650"/>
      <c r="Q162" s="651"/>
      <c r="R162" s="641"/>
      <c r="S162" s="378" t="s">
        <v>68</v>
      </c>
      <c r="T162" s="122">
        <f>_xlfn.STDEV.P(I74:I82)</f>
        <v>2.0076875434436405</v>
      </c>
      <c r="U162" s="373">
        <f>T162/T161</f>
        <v>0.35474575524766105</v>
      </c>
    </row>
    <row r="163" spans="2:21" ht="18" customHeight="1" x14ac:dyDescent="0.25">
      <c r="B163" s="634"/>
      <c r="C163" s="635"/>
      <c r="D163" s="654" t="s">
        <v>131</v>
      </c>
      <c r="E163" s="265" t="s">
        <v>67</v>
      </c>
      <c r="F163" s="363">
        <f>AVERAGE(G92:G100)</f>
        <v>0.3832444444444445</v>
      </c>
      <c r="G163" s="375"/>
      <c r="I163" s="634"/>
      <c r="J163" s="635"/>
      <c r="K163" s="640" t="s">
        <v>134</v>
      </c>
      <c r="L163" s="34" t="s">
        <v>67</v>
      </c>
      <c r="M163" s="124">
        <f>AVERAGE(H83:H91)</f>
        <v>0.62832222222222223</v>
      </c>
      <c r="N163" s="375"/>
      <c r="P163" s="650"/>
      <c r="Q163" s="651"/>
      <c r="R163" s="658" t="s">
        <v>139</v>
      </c>
      <c r="S163" s="34" t="s">
        <v>67</v>
      </c>
      <c r="T163" s="121">
        <f>AVERAGE(I83:I91)</f>
        <v>7.7887666666666666</v>
      </c>
      <c r="U163" s="375"/>
    </row>
    <row r="164" spans="2:21" ht="15.75" customHeight="1" thickBot="1" x14ac:dyDescent="0.3">
      <c r="B164" s="634"/>
      <c r="C164" s="635"/>
      <c r="D164" s="655"/>
      <c r="E164" s="267" t="s">
        <v>17</v>
      </c>
      <c r="F164" s="123">
        <f>_xlfn.STDEV.P(G92:G100)</f>
        <v>8.9441888162228936E-2</v>
      </c>
      <c r="G164" s="373">
        <f>F164/F163</f>
        <v>0.23338078205382706</v>
      </c>
      <c r="I164" s="634"/>
      <c r="J164" s="635"/>
      <c r="K164" s="641"/>
      <c r="L164" s="378" t="s">
        <v>68</v>
      </c>
      <c r="M164" s="122">
        <f>_xlfn.STDEV.P(H83:H91)</f>
        <v>0.35131518858198413</v>
      </c>
      <c r="N164" s="373">
        <f>M164/M163</f>
        <v>0.55913220344088443</v>
      </c>
      <c r="P164" s="650"/>
      <c r="Q164" s="651"/>
      <c r="R164" s="641"/>
      <c r="S164" s="13" t="s">
        <v>68</v>
      </c>
      <c r="T164" s="122">
        <f>_xlfn.STDEV.P(I83:I91)</f>
        <v>3.9128790855044038</v>
      </c>
      <c r="U164" s="373">
        <f>T164/T163</f>
        <v>0.50237467020937043</v>
      </c>
    </row>
    <row r="165" spans="2:21" ht="15" customHeight="1" x14ac:dyDescent="0.25">
      <c r="B165" s="634"/>
      <c r="C165" s="635"/>
      <c r="D165" s="654" t="s">
        <v>130</v>
      </c>
      <c r="E165" s="265" t="s">
        <v>67</v>
      </c>
      <c r="F165" s="363">
        <f>AVERAGE(G101:G109)</f>
        <v>0.36861111111111117</v>
      </c>
      <c r="G165" s="374"/>
      <c r="I165" s="634"/>
      <c r="J165" s="635"/>
      <c r="K165" s="654" t="s">
        <v>131</v>
      </c>
      <c r="L165" s="265" t="s">
        <v>67</v>
      </c>
      <c r="M165" s="125">
        <f>AVERAGE(H92:H100)</f>
        <v>0.29057777777777777</v>
      </c>
      <c r="N165" s="374"/>
      <c r="P165" s="650"/>
      <c r="Q165" s="651"/>
      <c r="R165" s="654" t="s">
        <v>131</v>
      </c>
      <c r="S165" s="265" t="s">
        <v>67</v>
      </c>
      <c r="T165" s="125">
        <f>AVERAGE(I92:I100)</f>
        <v>2.5955444444444442</v>
      </c>
      <c r="U165" s="374"/>
    </row>
    <row r="166" spans="2:21" ht="15" customHeight="1" thickBot="1" x14ac:dyDescent="0.3">
      <c r="B166" s="634"/>
      <c r="C166" s="635"/>
      <c r="D166" s="655"/>
      <c r="E166" s="267" t="s">
        <v>17</v>
      </c>
      <c r="F166" s="123">
        <f>_xlfn.STDEV.P(G101:G109)</f>
        <v>3.8238562398721948E-2</v>
      </c>
      <c r="G166" s="373">
        <f>F166/F165</f>
        <v>0.1037368686024107</v>
      </c>
      <c r="I166" s="634"/>
      <c r="J166" s="635"/>
      <c r="K166" s="655"/>
      <c r="L166" s="266" t="s">
        <v>68</v>
      </c>
      <c r="M166" s="123">
        <f>_xlfn.STDEV.P(H92:H100)</f>
        <v>0.14567806803418579</v>
      </c>
      <c r="N166" s="373">
        <f>M166/M165</f>
        <v>0.50133932865848585</v>
      </c>
      <c r="P166" s="650"/>
      <c r="Q166" s="651"/>
      <c r="R166" s="655"/>
      <c r="S166" s="266" t="s">
        <v>68</v>
      </c>
      <c r="T166" s="123">
        <f>_xlfn.STDEV.P(I92:I100)</f>
        <v>1.9010187322188368</v>
      </c>
      <c r="U166" s="373">
        <f>T166/T165</f>
        <v>0.73241617429738703</v>
      </c>
    </row>
    <row r="167" spans="2:21" ht="15" customHeight="1" x14ac:dyDescent="0.25">
      <c r="B167" s="634"/>
      <c r="C167" s="635"/>
      <c r="D167" s="656" t="s">
        <v>129</v>
      </c>
      <c r="E167" s="266" t="s">
        <v>67</v>
      </c>
      <c r="F167" s="125">
        <f>AVERAGE(G110:G118)</f>
        <v>0.51880000000000004</v>
      </c>
      <c r="G167" s="374"/>
      <c r="I167" s="634"/>
      <c r="J167" s="635"/>
      <c r="K167" s="654" t="s">
        <v>130</v>
      </c>
      <c r="L167" s="265" t="s">
        <v>67</v>
      </c>
      <c r="M167" s="125">
        <f>AVERAGE(H101:H109)</f>
        <v>0.37901111111111108</v>
      </c>
      <c r="N167" s="374"/>
      <c r="P167" s="650"/>
      <c r="Q167" s="651"/>
      <c r="R167" s="654" t="s">
        <v>130</v>
      </c>
      <c r="S167" s="265" t="s">
        <v>67</v>
      </c>
      <c r="T167" s="125">
        <f>AVERAGE(I101:I109)</f>
        <v>2.6089555555555553</v>
      </c>
      <c r="U167" s="374"/>
    </row>
    <row r="168" spans="2:21" ht="15" customHeight="1" thickBot="1" x14ac:dyDescent="0.3">
      <c r="B168" s="634"/>
      <c r="C168" s="635"/>
      <c r="D168" s="665"/>
      <c r="E168" s="266" t="s">
        <v>68</v>
      </c>
      <c r="F168" s="125">
        <f>_xlfn.STDEV.P(G110:G118)</f>
        <v>9.726795749657495E-2</v>
      </c>
      <c r="G168" s="376">
        <f>F168/F167</f>
        <v>0.18748642539817839</v>
      </c>
      <c r="I168" s="634"/>
      <c r="J168" s="635"/>
      <c r="K168" s="655"/>
      <c r="L168" s="266" t="s">
        <v>68</v>
      </c>
      <c r="M168" s="125">
        <f>_xlfn.STDEV.P(H101:H109)</f>
        <v>0.2453464011213734</v>
      </c>
      <c r="N168" s="376">
        <f>M168/M167</f>
        <v>0.64733300404337624</v>
      </c>
      <c r="P168" s="650"/>
      <c r="Q168" s="651"/>
      <c r="R168" s="655"/>
      <c r="S168" s="266" t="s">
        <v>68</v>
      </c>
      <c r="T168" s="125">
        <f>_xlfn.STDEV.P(I101:I109)</f>
        <v>1.6929128126864732</v>
      </c>
      <c r="U168" s="376">
        <f>T168/T167</f>
        <v>0.64888526333135699</v>
      </c>
    </row>
    <row r="169" spans="2:21" ht="15" customHeight="1" x14ac:dyDescent="0.25">
      <c r="B169" s="634"/>
      <c r="C169" s="635"/>
      <c r="D169" s="644" t="s">
        <v>142</v>
      </c>
      <c r="E169" s="645"/>
      <c r="F169" s="364">
        <f>AVERAGE(F153)</f>
        <v>0.52872857142857144</v>
      </c>
      <c r="G169" s="377">
        <f>AVERAGE(G154)</f>
        <v>7.5927383606446464E-2</v>
      </c>
      <c r="I169" s="634"/>
      <c r="J169" s="635"/>
      <c r="K169" s="656" t="s">
        <v>129</v>
      </c>
      <c r="L169" s="265" t="s">
        <v>67</v>
      </c>
      <c r="M169" s="364">
        <f>AVERAGE(H110:H118)</f>
        <v>0.1902777777777778</v>
      </c>
      <c r="N169" s="377"/>
      <c r="P169" s="650"/>
      <c r="Q169" s="651"/>
      <c r="R169" s="656" t="s">
        <v>129</v>
      </c>
      <c r="S169" s="265" t="s">
        <v>67</v>
      </c>
      <c r="T169" s="364">
        <f>AVERAGE(I110:I118)</f>
        <v>2.557544444444444</v>
      </c>
      <c r="U169" s="377"/>
    </row>
    <row r="170" spans="2:21" ht="15" customHeight="1" thickBot="1" x14ac:dyDescent="0.3">
      <c r="B170" s="634"/>
      <c r="C170" s="635"/>
      <c r="D170" s="646" t="s">
        <v>143</v>
      </c>
      <c r="E170" s="647"/>
      <c r="F170" s="367">
        <f>AVERAGE(F154)</f>
        <v>4.0144977066545573E-2</v>
      </c>
      <c r="G170" s="373">
        <f>_xlfn.STDEV.P(G154)</f>
        <v>0</v>
      </c>
      <c r="I170" s="634"/>
      <c r="J170" s="635"/>
      <c r="K170" s="657"/>
      <c r="L170" s="266" t="s">
        <v>68</v>
      </c>
      <c r="M170" s="365">
        <f>_xlfn.STDEV.P(H110:H118)</f>
        <v>5.2064293112304358E-2</v>
      </c>
      <c r="N170" s="373">
        <f>M170/M169</f>
        <v>0.27362256234203747</v>
      </c>
      <c r="P170" s="650"/>
      <c r="Q170" s="651"/>
      <c r="R170" s="657"/>
      <c r="S170" s="266" t="s">
        <v>68</v>
      </c>
      <c r="T170" s="365">
        <f>_xlfn.STDEV.P(I110:I118)</f>
        <v>1.8991097716275804</v>
      </c>
      <c r="U170" s="373">
        <f>T170/T169</f>
        <v>0.74255201146274108</v>
      </c>
    </row>
    <row r="171" spans="2:21" ht="15" customHeight="1" x14ac:dyDescent="0.25">
      <c r="B171" s="634"/>
      <c r="C171" s="635"/>
      <c r="D171" s="385" t="s">
        <v>144</v>
      </c>
      <c r="E171" s="386"/>
      <c r="F171" s="368">
        <f>AVERAGE(F155,F157,F159,F161)</f>
        <v>0.47784444444444446</v>
      </c>
      <c r="G171" s="377">
        <f>AVERAGE(G155:G162)</f>
        <v>0.34563489633480321</v>
      </c>
      <c r="I171" s="634"/>
      <c r="J171" s="635"/>
      <c r="K171" s="617" t="s">
        <v>142</v>
      </c>
      <c r="L171" s="618"/>
      <c r="M171" s="364">
        <f>AVERAGE(M153,M155)</f>
        <v>0.5610857142857143</v>
      </c>
      <c r="N171" s="377">
        <f>AVERAGE(N156)</f>
        <v>0.87663540464156153</v>
      </c>
      <c r="P171" s="650"/>
      <c r="Q171" s="651"/>
      <c r="R171" s="644" t="s">
        <v>142</v>
      </c>
      <c r="S171" s="645"/>
      <c r="T171" s="364">
        <f>AVERAGE(T153,T155)</f>
        <v>3.561608333333333</v>
      </c>
      <c r="U171" s="377">
        <f>AVERAGE(U156)</f>
        <v>0.73319163779235319</v>
      </c>
    </row>
    <row r="172" spans="2:21" ht="15.75" customHeight="1" thickBot="1" x14ac:dyDescent="0.3">
      <c r="B172" s="634"/>
      <c r="C172" s="635"/>
      <c r="D172" s="387" t="s">
        <v>145</v>
      </c>
      <c r="E172" s="388"/>
      <c r="F172" s="367">
        <f>AVERAGE(F156,F158,F160,F162)</f>
        <v>0.1579772110281886</v>
      </c>
      <c r="G172" s="373">
        <f>_xlfn.STDEV.P(G155:G162)</f>
        <v>0.12760486775850904</v>
      </c>
      <c r="I172" s="634"/>
      <c r="J172" s="635"/>
      <c r="K172" s="642" t="s">
        <v>143</v>
      </c>
      <c r="L172" s="643"/>
      <c r="M172" s="367">
        <f>AVERAGE(M154,M156)</f>
        <v>0.427480173861363</v>
      </c>
      <c r="N172" s="373">
        <f>_xlfn.STDEV.P(N156)</f>
        <v>0</v>
      </c>
      <c r="P172" s="650"/>
      <c r="Q172" s="651"/>
      <c r="R172" s="646" t="s">
        <v>143</v>
      </c>
      <c r="S172" s="647"/>
      <c r="T172" s="367">
        <f>AVERAGE(T154,T156)</f>
        <v>2.8429280425398167</v>
      </c>
      <c r="U172" s="373">
        <f>_xlfn.STDEV.P(U156)</f>
        <v>0</v>
      </c>
    </row>
    <row r="173" spans="2:21" ht="15" customHeight="1" x14ac:dyDescent="0.25">
      <c r="B173" s="634"/>
      <c r="C173" s="635"/>
      <c r="D173" s="389" t="s">
        <v>146</v>
      </c>
      <c r="E173" s="369"/>
      <c r="F173" s="366">
        <f>AVERAGE(F163,F165,F167)</f>
        <v>0.42355185185185196</v>
      </c>
      <c r="G173" s="376">
        <f>AVERAGE(G163:G168)</f>
        <v>0.17486802535147206</v>
      </c>
      <c r="I173" s="634"/>
      <c r="J173" s="635"/>
      <c r="K173" s="379" t="s">
        <v>144</v>
      </c>
      <c r="L173" s="380"/>
      <c r="M173" s="368">
        <f>AVERAGE(M157,M159,M161,M163)</f>
        <v>0.3337472222222222</v>
      </c>
      <c r="N173" s="377">
        <f>AVERAGE(N157:N164)</f>
        <v>0.52352053476480898</v>
      </c>
      <c r="P173" s="650"/>
      <c r="Q173" s="651"/>
      <c r="R173" s="385" t="s">
        <v>144</v>
      </c>
      <c r="S173" s="386"/>
      <c r="T173" s="368">
        <f>AVERAGE(T157,T159,T161,T163)</f>
        <v>4.4726472222222222</v>
      </c>
      <c r="U173" s="377">
        <f>AVERAGE(U157:U164)</f>
        <v>0.60880848025466827</v>
      </c>
    </row>
    <row r="174" spans="2:21" ht="15.75" customHeight="1" thickBot="1" x14ac:dyDescent="0.3">
      <c r="B174" s="636"/>
      <c r="C174" s="637"/>
      <c r="D174" s="387" t="s">
        <v>147</v>
      </c>
      <c r="E174" s="388"/>
      <c r="F174" s="367">
        <f>AVERAGE(F164,F166,F168)</f>
        <v>7.4982802685841954E-2</v>
      </c>
      <c r="G174" s="373">
        <f>_xlfn.STDEV.P(G163:G168)</f>
        <v>5.3673730933940893E-2</v>
      </c>
      <c r="I174" s="634"/>
      <c r="J174" s="635"/>
      <c r="K174" s="381" t="s">
        <v>145</v>
      </c>
      <c r="L174" s="382"/>
      <c r="M174" s="367">
        <f>AVERAGE(M158,M160,M162,M164)</f>
        <v>0.1788639292476667</v>
      </c>
      <c r="N174" s="373">
        <f>_xlfn.STDEV.P(N157:N164)</f>
        <v>6.3967360249474206E-2</v>
      </c>
      <c r="P174" s="650"/>
      <c r="Q174" s="651"/>
      <c r="R174" s="387" t="s">
        <v>145</v>
      </c>
      <c r="S174" s="388"/>
      <c r="T174" s="367">
        <f>AVERAGE(T158,T160,T162,T164)</f>
        <v>2.2090148328762891</v>
      </c>
      <c r="U174" s="373">
        <f>_xlfn.STDEV.P(U157:U164)</f>
        <v>0.35882538370524214</v>
      </c>
    </row>
    <row r="175" spans="2:21" ht="15" customHeight="1" x14ac:dyDescent="0.25">
      <c r="I175" s="634"/>
      <c r="J175" s="635"/>
      <c r="K175" s="383" t="s">
        <v>146</v>
      </c>
      <c r="L175" s="384"/>
      <c r="M175" s="366">
        <f>AVERAGE(M165,M167,M169)</f>
        <v>0.28662222222222217</v>
      </c>
      <c r="N175" s="376">
        <f>AVERAGE(N165:N170)</f>
        <v>0.47409829834796646</v>
      </c>
      <c r="P175" s="650"/>
      <c r="Q175" s="651"/>
      <c r="R175" s="389" t="s">
        <v>146</v>
      </c>
      <c r="S175" s="369"/>
      <c r="T175" s="366">
        <f>AVERAGE(T165,T167,T169)</f>
        <v>2.587348148148148</v>
      </c>
      <c r="U175" s="376">
        <f>AVERAGE(U165:U170)</f>
        <v>0.70795114969716177</v>
      </c>
    </row>
    <row r="176" spans="2:21" ht="15.75" customHeight="1" thickBot="1" x14ac:dyDescent="0.3">
      <c r="I176" s="636"/>
      <c r="J176" s="637"/>
      <c r="K176" s="381" t="s">
        <v>147</v>
      </c>
      <c r="L176" s="382"/>
      <c r="M176" s="367">
        <f>AVERAGE(M166,M168,M170)</f>
        <v>0.14769625408928785</v>
      </c>
      <c r="N176" s="373">
        <f>_xlfn.STDEV.P(N165:N170)</f>
        <v>0.15377782427566603</v>
      </c>
      <c r="P176" s="652"/>
      <c r="Q176" s="653"/>
      <c r="R176" s="387" t="s">
        <v>147</v>
      </c>
      <c r="S176" s="388"/>
      <c r="T176" s="367">
        <f>AVERAGE(T166,T168,T170)</f>
        <v>1.8310137721776301</v>
      </c>
      <c r="U176" s="373">
        <f>_xlfn.STDEV.P(U165:U170)</f>
        <v>4.1970370484380681E-2</v>
      </c>
    </row>
    <row r="177" ht="15" customHeight="1" x14ac:dyDescent="0.25"/>
    <row r="178" ht="15.75" customHeight="1" x14ac:dyDescent="0.25"/>
    <row r="179" ht="15" customHeight="1" x14ac:dyDescent="0.25"/>
    <row r="180" ht="15.75" customHeight="1" x14ac:dyDescent="0.25"/>
    <row r="181" ht="15" customHeight="1" x14ac:dyDescent="0.25"/>
    <row r="182" ht="15" customHeight="1" x14ac:dyDescent="0.25"/>
    <row r="183" ht="15.75" customHeight="1" x14ac:dyDescent="0.25"/>
    <row r="184" ht="15.75" customHeight="1" x14ac:dyDescent="0.25"/>
    <row r="185" ht="15.75" customHeight="1" x14ac:dyDescent="0.25"/>
    <row r="186" ht="15.75" customHeight="1" x14ac:dyDescent="0.25"/>
    <row r="187" ht="15" customHeight="1" x14ac:dyDescent="0.25"/>
    <row r="188" ht="15.75" customHeight="1" x14ac:dyDescent="0.25"/>
    <row r="189" ht="15" customHeight="1" x14ac:dyDescent="0.25"/>
    <row r="190" ht="15.75" customHeight="1" x14ac:dyDescent="0.25"/>
    <row r="191" ht="15" customHeight="1" x14ac:dyDescent="0.25"/>
    <row r="192" ht="15.75" customHeight="1" x14ac:dyDescent="0.25"/>
    <row r="193" ht="15.75" customHeight="1" x14ac:dyDescent="0.25"/>
    <row r="194" ht="15.75" customHeight="1" x14ac:dyDescent="0.25"/>
    <row r="195" ht="14.25" customHeight="1" x14ac:dyDescent="0.25"/>
    <row r="196" ht="15.75" customHeight="1" x14ac:dyDescent="0.25"/>
    <row r="197" ht="15.75" customHeight="1" x14ac:dyDescent="0.25"/>
    <row r="198" ht="15" customHeight="1" x14ac:dyDescent="0.25"/>
    <row r="199" ht="15" customHeight="1" x14ac:dyDescent="0.25"/>
    <row r="200" ht="15" customHeight="1" x14ac:dyDescent="0.25"/>
    <row r="201" ht="15" customHeight="1" x14ac:dyDescent="0.25"/>
    <row r="202" ht="15" customHeight="1" x14ac:dyDescent="0.25"/>
    <row r="203" ht="15.75" customHeight="1" x14ac:dyDescent="0.25"/>
    <row r="204" ht="15" customHeight="1" x14ac:dyDescent="0.25"/>
    <row r="205" ht="15.75" customHeight="1" x14ac:dyDescent="0.25"/>
    <row r="206" ht="15.75" customHeight="1" x14ac:dyDescent="0.25"/>
    <row r="207" ht="15.75" customHeight="1" x14ac:dyDescent="0.25"/>
    <row r="208" ht="15.75" customHeight="1" x14ac:dyDescent="0.25"/>
    <row r="209" spans="2:8" ht="15.75" customHeight="1" x14ac:dyDescent="0.25"/>
    <row r="210" spans="2:8" ht="15.75" customHeight="1" x14ac:dyDescent="0.25"/>
    <row r="211" spans="2:8" ht="15.75" customHeight="1" x14ac:dyDescent="0.25"/>
    <row r="212" spans="2:8" ht="15.75" customHeight="1" x14ac:dyDescent="0.25"/>
    <row r="213" spans="2:8" ht="15.75" customHeight="1" x14ac:dyDescent="0.25"/>
    <row r="216" spans="2:8" x14ac:dyDescent="0.25">
      <c r="B216" s="18"/>
      <c r="G216"/>
      <c r="H216"/>
    </row>
    <row r="217" spans="2:8" x14ac:dyDescent="0.25">
      <c r="B217" s="18"/>
      <c r="G217"/>
      <c r="H217"/>
    </row>
  </sheetData>
  <mergeCells count="67">
    <mergeCell ref="B3:B4"/>
    <mergeCell ref="C3:C4"/>
    <mergeCell ref="A119:D129"/>
    <mergeCell ref="E129:F129"/>
    <mergeCell ref="D136:D137"/>
    <mergeCell ref="E124:F124"/>
    <mergeCell ref="D2:F3"/>
    <mergeCell ref="A130:I132"/>
    <mergeCell ref="A2:C2"/>
    <mergeCell ref="A3:A4"/>
    <mergeCell ref="B136:C142"/>
    <mergeCell ref="G2:I2"/>
    <mergeCell ref="E125:F125"/>
    <mergeCell ref="E128:F128"/>
    <mergeCell ref="E119:F119"/>
    <mergeCell ref="E126:F126"/>
    <mergeCell ref="E127:F127"/>
    <mergeCell ref="E120:F120"/>
    <mergeCell ref="E121:F121"/>
    <mergeCell ref="E122:F122"/>
    <mergeCell ref="E123:F123"/>
    <mergeCell ref="D163:D164"/>
    <mergeCell ref="D165:D166"/>
    <mergeCell ref="D169:E169"/>
    <mergeCell ref="D170:E170"/>
    <mergeCell ref="R153:R154"/>
    <mergeCell ref="R155:R156"/>
    <mergeCell ref="D167:D168"/>
    <mergeCell ref="K153:K154"/>
    <mergeCell ref="K159:K160"/>
    <mergeCell ref="K163:K164"/>
    <mergeCell ref="K169:K170"/>
    <mergeCell ref="D153:D154"/>
    <mergeCell ref="D157:D158"/>
    <mergeCell ref="D159:D160"/>
    <mergeCell ref="R157:R158"/>
    <mergeCell ref="R161:R162"/>
    <mergeCell ref="R171:S171"/>
    <mergeCell ref="R172:S172"/>
    <mergeCell ref="P152:Q176"/>
    <mergeCell ref="I152:J176"/>
    <mergeCell ref="R167:R168"/>
    <mergeCell ref="R169:R170"/>
    <mergeCell ref="R165:R166"/>
    <mergeCell ref="R163:R164"/>
    <mergeCell ref="R159:R160"/>
    <mergeCell ref="K157:K158"/>
    <mergeCell ref="K161:K162"/>
    <mergeCell ref="K165:K166"/>
    <mergeCell ref="K167:K168"/>
    <mergeCell ref="K155:K156"/>
    <mergeCell ref="M145:N145"/>
    <mergeCell ref="J2:R4"/>
    <mergeCell ref="J130:R132"/>
    <mergeCell ref="K171:L171"/>
    <mergeCell ref="B144:C147"/>
    <mergeCell ref="I137:J137"/>
    <mergeCell ref="K137:L137"/>
    <mergeCell ref="I136:N136"/>
    <mergeCell ref="M137:N137"/>
    <mergeCell ref="I144:N144"/>
    <mergeCell ref="I145:J145"/>
    <mergeCell ref="K145:L145"/>
    <mergeCell ref="B152:C174"/>
    <mergeCell ref="D155:D156"/>
    <mergeCell ref="D161:D162"/>
    <mergeCell ref="K172:L172"/>
  </mergeCells>
  <pageMargins left="0.7" right="0.7" top="0.75" bottom="0.75" header="0.3" footer="0.3"/>
  <pageSetup orientation="portrait" horizontalDpi="4294967293"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I101"/>
  <sheetViews>
    <sheetView topLeftCell="A55" zoomScale="190" zoomScaleNormal="190" workbookViewId="0">
      <selection activeCell="B35" sqref="B35"/>
    </sheetView>
  </sheetViews>
  <sheetFormatPr defaultRowHeight="15" x14ac:dyDescent="0.25"/>
  <cols>
    <col min="2" max="2" width="9.140625" customWidth="1"/>
    <col min="3" max="3" width="10.28515625" style="11" customWidth="1"/>
    <col min="4" max="6" width="13.85546875" style="18" customWidth="1"/>
    <col min="7" max="8" width="9.140625" style="18"/>
    <col min="9" max="9" width="11.140625" style="18" customWidth="1"/>
    <col min="10" max="10" width="10.5703125" style="18" customWidth="1"/>
    <col min="11" max="11" width="10.28515625" style="18" customWidth="1"/>
    <col min="12" max="12" width="10.140625" style="18" customWidth="1"/>
    <col min="13" max="13" width="10.28515625" style="18" customWidth="1"/>
    <col min="14" max="14" width="10.5703125" style="18" customWidth="1"/>
    <col min="26" max="26" width="10.7109375" customWidth="1"/>
    <col min="27" max="27" width="9.140625" style="18"/>
    <col min="30" max="32" width="17.42578125" customWidth="1"/>
    <col min="34" max="34" width="11" customWidth="1"/>
    <col min="35" max="35" width="7" customWidth="1"/>
    <col min="36" max="36" width="6.7109375" customWidth="1"/>
    <col min="37" max="37" width="9.42578125" customWidth="1"/>
    <col min="38" max="38" width="6.7109375" customWidth="1"/>
    <col min="39" max="39" width="7.42578125" customWidth="1"/>
    <col min="40" max="40" width="6.7109375" customWidth="1"/>
    <col min="41" max="41" width="7.28515625" customWidth="1"/>
    <col min="42" max="42" width="10.5703125" customWidth="1"/>
  </cols>
  <sheetData>
    <row r="1" spans="2:28" ht="15.75" thickBot="1" x14ac:dyDescent="0.3"/>
    <row r="2" spans="2:28" ht="15.75" customHeight="1" thickBot="1" x14ac:dyDescent="0.3">
      <c r="B2" s="735" t="s">
        <v>51</v>
      </c>
      <c r="C2" s="736"/>
      <c r="D2" s="688" t="s">
        <v>44</v>
      </c>
      <c r="E2" s="689"/>
      <c r="F2" s="690"/>
      <c r="G2" s="709" t="s">
        <v>43</v>
      </c>
      <c r="H2" s="710"/>
      <c r="I2" s="710"/>
      <c r="J2" s="710"/>
      <c r="K2" s="710"/>
      <c r="L2" s="711"/>
      <c r="M2" s="724" t="s">
        <v>19</v>
      </c>
      <c r="N2" s="725"/>
      <c r="O2" s="726"/>
      <c r="P2" s="752" t="s">
        <v>197</v>
      </c>
      <c r="Q2" s="753"/>
      <c r="R2" s="753"/>
      <c r="S2" s="753"/>
      <c r="T2" s="753"/>
      <c r="U2" s="754"/>
      <c r="V2" s="758" t="s">
        <v>66</v>
      </c>
      <c r="W2" s="759"/>
      <c r="X2" s="759"/>
      <c r="Y2" s="759"/>
      <c r="Z2" s="759"/>
      <c r="AA2" s="759"/>
      <c r="AB2" s="760"/>
    </row>
    <row r="3" spans="2:28" ht="15.75" customHeight="1" thickBot="1" x14ac:dyDescent="0.3">
      <c r="B3" s="737"/>
      <c r="C3" s="738"/>
      <c r="D3" s="691"/>
      <c r="E3" s="692"/>
      <c r="F3" s="693"/>
      <c r="G3" s="256" t="s">
        <v>1</v>
      </c>
      <c r="H3" s="709" t="s">
        <v>2</v>
      </c>
      <c r="I3" s="711"/>
      <c r="J3" s="712" t="s">
        <v>85</v>
      </c>
      <c r="K3" s="713"/>
      <c r="L3" s="714"/>
      <c r="M3" s="727"/>
      <c r="N3" s="728"/>
      <c r="O3" s="729"/>
      <c r="P3" s="755"/>
      <c r="Q3" s="756"/>
      <c r="R3" s="756"/>
      <c r="S3" s="756"/>
      <c r="T3" s="756"/>
      <c r="U3" s="757"/>
      <c r="V3" s="761"/>
      <c r="W3" s="762"/>
      <c r="X3" s="762"/>
      <c r="Y3" s="762"/>
      <c r="Z3" s="762"/>
      <c r="AA3" s="762"/>
      <c r="AB3" s="763"/>
    </row>
    <row r="4" spans="2:28" ht="15.75" customHeight="1" thickBot="1" x14ac:dyDescent="0.3">
      <c r="B4" s="737"/>
      <c r="C4" s="738"/>
      <c r="D4" s="19" t="s">
        <v>1</v>
      </c>
      <c r="E4" s="20" t="s">
        <v>2</v>
      </c>
      <c r="F4" s="161" t="s">
        <v>85</v>
      </c>
      <c r="G4" s="24" t="s">
        <v>96</v>
      </c>
      <c r="H4" s="21" t="s">
        <v>170</v>
      </c>
      <c r="I4" s="22" t="s">
        <v>169</v>
      </c>
      <c r="J4" s="23" t="s">
        <v>93</v>
      </c>
      <c r="K4" s="23" t="s">
        <v>94</v>
      </c>
      <c r="L4" s="23" t="s">
        <v>95</v>
      </c>
      <c r="M4" s="68" t="s">
        <v>1</v>
      </c>
      <c r="N4" s="99" t="s">
        <v>2</v>
      </c>
      <c r="O4" s="262" t="s">
        <v>85</v>
      </c>
      <c r="P4" s="68" t="s">
        <v>96</v>
      </c>
      <c r="Q4" s="256" t="s">
        <v>91</v>
      </c>
      <c r="R4" s="442" t="s">
        <v>92</v>
      </c>
      <c r="S4" s="23" t="s">
        <v>97</v>
      </c>
      <c r="T4" s="441" t="s">
        <v>98</v>
      </c>
      <c r="U4" s="99" t="s">
        <v>99</v>
      </c>
      <c r="V4" s="764"/>
      <c r="W4" s="765"/>
      <c r="X4" s="765"/>
      <c r="Y4" s="765"/>
      <c r="Z4" s="765"/>
      <c r="AA4" s="765"/>
      <c r="AB4" s="766"/>
    </row>
    <row r="5" spans="2:28" ht="15" customHeight="1" x14ac:dyDescent="0.25">
      <c r="B5" s="25" t="s">
        <v>50</v>
      </c>
      <c r="C5" s="26" t="s">
        <v>22</v>
      </c>
      <c r="D5" s="142">
        <v>7.4000000000000003E-3</v>
      </c>
      <c r="E5" s="251"/>
      <c r="F5" s="454"/>
      <c r="G5" s="230">
        <v>0.57130000000000003</v>
      </c>
      <c r="H5" s="235"/>
      <c r="I5" s="454"/>
      <c r="J5" s="460"/>
      <c r="K5" s="461"/>
      <c r="L5" s="461"/>
      <c r="M5" s="69">
        <v>1</v>
      </c>
      <c r="N5" s="504">
        <v>1</v>
      </c>
      <c r="O5" s="501">
        <v>1</v>
      </c>
      <c r="P5" s="77">
        <v>0</v>
      </c>
      <c r="Q5" s="495">
        <v>1</v>
      </c>
      <c r="R5" s="490">
        <v>0</v>
      </c>
      <c r="S5" s="15">
        <v>0</v>
      </c>
      <c r="T5" s="482">
        <v>0</v>
      </c>
      <c r="U5" s="17">
        <v>0</v>
      </c>
      <c r="V5" t="s">
        <v>190</v>
      </c>
    </row>
    <row r="6" spans="2:28" ht="15.75" customHeight="1" x14ac:dyDescent="0.25">
      <c r="B6" s="27" t="s">
        <v>50</v>
      </c>
      <c r="C6" s="28" t="s">
        <v>24</v>
      </c>
      <c r="D6" s="29">
        <v>8.0000000000000002E-3</v>
      </c>
      <c r="E6" s="252"/>
      <c r="F6" s="456"/>
      <c r="G6" s="232">
        <v>0.4032</v>
      </c>
      <c r="H6" s="231"/>
      <c r="I6" s="456"/>
      <c r="J6" s="462"/>
      <c r="K6" s="463"/>
      <c r="L6" s="463"/>
      <c r="M6" s="70">
        <v>1</v>
      </c>
      <c r="N6" s="505">
        <v>1</v>
      </c>
      <c r="O6" s="502">
        <v>1</v>
      </c>
      <c r="P6" s="78">
        <v>1</v>
      </c>
      <c r="Q6" s="495">
        <v>1</v>
      </c>
      <c r="R6" s="490">
        <v>1</v>
      </c>
      <c r="S6" s="14">
        <v>0</v>
      </c>
      <c r="T6" s="484">
        <v>0</v>
      </c>
      <c r="U6" s="491">
        <v>0</v>
      </c>
      <c r="V6" t="s">
        <v>195</v>
      </c>
    </row>
    <row r="7" spans="2:28" ht="15.75" customHeight="1" x14ac:dyDescent="0.25">
      <c r="B7" s="27" t="s">
        <v>50</v>
      </c>
      <c r="C7" s="28" t="s">
        <v>25</v>
      </c>
      <c r="D7" s="29">
        <v>8.8999999999999999E-3</v>
      </c>
      <c r="E7" s="252"/>
      <c r="F7" s="456"/>
      <c r="G7" s="232">
        <v>0.39489999999999997</v>
      </c>
      <c r="H7" s="231"/>
      <c r="I7" s="456"/>
      <c r="J7" s="462"/>
      <c r="K7" s="463"/>
      <c r="L7" s="463"/>
      <c r="M7" s="71">
        <v>1</v>
      </c>
      <c r="N7" s="506">
        <v>1</v>
      </c>
      <c r="O7" s="502">
        <v>1</v>
      </c>
      <c r="P7" s="78">
        <v>1</v>
      </c>
      <c r="Q7" s="495">
        <v>1</v>
      </c>
      <c r="R7" s="490">
        <v>1</v>
      </c>
      <c r="S7" s="14">
        <v>0</v>
      </c>
      <c r="T7" s="484">
        <v>0</v>
      </c>
      <c r="U7" s="491">
        <v>0</v>
      </c>
      <c r="V7" t="s">
        <v>196</v>
      </c>
    </row>
    <row r="8" spans="2:28" ht="15.75" customHeight="1" thickBot="1" x14ac:dyDescent="0.3">
      <c r="B8" s="445" t="s">
        <v>50</v>
      </c>
      <c r="C8" s="446" t="s">
        <v>26</v>
      </c>
      <c r="D8" s="447">
        <v>1.01E-2</v>
      </c>
      <c r="E8" s="328"/>
      <c r="F8" s="459"/>
      <c r="G8" s="239">
        <v>0.42059999999999997</v>
      </c>
      <c r="H8" s="238"/>
      <c r="I8" s="459"/>
      <c r="J8" s="82"/>
      <c r="K8" s="464"/>
      <c r="L8" s="464"/>
      <c r="M8" s="71">
        <v>1</v>
      </c>
      <c r="N8" s="507">
        <v>0</v>
      </c>
      <c r="O8" s="503">
        <v>1</v>
      </c>
      <c r="P8" s="78">
        <v>1</v>
      </c>
      <c r="Q8" s="495">
        <v>1</v>
      </c>
      <c r="R8" s="490">
        <v>1</v>
      </c>
      <c r="S8" s="14">
        <v>0</v>
      </c>
      <c r="T8" s="484">
        <v>0</v>
      </c>
      <c r="U8" s="491">
        <v>0</v>
      </c>
    </row>
    <row r="9" spans="2:28" ht="15.75" customHeight="1" x14ac:dyDescent="0.25">
      <c r="B9" s="25" t="s">
        <v>23</v>
      </c>
      <c r="C9" s="26" t="s">
        <v>27</v>
      </c>
      <c r="D9" s="235"/>
      <c r="E9" s="143">
        <v>9.7000000000000003E-3</v>
      </c>
      <c r="F9" s="454"/>
      <c r="G9" s="241"/>
      <c r="H9" s="84">
        <v>0.30719999999999997</v>
      </c>
      <c r="I9" s="454"/>
      <c r="J9" s="460"/>
      <c r="K9" s="461"/>
      <c r="L9" s="461"/>
      <c r="M9" s="481">
        <v>0</v>
      </c>
      <c r="N9" s="374">
        <v>1</v>
      </c>
      <c r="O9" s="502">
        <v>1</v>
      </c>
      <c r="P9" s="16">
        <v>0</v>
      </c>
      <c r="Q9" s="77">
        <v>1</v>
      </c>
      <c r="R9" s="492">
        <v>1</v>
      </c>
      <c r="S9" s="15">
        <v>0</v>
      </c>
      <c r="T9" s="482">
        <v>0</v>
      </c>
      <c r="U9" s="17">
        <v>0</v>
      </c>
    </row>
    <row r="10" spans="2:28" ht="15.75" customHeight="1" x14ac:dyDescent="0.25">
      <c r="B10" s="27" t="s">
        <v>23</v>
      </c>
      <c r="C10" s="28" t="s">
        <v>28</v>
      </c>
      <c r="D10" s="231"/>
      <c r="E10" s="145">
        <v>1.04E-2</v>
      </c>
      <c r="F10" s="456"/>
      <c r="G10" s="242"/>
      <c r="H10" s="496">
        <v>1.3694</v>
      </c>
      <c r="I10" s="497"/>
      <c r="J10" s="498"/>
      <c r="K10" s="499"/>
      <c r="L10" s="499"/>
      <c r="M10" s="495">
        <v>1</v>
      </c>
      <c r="N10" s="545">
        <v>1</v>
      </c>
      <c r="O10" s="500">
        <v>1</v>
      </c>
      <c r="P10" s="511">
        <v>0</v>
      </c>
      <c r="Q10" s="512">
        <v>0</v>
      </c>
      <c r="R10" s="513">
        <v>0</v>
      </c>
      <c r="S10" s="12">
        <v>1</v>
      </c>
      <c r="T10" s="514">
        <v>0</v>
      </c>
      <c r="U10" s="515">
        <v>1</v>
      </c>
      <c r="V10" t="s">
        <v>191</v>
      </c>
    </row>
    <row r="11" spans="2:28" ht="15.75" customHeight="1" x14ac:dyDescent="0.25">
      <c r="B11" s="27" t="s">
        <v>23</v>
      </c>
      <c r="C11" s="28" t="s">
        <v>29</v>
      </c>
      <c r="D11" s="231"/>
      <c r="E11" s="145">
        <v>-8.6E-3</v>
      </c>
      <c r="F11" s="456"/>
      <c r="G11" s="242"/>
      <c r="H11" s="89">
        <v>0.53910000000000002</v>
      </c>
      <c r="I11" s="456"/>
      <c r="J11" s="462"/>
      <c r="K11" s="463"/>
      <c r="L11" s="463"/>
      <c r="M11" s="485">
        <v>1</v>
      </c>
      <c r="N11" s="374">
        <v>1</v>
      </c>
      <c r="O11" s="502">
        <v>1</v>
      </c>
      <c r="P11" s="511">
        <v>1</v>
      </c>
      <c r="Q11" s="512">
        <v>1</v>
      </c>
      <c r="R11" s="513">
        <v>0</v>
      </c>
      <c r="S11" s="12">
        <v>0</v>
      </c>
      <c r="T11" s="514">
        <v>0</v>
      </c>
      <c r="U11" s="515">
        <v>0</v>
      </c>
    </row>
    <row r="12" spans="2:28" ht="15.75" customHeight="1" thickBot="1" x14ac:dyDescent="0.3">
      <c r="B12" s="445" t="s">
        <v>23</v>
      </c>
      <c r="C12" s="446" t="s">
        <v>30</v>
      </c>
      <c r="D12" s="233"/>
      <c r="E12" s="148">
        <v>-9.1999999999999998E-3</v>
      </c>
      <c r="F12" s="458"/>
      <c r="G12" s="244"/>
      <c r="H12" s="94">
        <v>0.31630000000000003</v>
      </c>
      <c r="I12" s="458"/>
      <c r="J12" s="465"/>
      <c r="K12" s="466"/>
      <c r="L12" s="466"/>
      <c r="M12" s="486">
        <v>0</v>
      </c>
      <c r="N12" s="508">
        <v>1</v>
      </c>
      <c r="O12" s="503">
        <v>1</v>
      </c>
      <c r="P12" s="516">
        <v>0</v>
      </c>
      <c r="Q12" s="517">
        <v>1</v>
      </c>
      <c r="R12" s="518">
        <v>1</v>
      </c>
      <c r="S12" s="519">
        <v>0</v>
      </c>
      <c r="T12" s="291">
        <v>0</v>
      </c>
      <c r="U12" s="299">
        <v>0</v>
      </c>
      <c r="V12" t="s">
        <v>192</v>
      </c>
    </row>
    <row r="13" spans="2:28" ht="15.75" customHeight="1" x14ac:dyDescent="0.25">
      <c r="B13" s="25" t="s">
        <v>78</v>
      </c>
      <c r="C13" s="26" t="s">
        <v>32</v>
      </c>
      <c r="D13" s="235"/>
      <c r="E13" s="251"/>
      <c r="F13" s="144">
        <v>-0.23449999999999999</v>
      </c>
      <c r="G13" s="241"/>
      <c r="H13" s="235"/>
      <c r="I13" s="454"/>
      <c r="J13" s="86">
        <v>3.9481999999999999</v>
      </c>
      <c r="K13" s="461"/>
      <c r="L13" s="461"/>
      <c r="M13" s="510">
        <v>0</v>
      </c>
      <c r="N13" s="506">
        <v>1</v>
      </c>
      <c r="O13" s="72">
        <v>1</v>
      </c>
      <c r="P13" s="520">
        <v>0</v>
      </c>
      <c r="Q13" s="511">
        <v>0</v>
      </c>
      <c r="R13" s="513">
        <v>0</v>
      </c>
      <c r="S13" s="521">
        <v>1</v>
      </c>
      <c r="T13" s="522">
        <v>1</v>
      </c>
      <c r="U13" s="523">
        <v>1</v>
      </c>
      <c r="V13" t="s">
        <v>193</v>
      </c>
    </row>
    <row r="14" spans="2:28" ht="15.75" customHeight="1" x14ac:dyDescent="0.25">
      <c r="B14" s="27" t="s">
        <v>78</v>
      </c>
      <c r="C14" s="28" t="s">
        <v>33</v>
      </c>
      <c r="D14" s="231"/>
      <c r="E14" s="252"/>
      <c r="F14" s="146">
        <v>-0.33329999999999999</v>
      </c>
      <c r="G14" s="242"/>
      <c r="H14" s="231"/>
      <c r="I14" s="456"/>
      <c r="J14" s="91">
        <v>2.2854999999999999</v>
      </c>
      <c r="K14" s="463"/>
      <c r="L14" s="463"/>
      <c r="M14" s="485">
        <v>1</v>
      </c>
      <c r="N14" s="506">
        <v>1</v>
      </c>
      <c r="O14" s="72">
        <v>1</v>
      </c>
      <c r="P14" s="511">
        <v>0</v>
      </c>
      <c r="Q14" s="511">
        <v>0</v>
      </c>
      <c r="R14" s="513">
        <v>0</v>
      </c>
      <c r="S14" s="524">
        <v>1</v>
      </c>
      <c r="T14" s="514">
        <v>1</v>
      </c>
      <c r="U14" s="515">
        <v>1</v>
      </c>
    </row>
    <row r="15" spans="2:28" ht="15.75" customHeight="1" x14ac:dyDescent="0.25">
      <c r="B15" s="27" t="s">
        <v>78</v>
      </c>
      <c r="C15" s="28" t="s">
        <v>31</v>
      </c>
      <c r="D15" s="231"/>
      <c r="E15" s="252"/>
      <c r="F15" s="146">
        <v>-0.4793</v>
      </c>
      <c r="G15" s="242"/>
      <c r="H15" s="231"/>
      <c r="I15" s="456"/>
      <c r="J15" s="91">
        <v>3.3456999999999999</v>
      </c>
      <c r="K15" s="463"/>
      <c r="L15" s="463"/>
      <c r="M15" s="485">
        <v>1</v>
      </c>
      <c r="N15" s="506">
        <v>0</v>
      </c>
      <c r="O15" s="72">
        <v>1</v>
      </c>
      <c r="P15" s="511">
        <v>0</v>
      </c>
      <c r="Q15" s="511">
        <v>0</v>
      </c>
      <c r="R15" s="513">
        <v>0</v>
      </c>
      <c r="S15" s="524">
        <v>1</v>
      </c>
      <c r="T15" s="514">
        <v>1</v>
      </c>
      <c r="U15" s="515">
        <v>1</v>
      </c>
    </row>
    <row r="16" spans="2:28" ht="15.75" thickBot="1" x14ac:dyDescent="0.3">
      <c r="B16" s="30" t="s">
        <v>78</v>
      </c>
      <c r="C16" s="31" t="s">
        <v>34</v>
      </c>
      <c r="D16" s="233"/>
      <c r="E16" s="253"/>
      <c r="F16" s="149">
        <v>0.50660000000000005</v>
      </c>
      <c r="G16" s="244"/>
      <c r="H16" s="233"/>
      <c r="I16" s="458"/>
      <c r="J16" s="96">
        <v>10.1066</v>
      </c>
      <c r="K16" s="466"/>
      <c r="L16" s="466"/>
      <c r="M16" s="486">
        <v>1</v>
      </c>
      <c r="N16" s="507">
        <v>1</v>
      </c>
      <c r="O16" s="75">
        <v>1</v>
      </c>
      <c r="P16" s="516">
        <v>0</v>
      </c>
      <c r="Q16" s="516">
        <v>0</v>
      </c>
      <c r="R16" s="518">
        <v>0</v>
      </c>
      <c r="S16" s="525">
        <v>0</v>
      </c>
      <c r="T16" s="291">
        <v>0</v>
      </c>
      <c r="U16" s="299">
        <v>0</v>
      </c>
    </row>
    <row r="17" spans="2:22" x14ac:dyDescent="0.25">
      <c r="B17" s="32" t="s">
        <v>21</v>
      </c>
      <c r="C17" s="33" t="s">
        <v>35</v>
      </c>
      <c r="D17" s="142">
        <v>8.6999999999999994E-3</v>
      </c>
      <c r="E17" s="143">
        <v>-7.7999999999999996E-3</v>
      </c>
      <c r="F17" s="454"/>
      <c r="G17" s="533">
        <v>0.4849</v>
      </c>
      <c r="H17" s="350"/>
      <c r="I17" s="230">
        <v>7.4499999999999997E-2</v>
      </c>
      <c r="J17" s="460"/>
      <c r="K17" s="461"/>
      <c r="L17" s="461"/>
      <c r="M17" s="69">
        <v>1</v>
      </c>
      <c r="N17" s="530">
        <v>1</v>
      </c>
      <c r="O17" s="502">
        <v>1</v>
      </c>
      <c r="P17" s="526">
        <v>1</v>
      </c>
      <c r="Q17" s="520"/>
      <c r="R17" s="527">
        <v>0</v>
      </c>
      <c r="S17" s="528"/>
      <c r="T17" s="522"/>
      <c r="U17" s="523"/>
      <c r="V17" t="s">
        <v>194</v>
      </c>
    </row>
    <row r="18" spans="2:22" x14ac:dyDescent="0.25">
      <c r="B18" s="32" t="s">
        <v>21</v>
      </c>
      <c r="C18" s="33" t="s">
        <v>36</v>
      </c>
      <c r="D18" s="150">
        <v>9.1999999999999998E-3</v>
      </c>
      <c r="E18" s="151">
        <v>1.0200000000000001E-2</v>
      </c>
      <c r="F18" s="455"/>
      <c r="G18" s="532">
        <v>0.34439999999999998</v>
      </c>
      <c r="H18" s="351"/>
      <c r="I18" s="232">
        <v>0.20169999999999999</v>
      </c>
      <c r="J18" s="467"/>
      <c r="K18" s="468"/>
      <c r="L18" s="468"/>
      <c r="M18" s="71">
        <v>0</v>
      </c>
      <c r="N18" s="530">
        <v>0</v>
      </c>
      <c r="O18" s="502">
        <v>1</v>
      </c>
      <c r="P18" s="568"/>
      <c r="Q18" s="511"/>
      <c r="R18" s="571"/>
      <c r="S18" s="12"/>
      <c r="T18" s="514"/>
      <c r="U18" s="515"/>
      <c r="V18" t="s">
        <v>198</v>
      </c>
    </row>
    <row r="19" spans="2:22" x14ac:dyDescent="0.25">
      <c r="B19" s="32" t="s">
        <v>21</v>
      </c>
      <c r="C19" s="33" t="s">
        <v>37</v>
      </c>
      <c r="D19" s="150">
        <v>0.01</v>
      </c>
      <c r="E19" s="151">
        <v>8.9999999999999993E-3</v>
      </c>
      <c r="F19" s="455"/>
      <c r="G19" s="532">
        <v>0.53400000000000003</v>
      </c>
      <c r="H19" s="353"/>
      <c r="I19" s="236">
        <v>0.18110000000000001</v>
      </c>
      <c r="J19" s="467"/>
      <c r="K19" s="468"/>
      <c r="L19" s="468"/>
      <c r="M19" s="71">
        <v>1</v>
      </c>
      <c r="N19" s="530">
        <v>0</v>
      </c>
      <c r="O19" s="502">
        <v>1</v>
      </c>
      <c r="P19" s="512">
        <v>1</v>
      </c>
      <c r="Q19" s="511"/>
      <c r="R19" s="571"/>
      <c r="S19" s="12"/>
      <c r="T19" s="514"/>
      <c r="U19" s="515"/>
    </row>
    <row r="20" spans="2:22" x14ac:dyDescent="0.25">
      <c r="B20" s="27" t="s">
        <v>118</v>
      </c>
      <c r="C20" s="33" t="s">
        <v>38</v>
      </c>
      <c r="D20" s="29">
        <v>7.7000000000000002E-3</v>
      </c>
      <c r="E20" s="145">
        <v>-0.01</v>
      </c>
      <c r="F20" s="456"/>
      <c r="G20" s="534">
        <v>0.52610000000000001</v>
      </c>
      <c r="H20" s="351"/>
      <c r="I20" s="232">
        <v>0.10580000000000001</v>
      </c>
      <c r="J20" s="462"/>
      <c r="K20" s="463"/>
      <c r="L20" s="463"/>
      <c r="M20" s="71">
        <v>1</v>
      </c>
      <c r="N20" s="530">
        <v>1</v>
      </c>
      <c r="O20" s="502">
        <v>1</v>
      </c>
      <c r="P20" s="512">
        <v>1</v>
      </c>
      <c r="Q20" s="511"/>
      <c r="R20" s="529">
        <v>0</v>
      </c>
      <c r="S20" s="12"/>
      <c r="T20" s="514"/>
      <c r="U20" s="515"/>
    </row>
    <row r="21" spans="2:22" x14ac:dyDescent="0.25">
      <c r="B21" s="27" t="s">
        <v>118</v>
      </c>
      <c r="C21" s="33" t="s">
        <v>39</v>
      </c>
      <c r="D21" s="449">
        <v>8.5000000000000006E-3</v>
      </c>
      <c r="E21" s="450">
        <v>-8.0999999999999996E-3</v>
      </c>
      <c r="F21" s="457"/>
      <c r="G21" s="535">
        <v>0.51339999999999997</v>
      </c>
      <c r="H21" s="566"/>
      <c r="I21" s="480">
        <v>0.29580000000000001</v>
      </c>
      <c r="J21" s="83"/>
      <c r="K21" s="469"/>
      <c r="L21" s="469"/>
      <c r="M21" s="71">
        <v>1</v>
      </c>
      <c r="N21" s="530">
        <v>1</v>
      </c>
      <c r="O21" s="502">
        <v>1</v>
      </c>
      <c r="P21" s="78">
        <v>1</v>
      </c>
      <c r="Q21" s="483"/>
      <c r="R21" s="443">
        <v>1</v>
      </c>
      <c r="S21" s="14"/>
      <c r="T21" s="484"/>
      <c r="U21" s="491"/>
    </row>
    <row r="22" spans="2:22" ht="15.75" thickBot="1" x14ac:dyDescent="0.3">
      <c r="B22" s="445" t="s">
        <v>118</v>
      </c>
      <c r="C22" s="448" t="s">
        <v>40</v>
      </c>
      <c r="D22" s="147">
        <v>8.6999999999999994E-3</v>
      </c>
      <c r="E22" s="148">
        <v>-7.7999999999999996E-3</v>
      </c>
      <c r="F22" s="458"/>
      <c r="G22" s="536">
        <v>0.67569999999999997</v>
      </c>
      <c r="H22" s="352"/>
      <c r="I22" s="234">
        <v>0.18140000000000001</v>
      </c>
      <c r="J22" s="465"/>
      <c r="K22" s="466"/>
      <c r="L22" s="466"/>
      <c r="M22" s="74">
        <v>1</v>
      </c>
      <c r="N22" s="531">
        <v>0</v>
      </c>
      <c r="O22" s="503">
        <v>1</v>
      </c>
      <c r="P22" s="80">
        <v>0</v>
      </c>
      <c r="Q22" s="489"/>
      <c r="R22" s="569"/>
      <c r="S22" s="487"/>
      <c r="T22" s="488"/>
      <c r="U22" s="494"/>
    </row>
    <row r="23" spans="2:22" x14ac:dyDescent="0.25">
      <c r="B23" s="25" t="s">
        <v>77</v>
      </c>
      <c r="C23" s="26" t="s">
        <v>41</v>
      </c>
      <c r="D23" s="451">
        <v>7.7000000000000002E-3</v>
      </c>
      <c r="E23" s="251"/>
      <c r="F23" s="471">
        <v>0.2087</v>
      </c>
      <c r="G23" s="230">
        <v>0.42280000000000001</v>
      </c>
      <c r="H23" s="235"/>
      <c r="I23" s="454"/>
      <c r="J23" s="460"/>
      <c r="K23" s="86">
        <v>-0.23910000000000001</v>
      </c>
      <c r="L23" s="402"/>
      <c r="M23" s="473">
        <v>1</v>
      </c>
      <c r="N23" s="505">
        <v>1</v>
      </c>
      <c r="O23" s="72">
        <v>1</v>
      </c>
      <c r="P23" s="77">
        <v>1</v>
      </c>
      <c r="Q23" s="483"/>
      <c r="R23" s="490"/>
      <c r="S23" s="15"/>
      <c r="T23" s="438">
        <v>0</v>
      </c>
      <c r="U23" s="17"/>
    </row>
    <row r="24" spans="2:22" x14ac:dyDescent="0.25">
      <c r="B24" s="27" t="s">
        <v>77</v>
      </c>
      <c r="C24" s="28" t="s">
        <v>42</v>
      </c>
      <c r="D24" s="452">
        <v>7.7000000000000002E-3</v>
      </c>
      <c r="E24" s="252"/>
      <c r="F24" s="470">
        <v>0.4073</v>
      </c>
      <c r="G24" s="232">
        <v>0.373</v>
      </c>
      <c r="H24" s="231"/>
      <c r="I24" s="456"/>
      <c r="J24" s="462"/>
      <c r="K24" s="92">
        <v>3.5629</v>
      </c>
      <c r="L24" s="403"/>
      <c r="M24" s="437">
        <v>0</v>
      </c>
      <c r="N24" s="505">
        <v>1</v>
      </c>
      <c r="O24" s="72">
        <v>1</v>
      </c>
      <c r="P24" s="572"/>
      <c r="Q24" s="483"/>
      <c r="R24" s="490"/>
      <c r="S24" s="14"/>
      <c r="T24" s="439">
        <v>1</v>
      </c>
      <c r="U24" s="491"/>
    </row>
    <row r="25" spans="2:22" x14ac:dyDescent="0.25">
      <c r="B25" s="27" t="s">
        <v>77</v>
      </c>
      <c r="C25" s="28" t="s">
        <v>172</v>
      </c>
      <c r="D25" s="452">
        <v>8.0999999999999996E-3</v>
      </c>
      <c r="E25" s="252"/>
      <c r="F25" s="470">
        <v>0.28120000000000001</v>
      </c>
      <c r="G25" s="232">
        <v>0.50290000000000001</v>
      </c>
      <c r="H25" s="231"/>
      <c r="I25" s="456"/>
      <c r="J25" s="462"/>
      <c r="K25" s="92">
        <v>1.327</v>
      </c>
      <c r="L25" s="403"/>
      <c r="M25" s="437">
        <v>1</v>
      </c>
      <c r="N25" s="505">
        <v>0</v>
      </c>
      <c r="O25" s="72">
        <v>1</v>
      </c>
      <c r="P25" s="78">
        <v>1</v>
      </c>
      <c r="Q25" s="483"/>
      <c r="R25" s="490"/>
      <c r="S25" s="14"/>
      <c r="T25" s="439">
        <v>0</v>
      </c>
      <c r="U25" s="491"/>
    </row>
    <row r="26" spans="2:22" x14ac:dyDescent="0.25">
      <c r="B26" s="27" t="s">
        <v>171</v>
      </c>
      <c r="C26" s="28" t="s">
        <v>173</v>
      </c>
      <c r="D26" s="452">
        <v>9.7000000000000003E-3</v>
      </c>
      <c r="E26" s="252"/>
      <c r="F26" s="470">
        <v>-0.18</v>
      </c>
      <c r="G26" s="232">
        <v>0.54</v>
      </c>
      <c r="H26" s="231"/>
      <c r="I26" s="456"/>
      <c r="J26" s="462"/>
      <c r="K26" s="92">
        <v>3.3959000000000001</v>
      </c>
      <c r="L26" s="403"/>
      <c r="M26" s="437">
        <v>1</v>
      </c>
      <c r="N26" s="505">
        <v>1</v>
      </c>
      <c r="O26" s="72">
        <v>1</v>
      </c>
      <c r="P26" s="78">
        <v>1</v>
      </c>
      <c r="Q26" s="483"/>
      <c r="R26" s="490"/>
      <c r="S26" s="14"/>
      <c r="T26" s="439">
        <v>1</v>
      </c>
      <c r="U26" s="491"/>
    </row>
    <row r="27" spans="2:22" x14ac:dyDescent="0.25">
      <c r="B27" s="27" t="s">
        <v>171</v>
      </c>
      <c r="C27" s="28" t="s">
        <v>174</v>
      </c>
      <c r="D27" s="452">
        <v>0.01</v>
      </c>
      <c r="E27" s="252"/>
      <c r="F27" s="470">
        <v>-0.31990000000000002</v>
      </c>
      <c r="G27" s="232">
        <v>0.45960000000000001</v>
      </c>
      <c r="H27" s="231"/>
      <c r="I27" s="456"/>
      <c r="J27" s="462"/>
      <c r="K27" s="92">
        <v>2.2069000000000001</v>
      </c>
      <c r="L27" s="403"/>
      <c r="M27" s="437">
        <v>1</v>
      </c>
      <c r="N27" s="505">
        <v>1</v>
      </c>
      <c r="O27" s="72">
        <v>1</v>
      </c>
      <c r="P27" s="78">
        <v>1</v>
      </c>
      <c r="Q27" s="483"/>
      <c r="R27" s="490"/>
      <c r="S27" s="14"/>
      <c r="T27" s="439">
        <v>0</v>
      </c>
      <c r="U27" s="491"/>
    </row>
    <row r="28" spans="2:22" ht="15.75" thickBot="1" x14ac:dyDescent="0.3">
      <c r="B28" s="445" t="s">
        <v>171</v>
      </c>
      <c r="C28" s="446" t="s">
        <v>175</v>
      </c>
      <c r="D28" s="453">
        <v>8.0999999999999996E-3</v>
      </c>
      <c r="E28" s="253"/>
      <c r="F28" s="472">
        <v>-0.33110000000000001</v>
      </c>
      <c r="G28" s="234">
        <v>0.38619999999999999</v>
      </c>
      <c r="H28" s="233"/>
      <c r="I28" s="458"/>
      <c r="J28" s="465"/>
      <c r="K28" s="97">
        <v>3.7507000000000001</v>
      </c>
      <c r="L28" s="404"/>
      <c r="M28" s="76">
        <v>1</v>
      </c>
      <c r="N28" s="509">
        <v>1</v>
      </c>
      <c r="O28" s="75">
        <v>1</v>
      </c>
      <c r="P28" s="80">
        <v>0</v>
      </c>
      <c r="Q28" s="489"/>
      <c r="R28" s="493"/>
      <c r="S28" s="487"/>
      <c r="T28" s="440">
        <v>1</v>
      </c>
      <c r="U28" s="494"/>
    </row>
    <row r="29" spans="2:22" x14ac:dyDescent="0.25">
      <c r="B29" s="25" t="s">
        <v>79</v>
      </c>
      <c r="C29" s="26" t="s">
        <v>177</v>
      </c>
      <c r="D29" s="350"/>
      <c r="E29" s="143">
        <v>7.4999999999999997E-3</v>
      </c>
      <c r="F29" s="144">
        <v>0.26729999999999998</v>
      </c>
      <c r="G29" s="241"/>
      <c r="H29" s="235"/>
      <c r="I29" s="85">
        <v>0.17660000000000001</v>
      </c>
      <c r="J29" s="475"/>
      <c r="K29" s="87">
        <v>4.0122</v>
      </c>
      <c r="L29" s="402"/>
      <c r="M29" s="15">
        <v>0</v>
      </c>
      <c r="N29" s="374">
        <v>0</v>
      </c>
      <c r="O29" s="72">
        <v>1</v>
      </c>
      <c r="P29" s="16"/>
      <c r="Q29" s="483"/>
      <c r="R29" s="570"/>
      <c r="S29" s="15"/>
      <c r="T29" s="438">
        <v>1</v>
      </c>
      <c r="U29" s="17"/>
    </row>
    <row r="30" spans="2:22" x14ac:dyDescent="0.25">
      <c r="B30" s="27" t="s">
        <v>79</v>
      </c>
      <c r="C30" s="28" t="s">
        <v>178</v>
      </c>
      <c r="D30" s="351"/>
      <c r="E30" s="145">
        <v>8.3000000000000001E-3</v>
      </c>
      <c r="F30" s="146">
        <v>0.18260000000000001</v>
      </c>
      <c r="G30" s="242"/>
      <c r="H30" s="231"/>
      <c r="I30" s="90">
        <v>0.24329999999999999</v>
      </c>
      <c r="J30" s="476"/>
      <c r="K30" s="92">
        <v>6.5791000000000004</v>
      </c>
      <c r="L30" s="403"/>
      <c r="M30" s="14">
        <v>0</v>
      </c>
      <c r="N30" s="374">
        <v>1</v>
      </c>
      <c r="O30" s="72">
        <v>1</v>
      </c>
      <c r="P30" s="483"/>
      <c r="Q30" s="483"/>
      <c r="R30" s="443">
        <v>1</v>
      </c>
      <c r="S30" s="14"/>
      <c r="T30" s="439">
        <v>1</v>
      </c>
      <c r="U30" s="491"/>
    </row>
    <row r="31" spans="2:22" x14ac:dyDescent="0.25">
      <c r="B31" s="27" t="s">
        <v>79</v>
      </c>
      <c r="C31" s="28" t="s">
        <v>179</v>
      </c>
      <c r="D31" s="351"/>
      <c r="E31" s="145">
        <v>8.8000000000000005E-3</v>
      </c>
      <c r="F31" s="146">
        <v>0.18090000000000001</v>
      </c>
      <c r="G31" s="242"/>
      <c r="H31" s="231"/>
      <c r="I31" s="90">
        <v>5.8700000000000002E-2</v>
      </c>
      <c r="J31" s="476"/>
      <c r="K31" s="92">
        <v>2.8656000000000001</v>
      </c>
      <c r="L31" s="403"/>
      <c r="M31" s="14">
        <v>0</v>
      </c>
      <c r="N31" s="374">
        <v>1</v>
      </c>
      <c r="O31" s="72">
        <v>1</v>
      </c>
      <c r="P31" s="483"/>
      <c r="Q31" s="483"/>
      <c r="R31" s="443">
        <v>0</v>
      </c>
      <c r="S31" s="14"/>
      <c r="T31" s="439">
        <v>1</v>
      </c>
      <c r="U31" s="491"/>
    </row>
    <row r="32" spans="2:22" x14ac:dyDescent="0.25">
      <c r="B32" s="474" t="s">
        <v>176</v>
      </c>
      <c r="C32" s="28" t="s">
        <v>180</v>
      </c>
      <c r="D32" s="351"/>
      <c r="E32" s="145">
        <v>-7.4999999999999997E-3</v>
      </c>
      <c r="F32" s="146">
        <v>0.26179999999999998</v>
      </c>
      <c r="G32" s="242"/>
      <c r="H32" s="231"/>
      <c r="I32" s="90">
        <v>0.54559999999999997</v>
      </c>
      <c r="J32" s="476"/>
      <c r="K32" s="92">
        <v>1.6298999999999999</v>
      </c>
      <c r="L32" s="403"/>
      <c r="M32" s="14">
        <v>1</v>
      </c>
      <c r="N32" s="374">
        <v>1</v>
      </c>
      <c r="O32" s="72">
        <v>1</v>
      </c>
      <c r="P32" s="483"/>
      <c r="Q32" s="483"/>
      <c r="R32" s="443">
        <v>1</v>
      </c>
      <c r="S32" s="14"/>
      <c r="T32" s="439">
        <v>0</v>
      </c>
      <c r="U32" s="491"/>
      <c r="V32" t="s">
        <v>199</v>
      </c>
    </row>
    <row r="33" spans="2:34" x14ac:dyDescent="0.25">
      <c r="B33" s="27" t="s">
        <v>176</v>
      </c>
      <c r="C33" s="28" t="s">
        <v>181</v>
      </c>
      <c r="D33" s="351"/>
      <c r="E33" s="145">
        <v>-7.9000000000000008E-3</v>
      </c>
      <c r="F33" s="146">
        <v>0.28120000000000001</v>
      </c>
      <c r="G33" s="242"/>
      <c r="H33" s="231"/>
      <c r="I33" s="90">
        <v>0.10349999999999999</v>
      </c>
      <c r="J33" s="476"/>
      <c r="K33" s="92">
        <v>3.5419999999999998</v>
      </c>
      <c r="L33" s="403"/>
      <c r="M33" s="14">
        <v>0</v>
      </c>
      <c r="N33" s="374">
        <v>1</v>
      </c>
      <c r="O33" s="72">
        <v>1</v>
      </c>
      <c r="P33" s="483"/>
      <c r="Q33" s="483"/>
      <c r="R33" s="443">
        <v>0</v>
      </c>
      <c r="S33" s="14"/>
      <c r="T33" s="439">
        <v>1</v>
      </c>
      <c r="U33" s="491"/>
    </row>
    <row r="34" spans="2:34" ht="15.75" thickBot="1" x14ac:dyDescent="0.3">
      <c r="B34" s="30" t="s">
        <v>176</v>
      </c>
      <c r="C34" s="31" t="s">
        <v>182</v>
      </c>
      <c r="D34" s="352"/>
      <c r="E34" s="148">
        <v>-9.4000000000000004E-3</v>
      </c>
      <c r="F34" s="149">
        <v>-0.19009999999999999</v>
      </c>
      <c r="G34" s="244"/>
      <c r="H34" s="233"/>
      <c r="I34" s="95">
        <v>9.8799999999999999E-2</v>
      </c>
      <c r="J34" s="477"/>
      <c r="K34" s="97">
        <v>-0.4531</v>
      </c>
      <c r="L34" s="404"/>
      <c r="M34" s="487">
        <v>1</v>
      </c>
      <c r="N34" s="508">
        <v>1</v>
      </c>
      <c r="O34" s="75">
        <v>0</v>
      </c>
      <c r="P34" s="489"/>
      <c r="Q34" s="489"/>
      <c r="R34" s="444">
        <v>0</v>
      </c>
      <c r="S34" s="487"/>
      <c r="T34" s="574"/>
      <c r="U34" s="494"/>
      <c r="V34" t="s">
        <v>200</v>
      </c>
    </row>
    <row r="35" spans="2:34" x14ac:dyDescent="0.25">
      <c r="B35" s="25" t="s">
        <v>80</v>
      </c>
      <c r="C35" s="26" t="s">
        <v>183</v>
      </c>
      <c r="D35" s="451">
        <v>8.0000000000000002E-3</v>
      </c>
      <c r="E35" s="143">
        <v>8.0999999999999996E-3</v>
      </c>
      <c r="F35" s="144">
        <v>0.21690000000000001</v>
      </c>
      <c r="G35" s="230">
        <v>0.42309999999999998</v>
      </c>
      <c r="H35" s="235"/>
      <c r="I35" s="85">
        <v>0.11409999999999999</v>
      </c>
      <c r="J35" s="460"/>
      <c r="K35" s="461"/>
      <c r="L35" s="88">
        <v>1.1639999999999999</v>
      </c>
      <c r="M35" s="73">
        <v>1</v>
      </c>
      <c r="N35" s="374">
        <v>0</v>
      </c>
      <c r="O35" s="72">
        <v>1</v>
      </c>
      <c r="P35" s="78">
        <v>1</v>
      </c>
      <c r="Q35" s="483"/>
      <c r="R35" s="570"/>
      <c r="S35" s="14"/>
      <c r="T35" s="484"/>
      <c r="U35" s="79">
        <v>1</v>
      </c>
    </row>
    <row r="36" spans="2:34" x14ac:dyDescent="0.25">
      <c r="B36" s="27" t="s">
        <v>80</v>
      </c>
      <c r="C36" s="28" t="s">
        <v>184</v>
      </c>
      <c r="D36" s="452">
        <v>8.0000000000000002E-3</v>
      </c>
      <c r="E36" s="145">
        <v>8.0999999999999996E-3</v>
      </c>
      <c r="F36" s="146">
        <v>0.30869999999999997</v>
      </c>
      <c r="G36" s="232">
        <v>0.498</v>
      </c>
      <c r="H36" s="231"/>
      <c r="I36" s="90">
        <v>0.2928</v>
      </c>
      <c r="J36" s="462"/>
      <c r="K36" s="463"/>
      <c r="L36" s="93">
        <v>2.8934000000000002</v>
      </c>
      <c r="M36" s="73">
        <v>1</v>
      </c>
      <c r="N36" s="374">
        <v>1</v>
      </c>
      <c r="O36" s="72">
        <v>1</v>
      </c>
      <c r="P36" s="78">
        <v>1</v>
      </c>
      <c r="Q36" s="483"/>
      <c r="R36" s="443">
        <v>1</v>
      </c>
      <c r="S36" s="14"/>
      <c r="T36" s="484"/>
      <c r="U36" s="79">
        <v>1</v>
      </c>
    </row>
    <row r="37" spans="2:34" x14ac:dyDescent="0.25">
      <c r="B37" s="27" t="s">
        <v>80</v>
      </c>
      <c r="C37" s="28" t="s">
        <v>185</v>
      </c>
      <c r="D37" s="452">
        <v>8.2000000000000007E-3</v>
      </c>
      <c r="E37" s="145">
        <v>7.7000000000000002E-3</v>
      </c>
      <c r="F37" s="146">
        <v>0.38940000000000002</v>
      </c>
      <c r="G37" s="232">
        <v>0.53320000000000001</v>
      </c>
      <c r="H37" s="231"/>
      <c r="I37" s="90">
        <v>0.1381</v>
      </c>
      <c r="J37" s="462"/>
      <c r="K37" s="463"/>
      <c r="L37" s="93">
        <v>1.0474000000000001</v>
      </c>
      <c r="M37" s="73">
        <v>1</v>
      </c>
      <c r="N37" s="374">
        <v>0</v>
      </c>
      <c r="O37" s="72">
        <v>1</v>
      </c>
      <c r="P37" s="78">
        <v>1</v>
      </c>
      <c r="Q37" s="483"/>
      <c r="R37" s="570"/>
      <c r="S37" s="14"/>
      <c r="T37" s="484"/>
      <c r="U37" s="79">
        <v>1</v>
      </c>
    </row>
    <row r="38" spans="2:34" x14ac:dyDescent="0.25">
      <c r="B38" s="27" t="s">
        <v>80</v>
      </c>
      <c r="C38" s="28" t="s">
        <v>186</v>
      </c>
      <c r="D38" s="479">
        <v>8.3000000000000001E-3</v>
      </c>
      <c r="E38" s="151">
        <v>7.4999999999999997E-3</v>
      </c>
      <c r="F38" s="152">
        <v>0.1792</v>
      </c>
      <c r="G38" s="232">
        <v>0.32519999999999999</v>
      </c>
      <c r="H38" s="231"/>
      <c r="I38" s="90">
        <v>0.2913</v>
      </c>
      <c r="J38" s="462"/>
      <c r="K38" s="463"/>
      <c r="L38" s="93">
        <v>5.0358999999999998</v>
      </c>
      <c r="M38" s="73">
        <v>0</v>
      </c>
      <c r="N38" s="374">
        <v>1</v>
      </c>
      <c r="O38" s="72">
        <v>1</v>
      </c>
      <c r="P38" s="572"/>
      <c r="Q38" s="483"/>
      <c r="R38" s="443">
        <v>1</v>
      </c>
      <c r="S38" s="14"/>
      <c r="T38" s="484"/>
      <c r="U38" s="79">
        <v>0</v>
      </c>
    </row>
    <row r="39" spans="2:34" ht="15.75" thickBot="1" x14ac:dyDescent="0.3">
      <c r="B39" s="27" t="s">
        <v>189</v>
      </c>
      <c r="C39" s="28" t="s">
        <v>187</v>
      </c>
      <c r="D39" s="452">
        <v>8.3000000000000001E-3</v>
      </c>
      <c r="E39" s="145">
        <v>7.9000000000000008E-3</v>
      </c>
      <c r="F39" s="146">
        <v>-0.38940000000000002</v>
      </c>
      <c r="G39" s="232">
        <v>0.64500000000000002</v>
      </c>
      <c r="H39" s="231"/>
      <c r="I39" s="90">
        <v>9.1999999999999998E-2</v>
      </c>
      <c r="J39" s="462"/>
      <c r="K39" s="463"/>
      <c r="L39" s="93">
        <v>3.1156999999999999</v>
      </c>
      <c r="M39" s="73">
        <v>1</v>
      </c>
      <c r="N39" s="374">
        <v>1</v>
      </c>
      <c r="O39" s="72">
        <v>1</v>
      </c>
      <c r="P39" s="78">
        <v>0</v>
      </c>
      <c r="Q39" s="483"/>
      <c r="R39" s="443">
        <v>0</v>
      </c>
      <c r="S39" s="14"/>
      <c r="T39" s="484"/>
      <c r="U39" s="79">
        <v>1</v>
      </c>
    </row>
    <row r="40" spans="2:34" ht="15.75" thickBot="1" x14ac:dyDescent="0.3">
      <c r="B40" s="478" t="s">
        <v>189</v>
      </c>
      <c r="C40" s="31" t="s">
        <v>188</v>
      </c>
      <c r="D40" s="453">
        <v>8.5000000000000006E-3</v>
      </c>
      <c r="E40" s="148">
        <v>8.5000000000000006E-3</v>
      </c>
      <c r="F40" s="149">
        <v>-0.18479999999999999</v>
      </c>
      <c r="G40" s="234">
        <v>0.35020000000000001</v>
      </c>
      <c r="H40" s="233"/>
      <c r="I40" s="95">
        <v>0.13750000000000001</v>
      </c>
      <c r="J40" s="465"/>
      <c r="K40" s="466"/>
      <c r="L40" s="98">
        <v>5.5427999999999997</v>
      </c>
      <c r="M40" s="76">
        <v>0</v>
      </c>
      <c r="N40" s="508">
        <v>0</v>
      </c>
      <c r="O40" s="75">
        <v>1</v>
      </c>
      <c r="P40" s="573"/>
      <c r="Q40" s="489"/>
      <c r="R40" s="569"/>
      <c r="S40" s="487"/>
      <c r="T40" s="488"/>
      <c r="U40" s="81">
        <v>0</v>
      </c>
      <c r="V40" s="706" t="s">
        <v>231</v>
      </c>
      <c r="W40" s="707"/>
      <c r="X40" s="707"/>
      <c r="Y40" s="707"/>
      <c r="Z40" s="708"/>
      <c r="AA40"/>
      <c r="AB40" s="706" t="s">
        <v>232</v>
      </c>
      <c r="AC40" s="707"/>
      <c r="AD40" s="707"/>
      <c r="AE40" s="707"/>
      <c r="AF40" s="707"/>
      <c r="AG40" s="707"/>
      <c r="AH40" s="708"/>
    </row>
    <row r="41" spans="2:34" ht="15" customHeight="1" x14ac:dyDescent="0.25">
      <c r="B41" s="739" t="s">
        <v>49</v>
      </c>
      <c r="C41" s="740"/>
      <c r="D41" s="741"/>
      <c r="E41" s="747" t="s">
        <v>6</v>
      </c>
      <c r="F41" s="748"/>
      <c r="G41" s="46">
        <f t="shared" ref="G41:L41" si="0">AVERAGE(G5:G40)</f>
        <v>0.46944090909090908</v>
      </c>
      <c r="H41" s="47">
        <f t="shared" si="0"/>
        <v>0.63300000000000001</v>
      </c>
      <c r="I41" s="47">
        <f t="shared" si="0"/>
        <v>0.18514444444444447</v>
      </c>
      <c r="J41" s="47">
        <f t="shared" si="0"/>
        <v>4.9215</v>
      </c>
      <c r="K41" s="48">
        <f t="shared" si="0"/>
        <v>2.6816666666666666</v>
      </c>
      <c r="L41" s="48">
        <f t="shared" si="0"/>
        <v>3.1332</v>
      </c>
      <c r="M41" s="632" t="s">
        <v>81</v>
      </c>
      <c r="N41" s="633"/>
      <c r="O41" s="730" t="s">
        <v>62</v>
      </c>
      <c r="P41" s="115" t="s">
        <v>1</v>
      </c>
      <c r="Q41" s="131" t="s">
        <v>2</v>
      </c>
      <c r="R41" s="131" t="s">
        <v>235</v>
      </c>
      <c r="S41" s="548" t="s">
        <v>60</v>
      </c>
      <c r="T41" s="135" t="s">
        <v>96</v>
      </c>
      <c r="U41" s="135" t="s">
        <v>91</v>
      </c>
      <c r="V41" s="547" t="s">
        <v>92</v>
      </c>
      <c r="W41" s="135" t="s">
        <v>97</v>
      </c>
      <c r="X41" s="135" t="s">
        <v>98</v>
      </c>
      <c r="Y41" s="135" t="s">
        <v>99</v>
      </c>
      <c r="Z41" s="550" t="s">
        <v>61</v>
      </c>
      <c r="AA41"/>
      <c r="AB41" s="128" t="s">
        <v>96</v>
      </c>
      <c r="AC41" s="135" t="s">
        <v>91</v>
      </c>
      <c r="AD41" s="547" t="s">
        <v>92</v>
      </c>
      <c r="AE41" s="135" t="s">
        <v>97</v>
      </c>
      <c r="AF41" s="135" t="s">
        <v>98</v>
      </c>
      <c r="AG41" s="135" t="s">
        <v>99</v>
      </c>
      <c r="AH41" s="550" t="s">
        <v>61</v>
      </c>
    </row>
    <row r="42" spans="2:34" ht="15" customHeight="1" thickBot="1" x14ac:dyDescent="0.3">
      <c r="B42" s="739"/>
      <c r="C42" s="740"/>
      <c r="D42" s="741"/>
      <c r="E42" s="674" t="s">
        <v>17</v>
      </c>
      <c r="F42" s="675"/>
      <c r="G42" s="49">
        <f>_xlfn.STDEV.P(G5:G40)</f>
        <v>9.2418473453835123E-2</v>
      </c>
      <c r="H42" s="51">
        <f>_xlfn.STDEV.P(H5:H40)</f>
        <v>0.43518579365599686</v>
      </c>
      <c r="I42" s="50">
        <f>AVERAGE(I6:I41)</f>
        <v>0.18514444444444447</v>
      </c>
      <c r="J42" s="51">
        <f>_xlfn.STDEV.P(J5:J40)</f>
        <v>3.0522211805503221</v>
      </c>
      <c r="K42" s="52">
        <f>_xlfn.STDEV.P(K5:K40)</f>
        <v>1.8638719203731664</v>
      </c>
      <c r="L42" s="52">
        <f>_xlfn.STDEV.P(L5:L40)</f>
        <v>1.7181656895266733</v>
      </c>
      <c r="M42" s="634"/>
      <c r="N42" s="635"/>
      <c r="O42" s="731"/>
      <c r="P42" s="138">
        <f>AVERAGE(M5:M8)</f>
        <v>1</v>
      </c>
      <c r="Q42" s="132"/>
      <c r="R42" s="139"/>
      <c r="S42" s="557">
        <f>AVERAGE(P42:Q42)</f>
        <v>1</v>
      </c>
      <c r="T42" s="136">
        <f>AVERAGE(P5:P8)</f>
        <v>0.75</v>
      </c>
      <c r="U42" s="132"/>
      <c r="V42" s="575"/>
      <c r="W42" s="140"/>
      <c r="X42" s="140"/>
      <c r="Y42" s="140"/>
      <c r="Z42" s="560">
        <f>AVERAGE(T42:U42)</f>
        <v>0.75</v>
      </c>
      <c r="AA42"/>
      <c r="AB42" s="576">
        <v>1</v>
      </c>
      <c r="AC42" s="132"/>
      <c r="AD42" s="575"/>
      <c r="AE42" s="140"/>
      <c r="AF42" s="140"/>
      <c r="AG42" s="140"/>
      <c r="AH42" s="560">
        <v>1</v>
      </c>
    </row>
    <row r="43" spans="2:34" ht="15" customHeight="1" x14ac:dyDescent="0.25">
      <c r="B43" s="739"/>
      <c r="C43" s="740"/>
      <c r="D43" s="741"/>
      <c r="E43" s="674" t="s">
        <v>15</v>
      </c>
      <c r="F43" s="675"/>
      <c r="G43" s="49">
        <f>MAX(G5:G40)</f>
        <v>0.67569999999999997</v>
      </c>
      <c r="H43" s="51">
        <f>MAX(H5:H40)</f>
        <v>1.3694</v>
      </c>
      <c r="I43" s="50">
        <f>AVERAGE(I7:I42)</f>
        <v>0.1851444444444445</v>
      </c>
      <c r="J43" s="51">
        <f>MAX(J5:J40)</f>
        <v>10.1066</v>
      </c>
      <c r="K43" s="52">
        <f>MAX(K5:K40)</f>
        <v>6.5791000000000004</v>
      </c>
      <c r="L43" s="52">
        <f>MAX(L5:L40)</f>
        <v>5.5427999999999997</v>
      </c>
      <c r="M43" s="634"/>
      <c r="N43" s="635"/>
      <c r="O43" s="730" t="s">
        <v>63</v>
      </c>
      <c r="P43" s="115" t="s">
        <v>1</v>
      </c>
      <c r="Q43" s="131" t="s">
        <v>2</v>
      </c>
      <c r="R43" s="131" t="s">
        <v>235</v>
      </c>
      <c r="S43" s="548" t="s">
        <v>60</v>
      </c>
      <c r="T43" s="135" t="s">
        <v>96</v>
      </c>
      <c r="U43" s="135" t="s">
        <v>91</v>
      </c>
      <c r="V43" s="547" t="s">
        <v>92</v>
      </c>
      <c r="W43" s="135" t="s">
        <v>97</v>
      </c>
      <c r="X43" s="135" t="s">
        <v>98</v>
      </c>
      <c r="Y43" s="135" t="s">
        <v>99</v>
      </c>
      <c r="Z43" s="550" t="s">
        <v>61</v>
      </c>
      <c r="AA43"/>
      <c r="AB43" s="128" t="s">
        <v>96</v>
      </c>
      <c r="AC43" s="135" t="s">
        <v>91</v>
      </c>
      <c r="AD43" s="547" t="s">
        <v>92</v>
      </c>
      <c r="AE43" s="135" t="s">
        <v>97</v>
      </c>
      <c r="AF43" s="135" t="s">
        <v>98</v>
      </c>
      <c r="AG43" s="135" t="s">
        <v>99</v>
      </c>
      <c r="AH43" s="550" t="s">
        <v>61</v>
      </c>
    </row>
    <row r="44" spans="2:34" ht="15" customHeight="1" thickBot="1" x14ac:dyDescent="0.3">
      <c r="B44" s="739"/>
      <c r="C44" s="740"/>
      <c r="D44" s="741"/>
      <c r="E44" s="674" t="s">
        <v>16</v>
      </c>
      <c r="F44" s="675"/>
      <c r="G44" s="49">
        <f>MIN(G5:G40)</f>
        <v>0.32519999999999999</v>
      </c>
      <c r="H44" s="51">
        <f>MIN(H5:H40)</f>
        <v>0.30719999999999997</v>
      </c>
      <c r="I44" s="50">
        <f>AVERAGE(I9:I43)</f>
        <v>0.1851444444444445</v>
      </c>
      <c r="J44" s="51">
        <f>MIN(J5:J40)</f>
        <v>2.2854999999999999</v>
      </c>
      <c r="K44" s="52">
        <f>MIN(K5:K40)</f>
        <v>-0.4531</v>
      </c>
      <c r="L44" s="52">
        <f>MIN(L5:L40)</f>
        <v>1.0474000000000001</v>
      </c>
      <c r="M44" s="634"/>
      <c r="N44" s="635"/>
      <c r="O44" s="731"/>
      <c r="P44" s="138"/>
      <c r="Q44" s="546">
        <f>AVERAGE(N9:N12)</f>
        <v>1</v>
      </c>
      <c r="R44" s="140"/>
      <c r="S44" s="557">
        <f>AVERAGE(P44:R44)</f>
        <v>1</v>
      </c>
      <c r="T44" s="134"/>
      <c r="U44" s="555">
        <f>AVERAGE(Q9:Q12)</f>
        <v>0.75</v>
      </c>
      <c r="V44" s="134"/>
      <c r="W44" s="134"/>
      <c r="X44" s="134"/>
      <c r="Y44" s="134"/>
      <c r="Z44" s="553">
        <f>AVERAGE(T44:X44)</f>
        <v>0.75</v>
      </c>
      <c r="AA44"/>
      <c r="AB44" s="153"/>
      <c r="AC44" s="555">
        <v>1</v>
      </c>
      <c r="AD44" s="134"/>
      <c r="AE44" s="134"/>
      <c r="AF44" s="134"/>
      <c r="AG44" s="134"/>
      <c r="AH44" s="553">
        <v>1</v>
      </c>
    </row>
    <row r="45" spans="2:34" ht="15" customHeight="1" x14ac:dyDescent="0.25">
      <c r="B45" s="739"/>
      <c r="C45" s="740"/>
      <c r="D45" s="741"/>
      <c r="E45" s="674" t="s">
        <v>45</v>
      </c>
      <c r="F45" s="675"/>
      <c r="G45" s="49">
        <f>G43-G41</f>
        <v>0.20625909090909089</v>
      </c>
      <c r="H45" s="51">
        <f>H43-H41</f>
        <v>0.73639999999999994</v>
      </c>
      <c r="I45" s="50">
        <f t="shared" ref="I45:I51" si="1">AVERAGE(I9:I44)</f>
        <v>0.18514444444444447</v>
      </c>
      <c r="J45" s="51">
        <f>J43-J41</f>
        <v>5.1851000000000003</v>
      </c>
      <c r="K45" s="52">
        <f>K43-K41</f>
        <v>3.8974333333333337</v>
      </c>
      <c r="L45" s="52">
        <f>L43-L41</f>
        <v>2.4095999999999997</v>
      </c>
      <c r="M45" s="634"/>
      <c r="N45" s="635"/>
      <c r="O45" s="730" t="s">
        <v>78</v>
      </c>
      <c r="P45" s="115" t="s">
        <v>1</v>
      </c>
      <c r="Q45" s="131" t="s">
        <v>2</v>
      </c>
      <c r="R45" s="131" t="s">
        <v>235</v>
      </c>
      <c r="S45" s="548" t="s">
        <v>60</v>
      </c>
      <c r="T45" s="135" t="s">
        <v>96</v>
      </c>
      <c r="U45" s="135" t="s">
        <v>91</v>
      </c>
      <c r="V45" s="547" t="s">
        <v>92</v>
      </c>
      <c r="W45" s="135" t="s">
        <v>97</v>
      </c>
      <c r="X45" s="135" t="s">
        <v>98</v>
      </c>
      <c r="Y45" s="135" t="s">
        <v>99</v>
      </c>
      <c r="Z45" s="550" t="s">
        <v>61</v>
      </c>
      <c r="AA45"/>
      <c r="AB45" s="128" t="s">
        <v>96</v>
      </c>
      <c r="AC45" s="135" t="s">
        <v>91</v>
      </c>
      <c r="AD45" s="547" t="s">
        <v>92</v>
      </c>
      <c r="AE45" s="135" t="s">
        <v>97</v>
      </c>
      <c r="AF45" s="135" t="s">
        <v>98</v>
      </c>
      <c r="AG45" s="135" t="s">
        <v>99</v>
      </c>
      <c r="AH45" s="550" t="s">
        <v>61</v>
      </c>
    </row>
    <row r="46" spans="2:34" ht="15" customHeight="1" thickBot="1" x14ac:dyDescent="0.3">
      <c r="B46" s="739"/>
      <c r="C46" s="740"/>
      <c r="D46" s="741"/>
      <c r="E46" s="674" t="s">
        <v>46</v>
      </c>
      <c r="F46" s="675"/>
      <c r="G46" s="49">
        <f>G41-G44</f>
        <v>0.14424090909090909</v>
      </c>
      <c r="H46" s="51">
        <f>H41-H44</f>
        <v>0.32580000000000003</v>
      </c>
      <c r="I46" s="50">
        <f t="shared" si="1"/>
        <v>0.18514444444444447</v>
      </c>
      <c r="J46" s="51">
        <f>J41-J44</f>
        <v>2.6360000000000001</v>
      </c>
      <c r="K46" s="52">
        <f>K41-K44</f>
        <v>3.1347666666666667</v>
      </c>
      <c r="L46" s="52">
        <f>L41-L44</f>
        <v>2.0857999999999999</v>
      </c>
      <c r="M46" s="634"/>
      <c r="N46" s="635"/>
      <c r="O46" s="731"/>
      <c r="P46" s="153" t="s">
        <v>82</v>
      </c>
      <c r="Q46" s="134"/>
      <c r="R46" s="134">
        <f>AVERAGE(O13:O16)</f>
        <v>1</v>
      </c>
      <c r="S46" s="557">
        <f>AVERAGE(P46:R46)</f>
        <v>1</v>
      </c>
      <c r="T46" s="134"/>
      <c r="U46" s="134"/>
      <c r="V46" s="546"/>
      <c r="W46" s="555">
        <f>AVERAGE(S13:S16)</f>
        <v>0.75</v>
      </c>
      <c r="X46" s="134"/>
      <c r="Y46" s="134"/>
      <c r="Z46" s="560">
        <f>AVERAGE(T46:Y46)</f>
        <v>0.75</v>
      </c>
      <c r="AA46"/>
      <c r="AB46" s="153"/>
      <c r="AC46" s="134"/>
      <c r="AD46" s="546"/>
      <c r="AE46" s="555">
        <v>0.75</v>
      </c>
      <c r="AF46" s="134"/>
      <c r="AG46" s="134"/>
      <c r="AH46" s="560">
        <v>0.75</v>
      </c>
    </row>
    <row r="47" spans="2:34" ht="15" customHeight="1" x14ac:dyDescent="0.25">
      <c r="B47" s="739"/>
      <c r="C47" s="740"/>
      <c r="D47" s="741"/>
      <c r="E47" s="674" t="s">
        <v>47</v>
      </c>
      <c r="F47" s="675"/>
      <c r="G47" s="49">
        <f>G43/G41</f>
        <v>1.4393717865546056</v>
      </c>
      <c r="H47" s="51">
        <f>H43/H41</f>
        <v>2.1633491311216431</v>
      </c>
      <c r="I47" s="50">
        <f t="shared" si="1"/>
        <v>0.18514444444444444</v>
      </c>
      <c r="J47" s="51">
        <f>J43/J41</f>
        <v>2.053560906227776</v>
      </c>
      <c r="K47" s="52">
        <f>K43/K41</f>
        <v>2.4533623368551898</v>
      </c>
      <c r="L47" s="52">
        <f>L43/L41</f>
        <v>1.7690540022979699</v>
      </c>
      <c r="M47" s="634"/>
      <c r="N47" s="635"/>
      <c r="O47" s="732" t="s">
        <v>57</v>
      </c>
      <c r="P47" s="154" t="s">
        <v>1</v>
      </c>
      <c r="Q47" s="155" t="s">
        <v>2</v>
      </c>
      <c r="R47" s="131" t="s">
        <v>235</v>
      </c>
      <c r="S47" s="549" t="s">
        <v>60</v>
      </c>
      <c r="T47" s="135" t="s">
        <v>96</v>
      </c>
      <c r="U47" s="135" t="s">
        <v>91</v>
      </c>
      <c r="V47" s="547" t="s">
        <v>92</v>
      </c>
      <c r="W47" s="135" t="s">
        <v>97</v>
      </c>
      <c r="X47" s="135" t="s">
        <v>98</v>
      </c>
      <c r="Y47" s="135" t="s">
        <v>99</v>
      </c>
      <c r="Z47" s="551" t="s">
        <v>61</v>
      </c>
      <c r="AA47"/>
      <c r="AB47" s="128" t="s">
        <v>96</v>
      </c>
      <c r="AC47" s="135" t="s">
        <v>91</v>
      </c>
      <c r="AD47" s="547" t="s">
        <v>92</v>
      </c>
      <c r="AE47" s="135" t="s">
        <v>97</v>
      </c>
      <c r="AF47" s="135" t="s">
        <v>98</v>
      </c>
      <c r="AG47" s="135" t="s">
        <v>99</v>
      </c>
      <c r="AH47" s="551" t="s">
        <v>61</v>
      </c>
    </row>
    <row r="48" spans="2:34" ht="15" customHeight="1" thickBot="1" x14ac:dyDescent="0.3">
      <c r="B48" s="739"/>
      <c r="C48" s="740"/>
      <c r="D48" s="741"/>
      <c r="E48" s="674" t="s">
        <v>48</v>
      </c>
      <c r="F48" s="675"/>
      <c r="G48" s="49">
        <f>G44/G41</f>
        <v>0.69273894477957343</v>
      </c>
      <c r="H48" s="51">
        <f>H44/H41</f>
        <v>0.48530805687203787</v>
      </c>
      <c r="I48" s="50">
        <f t="shared" si="1"/>
        <v>0.18514444444444444</v>
      </c>
      <c r="J48" s="51">
        <f>J44/J41</f>
        <v>0.46439093772223911</v>
      </c>
      <c r="K48" s="52">
        <f>K44/K41</f>
        <v>-0.16896208825357364</v>
      </c>
      <c r="L48" s="52">
        <f>L44/L41</f>
        <v>0.33429082088599521</v>
      </c>
      <c r="M48" s="634"/>
      <c r="N48" s="635"/>
      <c r="O48" s="731"/>
      <c r="P48" s="153">
        <f>AVERAGE(M17:M22)</f>
        <v>0.83333333333333337</v>
      </c>
      <c r="Q48" s="134">
        <f>AVERAGE(N17:N22)</f>
        <v>0.5</v>
      </c>
      <c r="R48" s="134"/>
      <c r="S48" s="558">
        <f>AVERAGE(P48:R48)</f>
        <v>0.66666666666666674</v>
      </c>
      <c r="T48" s="136">
        <f>AVERAGE(P17:P22)</f>
        <v>0.8</v>
      </c>
      <c r="U48" s="132"/>
      <c r="V48" s="136">
        <f>AVERAGE(R17:R22)</f>
        <v>0.33333333333333331</v>
      </c>
      <c r="W48" s="140"/>
      <c r="X48" s="140"/>
      <c r="Y48" s="140"/>
      <c r="Z48" s="560">
        <f>AVERAGE(T48:V48)</f>
        <v>0.56666666666666665</v>
      </c>
      <c r="AA48"/>
      <c r="AB48" s="576">
        <v>0.8</v>
      </c>
      <c r="AC48" s="132"/>
      <c r="AD48" s="136">
        <v>1</v>
      </c>
      <c r="AE48" s="140"/>
      <c r="AF48" s="140"/>
      <c r="AG48" s="140"/>
      <c r="AH48" s="560">
        <v>0.9</v>
      </c>
    </row>
    <row r="49" spans="2:35" ht="15" customHeight="1" x14ac:dyDescent="0.25">
      <c r="B49" s="739"/>
      <c r="C49" s="740"/>
      <c r="D49" s="741"/>
      <c r="E49" s="674" t="s">
        <v>53</v>
      </c>
      <c r="F49" s="675"/>
      <c r="G49" s="49">
        <f>G47-1</f>
        <v>0.43937178655460563</v>
      </c>
      <c r="H49" s="51">
        <f>H47-1</f>
        <v>1.1633491311216431</v>
      </c>
      <c r="I49" s="50">
        <f t="shared" si="1"/>
        <v>0.18514444444444442</v>
      </c>
      <c r="J49" s="51">
        <f>J47-1</f>
        <v>1.053560906227776</v>
      </c>
      <c r="K49" s="52">
        <f>K47-1</f>
        <v>1.4533623368551898</v>
      </c>
      <c r="L49" s="52">
        <f>L47-1</f>
        <v>0.76905400229796994</v>
      </c>
      <c r="M49" s="634"/>
      <c r="N49" s="635"/>
      <c r="O49" s="730" t="s">
        <v>77</v>
      </c>
      <c r="P49" s="156" t="s">
        <v>1</v>
      </c>
      <c r="Q49" s="157" t="s">
        <v>2</v>
      </c>
      <c r="R49" s="131" t="s">
        <v>235</v>
      </c>
      <c r="S49" s="548" t="s">
        <v>60</v>
      </c>
      <c r="T49" s="135" t="s">
        <v>96</v>
      </c>
      <c r="U49" s="135" t="s">
        <v>91</v>
      </c>
      <c r="V49" s="547" t="s">
        <v>92</v>
      </c>
      <c r="W49" s="135" t="s">
        <v>97</v>
      </c>
      <c r="X49" s="135" t="s">
        <v>98</v>
      </c>
      <c r="Y49" s="135" t="s">
        <v>99</v>
      </c>
      <c r="Z49" s="550" t="s">
        <v>61</v>
      </c>
      <c r="AA49"/>
      <c r="AB49" s="128" t="s">
        <v>96</v>
      </c>
      <c r="AC49" s="135" t="s">
        <v>91</v>
      </c>
      <c r="AD49" s="547" t="s">
        <v>92</v>
      </c>
      <c r="AE49" s="135" t="s">
        <v>97</v>
      </c>
      <c r="AF49" s="135" t="s">
        <v>98</v>
      </c>
      <c r="AG49" s="135" t="s">
        <v>99</v>
      </c>
      <c r="AH49" s="550" t="s">
        <v>61</v>
      </c>
    </row>
    <row r="50" spans="2:35" ht="15" customHeight="1" thickBot="1" x14ac:dyDescent="0.3">
      <c r="B50" s="739"/>
      <c r="C50" s="740"/>
      <c r="D50" s="741"/>
      <c r="E50" s="670" t="s">
        <v>54</v>
      </c>
      <c r="F50" s="671"/>
      <c r="G50" s="53">
        <f>1-G48</f>
        <v>0.30726105522042657</v>
      </c>
      <c r="H50" s="55">
        <f>1-H48</f>
        <v>0.51469194312796218</v>
      </c>
      <c r="I50" s="54">
        <f t="shared" si="1"/>
        <v>0.18514444444444442</v>
      </c>
      <c r="J50" s="55">
        <f t="shared" ref="J50:L51" si="2">1-J48</f>
        <v>0.53560906227776095</v>
      </c>
      <c r="K50" s="56">
        <f t="shared" si="2"/>
        <v>1.1689620882535736</v>
      </c>
      <c r="L50" s="56">
        <f t="shared" si="2"/>
        <v>0.66570917911400485</v>
      </c>
      <c r="M50" s="634"/>
      <c r="N50" s="635"/>
      <c r="O50" s="731"/>
      <c r="P50" s="153">
        <f>AVERAGE(M23:M28)</f>
        <v>0.83333333333333337</v>
      </c>
      <c r="Q50" s="134"/>
      <c r="R50" s="134">
        <f>AVERAGE(O23:O28)</f>
        <v>1</v>
      </c>
      <c r="S50" s="558">
        <f>AVERAGE(P50:R50)</f>
        <v>0.91666666666666674</v>
      </c>
      <c r="T50" s="136">
        <f>AVERAGE(P23:P28)</f>
        <v>0.8</v>
      </c>
      <c r="U50" s="132"/>
      <c r="V50" s="132"/>
      <c r="W50" s="132"/>
      <c r="X50" s="555">
        <f>AVERAGE(T23:T28)</f>
        <v>0.5</v>
      </c>
      <c r="Y50" s="575"/>
      <c r="Z50" s="560">
        <f>AVERAGE(T50:Y50)</f>
        <v>0.65</v>
      </c>
      <c r="AA50"/>
      <c r="AB50" s="576">
        <v>1</v>
      </c>
      <c r="AC50" s="132"/>
      <c r="AD50" s="132"/>
      <c r="AE50" s="132"/>
      <c r="AF50" s="555">
        <v>0.83333333333333337</v>
      </c>
      <c r="AG50" s="575"/>
      <c r="AH50" s="560">
        <v>0.91666666666666674</v>
      </c>
    </row>
    <row r="51" spans="2:35" ht="15.75" customHeight="1" thickBot="1" x14ac:dyDescent="0.3">
      <c r="B51" s="742"/>
      <c r="C51" s="743"/>
      <c r="D51" s="744"/>
      <c r="E51" s="745" t="s">
        <v>18</v>
      </c>
      <c r="F51" s="746"/>
      <c r="G51" s="57">
        <f>1-G49</f>
        <v>0.56062821344539437</v>
      </c>
      <c r="H51" s="59">
        <f>1-H49</f>
        <v>-0.16334913112164307</v>
      </c>
      <c r="I51" s="58">
        <f t="shared" si="1"/>
        <v>0.18514444444444439</v>
      </c>
      <c r="J51" s="59">
        <f t="shared" si="2"/>
        <v>-5.3560906227775984E-2</v>
      </c>
      <c r="K51" s="60">
        <f t="shared" si="2"/>
        <v>-0.45336233685518978</v>
      </c>
      <c r="L51" s="60">
        <f t="shared" si="2"/>
        <v>0.23094599770203006</v>
      </c>
      <c r="M51" s="634"/>
      <c r="N51" s="635"/>
      <c r="O51" s="733" t="s">
        <v>79</v>
      </c>
      <c r="P51" s="156" t="s">
        <v>1</v>
      </c>
      <c r="Q51" s="157" t="s">
        <v>2</v>
      </c>
      <c r="R51" s="131" t="s">
        <v>235</v>
      </c>
      <c r="S51" s="548" t="s">
        <v>60</v>
      </c>
      <c r="T51" s="135" t="s">
        <v>96</v>
      </c>
      <c r="U51" s="135" t="s">
        <v>91</v>
      </c>
      <c r="V51" s="547" t="s">
        <v>92</v>
      </c>
      <c r="W51" s="135" t="s">
        <v>97</v>
      </c>
      <c r="X51" s="135" t="s">
        <v>98</v>
      </c>
      <c r="Y51" s="135" t="s">
        <v>99</v>
      </c>
      <c r="Z51" s="550" t="s">
        <v>61</v>
      </c>
      <c r="AA51"/>
      <c r="AB51" s="128" t="s">
        <v>96</v>
      </c>
      <c r="AC51" s="135" t="s">
        <v>91</v>
      </c>
      <c r="AD51" s="547" t="s">
        <v>92</v>
      </c>
      <c r="AE51" s="135" t="s">
        <v>97</v>
      </c>
      <c r="AF51" s="135" t="s">
        <v>98</v>
      </c>
      <c r="AG51" s="135" t="s">
        <v>99</v>
      </c>
      <c r="AH51" s="550" t="s">
        <v>61</v>
      </c>
    </row>
    <row r="52" spans="2:35" ht="15.75" customHeight="1" thickBot="1" x14ac:dyDescent="0.3">
      <c r="B52" s="715"/>
      <c r="C52" s="716"/>
      <c r="D52" s="716"/>
      <c r="E52" s="716"/>
      <c r="F52" s="716"/>
      <c r="G52" s="716"/>
      <c r="H52" s="716"/>
      <c r="I52" s="716"/>
      <c r="J52" s="716"/>
      <c r="K52" s="716"/>
      <c r="L52" s="717"/>
      <c r="M52" s="634"/>
      <c r="N52" s="635"/>
      <c r="O52" s="734"/>
      <c r="P52" s="158"/>
      <c r="Q52" s="159">
        <f>AVERAGE(N29:N34)</f>
        <v>0.83333333333333337</v>
      </c>
      <c r="R52" s="159">
        <f>AVERAGE(O29:O34)</f>
        <v>0.83333333333333337</v>
      </c>
      <c r="S52" s="559">
        <f>AVERAGE(P52:R52)</f>
        <v>0.83333333333333337</v>
      </c>
      <c r="T52" s="159"/>
      <c r="U52" s="159"/>
      <c r="V52" s="556">
        <f>AVERAGE(R29:R34)</f>
        <v>0.4</v>
      </c>
      <c r="W52" s="546"/>
      <c r="X52" s="555">
        <f>AVERAGE(T29:T34)</f>
        <v>0.8</v>
      </c>
      <c r="Y52" s="134"/>
      <c r="Z52" s="552">
        <f>AVERAGE(T52:Y52)</f>
        <v>0.60000000000000009</v>
      </c>
      <c r="AA52" s="580">
        <f>AVERAGE(Z48,Z50,Z52)</f>
        <v>0.60555555555555562</v>
      </c>
      <c r="AB52" s="158"/>
      <c r="AC52" s="159"/>
      <c r="AD52" s="556">
        <v>1</v>
      </c>
      <c r="AE52" s="546"/>
      <c r="AF52" s="555">
        <v>1</v>
      </c>
      <c r="AG52" s="134"/>
      <c r="AH52" s="552">
        <v>1</v>
      </c>
      <c r="AI52" s="580">
        <f>AVERAGE(AH48,AH50,AH52)</f>
        <v>0.93888888888888899</v>
      </c>
    </row>
    <row r="53" spans="2:35" ht="15.75" customHeight="1" thickBot="1" x14ac:dyDescent="0.3">
      <c r="B53" s="718"/>
      <c r="C53" s="719"/>
      <c r="D53" s="719"/>
      <c r="E53" s="719"/>
      <c r="F53" s="719"/>
      <c r="G53" s="719"/>
      <c r="H53" s="719"/>
      <c r="I53" s="719"/>
      <c r="J53" s="719"/>
      <c r="K53" s="719"/>
      <c r="L53" s="720"/>
      <c r="M53" s="634"/>
      <c r="N53" s="635"/>
      <c r="O53" s="730" t="s">
        <v>80</v>
      </c>
      <c r="P53" s="156" t="s">
        <v>1</v>
      </c>
      <c r="Q53" s="157" t="s">
        <v>2</v>
      </c>
      <c r="R53" s="131" t="s">
        <v>235</v>
      </c>
      <c r="S53" s="548" t="s">
        <v>60</v>
      </c>
      <c r="T53" s="135" t="s">
        <v>96</v>
      </c>
      <c r="U53" s="135" t="s">
        <v>91</v>
      </c>
      <c r="V53" s="547" t="s">
        <v>92</v>
      </c>
      <c r="W53" s="135" t="s">
        <v>97</v>
      </c>
      <c r="X53" s="135" t="s">
        <v>98</v>
      </c>
      <c r="Y53" s="135" t="s">
        <v>99</v>
      </c>
      <c r="Z53" s="550" t="s">
        <v>61</v>
      </c>
      <c r="AA53"/>
      <c r="AB53" s="128" t="s">
        <v>96</v>
      </c>
      <c r="AC53" s="135" t="s">
        <v>91</v>
      </c>
      <c r="AD53" s="547" t="s">
        <v>92</v>
      </c>
      <c r="AE53" s="135" t="s">
        <v>97</v>
      </c>
      <c r="AF53" s="135" t="s">
        <v>98</v>
      </c>
      <c r="AG53" s="135" t="s">
        <v>99</v>
      </c>
      <c r="AH53" s="550" t="s">
        <v>61</v>
      </c>
    </row>
    <row r="54" spans="2:35" ht="15.75" customHeight="1" thickBot="1" x14ac:dyDescent="0.3">
      <c r="B54" s="721"/>
      <c r="C54" s="722"/>
      <c r="D54" s="722"/>
      <c r="E54" s="722"/>
      <c r="F54" s="722"/>
      <c r="G54" s="722"/>
      <c r="H54" s="722"/>
      <c r="I54" s="722"/>
      <c r="J54" s="722"/>
      <c r="K54" s="722"/>
      <c r="L54" s="723"/>
      <c r="M54" s="636"/>
      <c r="N54" s="637"/>
      <c r="O54" s="731"/>
      <c r="P54" s="158">
        <f>AVERAGE(M35:M40)</f>
        <v>0.66666666666666663</v>
      </c>
      <c r="Q54" s="159">
        <f>AVERAGE(N35:N40)</f>
        <v>0.5</v>
      </c>
      <c r="R54" s="159">
        <f>AVERAGE(O35:O40)</f>
        <v>1</v>
      </c>
      <c r="S54" s="559">
        <f>AVERAGE(P54:R54)</f>
        <v>0.72222222222222221</v>
      </c>
      <c r="T54" s="554">
        <f>AVERAGE(P35:P40)</f>
        <v>0.75</v>
      </c>
      <c r="U54" s="133"/>
      <c r="V54" s="554">
        <f>AVERAGE(R35:R40)</f>
        <v>0.66666666666666663</v>
      </c>
      <c r="W54" s="133"/>
      <c r="X54" s="133"/>
      <c r="Y54" s="554">
        <f>AVERAGE(U35:U40)</f>
        <v>0.66666666666666663</v>
      </c>
      <c r="Z54" s="552">
        <f>AVERAGE(T54:Y54)</f>
        <v>0.69444444444444431</v>
      </c>
      <c r="AA54"/>
      <c r="AB54" s="577">
        <v>1</v>
      </c>
      <c r="AC54" s="133"/>
      <c r="AD54" s="554">
        <v>1</v>
      </c>
      <c r="AE54" s="133"/>
      <c r="AF54" s="133"/>
      <c r="AG54" s="554">
        <v>1</v>
      </c>
      <c r="AH54" s="552">
        <v>1</v>
      </c>
    </row>
    <row r="55" spans="2:35" ht="15.75" customHeight="1" thickBot="1" x14ac:dyDescent="0.3">
      <c r="M55" s="749" t="s">
        <v>206</v>
      </c>
      <c r="N55" s="750"/>
      <c r="O55" s="751"/>
      <c r="P55" s="561">
        <f>AVERAGE(P42,P44,P46,P48,P50,P52,P54)</f>
        <v>0.83333333333333337</v>
      </c>
      <c r="Q55" s="561">
        <f>AVERAGE(Q42,Q44,Q46,Q48,Q50,Q52,Q54)</f>
        <v>0.70833333333333337</v>
      </c>
      <c r="R55" s="561">
        <f>AVERAGE(R42,R44,R46,R48,R50,R52,R54)</f>
        <v>0.95833333333333337</v>
      </c>
      <c r="S55" s="563">
        <f>AVERAGE(S42,S44,S46,S48,S50,S52,S54)</f>
        <v>0.87698412698412709</v>
      </c>
      <c r="T55" s="562">
        <f t="shared" ref="T55:Y55" si="3">AVERAGE(T42,T44,T46,T48,T50,T52,T54)</f>
        <v>0.77500000000000002</v>
      </c>
      <c r="U55" s="562">
        <f t="shared" si="3"/>
        <v>0.75</v>
      </c>
      <c r="V55" s="562">
        <f t="shared" si="3"/>
        <v>0.46666666666666662</v>
      </c>
      <c r="W55" s="562">
        <f t="shared" si="3"/>
        <v>0.75</v>
      </c>
      <c r="X55" s="562">
        <f t="shared" si="3"/>
        <v>0.65</v>
      </c>
      <c r="Y55" s="562">
        <f t="shared" si="3"/>
        <v>0.66666666666666663</v>
      </c>
      <c r="Z55" s="564">
        <f>AVERAGE(Z42,Z44,Z46,Z48,Z50,Z52,Z54)</f>
        <v>0.68015873015873018</v>
      </c>
      <c r="AA55"/>
      <c r="AB55" s="578">
        <v>0.95</v>
      </c>
      <c r="AC55" s="562">
        <v>1</v>
      </c>
      <c r="AD55" s="562">
        <v>1</v>
      </c>
      <c r="AE55" s="562">
        <v>0.75</v>
      </c>
      <c r="AF55" s="562">
        <v>0.91666666666666674</v>
      </c>
      <c r="AG55" s="562">
        <v>1</v>
      </c>
      <c r="AH55" s="564">
        <v>0.93809523809523809</v>
      </c>
    </row>
    <row r="56" spans="2:35" ht="15" customHeight="1" x14ac:dyDescent="0.25">
      <c r="B56" t="s">
        <v>166</v>
      </c>
      <c r="C56"/>
      <c r="D56"/>
      <c r="E56"/>
      <c r="I56"/>
      <c r="J56"/>
      <c r="K56" s="162"/>
      <c r="L56"/>
      <c r="M56"/>
      <c r="N56"/>
    </row>
    <row r="57" spans="2:35" ht="15.75" customHeight="1" thickBot="1" x14ac:dyDescent="0.3">
      <c r="C57"/>
      <c r="D57"/>
      <c r="E57"/>
      <c r="I57"/>
      <c r="J57"/>
      <c r="K57" s="162"/>
      <c r="L57"/>
      <c r="M57"/>
      <c r="N57"/>
    </row>
    <row r="58" spans="2:35" ht="16.5" customHeight="1" thickBot="1" x14ac:dyDescent="0.3">
      <c r="B58" s="619" t="s">
        <v>6</v>
      </c>
      <c r="C58" s="620"/>
      <c r="D58" s="686"/>
      <c r="E58" s="99" t="s">
        <v>62</v>
      </c>
      <c r="F58" s="99" t="s">
        <v>63</v>
      </c>
      <c r="G58" s="99" t="s">
        <v>84</v>
      </c>
      <c r="H58" s="390"/>
      <c r="I58" s="629" t="s">
        <v>160</v>
      </c>
      <c r="J58" s="630"/>
      <c r="K58" s="630"/>
      <c r="L58" s="630"/>
      <c r="M58" s="630"/>
      <c r="N58" s="631"/>
      <c r="P58" s="369"/>
      <c r="W58" s="1" t="s">
        <v>233</v>
      </c>
    </row>
    <row r="59" spans="2:35" ht="15" customHeight="1" thickBot="1" x14ac:dyDescent="0.3">
      <c r="B59" s="621"/>
      <c r="C59" s="622"/>
      <c r="D59" s="687"/>
      <c r="E59" s="264" t="s">
        <v>96</v>
      </c>
      <c r="F59" s="264" t="s">
        <v>114</v>
      </c>
      <c r="G59" s="264" t="s">
        <v>113</v>
      </c>
      <c r="H59" s="356"/>
      <c r="I59" s="625" t="s">
        <v>96</v>
      </c>
      <c r="J59" s="626"/>
      <c r="K59" s="627" t="s">
        <v>114</v>
      </c>
      <c r="L59" s="628"/>
      <c r="M59" s="597" t="s">
        <v>113</v>
      </c>
      <c r="N59" s="598"/>
      <c r="Q59" s="162"/>
      <c r="W59" s="129" t="s">
        <v>72</v>
      </c>
    </row>
    <row r="60" spans="2:35" ht="15" customHeight="1" thickBot="1" x14ac:dyDescent="0.3">
      <c r="B60" s="621"/>
      <c r="C60" s="622"/>
      <c r="D60" s="64" t="s">
        <v>4</v>
      </c>
      <c r="E60" s="359">
        <f>'Succes Training'!F10</f>
        <v>0.31609999999999994</v>
      </c>
      <c r="F60" s="359">
        <f>'Succes Training'!F11</f>
        <v>0.16189999999999996</v>
      </c>
      <c r="G60" s="359">
        <f>'Succes Training'!F12</f>
        <v>0.48320000000000002</v>
      </c>
      <c r="H60" s="357"/>
      <c r="I60" s="396" t="s">
        <v>158</v>
      </c>
      <c r="J60" s="397" t="s">
        <v>159</v>
      </c>
      <c r="K60" s="398" t="s">
        <v>158</v>
      </c>
      <c r="L60" s="398" t="s">
        <v>159</v>
      </c>
      <c r="M60" s="399" t="s">
        <v>158</v>
      </c>
      <c r="N60" s="399" t="s">
        <v>159</v>
      </c>
      <c r="P60" s="422"/>
      <c r="Q60" s="162"/>
      <c r="X60" t="s">
        <v>204</v>
      </c>
    </row>
    <row r="61" spans="2:35" ht="15" customHeight="1" x14ac:dyDescent="0.25">
      <c r="B61" s="621"/>
      <c r="C61" s="622"/>
      <c r="D61" s="44" t="s">
        <v>150</v>
      </c>
      <c r="E61" s="360">
        <f>AVERAGE(G5:G8)</f>
        <v>0.44750000000000001</v>
      </c>
      <c r="F61" s="360">
        <f>AVERAGE(H9:H12)</f>
        <v>0.63300000000000001</v>
      </c>
      <c r="G61" s="360">
        <f>AVERAGE(J13:J16)</f>
        <v>4.9215</v>
      </c>
      <c r="H61" s="358"/>
      <c r="I61" s="391">
        <f>E61+1*E67</f>
        <v>0.51957513440847691</v>
      </c>
      <c r="J61" s="41">
        <f>E61-1*E67</f>
        <v>0.3754248655915231</v>
      </c>
      <c r="K61" s="39">
        <f>F61+1*F67</f>
        <v>1.0681857936559969</v>
      </c>
      <c r="L61" s="424">
        <f>F61-1*F67</f>
        <v>0.19781420634400315</v>
      </c>
      <c r="M61" s="40">
        <f>G61+1*G67</f>
        <v>7.9737211805503225</v>
      </c>
      <c r="N61" s="41">
        <f>G61-1*G67</f>
        <v>1.8692788194496779</v>
      </c>
      <c r="Q61" s="160"/>
      <c r="Y61" t="s">
        <v>236</v>
      </c>
    </row>
    <row r="62" spans="2:35" ht="15.75" customHeight="1" x14ac:dyDescent="0.25">
      <c r="B62" s="621"/>
      <c r="C62" s="622"/>
      <c r="D62" s="45" t="s">
        <v>151</v>
      </c>
      <c r="E62" s="362">
        <f>AVERAGE(G17:G28)</f>
        <v>0.48025000000000001</v>
      </c>
      <c r="F62" s="362">
        <f>AVERAGE(I17:I34)</f>
        <v>0.18889999999999998</v>
      </c>
      <c r="G62" s="362">
        <f>AVERAGE(K23:K34)</f>
        <v>2.6816666666666666</v>
      </c>
      <c r="H62" s="358"/>
      <c r="I62" s="392">
        <f>E62+1*E68</f>
        <v>0.56729679297174995</v>
      </c>
      <c r="J62" s="425">
        <f>E62-1*E68</f>
        <v>0.39320320702825007</v>
      </c>
      <c r="K62" s="42">
        <f>F62+1*F68</f>
        <v>0.31618257932647342</v>
      </c>
      <c r="L62" s="425">
        <f>F62-1*F68</f>
        <v>6.1617420673526546E-2</v>
      </c>
      <c r="M62" s="37">
        <f>G62+1*G68</f>
        <v>4.5455385870398333</v>
      </c>
      <c r="N62" s="43">
        <f>G62-1*G68</f>
        <v>0.81779474629350024</v>
      </c>
      <c r="Q62" s="130"/>
      <c r="X62" t="s">
        <v>203</v>
      </c>
    </row>
    <row r="63" spans="2:35" ht="15.75" thickBot="1" x14ac:dyDescent="0.3">
      <c r="B63" s="621"/>
      <c r="C63" s="622"/>
      <c r="D63" s="370" t="s">
        <v>152</v>
      </c>
      <c r="E63" s="361">
        <f>AVERAGE(G35:G40)</f>
        <v>0.46245000000000003</v>
      </c>
      <c r="F63" s="361">
        <f>AVERAGE(I35:I40)</f>
        <v>0.17763333333333331</v>
      </c>
      <c r="G63" s="361">
        <f>AVERAGE(L35:L40)</f>
        <v>3.1332</v>
      </c>
      <c r="H63" s="358"/>
      <c r="I63" s="393">
        <f>E63+1*E69</f>
        <v>0.57243478303838213</v>
      </c>
      <c r="J63" s="36">
        <f>E63-1*E69</f>
        <v>0.35246521696161792</v>
      </c>
      <c r="K63" s="38">
        <f>F63+1*F69</f>
        <v>0.26002123023303314</v>
      </c>
      <c r="L63" s="426">
        <f>F63-1*F69</f>
        <v>9.5245436433633507E-2</v>
      </c>
      <c r="M63" s="35">
        <f>G63+1*G69</f>
        <v>4.8513656895266735</v>
      </c>
      <c r="N63" s="36">
        <f>G63-1*G69</f>
        <v>1.4150343104733267</v>
      </c>
      <c r="P63" s="3"/>
      <c r="Y63" t="s">
        <v>201</v>
      </c>
    </row>
    <row r="64" spans="2:35" ht="15" customHeight="1" thickBot="1" x14ac:dyDescent="0.3">
      <c r="B64" s="623"/>
      <c r="C64" s="624"/>
      <c r="D64" s="370" t="s">
        <v>6</v>
      </c>
      <c r="E64" s="361">
        <f>AVERAGE(E61:E63)</f>
        <v>0.46340000000000003</v>
      </c>
      <c r="F64" s="361">
        <f>AVERAGE(F61:F63)</f>
        <v>0.33317777777777774</v>
      </c>
      <c r="G64" s="361">
        <f>AVERAGE(G61:G63)</f>
        <v>3.578788888888889</v>
      </c>
      <c r="H64" s="14"/>
      <c r="I64" s="423">
        <f>AVERAGE(I61:I63)</f>
        <v>0.55310223680620296</v>
      </c>
      <c r="J64" s="66">
        <f>AVERAGE(J61:J63)</f>
        <v>0.37369776319379699</v>
      </c>
      <c r="K64" s="126">
        <f>AVERAGE(K62:K63)</f>
        <v>0.28810190477975328</v>
      </c>
      <c r="L64" s="66">
        <f>AVERAGE(L62:L63)</f>
        <v>7.8431428553580027E-2</v>
      </c>
      <c r="M64" s="427"/>
      <c r="N64" s="428"/>
      <c r="Q64" s="130"/>
      <c r="Y64" t="s">
        <v>216</v>
      </c>
    </row>
    <row r="65" spans="2:25" ht="15" customHeight="1" thickBot="1" x14ac:dyDescent="0.3">
      <c r="H65" s="14"/>
      <c r="I65" s="14"/>
      <c r="J65"/>
      <c r="K65"/>
      <c r="L65"/>
      <c r="M65"/>
      <c r="N65"/>
      <c r="P65" s="3"/>
      <c r="R65" s="18"/>
      <c r="Y65" s="162" t="s">
        <v>202</v>
      </c>
    </row>
    <row r="66" spans="2:25" ht="15" customHeight="1" thickBot="1" x14ac:dyDescent="0.3">
      <c r="B66" s="619" t="s">
        <v>17</v>
      </c>
      <c r="C66" s="620"/>
      <c r="D66" s="394" t="s">
        <v>4</v>
      </c>
      <c r="E66" s="39">
        <v>0</v>
      </c>
      <c r="F66" s="360">
        <v>0</v>
      </c>
      <c r="G66" s="360">
        <v>0</v>
      </c>
      <c r="H66" s="358"/>
      <c r="I66" s="629" t="s">
        <v>161</v>
      </c>
      <c r="J66" s="630"/>
      <c r="K66" s="630"/>
      <c r="L66" s="630"/>
      <c r="M66" s="630"/>
      <c r="N66" s="631"/>
      <c r="Y66" s="162" t="s">
        <v>207</v>
      </c>
    </row>
    <row r="67" spans="2:25" ht="15.75" customHeight="1" thickBot="1" x14ac:dyDescent="0.3">
      <c r="B67" s="621"/>
      <c r="C67" s="622"/>
      <c r="D67" s="64" t="s">
        <v>150</v>
      </c>
      <c r="E67" s="39">
        <f>_xlfn.STDEV.P(G5:G8)</f>
        <v>7.2075134408476918E-2</v>
      </c>
      <c r="F67" s="360">
        <f>_xlfn.STDEV.P(H9:H12)</f>
        <v>0.43518579365599686</v>
      </c>
      <c r="G67" s="41">
        <f>_xlfn.STDEV.P(J13:J16)</f>
        <v>3.0522211805503221</v>
      </c>
      <c r="H67" s="358"/>
      <c r="I67" s="625" t="s">
        <v>96</v>
      </c>
      <c r="J67" s="626"/>
      <c r="K67" s="627" t="s">
        <v>114</v>
      </c>
      <c r="L67" s="628"/>
      <c r="M67" s="597" t="s">
        <v>113</v>
      </c>
      <c r="N67" s="598"/>
      <c r="P67" s="3"/>
    </row>
    <row r="68" spans="2:25" ht="15.75" thickBot="1" x14ac:dyDescent="0.3">
      <c r="B68" s="621"/>
      <c r="C68" s="622"/>
      <c r="D68" s="64" t="s">
        <v>151</v>
      </c>
      <c r="E68" s="42">
        <f>_xlfn.STDEV.P(G17:G28)</f>
        <v>8.7046792971749956E-2</v>
      </c>
      <c r="F68" s="362">
        <f>_xlfn.STDEV.P(I17:I34)</f>
        <v>0.12728257932647344</v>
      </c>
      <c r="G68" s="43">
        <f>_xlfn.STDEV.P(K23:K34)</f>
        <v>1.8638719203731664</v>
      </c>
      <c r="H68" s="358"/>
      <c r="I68" s="396" t="s">
        <v>158</v>
      </c>
      <c r="J68" s="397" t="s">
        <v>159</v>
      </c>
      <c r="K68" s="398" t="s">
        <v>158</v>
      </c>
      <c r="L68" s="398" t="s">
        <v>159</v>
      </c>
      <c r="M68" s="399" t="s">
        <v>158</v>
      </c>
      <c r="N68" s="399" t="s">
        <v>159</v>
      </c>
      <c r="Q68" s="130"/>
      <c r="W68" t="s">
        <v>73</v>
      </c>
    </row>
    <row r="69" spans="2:25" ht="15.75" customHeight="1" thickBot="1" x14ac:dyDescent="0.3">
      <c r="B69" s="623"/>
      <c r="C69" s="624"/>
      <c r="D69" s="395" t="s">
        <v>152</v>
      </c>
      <c r="E69" s="38">
        <f>_xlfn.STDEV.P(G35:G40)</f>
        <v>0.10998478303838213</v>
      </c>
      <c r="F69" s="361">
        <f>_xlfn.STDEV.P(I35:I40)</f>
        <v>8.2387896899699803E-2</v>
      </c>
      <c r="G69" s="36">
        <f>_xlfn.STDEV.P(L35:L40)</f>
        <v>1.7181656895266733</v>
      </c>
      <c r="H69" s="358"/>
      <c r="I69" s="391">
        <f>E61+2*E67</f>
        <v>0.59165026881695382</v>
      </c>
      <c r="J69" s="255">
        <f>E61-2*E67</f>
        <v>0.3033497311830462</v>
      </c>
      <c r="K69" s="429">
        <f>F61+2*F67</f>
        <v>1.5033715873119937</v>
      </c>
      <c r="L69" s="430">
        <f>F61-2*F67</f>
        <v>-0.2373715873119937</v>
      </c>
      <c r="M69" s="254">
        <f>G61+2*G67</f>
        <v>11.025942361100643</v>
      </c>
      <c r="N69" s="430">
        <f>G61-2*G67</f>
        <v>-1.1829423611006442</v>
      </c>
      <c r="X69" t="s">
        <v>210</v>
      </c>
    </row>
    <row r="70" spans="2:25" ht="15.75" customHeight="1" x14ac:dyDescent="0.25">
      <c r="C70"/>
      <c r="D70"/>
      <c r="E70"/>
      <c r="F70"/>
      <c r="I70" s="392">
        <f>E62+2*E68</f>
        <v>0.65434358594349995</v>
      </c>
      <c r="J70" s="431">
        <f>E62-2*E68</f>
        <v>0.30615641405650007</v>
      </c>
      <c r="K70" s="432">
        <f>F62+2*F68</f>
        <v>0.44346515865294689</v>
      </c>
      <c r="L70" s="431">
        <f>F62-2*F68</f>
        <v>-6.5665158652946892E-2</v>
      </c>
      <c r="M70" s="433">
        <f>G62+2*G68</f>
        <v>6.4094105074129999</v>
      </c>
      <c r="N70" s="431">
        <f>G62-2*G68</f>
        <v>-1.0460771740796662</v>
      </c>
      <c r="Y70" t="s">
        <v>217</v>
      </c>
    </row>
    <row r="71" spans="2:25" ht="15.75" thickBot="1" x14ac:dyDescent="0.3">
      <c r="C71"/>
      <c r="D71"/>
      <c r="E71"/>
      <c r="F71"/>
      <c r="I71" s="393">
        <f>E63+2*E69</f>
        <v>0.68241956607676424</v>
      </c>
      <c r="J71" s="434">
        <f>E63-2*E69</f>
        <v>0.24248043392323576</v>
      </c>
      <c r="K71" s="435">
        <f>F63+2*F69</f>
        <v>0.34240912713273292</v>
      </c>
      <c r="L71" s="434">
        <f>F63-2*F69</f>
        <v>1.2857539533933704E-2</v>
      </c>
      <c r="M71" s="436">
        <f>G63+2*G69</f>
        <v>6.5695313790533465</v>
      </c>
      <c r="N71" s="434">
        <f>G63-2*G69</f>
        <v>-0.30313137905334653</v>
      </c>
      <c r="X71" t="s">
        <v>56</v>
      </c>
    </row>
    <row r="72" spans="2:25" ht="15.75" customHeight="1" thickBot="1" x14ac:dyDescent="0.3">
      <c r="C72"/>
      <c r="D72"/>
      <c r="E72"/>
      <c r="F72"/>
      <c r="I72" s="126">
        <f t="shared" ref="I72:N72" si="4">AVERAGE(I69:I71)</f>
        <v>0.642804473612406</v>
      </c>
      <c r="J72" s="66">
        <f t="shared" si="4"/>
        <v>0.28399552638759401</v>
      </c>
      <c r="K72" s="65">
        <f t="shared" si="4"/>
        <v>0.76308195769922449</v>
      </c>
      <c r="L72" s="66">
        <f t="shared" si="4"/>
        <v>-9.6726402143668955E-2</v>
      </c>
      <c r="M72" s="65">
        <f t="shared" si="4"/>
        <v>8.0016280825223305</v>
      </c>
      <c r="N72" s="66">
        <f t="shared" si="4"/>
        <v>-0.84405030474455234</v>
      </c>
      <c r="Y72" s="160" t="s">
        <v>205</v>
      </c>
    </row>
    <row r="73" spans="2:25" ht="15.75" customHeight="1" thickBot="1" x14ac:dyDescent="0.3">
      <c r="C73"/>
      <c r="D73"/>
      <c r="E73"/>
      <c r="F73"/>
      <c r="I73"/>
      <c r="J73"/>
      <c r="K73"/>
      <c r="L73"/>
      <c r="M73"/>
      <c r="N73"/>
      <c r="Y73" s="160" t="s">
        <v>218</v>
      </c>
    </row>
    <row r="74" spans="2:25" ht="15" customHeight="1" thickBot="1" x14ac:dyDescent="0.3">
      <c r="B74" s="632" t="s">
        <v>88</v>
      </c>
      <c r="C74" s="633"/>
      <c r="D74" s="116" t="s">
        <v>58</v>
      </c>
      <c r="E74" s="117" t="s">
        <v>69</v>
      </c>
      <c r="F74" s="99" t="s">
        <v>156</v>
      </c>
      <c r="G74" s="372" t="s">
        <v>135</v>
      </c>
      <c r="I74" s="632" t="s">
        <v>89</v>
      </c>
      <c r="J74" s="633"/>
      <c r="K74" s="116" t="s">
        <v>58</v>
      </c>
      <c r="L74" s="117" t="s">
        <v>69</v>
      </c>
      <c r="M74" s="99" t="s">
        <v>157</v>
      </c>
      <c r="N74" s="372" t="s">
        <v>135</v>
      </c>
      <c r="P74" s="648" t="s">
        <v>90</v>
      </c>
      <c r="Q74" s="649"/>
      <c r="R74" s="116" t="s">
        <v>58</v>
      </c>
      <c r="S74" s="117" t="s">
        <v>69</v>
      </c>
      <c r="T74" s="256" t="s">
        <v>155</v>
      </c>
      <c r="U74" s="372" t="s">
        <v>135</v>
      </c>
      <c r="Y74" t="s">
        <v>219</v>
      </c>
    </row>
    <row r="75" spans="2:25" ht="15" customHeight="1" x14ac:dyDescent="0.25">
      <c r="B75" s="634"/>
      <c r="C75" s="635"/>
      <c r="D75" s="666" t="s">
        <v>50</v>
      </c>
      <c r="E75" s="261" t="s">
        <v>67</v>
      </c>
      <c r="F75" s="364"/>
      <c r="G75" s="371"/>
      <c r="I75" s="634"/>
      <c r="J75" s="635"/>
      <c r="K75" s="660" t="s">
        <v>76</v>
      </c>
      <c r="L75" s="261" t="s">
        <v>67</v>
      </c>
      <c r="M75" s="121"/>
      <c r="N75" s="371"/>
      <c r="P75" s="650"/>
      <c r="Q75" s="651"/>
      <c r="R75" s="662" t="s">
        <v>111</v>
      </c>
      <c r="S75" s="261" t="s">
        <v>67</v>
      </c>
      <c r="T75" s="121"/>
      <c r="U75" s="371"/>
      <c r="Y75" s="565" t="s">
        <v>220</v>
      </c>
    </row>
    <row r="76" spans="2:25" ht="15" customHeight="1" thickBot="1" x14ac:dyDescent="0.3">
      <c r="B76" s="634"/>
      <c r="C76" s="635"/>
      <c r="D76" s="661"/>
      <c r="E76" s="260" t="s">
        <v>68</v>
      </c>
      <c r="F76" s="365"/>
      <c r="G76" s="373"/>
      <c r="I76" s="634"/>
      <c r="J76" s="635"/>
      <c r="K76" s="661"/>
      <c r="L76" s="260" t="s">
        <v>68</v>
      </c>
      <c r="M76" s="122"/>
      <c r="N76" s="373"/>
      <c r="P76" s="650"/>
      <c r="Q76" s="651"/>
      <c r="R76" s="663"/>
      <c r="S76" s="119" t="s">
        <v>68</v>
      </c>
      <c r="T76" s="122"/>
      <c r="U76" s="373"/>
    </row>
    <row r="77" spans="2:25" ht="15" customHeight="1" x14ac:dyDescent="0.25">
      <c r="B77" s="634"/>
      <c r="C77" s="635"/>
      <c r="D77" s="638" t="s">
        <v>126</v>
      </c>
      <c r="E77" s="378" t="s">
        <v>67</v>
      </c>
      <c r="F77" s="124"/>
      <c r="G77" s="371"/>
      <c r="I77" s="634"/>
      <c r="J77" s="635"/>
      <c r="K77" s="660" t="s">
        <v>52</v>
      </c>
      <c r="L77" s="119" t="s">
        <v>67</v>
      </c>
      <c r="M77" s="124"/>
      <c r="N77" s="371"/>
      <c r="P77" s="650"/>
      <c r="Q77" s="651"/>
      <c r="R77" s="664" t="s">
        <v>112</v>
      </c>
      <c r="S77" s="261" t="s">
        <v>67</v>
      </c>
      <c r="T77" s="124"/>
      <c r="U77" s="371"/>
    </row>
    <row r="78" spans="2:25" ht="15.75" customHeight="1" thickBot="1" x14ac:dyDescent="0.3">
      <c r="B78" s="634"/>
      <c r="C78" s="635"/>
      <c r="D78" s="639"/>
      <c r="E78" s="378" t="s">
        <v>68</v>
      </c>
      <c r="F78" s="124"/>
      <c r="G78" s="373"/>
      <c r="I78" s="634"/>
      <c r="J78" s="635"/>
      <c r="K78" s="661"/>
      <c r="L78" s="119" t="s">
        <v>68</v>
      </c>
      <c r="M78" s="124"/>
      <c r="N78" s="373"/>
      <c r="P78" s="650"/>
      <c r="Q78" s="651"/>
      <c r="R78" s="663"/>
      <c r="S78" s="260" t="s">
        <v>68</v>
      </c>
      <c r="T78" s="122"/>
      <c r="U78" s="373"/>
      <c r="W78" t="s">
        <v>74</v>
      </c>
    </row>
    <row r="79" spans="2:25" ht="16.5" customHeight="1" x14ac:dyDescent="0.25">
      <c r="B79" s="634"/>
      <c r="C79" s="635"/>
      <c r="D79" s="638" t="s">
        <v>125</v>
      </c>
      <c r="E79" s="34" t="s">
        <v>67</v>
      </c>
      <c r="F79" s="121"/>
      <c r="G79" s="374"/>
      <c r="I79" s="634"/>
      <c r="J79" s="635"/>
      <c r="K79" s="658" t="s">
        <v>132</v>
      </c>
      <c r="L79" s="34" t="s">
        <v>67</v>
      </c>
      <c r="M79" s="121"/>
      <c r="N79" s="374"/>
      <c r="P79" s="650"/>
      <c r="Q79" s="651"/>
      <c r="R79" s="659" t="s">
        <v>141</v>
      </c>
      <c r="S79" s="34" t="s">
        <v>67</v>
      </c>
      <c r="T79" s="124"/>
      <c r="U79" s="374"/>
      <c r="X79" s="130" t="s">
        <v>208</v>
      </c>
    </row>
    <row r="80" spans="2:25" ht="15.75" thickBot="1" x14ac:dyDescent="0.3">
      <c r="B80" s="634"/>
      <c r="C80" s="635"/>
      <c r="D80" s="641"/>
      <c r="E80" s="13" t="s">
        <v>68</v>
      </c>
      <c r="F80" s="122"/>
      <c r="G80" s="373"/>
      <c r="I80" s="634"/>
      <c r="J80" s="635"/>
      <c r="K80" s="641"/>
      <c r="L80" s="13" t="s">
        <v>68</v>
      </c>
      <c r="M80" s="122"/>
      <c r="N80" s="373"/>
      <c r="P80" s="650"/>
      <c r="Q80" s="651"/>
      <c r="R80" s="641"/>
      <c r="S80" s="13" t="s">
        <v>68</v>
      </c>
      <c r="T80" s="122"/>
      <c r="U80" s="373"/>
      <c r="X80" s="130" t="s">
        <v>209</v>
      </c>
    </row>
    <row r="81" spans="2:34" x14ac:dyDescent="0.25">
      <c r="B81" s="634"/>
      <c r="C81" s="635"/>
      <c r="D81" s="640" t="s">
        <v>127</v>
      </c>
      <c r="E81" s="34" t="s">
        <v>67</v>
      </c>
      <c r="F81" s="124"/>
      <c r="G81" s="374"/>
      <c r="I81" s="634"/>
      <c r="J81" s="635"/>
      <c r="K81" s="658" t="s">
        <v>133</v>
      </c>
      <c r="L81" s="34" t="s">
        <v>67</v>
      </c>
      <c r="M81" s="121"/>
      <c r="N81" s="374"/>
      <c r="P81" s="650"/>
      <c r="Q81" s="651"/>
      <c r="R81" s="658" t="s">
        <v>140</v>
      </c>
      <c r="S81" s="378" t="s">
        <v>67</v>
      </c>
      <c r="T81" s="124"/>
      <c r="U81" s="374"/>
      <c r="X81" s="160" t="s">
        <v>221</v>
      </c>
    </row>
    <row r="82" spans="2:34" ht="15.75" thickBot="1" x14ac:dyDescent="0.3">
      <c r="B82" s="634"/>
      <c r="C82" s="635"/>
      <c r="D82" s="641"/>
      <c r="E82" s="378" t="s">
        <v>68</v>
      </c>
      <c r="F82" s="122"/>
      <c r="G82" s="373"/>
      <c r="I82" s="634"/>
      <c r="J82" s="635"/>
      <c r="K82" s="641"/>
      <c r="L82" s="13" t="s">
        <v>68</v>
      </c>
      <c r="M82" s="122"/>
      <c r="N82" s="373"/>
      <c r="P82" s="650"/>
      <c r="Q82" s="651"/>
      <c r="R82" s="641"/>
      <c r="S82" s="378" t="s">
        <v>68</v>
      </c>
      <c r="T82" s="122"/>
      <c r="U82" s="373"/>
    </row>
    <row r="83" spans="2:34" x14ac:dyDescent="0.25">
      <c r="B83" s="634"/>
      <c r="C83" s="635"/>
      <c r="D83" s="640" t="s">
        <v>128</v>
      </c>
      <c r="E83" s="34" t="s">
        <v>67</v>
      </c>
      <c r="F83" s="121"/>
      <c r="G83" s="374"/>
      <c r="I83" s="634"/>
      <c r="J83" s="635"/>
      <c r="K83" s="659" t="s">
        <v>83</v>
      </c>
      <c r="L83" s="34" t="s">
        <v>67</v>
      </c>
      <c r="M83" s="121"/>
      <c r="N83" s="374"/>
      <c r="P83" s="650"/>
      <c r="Q83" s="651"/>
      <c r="R83" s="659" t="s">
        <v>138</v>
      </c>
      <c r="S83" s="34" t="s">
        <v>67</v>
      </c>
      <c r="T83" s="124"/>
      <c r="U83" s="374"/>
      <c r="W83" t="s">
        <v>211</v>
      </c>
      <c r="X83" s="160"/>
    </row>
    <row r="84" spans="2:34" ht="15.75" thickBot="1" x14ac:dyDescent="0.3">
      <c r="B84" s="634"/>
      <c r="C84" s="635"/>
      <c r="D84" s="641"/>
      <c r="E84" s="13" t="s">
        <v>68</v>
      </c>
      <c r="F84" s="122"/>
      <c r="G84" s="373"/>
      <c r="I84" s="634"/>
      <c r="J84" s="635"/>
      <c r="K84" s="641"/>
      <c r="L84" s="378" t="s">
        <v>68</v>
      </c>
      <c r="M84" s="122"/>
      <c r="N84" s="373"/>
      <c r="P84" s="650"/>
      <c r="Q84" s="651"/>
      <c r="R84" s="641"/>
      <c r="S84" s="378" t="s">
        <v>68</v>
      </c>
      <c r="T84" s="122"/>
      <c r="U84" s="373"/>
      <c r="X84" s="160" t="s">
        <v>212</v>
      </c>
    </row>
    <row r="85" spans="2:34" x14ac:dyDescent="0.25">
      <c r="B85" s="634"/>
      <c r="C85" s="635"/>
      <c r="D85" s="654" t="s">
        <v>131</v>
      </c>
      <c r="E85" s="265" t="s">
        <v>67</v>
      </c>
      <c r="F85" s="363"/>
      <c r="G85" s="375"/>
      <c r="I85" s="634"/>
      <c r="J85" s="635"/>
      <c r="K85" s="640" t="s">
        <v>134</v>
      </c>
      <c r="L85" s="34" t="s">
        <v>67</v>
      </c>
      <c r="M85" s="124"/>
      <c r="N85" s="375"/>
      <c r="P85" s="650"/>
      <c r="Q85" s="651"/>
      <c r="R85" s="658" t="s">
        <v>139</v>
      </c>
      <c r="S85" s="34" t="s">
        <v>67</v>
      </c>
      <c r="T85" s="121"/>
      <c r="U85" s="375"/>
      <c r="X85" s="160" t="s">
        <v>213</v>
      </c>
    </row>
    <row r="86" spans="2:34" ht="15.75" thickBot="1" x14ac:dyDescent="0.3">
      <c r="B86" s="634"/>
      <c r="C86" s="635"/>
      <c r="D86" s="655"/>
      <c r="E86" s="267" t="s">
        <v>17</v>
      </c>
      <c r="F86" s="123"/>
      <c r="G86" s="373"/>
      <c r="I86" s="634"/>
      <c r="J86" s="635"/>
      <c r="K86" s="641"/>
      <c r="L86" s="378" t="s">
        <v>68</v>
      </c>
      <c r="M86" s="122"/>
      <c r="N86" s="373"/>
      <c r="P86" s="650"/>
      <c r="Q86" s="651"/>
      <c r="R86" s="641"/>
      <c r="S86" s="13" t="s">
        <v>68</v>
      </c>
      <c r="T86" s="122"/>
      <c r="U86" s="373"/>
      <c r="X86" s="162" t="s">
        <v>214</v>
      </c>
    </row>
    <row r="87" spans="2:34" x14ac:dyDescent="0.25">
      <c r="B87" s="634"/>
      <c r="C87" s="635"/>
      <c r="D87" s="654" t="s">
        <v>130</v>
      </c>
      <c r="E87" s="265" t="s">
        <v>67</v>
      </c>
      <c r="F87" s="363"/>
      <c r="G87" s="374"/>
      <c r="I87" s="634"/>
      <c r="J87" s="635"/>
      <c r="K87" s="654" t="s">
        <v>131</v>
      </c>
      <c r="L87" s="265" t="s">
        <v>67</v>
      </c>
      <c r="M87" s="125"/>
      <c r="N87" s="374"/>
      <c r="P87" s="650"/>
      <c r="Q87" s="651"/>
      <c r="R87" s="654" t="s">
        <v>131</v>
      </c>
      <c r="S87" s="265" t="s">
        <v>67</v>
      </c>
      <c r="T87" s="125"/>
      <c r="U87" s="374"/>
      <c r="X87" s="162" t="s">
        <v>215</v>
      </c>
    </row>
    <row r="88" spans="2:34" ht="15.75" thickBot="1" x14ac:dyDescent="0.3">
      <c r="B88" s="634"/>
      <c r="C88" s="635"/>
      <c r="D88" s="655"/>
      <c r="E88" s="267" t="s">
        <v>17</v>
      </c>
      <c r="F88" s="123"/>
      <c r="G88" s="373"/>
      <c r="I88" s="634"/>
      <c r="J88" s="635"/>
      <c r="K88" s="655"/>
      <c r="L88" s="266" t="s">
        <v>68</v>
      </c>
      <c r="M88" s="123"/>
      <c r="N88" s="373"/>
      <c r="P88" s="650"/>
      <c r="Q88" s="651"/>
      <c r="R88" s="655"/>
      <c r="S88" s="266" t="s">
        <v>68</v>
      </c>
      <c r="T88" s="123"/>
      <c r="U88" s="373"/>
    </row>
    <row r="89" spans="2:34" x14ac:dyDescent="0.25">
      <c r="B89" s="634"/>
      <c r="C89" s="635"/>
      <c r="D89" s="656" t="s">
        <v>129</v>
      </c>
      <c r="E89" s="266" t="s">
        <v>67</v>
      </c>
      <c r="F89" s="125"/>
      <c r="G89" s="374"/>
      <c r="I89" s="634"/>
      <c r="J89" s="635"/>
      <c r="K89" s="654" t="s">
        <v>130</v>
      </c>
      <c r="L89" s="265" t="s">
        <v>67</v>
      </c>
      <c r="M89" s="125"/>
      <c r="N89" s="374"/>
      <c r="P89" s="650"/>
      <c r="Q89" s="651"/>
      <c r="R89" s="654" t="s">
        <v>130</v>
      </c>
      <c r="S89" s="265" t="s">
        <v>67</v>
      </c>
      <c r="T89" s="125"/>
      <c r="U89" s="374"/>
    </row>
    <row r="90" spans="2:34" ht="15.75" thickBot="1" x14ac:dyDescent="0.3">
      <c r="B90" s="634"/>
      <c r="C90" s="635"/>
      <c r="D90" s="665"/>
      <c r="E90" s="266" t="s">
        <v>68</v>
      </c>
      <c r="F90" s="125"/>
      <c r="G90" s="376"/>
      <c r="I90" s="634"/>
      <c r="J90" s="635"/>
      <c r="K90" s="655"/>
      <c r="L90" s="266" t="s">
        <v>68</v>
      </c>
      <c r="M90" s="125"/>
      <c r="N90" s="376"/>
      <c r="P90" s="650"/>
      <c r="Q90" s="651"/>
      <c r="R90" s="655"/>
      <c r="S90" s="266" t="s">
        <v>68</v>
      </c>
      <c r="T90" s="125"/>
      <c r="U90" s="376"/>
      <c r="W90" s="1" t="s">
        <v>234</v>
      </c>
      <c r="AA90"/>
      <c r="AH90" s="18"/>
    </row>
    <row r="91" spans="2:34" x14ac:dyDescent="0.25">
      <c r="B91" s="634"/>
      <c r="C91" s="635"/>
      <c r="D91" s="644" t="s">
        <v>142</v>
      </c>
      <c r="E91" s="645"/>
      <c r="F91" s="364"/>
      <c r="G91" s="377"/>
      <c r="I91" s="634"/>
      <c r="J91" s="635"/>
      <c r="K91" s="656" t="s">
        <v>129</v>
      </c>
      <c r="L91" s="265" t="s">
        <v>67</v>
      </c>
      <c r="M91" s="364"/>
      <c r="N91" s="377"/>
      <c r="P91" s="650"/>
      <c r="Q91" s="651"/>
      <c r="R91" s="656" t="s">
        <v>129</v>
      </c>
      <c r="S91" s="265" t="s">
        <v>67</v>
      </c>
      <c r="T91" s="364"/>
      <c r="U91" s="377"/>
      <c r="W91" t="s">
        <v>227</v>
      </c>
      <c r="AA91"/>
      <c r="AH91" s="18"/>
    </row>
    <row r="92" spans="2:34" ht="15.75" thickBot="1" x14ac:dyDescent="0.3">
      <c r="B92" s="634"/>
      <c r="C92" s="635"/>
      <c r="D92" s="646" t="s">
        <v>143</v>
      </c>
      <c r="E92" s="647"/>
      <c r="F92" s="367"/>
      <c r="G92" s="373"/>
      <c r="I92" s="634"/>
      <c r="J92" s="635"/>
      <c r="K92" s="657"/>
      <c r="L92" s="266" t="s">
        <v>68</v>
      </c>
      <c r="M92" s="365"/>
      <c r="N92" s="373"/>
      <c r="P92" s="650"/>
      <c r="Q92" s="651"/>
      <c r="R92" s="657"/>
      <c r="S92" s="266" t="s">
        <v>68</v>
      </c>
      <c r="T92" s="365"/>
      <c r="U92" s="373"/>
      <c r="W92" t="s">
        <v>228</v>
      </c>
      <c r="AA92"/>
      <c r="AH92" s="18"/>
    </row>
    <row r="93" spans="2:34" x14ac:dyDescent="0.25">
      <c r="B93" s="634"/>
      <c r="C93" s="635"/>
      <c r="D93" s="385" t="s">
        <v>144</v>
      </c>
      <c r="E93" s="386"/>
      <c r="F93" s="368"/>
      <c r="G93" s="377"/>
      <c r="I93" s="634"/>
      <c r="J93" s="635"/>
      <c r="K93" s="617" t="s">
        <v>142</v>
      </c>
      <c r="L93" s="618"/>
      <c r="M93" s="364"/>
      <c r="N93" s="377"/>
      <c r="P93" s="650"/>
      <c r="Q93" s="651"/>
      <c r="R93" s="644" t="s">
        <v>142</v>
      </c>
      <c r="S93" s="645"/>
      <c r="T93" s="364"/>
      <c r="U93" s="377"/>
      <c r="X93" t="s">
        <v>210</v>
      </c>
      <c r="AA93"/>
      <c r="AH93" s="18"/>
    </row>
    <row r="94" spans="2:34" ht="15.75" thickBot="1" x14ac:dyDescent="0.3">
      <c r="B94" s="634"/>
      <c r="C94" s="635"/>
      <c r="D94" s="387" t="s">
        <v>145</v>
      </c>
      <c r="E94" s="388"/>
      <c r="F94" s="367"/>
      <c r="G94" s="373"/>
      <c r="I94" s="634"/>
      <c r="J94" s="635"/>
      <c r="K94" s="642" t="s">
        <v>143</v>
      </c>
      <c r="L94" s="643"/>
      <c r="M94" s="367"/>
      <c r="N94" s="373"/>
      <c r="P94" s="650"/>
      <c r="Q94" s="651"/>
      <c r="R94" s="646" t="s">
        <v>143</v>
      </c>
      <c r="S94" s="647"/>
      <c r="T94" s="367"/>
      <c r="U94" s="373"/>
      <c r="Y94" t="s">
        <v>222</v>
      </c>
      <c r="AA94"/>
      <c r="AH94" s="18"/>
    </row>
    <row r="95" spans="2:34" x14ac:dyDescent="0.25">
      <c r="B95" s="634"/>
      <c r="C95" s="635"/>
      <c r="D95" s="389" t="s">
        <v>146</v>
      </c>
      <c r="E95" s="369"/>
      <c r="F95" s="366"/>
      <c r="G95" s="376"/>
      <c r="I95" s="634"/>
      <c r="J95" s="635"/>
      <c r="K95" s="379" t="s">
        <v>144</v>
      </c>
      <c r="L95" s="380"/>
      <c r="M95" s="368"/>
      <c r="N95" s="377"/>
      <c r="P95" s="650"/>
      <c r="Q95" s="651"/>
      <c r="R95" s="385" t="s">
        <v>144</v>
      </c>
      <c r="S95" s="386"/>
      <c r="T95" s="368"/>
      <c r="U95" s="377"/>
      <c r="X95" t="s">
        <v>56</v>
      </c>
      <c r="AA95"/>
      <c r="AH95" s="18"/>
    </row>
    <row r="96" spans="2:34" ht="15.75" thickBot="1" x14ac:dyDescent="0.3">
      <c r="B96" s="636"/>
      <c r="C96" s="637"/>
      <c r="D96" s="387" t="s">
        <v>147</v>
      </c>
      <c r="E96" s="388"/>
      <c r="F96" s="367"/>
      <c r="G96" s="373"/>
      <c r="I96" s="634"/>
      <c r="J96" s="635"/>
      <c r="K96" s="381" t="s">
        <v>145</v>
      </c>
      <c r="L96" s="382"/>
      <c r="M96" s="367"/>
      <c r="N96" s="373"/>
      <c r="P96" s="650"/>
      <c r="Q96" s="651"/>
      <c r="R96" s="387" t="s">
        <v>145</v>
      </c>
      <c r="S96" s="388"/>
      <c r="T96" s="367"/>
      <c r="U96" s="373"/>
      <c r="Y96" s="160" t="s">
        <v>223</v>
      </c>
      <c r="AA96"/>
      <c r="AH96" s="18"/>
    </row>
    <row r="97" spans="3:34" x14ac:dyDescent="0.25">
      <c r="C97"/>
      <c r="D97"/>
      <c r="E97"/>
      <c r="F97"/>
      <c r="I97" s="634"/>
      <c r="J97" s="635"/>
      <c r="K97" s="383" t="s">
        <v>146</v>
      </c>
      <c r="L97" s="384"/>
      <c r="M97" s="366"/>
      <c r="N97" s="376"/>
      <c r="P97" s="650"/>
      <c r="Q97" s="651"/>
      <c r="R97" s="389" t="s">
        <v>146</v>
      </c>
      <c r="S97" s="369"/>
      <c r="T97" s="366"/>
      <c r="U97" s="376"/>
      <c r="Y97" s="160" t="s">
        <v>224</v>
      </c>
      <c r="AA97"/>
      <c r="AH97" s="18"/>
    </row>
    <row r="98" spans="3:34" ht="15.75" thickBot="1" x14ac:dyDescent="0.3">
      <c r="C98"/>
      <c r="D98"/>
      <c r="E98"/>
      <c r="F98"/>
      <c r="I98" s="636"/>
      <c r="J98" s="637"/>
      <c r="K98" s="381" t="s">
        <v>147</v>
      </c>
      <c r="L98" s="382"/>
      <c r="M98" s="367"/>
      <c r="N98" s="373"/>
      <c r="P98" s="652"/>
      <c r="Q98" s="653"/>
      <c r="R98" s="387" t="s">
        <v>147</v>
      </c>
      <c r="S98" s="388"/>
      <c r="T98" s="367"/>
      <c r="U98" s="373"/>
      <c r="Y98" t="s">
        <v>225</v>
      </c>
      <c r="AA98"/>
      <c r="AH98" s="18"/>
    </row>
    <row r="99" spans="3:34" x14ac:dyDescent="0.25">
      <c r="W99" s="3"/>
      <c r="Y99" s="565" t="s">
        <v>226</v>
      </c>
      <c r="AA99"/>
      <c r="AH99" s="18"/>
    </row>
    <row r="100" spans="3:34" x14ac:dyDescent="0.25">
      <c r="W100" t="s">
        <v>229</v>
      </c>
      <c r="X100" s="130"/>
      <c r="AA100"/>
      <c r="AH100" s="18"/>
    </row>
    <row r="101" spans="3:34" x14ac:dyDescent="0.25">
      <c r="X101" t="s">
        <v>230</v>
      </c>
      <c r="AA101"/>
      <c r="AH101" s="18"/>
    </row>
  </sheetData>
  <mergeCells count="78">
    <mergeCell ref="P2:U3"/>
    <mergeCell ref="V2:AB4"/>
    <mergeCell ref="E50:F50"/>
    <mergeCell ref="M41:N54"/>
    <mergeCell ref="O45:O46"/>
    <mergeCell ref="B2:C4"/>
    <mergeCell ref="B41:D51"/>
    <mergeCell ref="D2:F3"/>
    <mergeCell ref="E43:F43"/>
    <mergeCell ref="E47:F47"/>
    <mergeCell ref="E48:F48"/>
    <mergeCell ref="E49:F49"/>
    <mergeCell ref="E51:F51"/>
    <mergeCell ref="E41:F41"/>
    <mergeCell ref="E42:F42"/>
    <mergeCell ref="E44:F44"/>
    <mergeCell ref="E46:F46"/>
    <mergeCell ref="B66:C69"/>
    <mergeCell ref="I66:N66"/>
    <mergeCell ref="I67:J67"/>
    <mergeCell ref="K67:L67"/>
    <mergeCell ref="G2:L2"/>
    <mergeCell ref="H3:I3"/>
    <mergeCell ref="J3:L3"/>
    <mergeCell ref="B52:L54"/>
    <mergeCell ref="M2:O3"/>
    <mergeCell ref="O43:O44"/>
    <mergeCell ref="O41:O42"/>
    <mergeCell ref="O47:O48"/>
    <mergeCell ref="O49:O50"/>
    <mergeCell ref="O51:O52"/>
    <mergeCell ref="O53:O54"/>
    <mergeCell ref="E45:F45"/>
    <mergeCell ref="B58:C64"/>
    <mergeCell ref="D58:D59"/>
    <mergeCell ref="I58:N58"/>
    <mergeCell ref="I59:J59"/>
    <mergeCell ref="K59:L59"/>
    <mergeCell ref="M59:N59"/>
    <mergeCell ref="B74:C96"/>
    <mergeCell ref="I74:J98"/>
    <mergeCell ref="P74:Q98"/>
    <mergeCell ref="D75:D76"/>
    <mergeCell ref="K75:K76"/>
    <mergeCell ref="D81:D82"/>
    <mergeCell ref="K81:K82"/>
    <mergeCell ref="D87:D88"/>
    <mergeCell ref="K87:K88"/>
    <mergeCell ref="K93:L93"/>
    <mergeCell ref="D77:D78"/>
    <mergeCell ref="K77:K78"/>
    <mergeCell ref="D85:D86"/>
    <mergeCell ref="K85:K86"/>
    <mergeCell ref="D79:D80"/>
    <mergeCell ref="K79:K80"/>
    <mergeCell ref="R79:R80"/>
    <mergeCell ref="D83:D84"/>
    <mergeCell ref="K83:K84"/>
    <mergeCell ref="R83:R84"/>
    <mergeCell ref="D89:D90"/>
    <mergeCell ref="K89:K90"/>
    <mergeCell ref="R89:R90"/>
    <mergeCell ref="D91:E91"/>
    <mergeCell ref="K91:K92"/>
    <mergeCell ref="R91:R92"/>
    <mergeCell ref="D92:E92"/>
    <mergeCell ref="R93:S93"/>
    <mergeCell ref="K94:L94"/>
    <mergeCell ref="R94:S94"/>
    <mergeCell ref="V40:Z40"/>
    <mergeCell ref="AB40:AH40"/>
    <mergeCell ref="R87:R88"/>
    <mergeCell ref="R81:R82"/>
    <mergeCell ref="R75:R76"/>
    <mergeCell ref="R85:R86"/>
    <mergeCell ref="R77:R78"/>
    <mergeCell ref="M55:O55"/>
    <mergeCell ref="M67:N67"/>
  </mergeCells>
  <pageMargins left="0.7" right="0.7" top="0.75" bottom="0.75" header="0.3" footer="0.3"/>
  <pageSetup orientation="portrait" horizontalDpi="4294967293"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B97"/>
  <sheetViews>
    <sheetView topLeftCell="K64" zoomScale="90" zoomScaleNormal="90" workbookViewId="0">
      <selection activeCell="P58" sqref="P58:AD69"/>
    </sheetView>
  </sheetViews>
  <sheetFormatPr defaultRowHeight="15" x14ac:dyDescent="0.25"/>
  <cols>
    <col min="2" max="2" width="9.140625" customWidth="1"/>
    <col min="3" max="3" width="10.28515625" style="11" customWidth="1"/>
    <col min="4" max="6" width="13.85546875" style="18" customWidth="1"/>
    <col min="7" max="8" width="9.140625" style="18"/>
    <col min="9" max="9" width="11.140625" style="18" customWidth="1"/>
    <col min="10" max="10" width="10.5703125" style="18" customWidth="1"/>
    <col min="11" max="11" width="10.28515625" style="18" customWidth="1"/>
    <col min="12" max="12" width="10.140625" style="18" customWidth="1"/>
    <col min="13" max="13" width="10.28515625" style="18" customWidth="1"/>
    <col min="14" max="14" width="10.5703125" style="18" customWidth="1"/>
    <col min="26" max="26" width="10.7109375" customWidth="1"/>
    <col min="27" max="27" width="9.140625" style="18"/>
    <col min="30" max="32" width="17.42578125" customWidth="1"/>
    <col min="34" max="34" width="11" customWidth="1"/>
    <col min="35" max="35" width="7" customWidth="1"/>
    <col min="36" max="36" width="6.7109375" customWidth="1"/>
    <col min="37" max="37" width="9.42578125" customWidth="1"/>
    <col min="38" max="38" width="6.7109375" customWidth="1"/>
    <col min="39" max="39" width="7.42578125" customWidth="1"/>
    <col min="40" max="40" width="6.7109375" customWidth="1"/>
    <col min="41" max="41" width="7.28515625" customWidth="1"/>
    <col min="42" max="42" width="10.5703125" customWidth="1"/>
  </cols>
  <sheetData>
    <row r="1" spans="2:28" ht="15.75" thickBot="1" x14ac:dyDescent="0.3"/>
    <row r="2" spans="2:28" ht="15.75" customHeight="1" thickBot="1" x14ac:dyDescent="0.3">
      <c r="B2" s="735" t="s">
        <v>51</v>
      </c>
      <c r="C2" s="736"/>
      <c r="D2" s="688" t="s">
        <v>44</v>
      </c>
      <c r="E2" s="689"/>
      <c r="F2" s="690"/>
      <c r="G2" s="709" t="s">
        <v>43</v>
      </c>
      <c r="H2" s="710"/>
      <c r="I2" s="710"/>
      <c r="J2" s="710"/>
      <c r="K2" s="710"/>
      <c r="L2" s="711"/>
      <c r="M2" s="724" t="s">
        <v>19</v>
      </c>
      <c r="N2" s="725"/>
      <c r="O2" s="726"/>
      <c r="P2" s="752" t="s">
        <v>197</v>
      </c>
      <c r="Q2" s="753"/>
      <c r="R2" s="753"/>
      <c r="S2" s="753"/>
      <c r="T2" s="753"/>
      <c r="U2" s="754"/>
      <c r="V2" s="758" t="s">
        <v>66</v>
      </c>
      <c r="W2" s="759"/>
      <c r="X2" s="759"/>
      <c r="Y2" s="759"/>
      <c r="Z2" s="759"/>
      <c r="AA2" s="759"/>
      <c r="AB2" s="760"/>
    </row>
    <row r="3" spans="2:28" ht="15.75" customHeight="1" thickBot="1" x14ac:dyDescent="0.3">
      <c r="B3" s="737"/>
      <c r="C3" s="738"/>
      <c r="D3" s="691"/>
      <c r="E3" s="692"/>
      <c r="F3" s="693"/>
      <c r="G3" s="256" t="s">
        <v>1</v>
      </c>
      <c r="H3" s="709" t="s">
        <v>2</v>
      </c>
      <c r="I3" s="711"/>
      <c r="J3" s="712" t="s">
        <v>85</v>
      </c>
      <c r="K3" s="713"/>
      <c r="L3" s="714"/>
      <c r="M3" s="727"/>
      <c r="N3" s="728"/>
      <c r="O3" s="729"/>
      <c r="P3" s="755"/>
      <c r="Q3" s="756"/>
      <c r="R3" s="756"/>
      <c r="S3" s="756"/>
      <c r="T3" s="756"/>
      <c r="U3" s="757"/>
      <c r="V3" s="761"/>
      <c r="W3" s="762"/>
      <c r="X3" s="762"/>
      <c r="Y3" s="762"/>
      <c r="Z3" s="762"/>
      <c r="AA3" s="762"/>
      <c r="AB3" s="763"/>
    </row>
    <row r="4" spans="2:28" ht="15.75" customHeight="1" thickBot="1" x14ac:dyDescent="0.3">
      <c r="B4" s="737"/>
      <c r="C4" s="738"/>
      <c r="D4" s="257" t="s">
        <v>1</v>
      </c>
      <c r="E4" s="258" t="s">
        <v>2</v>
      </c>
      <c r="F4" s="161" t="s">
        <v>85</v>
      </c>
      <c r="G4" s="263" t="s">
        <v>96</v>
      </c>
      <c r="H4" s="256" t="s">
        <v>170</v>
      </c>
      <c r="I4" s="262" t="s">
        <v>169</v>
      </c>
      <c r="J4" s="23" t="s">
        <v>93</v>
      </c>
      <c r="K4" s="23" t="s">
        <v>94</v>
      </c>
      <c r="L4" s="23" t="s">
        <v>95</v>
      </c>
      <c r="M4" s="68" t="s">
        <v>1</v>
      </c>
      <c r="N4" s="99" t="s">
        <v>2</v>
      </c>
      <c r="O4" s="262" t="s">
        <v>85</v>
      </c>
      <c r="P4" s="68" t="s">
        <v>96</v>
      </c>
      <c r="Q4" s="256" t="s">
        <v>91</v>
      </c>
      <c r="R4" s="442" t="s">
        <v>92</v>
      </c>
      <c r="S4" s="23" t="s">
        <v>97</v>
      </c>
      <c r="T4" s="441" t="s">
        <v>98</v>
      </c>
      <c r="U4" s="99" t="s">
        <v>99</v>
      </c>
      <c r="V4" s="764"/>
      <c r="W4" s="765"/>
      <c r="X4" s="765"/>
      <c r="Y4" s="765"/>
      <c r="Z4" s="765"/>
      <c r="AA4" s="765"/>
      <c r="AB4" s="766"/>
    </row>
    <row r="5" spans="2:28" ht="15" customHeight="1" x14ac:dyDescent="0.25">
      <c r="B5" s="25" t="s">
        <v>50</v>
      </c>
      <c r="C5" s="26" t="s">
        <v>22</v>
      </c>
      <c r="D5" s="142">
        <v>7.4000000000000003E-3</v>
      </c>
      <c r="E5" s="251"/>
      <c r="F5" s="454"/>
      <c r="G5" s="230">
        <v>0.57130000000000003</v>
      </c>
      <c r="H5" s="235"/>
      <c r="I5" s="454"/>
      <c r="J5" s="460"/>
      <c r="K5" s="461"/>
      <c r="L5" s="461"/>
      <c r="M5" s="69">
        <v>1</v>
      </c>
      <c r="N5" s="504">
        <v>1</v>
      </c>
      <c r="O5" s="501">
        <v>1</v>
      </c>
      <c r="P5" s="77">
        <v>1</v>
      </c>
      <c r="Q5" s="495"/>
      <c r="R5" s="490"/>
      <c r="S5" s="15"/>
      <c r="T5" s="482"/>
      <c r="U5" s="17"/>
    </row>
    <row r="6" spans="2:28" ht="15.75" customHeight="1" x14ac:dyDescent="0.25">
      <c r="B6" s="27" t="s">
        <v>50</v>
      </c>
      <c r="C6" s="28" t="s">
        <v>24</v>
      </c>
      <c r="D6" s="29">
        <v>8.0000000000000002E-3</v>
      </c>
      <c r="E6" s="252"/>
      <c r="F6" s="456"/>
      <c r="G6" s="232">
        <v>0.4032</v>
      </c>
      <c r="H6" s="231"/>
      <c r="I6" s="456"/>
      <c r="J6" s="462"/>
      <c r="K6" s="463"/>
      <c r="L6" s="463"/>
      <c r="M6" s="70">
        <v>1</v>
      </c>
      <c r="N6" s="505">
        <v>1</v>
      </c>
      <c r="O6" s="502">
        <v>1</v>
      </c>
      <c r="P6" s="78">
        <v>1</v>
      </c>
      <c r="Q6" s="495"/>
      <c r="R6" s="490"/>
      <c r="S6" s="14"/>
      <c r="T6" s="484"/>
      <c r="U6" s="491"/>
    </row>
    <row r="7" spans="2:28" ht="15.75" customHeight="1" x14ac:dyDescent="0.25">
      <c r="B7" s="27" t="s">
        <v>50</v>
      </c>
      <c r="C7" s="28" t="s">
        <v>25</v>
      </c>
      <c r="D7" s="29">
        <v>8.8999999999999999E-3</v>
      </c>
      <c r="E7" s="252"/>
      <c r="F7" s="456"/>
      <c r="G7" s="232">
        <v>0.39489999999999997</v>
      </c>
      <c r="H7" s="231"/>
      <c r="I7" s="456"/>
      <c r="J7" s="462"/>
      <c r="K7" s="463"/>
      <c r="L7" s="463"/>
      <c r="M7" s="71">
        <v>1</v>
      </c>
      <c r="N7" s="506">
        <v>1</v>
      </c>
      <c r="O7" s="502">
        <v>1</v>
      </c>
      <c r="P7" s="78">
        <v>1</v>
      </c>
      <c r="Q7" s="495"/>
      <c r="R7" s="490"/>
      <c r="S7" s="14"/>
      <c r="T7" s="484"/>
      <c r="U7" s="491"/>
    </row>
    <row r="8" spans="2:28" ht="15.75" customHeight="1" thickBot="1" x14ac:dyDescent="0.3">
      <c r="B8" s="445" t="s">
        <v>50</v>
      </c>
      <c r="C8" s="446" t="s">
        <v>26</v>
      </c>
      <c r="D8" s="447">
        <v>1.01E-2</v>
      </c>
      <c r="E8" s="328"/>
      <c r="F8" s="459"/>
      <c r="G8" s="239">
        <v>0.42059999999999997</v>
      </c>
      <c r="H8" s="238"/>
      <c r="I8" s="459"/>
      <c r="J8" s="82"/>
      <c r="K8" s="464"/>
      <c r="L8" s="464"/>
      <c r="M8" s="71">
        <v>1</v>
      </c>
      <c r="N8" s="507">
        <v>0</v>
      </c>
      <c r="O8" s="503">
        <v>1</v>
      </c>
      <c r="P8" s="78">
        <v>1</v>
      </c>
      <c r="Q8" s="495"/>
      <c r="R8" s="490"/>
      <c r="S8" s="14"/>
      <c r="T8" s="484"/>
      <c r="U8" s="491"/>
    </row>
    <row r="9" spans="2:28" ht="15.75" customHeight="1" x14ac:dyDescent="0.25">
      <c r="B9" s="25" t="s">
        <v>23</v>
      </c>
      <c r="C9" s="26" t="s">
        <v>27</v>
      </c>
      <c r="D9" s="235"/>
      <c r="E9" s="143">
        <v>9.7000000000000003E-3</v>
      </c>
      <c r="F9" s="454"/>
      <c r="G9" s="241"/>
      <c r="H9" s="84">
        <v>0.30719999999999997</v>
      </c>
      <c r="I9" s="454"/>
      <c r="J9" s="460"/>
      <c r="K9" s="461"/>
      <c r="L9" s="461"/>
      <c r="M9" s="481">
        <v>0</v>
      </c>
      <c r="N9" s="374">
        <v>1</v>
      </c>
      <c r="O9" s="502">
        <v>1</v>
      </c>
      <c r="P9" s="16"/>
      <c r="Q9" s="77">
        <v>1</v>
      </c>
      <c r="R9" s="492"/>
      <c r="S9" s="15"/>
      <c r="T9" s="482"/>
      <c r="U9" s="17"/>
    </row>
    <row r="10" spans="2:28" ht="15.75" customHeight="1" x14ac:dyDescent="0.25">
      <c r="B10" s="27" t="s">
        <v>23</v>
      </c>
      <c r="C10" s="28" t="s">
        <v>28</v>
      </c>
      <c r="D10" s="231"/>
      <c r="E10" s="145">
        <v>1.04E-2</v>
      </c>
      <c r="F10" s="456"/>
      <c r="G10" s="242"/>
      <c r="H10" s="496">
        <v>1.3694</v>
      </c>
      <c r="I10" s="497"/>
      <c r="J10" s="498"/>
      <c r="K10" s="499"/>
      <c r="L10" s="499"/>
      <c r="M10" s="495">
        <v>1</v>
      </c>
      <c r="N10" s="545">
        <v>1</v>
      </c>
      <c r="O10" s="500">
        <v>1</v>
      </c>
      <c r="P10" s="511"/>
      <c r="Q10" s="512">
        <v>1</v>
      </c>
      <c r="R10" s="513"/>
      <c r="S10" s="12"/>
      <c r="T10" s="514"/>
      <c r="U10" s="515"/>
    </row>
    <row r="11" spans="2:28" ht="15.75" customHeight="1" x14ac:dyDescent="0.25">
      <c r="B11" s="27" t="s">
        <v>23</v>
      </c>
      <c r="C11" s="28" t="s">
        <v>29</v>
      </c>
      <c r="D11" s="231"/>
      <c r="E11" s="145">
        <v>-8.6E-3</v>
      </c>
      <c r="F11" s="456"/>
      <c r="G11" s="242"/>
      <c r="H11" s="89">
        <v>0.53910000000000002</v>
      </c>
      <c r="I11" s="456"/>
      <c r="J11" s="462"/>
      <c r="K11" s="463"/>
      <c r="L11" s="463"/>
      <c r="M11" s="485">
        <v>1</v>
      </c>
      <c r="N11" s="374">
        <v>1</v>
      </c>
      <c r="O11" s="502">
        <v>1</v>
      </c>
      <c r="P11" s="511"/>
      <c r="Q11" s="512">
        <v>1</v>
      </c>
      <c r="R11" s="513"/>
      <c r="S11" s="12"/>
      <c r="T11" s="514"/>
      <c r="U11" s="515"/>
    </row>
    <row r="12" spans="2:28" ht="15.75" customHeight="1" thickBot="1" x14ac:dyDescent="0.3">
      <c r="B12" s="445" t="s">
        <v>23</v>
      </c>
      <c r="C12" s="446" t="s">
        <v>30</v>
      </c>
      <c r="D12" s="233"/>
      <c r="E12" s="148">
        <v>-9.1999999999999998E-3</v>
      </c>
      <c r="F12" s="458"/>
      <c r="G12" s="244"/>
      <c r="H12" s="94">
        <v>0.31630000000000003</v>
      </c>
      <c r="I12" s="458"/>
      <c r="J12" s="465"/>
      <c r="K12" s="466"/>
      <c r="L12" s="466"/>
      <c r="M12" s="486">
        <v>0</v>
      </c>
      <c r="N12" s="508">
        <v>1</v>
      </c>
      <c r="O12" s="503">
        <v>1</v>
      </c>
      <c r="P12" s="516"/>
      <c r="Q12" s="517">
        <v>1</v>
      </c>
      <c r="R12" s="518"/>
      <c r="S12" s="519"/>
      <c r="T12" s="291"/>
      <c r="U12" s="299"/>
    </row>
    <row r="13" spans="2:28" ht="15.75" customHeight="1" x14ac:dyDescent="0.25">
      <c r="B13" s="25" t="s">
        <v>78</v>
      </c>
      <c r="C13" s="26" t="s">
        <v>32</v>
      </c>
      <c r="D13" s="235"/>
      <c r="E13" s="251"/>
      <c r="F13" s="144">
        <v>-0.23449999999999999</v>
      </c>
      <c r="G13" s="241"/>
      <c r="H13" s="235"/>
      <c r="I13" s="454"/>
      <c r="J13" s="86">
        <v>3.9481999999999999</v>
      </c>
      <c r="K13" s="461"/>
      <c r="L13" s="461"/>
      <c r="M13" s="510">
        <v>0</v>
      </c>
      <c r="N13" s="506">
        <v>1</v>
      </c>
      <c r="O13" s="72">
        <v>1</v>
      </c>
      <c r="P13" s="520"/>
      <c r="Q13" s="511"/>
      <c r="R13" s="513"/>
      <c r="S13" s="521">
        <v>1</v>
      </c>
      <c r="T13" s="522"/>
      <c r="U13" s="523"/>
    </row>
    <row r="14" spans="2:28" ht="15.75" customHeight="1" x14ac:dyDescent="0.25">
      <c r="B14" s="27" t="s">
        <v>78</v>
      </c>
      <c r="C14" s="28" t="s">
        <v>33</v>
      </c>
      <c r="D14" s="231"/>
      <c r="E14" s="252"/>
      <c r="F14" s="146">
        <v>-0.33329999999999999</v>
      </c>
      <c r="G14" s="242"/>
      <c r="H14" s="231"/>
      <c r="I14" s="456"/>
      <c r="J14" s="91">
        <v>2.2854999999999999</v>
      </c>
      <c r="K14" s="463"/>
      <c r="L14" s="463"/>
      <c r="M14" s="485">
        <v>1</v>
      </c>
      <c r="N14" s="506">
        <v>1</v>
      </c>
      <c r="O14" s="72">
        <v>1</v>
      </c>
      <c r="P14" s="511"/>
      <c r="Q14" s="511"/>
      <c r="R14" s="513"/>
      <c r="S14" s="524">
        <v>1</v>
      </c>
      <c r="T14" s="514"/>
      <c r="U14" s="515"/>
    </row>
    <row r="15" spans="2:28" ht="15.75" customHeight="1" x14ac:dyDescent="0.25">
      <c r="B15" s="27" t="s">
        <v>78</v>
      </c>
      <c r="C15" s="28" t="s">
        <v>31</v>
      </c>
      <c r="D15" s="231"/>
      <c r="E15" s="252"/>
      <c r="F15" s="146">
        <v>-0.4793</v>
      </c>
      <c r="G15" s="242"/>
      <c r="H15" s="231"/>
      <c r="I15" s="456"/>
      <c r="J15" s="91">
        <v>3.3456999999999999</v>
      </c>
      <c r="K15" s="463"/>
      <c r="L15" s="463"/>
      <c r="M15" s="485">
        <v>1</v>
      </c>
      <c r="N15" s="506">
        <v>0</v>
      </c>
      <c r="O15" s="72">
        <v>1</v>
      </c>
      <c r="P15" s="511"/>
      <c r="Q15" s="511"/>
      <c r="R15" s="513"/>
      <c r="S15" s="524">
        <v>1</v>
      </c>
      <c r="T15" s="514"/>
      <c r="U15" s="515"/>
    </row>
    <row r="16" spans="2:28" ht="15.75" thickBot="1" x14ac:dyDescent="0.3">
      <c r="B16" s="30" t="s">
        <v>78</v>
      </c>
      <c r="C16" s="31" t="s">
        <v>34</v>
      </c>
      <c r="D16" s="233"/>
      <c r="E16" s="253"/>
      <c r="F16" s="149">
        <v>0.50660000000000005</v>
      </c>
      <c r="G16" s="244"/>
      <c r="H16" s="233"/>
      <c r="I16" s="458"/>
      <c r="J16" s="96">
        <v>10.1066</v>
      </c>
      <c r="K16" s="466"/>
      <c r="L16" s="466"/>
      <c r="M16" s="486">
        <v>1</v>
      </c>
      <c r="N16" s="507">
        <v>1</v>
      </c>
      <c r="O16" s="75">
        <v>1</v>
      </c>
      <c r="P16" s="516"/>
      <c r="Q16" s="516"/>
      <c r="R16" s="518"/>
      <c r="S16" s="525">
        <v>0</v>
      </c>
      <c r="T16" s="291"/>
      <c r="U16" s="299"/>
    </row>
    <row r="17" spans="2:21" x14ac:dyDescent="0.25">
      <c r="B17" s="32" t="s">
        <v>21</v>
      </c>
      <c r="C17" s="33" t="s">
        <v>35</v>
      </c>
      <c r="D17" s="142">
        <v>8.6999999999999994E-3</v>
      </c>
      <c r="E17" s="143">
        <v>-7.7999999999999996E-3</v>
      </c>
      <c r="F17" s="454"/>
      <c r="G17" s="533">
        <v>0.4849</v>
      </c>
      <c r="H17" s="350"/>
      <c r="I17" s="230">
        <v>7.4499999999999997E-2</v>
      </c>
      <c r="J17" s="460"/>
      <c r="K17" s="461"/>
      <c r="L17" s="461"/>
      <c r="M17" s="69">
        <v>1</v>
      </c>
      <c r="N17" s="530">
        <v>1</v>
      </c>
      <c r="O17" s="502">
        <v>1</v>
      </c>
      <c r="P17" s="526">
        <v>1</v>
      </c>
      <c r="Q17" s="520"/>
      <c r="R17" s="527">
        <v>1</v>
      </c>
      <c r="S17" s="528"/>
      <c r="T17" s="522"/>
      <c r="U17" s="523"/>
    </row>
    <row r="18" spans="2:21" x14ac:dyDescent="0.25">
      <c r="B18" s="32" t="s">
        <v>21</v>
      </c>
      <c r="C18" s="33" t="s">
        <v>36</v>
      </c>
      <c r="D18" s="150">
        <v>9.1999999999999998E-3</v>
      </c>
      <c r="E18" s="151">
        <v>1.0200000000000001E-2</v>
      </c>
      <c r="F18" s="455"/>
      <c r="G18" s="532">
        <v>0.34439999999999998</v>
      </c>
      <c r="H18" s="351"/>
      <c r="I18" s="232">
        <v>0.20169999999999999</v>
      </c>
      <c r="J18" s="467"/>
      <c r="K18" s="468"/>
      <c r="L18" s="468"/>
      <c r="M18" s="567">
        <v>0</v>
      </c>
      <c r="N18" s="530">
        <v>0</v>
      </c>
      <c r="O18" s="502">
        <v>1</v>
      </c>
      <c r="P18" s="568"/>
      <c r="Q18" s="511"/>
      <c r="R18" s="571"/>
      <c r="S18" s="12"/>
      <c r="T18" s="514"/>
      <c r="U18" s="515"/>
    </row>
    <row r="19" spans="2:21" x14ac:dyDescent="0.25">
      <c r="B19" s="32" t="s">
        <v>21</v>
      </c>
      <c r="C19" s="33" t="s">
        <v>37</v>
      </c>
      <c r="D19" s="150">
        <v>0.01</v>
      </c>
      <c r="E19" s="151">
        <v>8.9999999999999993E-3</v>
      </c>
      <c r="F19" s="455"/>
      <c r="G19" s="532">
        <v>0.53400000000000003</v>
      </c>
      <c r="H19" s="353"/>
      <c r="I19" s="236">
        <v>0.18110000000000001</v>
      </c>
      <c r="J19" s="467"/>
      <c r="K19" s="468"/>
      <c r="L19" s="468"/>
      <c r="M19" s="71">
        <v>1</v>
      </c>
      <c r="N19" s="530">
        <v>0</v>
      </c>
      <c r="O19" s="502">
        <v>1</v>
      </c>
      <c r="P19" s="512">
        <v>1</v>
      </c>
      <c r="Q19" s="511"/>
      <c r="R19" s="571"/>
      <c r="S19" s="12"/>
      <c r="T19" s="514"/>
      <c r="U19" s="515"/>
    </row>
    <row r="20" spans="2:21" x14ac:dyDescent="0.25">
      <c r="B20" s="27" t="s">
        <v>118</v>
      </c>
      <c r="C20" s="33" t="s">
        <v>38</v>
      </c>
      <c r="D20" s="29">
        <v>7.7000000000000002E-3</v>
      </c>
      <c r="E20" s="145">
        <v>-0.01</v>
      </c>
      <c r="F20" s="456"/>
      <c r="G20" s="534">
        <v>0.52610000000000001</v>
      </c>
      <c r="H20" s="351"/>
      <c r="I20" s="232">
        <v>0.10580000000000001</v>
      </c>
      <c r="J20" s="462"/>
      <c r="K20" s="463"/>
      <c r="L20" s="463"/>
      <c r="M20" s="71">
        <v>1</v>
      </c>
      <c r="N20" s="530">
        <v>1</v>
      </c>
      <c r="O20" s="502">
        <v>1</v>
      </c>
      <c r="P20" s="512">
        <v>1</v>
      </c>
      <c r="Q20" s="511"/>
      <c r="R20" s="529">
        <v>1</v>
      </c>
      <c r="S20" s="12"/>
      <c r="T20" s="514"/>
      <c r="U20" s="515"/>
    </row>
    <row r="21" spans="2:21" x14ac:dyDescent="0.25">
      <c r="B21" s="27" t="s">
        <v>118</v>
      </c>
      <c r="C21" s="33" t="s">
        <v>39</v>
      </c>
      <c r="D21" s="449">
        <v>8.5000000000000006E-3</v>
      </c>
      <c r="E21" s="450">
        <v>-8.0999999999999996E-3</v>
      </c>
      <c r="F21" s="457"/>
      <c r="G21" s="535">
        <v>0.51339999999999997</v>
      </c>
      <c r="H21" s="566"/>
      <c r="I21" s="480">
        <v>0.29580000000000001</v>
      </c>
      <c r="J21" s="83"/>
      <c r="K21" s="469"/>
      <c r="L21" s="469"/>
      <c r="M21" s="71">
        <v>1</v>
      </c>
      <c r="N21" s="530">
        <v>1</v>
      </c>
      <c r="O21" s="502">
        <v>1</v>
      </c>
      <c r="P21" s="78">
        <v>1</v>
      </c>
      <c r="Q21" s="483"/>
      <c r="R21" s="443">
        <v>1</v>
      </c>
      <c r="S21" s="14"/>
      <c r="T21" s="484"/>
      <c r="U21" s="491"/>
    </row>
    <row r="22" spans="2:21" ht="15.75" thickBot="1" x14ac:dyDescent="0.3">
      <c r="B22" s="445" t="s">
        <v>118</v>
      </c>
      <c r="C22" s="448" t="s">
        <v>40</v>
      </c>
      <c r="D22" s="147">
        <v>8.6999999999999994E-3</v>
      </c>
      <c r="E22" s="148">
        <v>-7.7999999999999996E-3</v>
      </c>
      <c r="F22" s="458"/>
      <c r="G22" s="536">
        <v>0.67569999999999997</v>
      </c>
      <c r="H22" s="352"/>
      <c r="I22" s="234">
        <v>0.18140000000000001</v>
      </c>
      <c r="J22" s="465"/>
      <c r="K22" s="466"/>
      <c r="L22" s="466"/>
      <c r="M22" s="74">
        <v>1</v>
      </c>
      <c r="N22" s="531">
        <v>0</v>
      </c>
      <c r="O22" s="503">
        <v>1</v>
      </c>
      <c r="P22" s="80">
        <v>0</v>
      </c>
      <c r="Q22" s="489"/>
      <c r="R22" s="569"/>
      <c r="S22" s="487"/>
      <c r="T22" s="488"/>
      <c r="U22" s="494"/>
    </row>
    <row r="23" spans="2:21" x14ac:dyDescent="0.25">
      <c r="B23" s="25" t="s">
        <v>77</v>
      </c>
      <c r="C23" s="26" t="s">
        <v>41</v>
      </c>
      <c r="D23" s="451">
        <v>7.7000000000000002E-3</v>
      </c>
      <c r="E23" s="251"/>
      <c r="F23" s="471">
        <v>0.2087</v>
      </c>
      <c r="G23" s="230">
        <v>0.42280000000000001</v>
      </c>
      <c r="H23" s="235"/>
      <c r="I23" s="454"/>
      <c r="J23" s="460"/>
      <c r="K23" s="86">
        <v>-0.23910000000000001</v>
      </c>
      <c r="L23" s="402"/>
      <c r="M23" s="473">
        <v>1</v>
      </c>
      <c r="N23" s="505">
        <v>1</v>
      </c>
      <c r="O23" s="72">
        <v>1</v>
      </c>
      <c r="P23" s="77">
        <v>1</v>
      </c>
      <c r="Q23" s="483"/>
      <c r="R23" s="490"/>
      <c r="S23" s="15"/>
      <c r="T23" s="438">
        <v>0</v>
      </c>
      <c r="U23" s="17"/>
    </row>
    <row r="24" spans="2:21" x14ac:dyDescent="0.25">
      <c r="B24" s="27" t="s">
        <v>77</v>
      </c>
      <c r="C24" s="28" t="s">
        <v>42</v>
      </c>
      <c r="D24" s="452">
        <v>7.7000000000000002E-3</v>
      </c>
      <c r="E24" s="252"/>
      <c r="F24" s="470">
        <v>0.4073</v>
      </c>
      <c r="G24" s="232">
        <v>0.373</v>
      </c>
      <c r="H24" s="231"/>
      <c r="I24" s="456"/>
      <c r="J24" s="462"/>
      <c r="K24" s="92">
        <v>3.5629</v>
      </c>
      <c r="L24" s="403"/>
      <c r="M24" s="437">
        <v>0</v>
      </c>
      <c r="N24" s="505">
        <v>1</v>
      </c>
      <c r="O24" s="72">
        <v>1</v>
      </c>
      <c r="P24" s="572"/>
      <c r="Q24" s="483"/>
      <c r="R24" s="490"/>
      <c r="S24" s="14"/>
      <c r="T24" s="439">
        <v>1</v>
      </c>
      <c r="U24" s="491"/>
    </row>
    <row r="25" spans="2:21" x14ac:dyDescent="0.25">
      <c r="B25" s="27" t="s">
        <v>77</v>
      </c>
      <c r="C25" s="28" t="s">
        <v>172</v>
      </c>
      <c r="D25" s="452">
        <v>8.0999999999999996E-3</v>
      </c>
      <c r="E25" s="252"/>
      <c r="F25" s="470">
        <v>0.28120000000000001</v>
      </c>
      <c r="G25" s="232">
        <v>0.50290000000000001</v>
      </c>
      <c r="H25" s="231"/>
      <c r="I25" s="456"/>
      <c r="J25" s="462"/>
      <c r="K25" s="92">
        <v>1.327</v>
      </c>
      <c r="L25" s="403"/>
      <c r="M25" s="437">
        <v>1</v>
      </c>
      <c r="N25" s="505">
        <v>0</v>
      </c>
      <c r="O25" s="72">
        <v>1</v>
      </c>
      <c r="P25" s="78">
        <v>1</v>
      </c>
      <c r="Q25" s="483"/>
      <c r="R25" s="490"/>
      <c r="S25" s="14"/>
      <c r="T25" s="439">
        <v>1</v>
      </c>
      <c r="U25" s="491"/>
    </row>
    <row r="26" spans="2:21" x14ac:dyDescent="0.25">
      <c r="B26" s="27" t="s">
        <v>171</v>
      </c>
      <c r="C26" s="28" t="s">
        <v>173</v>
      </c>
      <c r="D26" s="452">
        <v>9.7000000000000003E-3</v>
      </c>
      <c r="E26" s="252"/>
      <c r="F26" s="470">
        <v>-0.18</v>
      </c>
      <c r="G26" s="232">
        <v>0.54</v>
      </c>
      <c r="H26" s="231"/>
      <c r="I26" s="456"/>
      <c r="J26" s="462"/>
      <c r="K26" s="92">
        <v>3.3959000000000001</v>
      </c>
      <c r="L26" s="403"/>
      <c r="M26" s="437">
        <v>1</v>
      </c>
      <c r="N26" s="505">
        <v>1</v>
      </c>
      <c r="O26" s="72">
        <v>1</v>
      </c>
      <c r="P26" s="78">
        <v>1</v>
      </c>
      <c r="Q26" s="483"/>
      <c r="R26" s="490"/>
      <c r="S26" s="14"/>
      <c r="T26" s="439">
        <v>1</v>
      </c>
      <c r="U26" s="491"/>
    </row>
    <row r="27" spans="2:21" x14ac:dyDescent="0.25">
      <c r="B27" s="27" t="s">
        <v>171</v>
      </c>
      <c r="C27" s="28" t="s">
        <v>174</v>
      </c>
      <c r="D27" s="452">
        <v>0.01</v>
      </c>
      <c r="E27" s="252"/>
      <c r="F27" s="470">
        <v>-0.31990000000000002</v>
      </c>
      <c r="G27" s="232">
        <v>0.45960000000000001</v>
      </c>
      <c r="H27" s="231"/>
      <c r="I27" s="456"/>
      <c r="J27" s="462"/>
      <c r="K27" s="92">
        <v>2.2069000000000001</v>
      </c>
      <c r="L27" s="403"/>
      <c r="M27" s="437">
        <v>1</v>
      </c>
      <c r="N27" s="505">
        <v>1</v>
      </c>
      <c r="O27" s="72">
        <v>1</v>
      </c>
      <c r="P27" s="78">
        <v>1</v>
      </c>
      <c r="Q27" s="483"/>
      <c r="R27" s="490"/>
      <c r="S27" s="14"/>
      <c r="T27" s="439">
        <v>1</v>
      </c>
      <c r="U27" s="491"/>
    </row>
    <row r="28" spans="2:21" ht="15.75" thickBot="1" x14ac:dyDescent="0.3">
      <c r="B28" s="445" t="s">
        <v>171</v>
      </c>
      <c r="C28" s="446" t="s">
        <v>175</v>
      </c>
      <c r="D28" s="453">
        <v>8.0999999999999996E-3</v>
      </c>
      <c r="E28" s="253"/>
      <c r="F28" s="472">
        <v>-0.33110000000000001</v>
      </c>
      <c r="G28" s="234">
        <v>0.38619999999999999</v>
      </c>
      <c r="H28" s="233"/>
      <c r="I28" s="458"/>
      <c r="J28" s="465"/>
      <c r="K28" s="97">
        <v>3.7507000000000001</v>
      </c>
      <c r="L28" s="404"/>
      <c r="M28" s="76">
        <v>1</v>
      </c>
      <c r="N28" s="509">
        <v>1</v>
      </c>
      <c r="O28" s="75">
        <v>1</v>
      </c>
      <c r="P28" s="80">
        <v>1</v>
      </c>
      <c r="Q28" s="489"/>
      <c r="R28" s="493"/>
      <c r="S28" s="487"/>
      <c r="T28" s="440">
        <v>1</v>
      </c>
      <c r="U28" s="494"/>
    </row>
    <row r="29" spans="2:21" x14ac:dyDescent="0.25">
      <c r="B29" s="25" t="s">
        <v>79</v>
      </c>
      <c r="C29" s="26" t="s">
        <v>177</v>
      </c>
      <c r="D29" s="350"/>
      <c r="E29" s="143">
        <v>7.4999999999999997E-3</v>
      </c>
      <c r="F29" s="144">
        <v>0.26729999999999998</v>
      </c>
      <c r="G29" s="241"/>
      <c r="H29" s="235"/>
      <c r="I29" s="85">
        <v>0.17660000000000001</v>
      </c>
      <c r="J29" s="475"/>
      <c r="K29" s="87">
        <v>4.0122</v>
      </c>
      <c r="L29" s="402"/>
      <c r="M29" s="15">
        <v>0</v>
      </c>
      <c r="N29" s="374">
        <v>0</v>
      </c>
      <c r="O29" s="72">
        <v>1</v>
      </c>
      <c r="P29" s="16"/>
      <c r="Q29" s="483"/>
      <c r="R29" s="570"/>
      <c r="S29" s="15"/>
      <c r="T29" s="438">
        <v>1</v>
      </c>
      <c r="U29" s="17"/>
    </row>
    <row r="30" spans="2:21" x14ac:dyDescent="0.25">
      <c r="B30" s="27" t="s">
        <v>79</v>
      </c>
      <c r="C30" s="28" t="s">
        <v>178</v>
      </c>
      <c r="D30" s="351"/>
      <c r="E30" s="145">
        <v>8.3000000000000001E-3</v>
      </c>
      <c r="F30" s="146">
        <v>0.18260000000000001</v>
      </c>
      <c r="G30" s="242"/>
      <c r="H30" s="231"/>
      <c r="I30" s="90">
        <v>0.24329999999999999</v>
      </c>
      <c r="J30" s="476"/>
      <c r="K30" s="92">
        <v>6.5791000000000004</v>
      </c>
      <c r="L30" s="403"/>
      <c r="M30" s="14">
        <v>0</v>
      </c>
      <c r="N30" s="374">
        <v>1</v>
      </c>
      <c r="O30" s="72">
        <v>1</v>
      </c>
      <c r="P30" s="483"/>
      <c r="Q30" s="483"/>
      <c r="R30" s="443">
        <v>1</v>
      </c>
      <c r="S30" s="14"/>
      <c r="T30" s="439">
        <v>1</v>
      </c>
      <c r="U30" s="491"/>
    </row>
    <row r="31" spans="2:21" x14ac:dyDescent="0.25">
      <c r="B31" s="27" t="s">
        <v>79</v>
      </c>
      <c r="C31" s="28" t="s">
        <v>179</v>
      </c>
      <c r="D31" s="351"/>
      <c r="E31" s="145">
        <v>8.8000000000000005E-3</v>
      </c>
      <c r="F31" s="146">
        <v>0.18090000000000001</v>
      </c>
      <c r="G31" s="242"/>
      <c r="H31" s="231"/>
      <c r="I31" s="90">
        <v>5.8700000000000002E-2</v>
      </c>
      <c r="J31" s="476"/>
      <c r="K31" s="92">
        <v>2.8656000000000001</v>
      </c>
      <c r="L31" s="403"/>
      <c r="M31" s="14">
        <v>0</v>
      </c>
      <c r="N31" s="374">
        <v>1</v>
      </c>
      <c r="O31" s="72">
        <v>1</v>
      </c>
      <c r="P31" s="483"/>
      <c r="Q31" s="483"/>
      <c r="R31" s="443">
        <v>1</v>
      </c>
      <c r="S31" s="14"/>
      <c r="T31" s="439">
        <v>1</v>
      </c>
      <c r="U31" s="491"/>
    </row>
    <row r="32" spans="2:21" x14ac:dyDescent="0.25">
      <c r="B32" s="474" t="s">
        <v>176</v>
      </c>
      <c r="C32" s="28" t="s">
        <v>180</v>
      </c>
      <c r="D32" s="351"/>
      <c r="E32" s="145">
        <v>-7.4999999999999997E-3</v>
      </c>
      <c r="F32" s="146">
        <v>0.26179999999999998</v>
      </c>
      <c r="G32" s="242"/>
      <c r="H32" s="231"/>
      <c r="I32" s="90">
        <v>0.54559999999999997</v>
      </c>
      <c r="J32" s="476"/>
      <c r="K32" s="92">
        <v>1.6298999999999999</v>
      </c>
      <c r="L32" s="403"/>
      <c r="M32" s="14">
        <v>1</v>
      </c>
      <c r="N32" s="374">
        <v>1</v>
      </c>
      <c r="O32" s="72">
        <v>1</v>
      </c>
      <c r="P32" s="483"/>
      <c r="Q32" s="483"/>
      <c r="R32" s="443">
        <v>1</v>
      </c>
      <c r="S32" s="14"/>
      <c r="T32" s="439">
        <v>1</v>
      </c>
      <c r="U32" s="491"/>
    </row>
    <row r="33" spans="2:27" x14ac:dyDescent="0.25">
      <c r="B33" s="27" t="s">
        <v>176</v>
      </c>
      <c r="C33" s="28" t="s">
        <v>181</v>
      </c>
      <c r="D33" s="351"/>
      <c r="E33" s="145">
        <v>-7.9000000000000008E-3</v>
      </c>
      <c r="F33" s="146">
        <v>0.28120000000000001</v>
      </c>
      <c r="G33" s="242"/>
      <c r="H33" s="231"/>
      <c r="I33" s="90">
        <v>0.10349999999999999</v>
      </c>
      <c r="J33" s="476"/>
      <c r="K33" s="92">
        <v>3.5419999999999998</v>
      </c>
      <c r="L33" s="403"/>
      <c r="M33" s="14">
        <v>0</v>
      </c>
      <c r="N33" s="374">
        <v>1</v>
      </c>
      <c r="O33" s="72">
        <v>1</v>
      </c>
      <c r="P33" s="483"/>
      <c r="Q33" s="483"/>
      <c r="R33" s="443">
        <v>1</v>
      </c>
      <c r="S33" s="14"/>
      <c r="T33" s="439">
        <v>1</v>
      </c>
      <c r="U33" s="491"/>
    </row>
    <row r="34" spans="2:27" ht="15.75" thickBot="1" x14ac:dyDescent="0.3">
      <c r="B34" s="30" t="s">
        <v>176</v>
      </c>
      <c r="C34" s="31" t="s">
        <v>182</v>
      </c>
      <c r="D34" s="352"/>
      <c r="E34" s="148">
        <v>-9.4000000000000004E-3</v>
      </c>
      <c r="F34" s="149">
        <v>-0.19009999999999999</v>
      </c>
      <c r="G34" s="244"/>
      <c r="H34" s="233"/>
      <c r="I34" s="95">
        <v>9.8799999999999999E-2</v>
      </c>
      <c r="J34" s="477"/>
      <c r="K34" s="97">
        <v>-0.4531</v>
      </c>
      <c r="L34" s="404"/>
      <c r="M34" s="487">
        <v>1</v>
      </c>
      <c r="N34" s="508">
        <v>1</v>
      </c>
      <c r="O34" s="75">
        <v>0</v>
      </c>
      <c r="P34" s="489"/>
      <c r="Q34" s="489"/>
      <c r="R34" s="444">
        <v>1</v>
      </c>
      <c r="S34" s="487"/>
      <c r="T34" s="574"/>
      <c r="U34" s="494"/>
    </row>
    <row r="35" spans="2:27" x14ac:dyDescent="0.25">
      <c r="B35" s="25" t="s">
        <v>80</v>
      </c>
      <c r="C35" s="26" t="s">
        <v>183</v>
      </c>
      <c r="D35" s="451">
        <v>8.0000000000000002E-3</v>
      </c>
      <c r="E35" s="143">
        <v>8.0999999999999996E-3</v>
      </c>
      <c r="F35" s="144">
        <v>0.21690000000000001</v>
      </c>
      <c r="G35" s="230">
        <v>0.42309999999999998</v>
      </c>
      <c r="H35" s="235"/>
      <c r="I35" s="85">
        <v>0.11409999999999999</v>
      </c>
      <c r="J35" s="460"/>
      <c r="K35" s="461"/>
      <c r="L35" s="88">
        <v>1.1639999999999999</v>
      </c>
      <c r="M35" s="73">
        <v>1</v>
      </c>
      <c r="N35" s="374">
        <v>0</v>
      </c>
      <c r="O35" s="72">
        <v>1</v>
      </c>
      <c r="P35" s="78">
        <v>1</v>
      </c>
      <c r="Q35" s="483"/>
      <c r="R35" s="570"/>
      <c r="S35" s="14"/>
      <c r="T35" s="484"/>
      <c r="U35" s="79">
        <v>1</v>
      </c>
    </row>
    <row r="36" spans="2:27" x14ac:dyDescent="0.25">
      <c r="B36" s="27" t="s">
        <v>80</v>
      </c>
      <c r="C36" s="28" t="s">
        <v>184</v>
      </c>
      <c r="D36" s="452">
        <v>8.0000000000000002E-3</v>
      </c>
      <c r="E36" s="145">
        <v>8.0999999999999996E-3</v>
      </c>
      <c r="F36" s="146">
        <v>0.30869999999999997</v>
      </c>
      <c r="G36" s="232">
        <v>0.498</v>
      </c>
      <c r="H36" s="231"/>
      <c r="I36" s="90">
        <v>0.2928</v>
      </c>
      <c r="J36" s="462"/>
      <c r="K36" s="463"/>
      <c r="L36" s="93">
        <v>2.8934000000000002</v>
      </c>
      <c r="M36" s="73">
        <v>1</v>
      </c>
      <c r="N36" s="374">
        <v>1</v>
      </c>
      <c r="O36" s="72">
        <v>1</v>
      </c>
      <c r="P36" s="78">
        <v>1</v>
      </c>
      <c r="Q36" s="483"/>
      <c r="R36" s="443">
        <v>1</v>
      </c>
      <c r="S36" s="14"/>
      <c r="T36" s="484"/>
      <c r="U36" s="79">
        <v>1</v>
      </c>
    </row>
    <row r="37" spans="2:27" x14ac:dyDescent="0.25">
      <c r="B37" s="27" t="s">
        <v>80</v>
      </c>
      <c r="C37" s="28" t="s">
        <v>185</v>
      </c>
      <c r="D37" s="452">
        <v>8.2000000000000007E-3</v>
      </c>
      <c r="E37" s="145">
        <v>7.7000000000000002E-3</v>
      </c>
      <c r="F37" s="146">
        <v>0.38940000000000002</v>
      </c>
      <c r="G37" s="232">
        <v>0.53320000000000001</v>
      </c>
      <c r="H37" s="231"/>
      <c r="I37" s="90">
        <v>0.1381</v>
      </c>
      <c r="J37" s="462"/>
      <c r="K37" s="463"/>
      <c r="L37" s="93">
        <v>1.0474000000000001</v>
      </c>
      <c r="M37" s="73">
        <v>1</v>
      </c>
      <c r="N37" s="374">
        <v>0</v>
      </c>
      <c r="O37" s="72">
        <v>1</v>
      </c>
      <c r="P37" s="78">
        <v>1</v>
      </c>
      <c r="Q37" s="483"/>
      <c r="R37" s="570"/>
      <c r="S37" s="14"/>
      <c r="T37" s="484"/>
      <c r="U37" s="79">
        <v>1</v>
      </c>
    </row>
    <row r="38" spans="2:27" x14ac:dyDescent="0.25">
      <c r="B38" s="27" t="s">
        <v>80</v>
      </c>
      <c r="C38" s="28" t="s">
        <v>186</v>
      </c>
      <c r="D38" s="479">
        <v>8.3000000000000001E-3</v>
      </c>
      <c r="E38" s="151">
        <v>7.4999999999999997E-3</v>
      </c>
      <c r="F38" s="152">
        <v>0.1792</v>
      </c>
      <c r="G38" s="232">
        <v>0.32519999999999999</v>
      </c>
      <c r="H38" s="231"/>
      <c r="I38" s="90">
        <v>0.2913</v>
      </c>
      <c r="J38" s="462"/>
      <c r="K38" s="463"/>
      <c r="L38" s="93">
        <v>5.0358999999999998</v>
      </c>
      <c r="M38" s="73">
        <v>0</v>
      </c>
      <c r="N38" s="374">
        <v>1</v>
      </c>
      <c r="O38" s="72">
        <v>1</v>
      </c>
      <c r="P38" s="572"/>
      <c r="Q38" s="483"/>
      <c r="R38" s="443">
        <v>1</v>
      </c>
      <c r="S38" s="14"/>
      <c r="T38" s="484"/>
      <c r="U38" s="79">
        <v>1</v>
      </c>
    </row>
    <row r="39" spans="2:27" x14ac:dyDescent="0.25">
      <c r="B39" s="27" t="s">
        <v>189</v>
      </c>
      <c r="C39" s="28" t="s">
        <v>187</v>
      </c>
      <c r="D39" s="452">
        <v>8.3000000000000001E-3</v>
      </c>
      <c r="E39" s="145">
        <v>7.9000000000000008E-3</v>
      </c>
      <c r="F39" s="146">
        <v>-0.38940000000000002</v>
      </c>
      <c r="G39" s="232">
        <v>0.64500000000000002</v>
      </c>
      <c r="H39" s="231"/>
      <c r="I39" s="90">
        <v>9.1999999999999998E-2</v>
      </c>
      <c r="J39" s="462"/>
      <c r="K39" s="463"/>
      <c r="L39" s="93">
        <v>3.1156999999999999</v>
      </c>
      <c r="M39" s="73">
        <v>1</v>
      </c>
      <c r="N39" s="374">
        <v>1</v>
      </c>
      <c r="O39" s="72">
        <v>1</v>
      </c>
      <c r="P39" s="78">
        <v>1</v>
      </c>
      <c r="Q39" s="483"/>
      <c r="R39" s="443">
        <v>1</v>
      </c>
      <c r="S39" s="14"/>
      <c r="T39" s="484"/>
      <c r="U39" s="79">
        <v>1</v>
      </c>
    </row>
    <row r="40" spans="2:27" ht="15.75" thickBot="1" x14ac:dyDescent="0.3">
      <c r="B40" s="478" t="s">
        <v>189</v>
      </c>
      <c r="C40" s="31" t="s">
        <v>188</v>
      </c>
      <c r="D40" s="453">
        <v>8.5000000000000006E-3</v>
      </c>
      <c r="E40" s="148">
        <v>8.5000000000000006E-3</v>
      </c>
      <c r="F40" s="149">
        <v>-0.18479999999999999</v>
      </c>
      <c r="G40" s="234">
        <v>0.35020000000000001</v>
      </c>
      <c r="H40" s="233"/>
      <c r="I40" s="95">
        <v>0.13750000000000001</v>
      </c>
      <c r="J40" s="465"/>
      <c r="K40" s="466"/>
      <c r="L40" s="98">
        <v>5.5427999999999997</v>
      </c>
      <c r="M40" s="76">
        <v>0</v>
      </c>
      <c r="N40" s="508">
        <v>0</v>
      </c>
      <c r="O40" s="75">
        <v>1</v>
      </c>
      <c r="P40" s="573"/>
      <c r="Q40" s="489"/>
      <c r="R40" s="569"/>
      <c r="S40" s="487"/>
      <c r="T40" s="488"/>
      <c r="U40" s="81">
        <v>1</v>
      </c>
      <c r="AA40"/>
    </row>
    <row r="41" spans="2:27" ht="15" customHeight="1" x14ac:dyDescent="0.25">
      <c r="B41" s="739" t="s">
        <v>49</v>
      </c>
      <c r="C41" s="740"/>
      <c r="D41" s="741"/>
      <c r="E41" s="747" t="s">
        <v>6</v>
      </c>
      <c r="F41" s="748"/>
      <c r="G41" s="46">
        <f t="shared" ref="G41:L41" si="0">AVERAGE(G5:G40)</f>
        <v>0.46944090909090908</v>
      </c>
      <c r="H41" s="47">
        <f t="shared" si="0"/>
        <v>0.63300000000000001</v>
      </c>
      <c r="I41" s="47">
        <f t="shared" si="0"/>
        <v>0.18514444444444447</v>
      </c>
      <c r="J41" s="47">
        <f t="shared" si="0"/>
        <v>4.9215</v>
      </c>
      <c r="K41" s="48">
        <f t="shared" si="0"/>
        <v>2.6816666666666666</v>
      </c>
      <c r="L41" s="48">
        <f t="shared" si="0"/>
        <v>3.1332</v>
      </c>
      <c r="M41" s="632" t="s">
        <v>81</v>
      </c>
      <c r="N41" s="633"/>
      <c r="O41" s="730" t="s">
        <v>62</v>
      </c>
      <c r="P41" s="115" t="s">
        <v>1</v>
      </c>
      <c r="Q41" s="131" t="s">
        <v>2</v>
      </c>
      <c r="R41" s="131" t="s">
        <v>85</v>
      </c>
      <c r="S41" s="548" t="s">
        <v>60</v>
      </c>
      <c r="T41" s="135" t="s">
        <v>96</v>
      </c>
      <c r="U41" s="135" t="s">
        <v>91</v>
      </c>
      <c r="V41" s="137" t="s">
        <v>92</v>
      </c>
      <c r="W41" s="135" t="s">
        <v>97</v>
      </c>
      <c r="X41" s="135" t="s">
        <v>98</v>
      </c>
      <c r="Y41" s="135" t="s">
        <v>99</v>
      </c>
      <c r="Z41" s="550" t="s">
        <v>61</v>
      </c>
      <c r="AA41"/>
    </row>
    <row r="42" spans="2:27" ht="15" customHeight="1" thickBot="1" x14ac:dyDescent="0.3">
      <c r="B42" s="739"/>
      <c r="C42" s="740"/>
      <c r="D42" s="741"/>
      <c r="E42" s="674" t="s">
        <v>17</v>
      </c>
      <c r="F42" s="675"/>
      <c r="G42" s="49">
        <f>_xlfn.STDEV.P(G5:G40)</f>
        <v>9.2418473453835123E-2</v>
      </c>
      <c r="H42" s="51">
        <f>_xlfn.STDEV.P(H5:H40)</f>
        <v>0.43518579365599686</v>
      </c>
      <c r="I42" s="50">
        <f>AVERAGE(I6:I41)</f>
        <v>0.18514444444444447</v>
      </c>
      <c r="J42" s="51">
        <f>_xlfn.STDEV.P(J5:J40)</f>
        <v>3.0522211805503221</v>
      </c>
      <c r="K42" s="52">
        <f>_xlfn.STDEV.P(K5:K40)</f>
        <v>1.8638719203731664</v>
      </c>
      <c r="L42" s="52">
        <f>_xlfn.STDEV.P(L5:L40)</f>
        <v>1.7181656895266733</v>
      </c>
      <c r="M42" s="634"/>
      <c r="N42" s="635"/>
      <c r="O42" s="731"/>
      <c r="P42" s="138">
        <f>AVERAGE(M5:M8)</f>
        <v>1</v>
      </c>
      <c r="Q42" s="132"/>
      <c r="R42" s="139"/>
      <c r="S42" s="557">
        <f>AVERAGE(P42:Q42)</f>
        <v>1</v>
      </c>
      <c r="T42" s="136">
        <f>AVERAGE(P5:P8)</f>
        <v>1</v>
      </c>
      <c r="U42" s="132"/>
      <c r="V42" s="139"/>
      <c r="W42" s="140"/>
      <c r="X42" s="140"/>
      <c r="Y42" s="140"/>
      <c r="Z42" s="560">
        <f>AVERAGE(T42:U42)</f>
        <v>1</v>
      </c>
      <c r="AA42"/>
    </row>
    <row r="43" spans="2:27" ht="15" customHeight="1" x14ac:dyDescent="0.25">
      <c r="B43" s="739"/>
      <c r="C43" s="740"/>
      <c r="D43" s="741"/>
      <c r="E43" s="674" t="s">
        <v>15</v>
      </c>
      <c r="F43" s="675"/>
      <c r="G43" s="49">
        <f>MAX(G5:G40)</f>
        <v>0.67569999999999997</v>
      </c>
      <c r="H43" s="51">
        <f>MAX(H5:H40)</f>
        <v>1.3694</v>
      </c>
      <c r="I43" s="50">
        <f>AVERAGE(I7:I42)</f>
        <v>0.1851444444444445</v>
      </c>
      <c r="J43" s="51">
        <f>MAX(J5:J40)</f>
        <v>10.1066</v>
      </c>
      <c r="K43" s="52">
        <f>MAX(K5:K40)</f>
        <v>6.5791000000000004</v>
      </c>
      <c r="L43" s="52">
        <f>MAX(L5:L40)</f>
        <v>5.5427999999999997</v>
      </c>
      <c r="M43" s="634"/>
      <c r="N43" s="635"/>
      <c r="O43" s="730" t="s">
        <v>63</v>
      </c>
      <c r="P43" s="115" t="s">
        <v>1</v>
      </c>
      <c r="Q43" s="131" t="s">
        <v>2</v>
      </c>
      <c r="R43" s="131" t="s">
        <v>85</v>
      </c>
      <c r="S43" s="548" t="s">
        <v>60</v>
      </c>
      <c r="T43" s="135" t="s">
        <v>96</v>
      </c>
      <c r="U43" s="135" t="s">
        <v>91</v>
      </c>
      <c r="V43" s="547" t="s">
        <v>92</v>
      </c>
      <c r="W43" s="135" t="s">
        <v>97</v>
      </c>
      <c r="X43" s="135" t="s">
        <v>98</v>
      </c>
      <c r="Y43" s="135" t="s">
        <v>99</v>
      </c>
      <c r="Z43" s="550" t="s">
        <v>61</v>
      </c>
      <c r="AA43"/>
    </row>
    <row r="44" spans="2:27" ht="15" customHeight="1" thickBot="1" x14ac:dyDescent="0.3">
      <c r="B44" s="739"/>
      <c r="C44" s="740"/>
      <c r="D44" s="741"/>
      <c r="E44" s="674" t="s">
        <v>16</v>
      </c>
      <c r="F44" s="675"/>
      <c r="G44" s="49">
        <f>MIN(G5:G40)</f>
        <v>0.32519999999999999</v>
      </c>
      <c r="H44" s="51">
        <f>MIN(H5:H40)</f>
        <v>0.30719999999999997</v>
      </c>
      <c r="I44" s="50">
        <f>AVERAGE(I9:I43)</f>
        <v>0.1851444444444445</v>
      </c>
      <c r="J44" s="51">
        <f>MIN(J5:J40)</f>
        <v>2.2854999999999999</v>
      </c>
      <c r="K44" s="52">
        <f>MIN(K5:K40)</f>
        <v>-0.4531</v>
      </c>
      <c r="L44" s="52">
        <f>MIN(L5:L40)</f>
        <v>1.0474000000000001</v>
      </c>
      <c r="M44" s="634"/>
      <c r="N44" s="635"/>
      <c r="O44" s="731"/>
      <c r="P44" s="138"/>
      <c r="Q44" s="546">
        <f>AVERAGE(N9:N12)</f>
        <v>1</v>
      </c>
      <c r="R44" s="140"/>
      <c r="S44" s="557">
        <f>AVERAGE(P44:R44)</f>
        <v>1</v>
      </c>
      <c r="T44" s="134"/>
      <c r="U44" s="555">
        <f>AVERAGE(Q9:Q12)</f>
        <v>1</v>
      </c>
      <c r="V44" s="134"/>
      <c r="W44" s="134"/>
      <c r="X44" s="134"/>
      <c r="Y44" s="134"/>
      <c r="Z44" s="553">
        <f>AVERAGE(T44:X44)</f>
        <v>1</v>
      </c>
      <c r="AA44"/>
    </row>
    <row r="45" spans="2:27" ht="15" customHeight="1" x14ac:dyDescent="0.25">
      <c r="B45" s="739"/>
      <c r="C45" s="740"/>
      <c r="D45" s="741"/>
      <c r="E45" s="674" t="s">
        <v>45</v>
      </c>
      <c r="F45" s="675"/>
      <c r="G45" s="49">
        <f>G43-G41</f>
        <v>0.20625909090909089</v>
      </c>
      <c r="H45" s="51">
        <f>H43-H41</f>
        <v>0.73639999999999994</v>
      </c>
      <c r="I45" s="50">
        <f t="shared" ref="I45:I51" si="1">AVERAGE(I9:I44)</f>
        <v>0.18514444444444447</v>
      </c>
      <c r="J45" s="51">
        <f>J43-J41</f>
        <v>5.1851000000000003</v>
      </c>
      <c r="K45" s="52">
        <f>K43-K41</f>
        <v>3.8974333333333337</v>
      </c>
      <c r="L45" s="52">
        <f>L43-L41</f>
        <v>2.4095999999999997</v>
      </c>
      <c r="M45" s="634"/>
      <c r="N45" s="635"/>
      <c r="O45" s="730" t="s">
        <v>78</v>
      </c>
      <c r="P45" s="115" t="s">
        <v>1</v>
      </c>
      <c r="Q45" s="131" t="s">
        <v>2</v>
      </c>
      <c r="R45" s="131" t="s">
        <v>85</v>
      </c>
      <c r="S45" s="548" t="s">
        <v>60</v>
      </c>
      <c r="T45" s="135" t="s">
        <v>96</v>
      </c>
      <c r="U45" s="135" t="s">
        <v>91</v>
      </c>
      <c r="V45" s="547" t="s">
        <v>92</v>
      </c>
      <c r="W45" s="135" t="s">
        <v>97</v>
      </c>
      <c r="X45" s="135" t="s">
        <v>98</v>
      </c>
      <c r="Y45" s="135" t="s">
        <v>99</v>
      </c>
      <c r="Z45" s="550" t="s">
        <v>61</v>
      </c>
      <c r="AA45"/>
    </row>
    <row r="46" spans="2:27" ht="15" customHeight="1" thickBot="1" x14ac:dyDescent="0.3">
      <c r="B46" s="739"/>
      <c r="C46" s="740"/>
      <c r="D46" s="741"/>
      <c r="E46" s="674" t="s">
        <v>46</v>
      </c>
      <c r="F46" s="675"/>
      <c r="G46" s="49">
        <f>G41-G44</f>
        <v>0.14424090909090909</v>
      </c>
      <c r="H46" s="51">
        <f>H41-H44</f>
        <v>0.32580000000000003</v>
      </c>
      <c r="I46" s="50">
        <f t="shared" si="1"/>
        <v>0.18514444444444447</v>
      </c>
      <c r="J46" s="51">
        <f>J41-J44</f>
        <v>2.6360000000000001</v>
      </c>
      <c r="K46" s="52">
        <f>K41-K44</f>
        <v>3.1347666666666667</v>
      </c>
      <c r="L46" s="52">
        <f>L41-L44</f>
        <v>2.0857999999999999</v>
      </c>
      <c r="M46" s="634"/>
      <c r="N46" s="635"/>
      <c r="O46" s="731"/>
      <c r="P46" s="153" t="s">
        <v>82</v>
      </c>
      <c r="Q46" s="134"/>
      <c r="R46" s="134">
        <f>AVERAGE(O13:O16)</f>
        <v>1</v>
      </c>
      <c r="S46" s="557">
        <f>AVERAGE(P46:R46)</f>
        <v>1</v>
      </c>
      <c r="T46" s="134"/>
      <c r="U46" s="134"/>
      <c r="V46" s="141"/>
      <c r="W46" s="555">
        <f>AVERAGE(S13:S16)</f>
        <v>0.75</v>
      </c>
      <c r="X46" s="134"/>
      <c r="Y46" s="134"/>
      <c r="Z46" s="560">
        <f>AVERAGE(T46:Y46)</f>
        <v>0.75</v>
      </c>
      <c r="AA46"/>
    </row>
    <row r="47" spans="2:27" ht="15" customHeight="1" x14ac:dyDescent="0.25">
      <c r="B47" s="739"/>
      <c r="C47" s="740"/>
      <c r="D47" s="741"/>
      <c r="E47" s="674" t="s">
        <v>47</v>
      </c>
      <c r="F47" s="675"/>
      <c r="G47" s="49">
        <f>G43/G41</f>
        <v>1.4393717865546056</v>
      </c>
      <c r="H47" s="51">
        <f>H43/H41</f>
        <v>2.1633491311216431</v>
      </c>
      <c r="I47" s="50">
        <f t="shared" si="1"/>
        <v>0.18514444444444444</v>
      </c>
      <c r="J47" s="51">
        <f>J43/J41</f>
        <v>2.053560906227776</v>
      </c>
      <c r="K47" s="52">
        <f>K43/K41</f>
        <v>2.4533623368551898</v>
      </c>
      <c r="L47" s="52">
        <f>L43/L41</f>
        <v>1.7690540022979699</v>
      </c>
      <c r="M47" s="634"/>
      <c r="N47" s="635"/>
      <c r="O47" s="732" t="s">
        <v>57</v>
      </c>
      <c r="P47" s="154" t="s">
        <v>1</v>
      </c>
      <c r="Q47" s="155" t="s">
        <v>2</v>
      </c>
      <c r="R47" s="155" t="s">
        <v>85</v>
      </c>
      <c r="S47" s="549" t="s">
        <v>60</v>
      </c>
      <c r="T47" s="135" t="s">
        <v>96</v>
      </c>
      <c r="U47" s="135" t="s">
        <v>91</v>
      </c>
      <c r="V47" s="547" t="s">
        <v>92</v>
      </c>
      <c r="W47" s="135" t="s">
        <v>97</v>
      </c>
      <c r="X47" s="135" t="s">
        <v>98</v>
      </c>
      <c r="Y47" s="135" t="s">
        <v>99</v>
      </c>
      <c r="Z47" s="551" t="s">
        <v>61</v>
      </c>
      <c r="AA47"/>
    </row>
    <row r="48" spans="2:27" ht="15" customHeight="1" thickBot="1" x14ac:dyDescent="0.3">
      <c r="B48" s="739"/>
      <c r="C48" s="740"/>
      <c r="D48" s="741"/>
      <c r="E48" s="674" t="s">
        <v>48</v>
      </c>
      <c r="F48" s="675"/>
      <c r="G48" s="49">
        <f>G44/G41</f>
        <v>0.69273894477957343</v>
      </c>
      <c r="H48" s="51">
        <f>H44/H41</f>
        <v>0.48530805687203787</v>
      </c>
      <c r="I48" s="50">
        <f t="shared" si="1"/>
        <v>0.18514444444444444</v>
      </c>
      <c r="J48" s="51">
        <f>J44/J41</f>
        <v>0.46439093772223911</v>
      </c>
      <c r="K48" s="52">
        <f>K44/K41</f>
        <v>-0.16896208825357364</v>
      </c>
      <c r="L48" s="52">
        <f>L44/L41</f>
        <v>0.33429082088599521</v>
      </c>
      <c r="M48" s="634"/>
      <c r="N48" s="635"/>
      <c r="O48" s="731"/>
      <c r="P48" s="153">
        <f>AVERAGE(M17:M22)</f>
        <v>0.83333333333333337</v>
      </c>
      <c r="Q48" s="134">
        <f>AVERAGE(N17:N22)</f>
        <v>0.5</v>
      </c>
      <c r="R48" s="134"/>
      <c r="S48" s="558">
        <f>AVERAGE(P48:R48)</f>
        <v>0.66666666666666674</v>
      </c>
      <c r="T48" s="136">
        <f>AVERAGE(P17:P22)</f>
        <v>0.8</v>
      </c>
      <c r="U48" s="132"/>
      <c r="V48" s="136">
        <f>AVERAGE(R17:R22)</f>
        <v>1</v>
      </c>
      <c r="W48" s="140"/>
      <c r="X48" s="140"/>
      <c r="Y48" s="140"/>
      <c r="Z48" s="560">
        <f>AVERAGE(T48:V48)</f>
        <v>0.9</v>
      </c>
      <c r="AA48"/>
    </row>
    <row r="49" spans="2:27" ht="15" customHeight="1" x14ac:dyDescent="0.25">
      <c r="B49" s="739"/>
      <c r="C49" s="740"/>
      <c r="D49" s="741"/>
      <c r="E49" s="674" t="s">
        <v>53</v>
      </c>
      <c r="F49" s="675"/>
      <c r="G49" s="49">
        <f>G47-1</f>
        <v>0.43937178655460563</v>
      </c>
      <c r="H49" s="51">
        <f>H47-1</f>
        <v>1.1633491311216431</v>
      </c>
      <c r="I49" s="50">
        <f t="shared" si="1"/>
        <v>0.18514444444444442</v>
      </c>
      <c r="J49" s="51">
        <f>J47-1</f>
        <v>1.053560906227776</v>
      </c>
      <c r="K49" s="52">
        <f>K47-1</f>
        <v>1.4533623368551898</v>
      </c>
      <c r="L49" s="52">
        <f>L47-1</f>
        <v>0.76905400229796994</v>
      </c>
      <c r="M49" s="634"/>
      <c r="N49" s="635"/>
      <c r="O49" s="730" t="s">
        <v>77</v>
      </c>
      <c r="P49" s="156" t="s">
        <v>1</v>
      </c>
      <c r="Q49" s="157" t="s">
        <v>2</v>
      </c>
      <c r="R49" s="157" t="s">
        <v>85</v>
      </c>
      <c r="S49" s="548" t="s">
        <v>60</v>
      </c>
      <c r="T49" s="135" t="s">
        <v>96</v>
      </c>
      <c r="U49" s="135" t="s">
        <v>91</v>
      </c>
      <c r="V49" s="547" t="s">
        <v>92</v>
      </c>
      <c r="W49" s="135" t="s">
        <v>97</v>
      </c>
      <c r="X49" s="135" t="s">
        <v>98</v>
      </c>
      <c r="Y49" s="135" t="s">
        <v>99</v>
      </c>
      <c r="Z49" s="550" t="s">
        <v>61</v>
      </c>
      <c r="AA49"/>
    </row>
    <row r="50" spans="2:27" ht="15" customHeight="1" thickBot="1" x14ac:dyDescent="0.3">
      <c r="B50" s="739"/>
      <c r="C50" s="740"/>
      <c r="D50" s="741"/>
      <c r="E50" s="670" t="s">
        <v>54</v>
      </c>
      <c r="F50" s="671"/>
      <c r="G50" s="53">
        <f>1-G48</f>
        <v>0.30726105522042657</v>
      </c>
      <c r="H50" s="55">
        <f t="shared" ref="H50:L51" si="2">1-H48</f>
        <v>0.51469194312796218</v>
      </c>
      <c r="I50" s="54">
        <f t="shared" si="1"/>
        <v>0.18514444444444442</v>
      </c>
      <c r="J50" s="55">
        <f t="shared" si="2"/>
        <v>0.53560906227776095</v>
      </c>
      <c r="K50" s="56">
        <f t="shared" si="2"/>
        <v>1.1689620882535736</v>
      </c>
      <c r="L50" s="56">
        <f t="shared" si="2"/>
        <v>0.66570917911400485</v>
      </c>
      <c r="M50" s="634"/>
      <c r="N50" s="635"/>
      <c r="O50" s="731"/>
      <c r="P50" s="153">
        <f>AVERAGE(M23:M28)</f>
        <v>0.83333333333333337</v>
      </c>
      <c r="Q50" s="134"/>
      <c r="R50" s="134">
        <f>AVERAGE(O23:O28)</f>
        <v>1</v>
      </c>
      <c r="S50" s="558">
        <f>AVERAGE(P50:R50)</f>
        <v>0.91666666666666674</v>
      </c>
      <c r="T50" s="136">
        <f>AVERAGE(P23:P28)</f>
        <v>1</v>
      </c>
      <c r="U50" s="132"/>
      <c r="V50" s="132"/>
      <c r="W50" s="132"/>
      <c r="X50" s="555">
        <f>AVERAGE(T23:T28)</f>
        <v>0.83333333333333337</v>
      </c>
      <c r="Y50" s="139"/>
      <c r="Z50" s="560">
        <f>AVERAGE(T50:Y50)</f>
        <v>0.91666666666666674</v>
      </c>
      <c r="AA50"/>
    </row>
    <row r="51" spans="2:27" ht="15.75" customHeight="1" thickBot="1" x14ac:dyDescent="0.3">
      <c r="B51" s="742"/>
      <c r="C51" s="743"/>
      <c r="D51" s="744"/>
      <c r="E51" s="745" t="s">
        <v>18</v>
      </c>
      <c r="F51" s="746"/>
      <c r="G51" s="57">
        <f>1-G49</f>
        <v>0.56062821344539437</v>
      </c>
      <c r="H51" s="59">
        <f t="shared" si="2"/>
        <v>-0.16334913112164307</v>
      </c>
      <c r="I51" s="58">
        <f t="shared" si="1"/>
        <v>0.18514444444444439</v>
      </c>
      <c r="J51" s="59">
        <f t="shared" si="2"/>
        <v>-5.3560906227775984E-2</v>
      </c>
      <c r="K51" s="60">
        <f t="shared" si="2"/>
        <v>-0.45336233685518978</v>
      </c>
      <c r="L51" s="60">
        <f t="shared" si="2"/>
        <v>0.23094599770203006</v>
      </c>
      <c r="M51" s="634"/>
      <c r="N51" s="635"/>
      <c r="O51" s="733" t="s">
        <v>79</v>
      </c>
      <c r="P51" s="156" t="s">
        <v>1</v>
      </c>
      <c r="Q51" s="157" t="s">
        <v>2</v>
      </c>
      <c r="R51" s="157" t="s">
        <v>85</v>
      </c>
      <c r="S51" s="548" t="s">
        <v>60</v>
      </c>
      <c r="T51" s="135" t="s">
        <v>96</v>
      </c>
      <c r="U51" s="135" t="s">
        <v>91</v>
      </c>
      <c r="V51" s="547" t="s">
        <v>92</v>
      </c>
      <c r="W51" s="135" t="s">
        <v>97</v>
      </c>
      <c r="X51" s="135" t="s">
        <v>98</v>
      </c>
      <c r="Y51" s="135" t="s">
        <v>99</v>
      </c>
      <c r="Z51" s="550" t="s">
        <v>61</v>
      </c>
      <c r="AA51"/>
    </row>
    <row r="52" spans="2:27" ht="15.75" customHeight="1" thickBot="1" x14ac:dyDescent="0.3">
      <c r="B52" s="715"/>
      <c r="C52" s="716"/>
      <c r="D52" s="716"/>
      <c r="E52" s="716"/>
      <c r="F52" s="716"/>
      <c r="G52" s="716"/>
      <c r="H52" s="716"/>
      <c r="I52" s="716"/>
      <c r="J52" s="716"/>
      <c r="K52" s="716"/>
      <c r="L52" s="717"/>
      <c r="M52" s="634"/>
      <c r="N52" s="635"/>
      <c r="O52" s="734"/>
      <c r="P52" s="158"/>
      <c r="Q52" s="159">
        <f>AVERAGE(N29:N34)</f>
        <v>0.83333333333333337</v>
      </c>
      <c r="R52" s="159">
        <f>AVERAGE(O29:O34)</f>
        <v>0.83333333333333337</v>
      </c>
      <c r="S52" s="559">
        <f>AVERAGE(P52:R52)</f>
        <v>0.83333333333333337</v>
      </c>
      <c r="T52" s="159"/>
      <c r="U52" s="159"/>
      <c r="V52" s="556">
        <f>AVERAGE(R29:R34)</f>
        <v>1</v>
      </c>
      <c r="W52" s="141"/>
      <c r="X52" s="555">
        <f>AVERAGE(T29:T34)</f>
        <v>1</v>
      </c>
      <c r="Y52" s="134"/>
      <c r="Z52" s="552">
        <f>AVERAGE(T52:Y52)</f>
        <v>1</v>
      </c>
      <c r="AA52"/>
    </row>
    <row r="53" spans="2:27" ht="15.75" customHeight="1" thickBot="1" x14ac:dyDescent="0.3">
      <c r="B53" s="718"/>
      <c r="C53" s="719"/>
      <c r="D53" s="719"/>
      <c r="E53" s="719"/>
      <c r="F53" s="719"/>
      <c r="G53" s="719"/>
      <c r="H53" s="719"/>
      <c r="I53" s="719"/>
      <c r="J53" s="719"/>
      <c r="K53" s="719"/>
      <c r="L53" s="720"/>
      <c r="M53" s="634"/>
      <c r="N53" s="635"/>
      <c r="O53" s="730" t="s">
        <v>80</v>
      </c>
      <c r="P53" s="156" t="s">
        <v>1</v>
      </c>
      <c r="Q53" s="157" t="s">
        <v>2</v>
      </c>
      <c r="R53" s="157" t="s">
        <v>85</v>
      </c>
      <c r="S53" s="548" t="s">
        <v>60</v>
      </c>
      <c r="T53" s="135" t="s">
        <v>96</v>
      </c>
      <c r="U53" s="135" t="s">
        <v>91</v>
      </c>
      <c r="V53" s="547" t="s">
        <v>92</v>
      </c>
      <c r="W53" s="135" t="s">
        <v>97</v>
      </c>
      <c r="X53" s="135" t="s">
        <v>98</v>
      </c>
      <c r="Y53" s="135" t="s">
        <v>99</v>
      </c>
      <c r="Z53" s="550" t="s">
        <v>61</v>
      </c>
      <c r="AA53"/>
    </row>
    <row r="54" spans="2:27" ht="15.75" customHeight="1" thickBot="1" x14ac:dyDescent="0.3">
      <c r="B54" s="721"/>
      <c r="C54" s="722"/>
      <c r="D54" s="722"/>
      <c r="E54" s="722"/>
      <c r="F54" s="722"/>
      <c r="G54" s="722"/>
      <c r="H54" s="722"/>
      <c r="I54" s="722"/>
      <c r="J54" s="722"/>
      <c r="K54" s="722"/>
      <c r="L54" s="723"/>
      <c r="M54" s="636"/>
      <c r="N54" s="637"/>
      <c r="O54" s="731"/>
      <c r="P54" s="158">
        <f>AVERAGE(M35:M40)</f>
        <v>0.66666666666666663</v>
      </c>
      <c r="Q54" s="159">
        <f>AVERAGE(N35:N40)</f>
        <v>0.5</v>
      </c>
      <c r="R54" s="159">
        <f>AVERAGE(O35:O40)</f>
        <v>1</v>
      </c>
      <c r="S54" s="559">
        <f>AVERAGE(P54:R54)</f>
        <v>0.72222222222222221</v>
      </c>
      <c r="T54" s="554">
        <f>AVERAGE(P35:P40)</f>
        <v>1</v>
      </c>
      <c r="U54" s="133"/>
      <c r="V54" s="554">
        <f>AVERAGE(R35:R40)</f>
        <v>1</v>
      </c>
      <c r="W54" s="133"/>
      <c r="X54" s="133"/>
      <c r="Y54" s="554">
        <f>AVERAGE(U35:U40)</f>
        <v>1</v>
      </c>
      <c r="Z54" s="552">
        <f>AVERAGE(T54:Y54)</f>
        <v>1</v>
      </c>
      <c r="AA54"/>
    </row>
    <row r="55" spans="2:27" ht="15.75" customHeight="1" thickBot="1" x14ac:dyDescent="0.3">
      <c r="M55" s="749" t="s">
        <v>206</v>
      </c>
      <c r="N55" s="750"/>
      <c r="O55" s="751"/>
      <c r="P55" s="561">
        <f>AVERAGE(P42,P44,P46,P48,P50,P52,P54)</f>
        <v>0.83333333333333337</v>
      </c>
      <c r="Q55" s="561">
        <f>AVERAGE(Q42,Q44,Q46,Q48,Q50,Q52,Q54)</f>
        <v>0.70833333333333337</v>
      </c>
      <c r="R55" s="561">
        <f>AVERAGE(R42,R44,R46,R48,R50,R52,R54)</f>
        <v>0.95833333333333337</v>
      </c>
      <c r="S55" s="563">
        <f>AVERAGE(S42,S44,S46,S48,S50,S52,S54)</f>
        <v>0.87698412698412709</v>
      </c>
      <c r="T55" s="562">
        <f t="shared" ref="T55:Y55" si="3">AVERAGE(T42,T44,T46,T48,T50,T52,T54)</f>
        <v>0.95</v>
      </c>
      <c r="U55" s="562">
        <f t="shared" si="3"/>
        <v>1</v>
      </c>
      <c r="V55" s="562">
        <f t="shared" si="3"/>
        <v>1</v>
      </c>
      <c r="W55" s="562">
        <f t="shared" si="3"/>
        <v>0.75</v>
      </c>
      <c r="X55" s="562">
        <f t="shared" si="3"/>
        <v>0.91666666666666674</v>
      </c>
      <c r="Y55" s="562">
        <f t="shared" si="3"/>
        <v>1</v>
      </c>
      <c r="Z55" s="564">
        <f>AVERAGE(Z42,Z44,Z46,Z48,Z50,Z52,Z54)</f>
        <v>0.93809523809523809</v>
      </c>
      <c r="AA55"/>
    </row>
    <row r="56" spans="2:27" ht="15" customHeight="1" x14ac:dyDescent="0.25">
      <c r="B56" t="s">
        <v>166</v>
      </c>
      <c r="C56"/>
      <c r="D56"/>
      <c r="E56"/>
      <c r="I56"/>
      <c r="J56"/>
      <c r="K56" s="162"/>
      <c r="L56"/>
      <c r="M56"/>
      <c r="N56"/>
    </row>
    <row r="57" spans="2:27" ht="15.75" customHeight="1" thickBot="1" x14ac:dyDescent="0.3">
      <c r="C57"/>
      <c r="D57"/>
      <c r="E57"/>
      <c r="I57"/>
      <c r="J57"/>
      <c r="K57" s="162"/>
      <c r="L57"/>
      <c r="M57"/>
      <c r="N57"/>
    </row>
    <row r="58" spans="2:27" ht="16.5" customHeight="1" thickBot="1" x14ac:dyDescent="0.3">
      <c r="B58" s="619" t="s">
        <v>6</v>
      </c>
      <c r="C58" s="620"/>
      <c r="D58" s="686"/>
      <c r="E58" s="99" t="s">
        <v>62</v>
      </c>
      <c r="F58" s="99" t="s">
        <v>63</v>
      </c>
      <c r="G58" s="99" t="s">
        <v>84</v>
      </c>
      <c r="H58" s="390"/>
      <c r="I58" s="629" t="s">
        <v>160</v>
      </c>
      <c r="J58" s="630"/>
      <c r="K58" s="630"/>
      <c r="L58" s="630"/>
      <c r="M58" s="630"/>
      <c r="N58" s="631"/>
      <c r="P58" s="1" t="s">
        <v>71</v>
      </c>
    </row>
    <row r="59" spans="2:27" ht="15" customHeight="1" thickBot="1" x14ac:dyDescent="0.3">
      <c r="B59" s="621"/>
      <c r="C59" s="622"/>
      <c r="D59" s="687"/>
      <c r="E59" s="264" t="s">
        <v>96</v>
      </c>
      <c r="F59" s="264" t="s">
        <v>114</v>
      </c>
      <c r="G59" s="264" t="s">
        <v>113</v>
      </c>
      <c r="H59" s="356"/>
      <c r="I59" s="625" t="s">
        <v>96</v>
      </c>
      <c r="J59" s="626"/>
      <c r="K59" s="627" t="s">
        <v>114</v>
      </c>
      <c r="L59" s="628"/>
      <c r="M59" s="597" t="s">
        <v>113</v>
      </c>
      <c r="N59" s="598"/>
      <c r="P59" t="s">
        <v>227</v>
      </c>
    </row>
    <row r="60" spans="2:27" ht="15" customHeight="1" thickBot="1" x14ac:dyDescent="0.3">
      <c r="B60" s="621"/>
      <c r="C60" s="622"/>
      <c r="D60" s="64" t="s">
        <v>4</v>
      </c>
      <c r="E60" s="359">
        <f>'Succes Training'!F10</f>
        <v>0.31609999999999994</v>
      </c>
      <c r="F60" s="359">
        <f>'Succes Training'!F11</f>
        <v>0.16189999999999996</v>
      </c>
      <c r="G60" s="359">
        <f>'Succes Training'!F12</f>
        <v>0.48320000000000002</v>
      </c>
      <c r="H60" s="357"/>
      <c r="I60" s="396" t="s">
        <v>158</v>
      </c>
      <c r="J60" s="397" t="s">
        <v>159</v>
      </c>
      <c r="K60" s="398" t="s">
        <v>158</v>
      </c>
      <c r="L60" s="398" t="s">
        <v>159</v>
      </c>
      <c r="M60" s="399" t="s">
        <v>158</v>
      </c>
      <c r="N60" s="399" t="s">
        <v>159</v>
      </c>
      <c r="P60" t="s">
        <v>228</v>
      </c>
    </row>
    <row r="61" spans="2:27" ht="15" customHeight="1" x14ac:dyDescent="0.25">
      <c r="B61" s="621"/>
      <c r="C61" s="622"/>
      <c r="D61" s="44" t="s">
        <v>150</v>
      </c>
      <c r="E61" s="360">
        <f>AVERAGE(G5:G8)</f>
        <v>0.44750000000000001</v>
      </c>
      <c r="F61" s="360">
        <f>AVERAGE(H9:H12)</f>
        <v>0.63300000000000001</v>
      </c>
      <c r="G61" s="360">
        <f>AVERAGE(J13:J16)</f>
        <v>4.9215</v>
      </c>
      <c r="H61" s="358"/>
      <c r="I61" s="391">
        <f>E61+1*E67</f>
        <v>0.51957513440847691</v>
      </c>
      <c r="J61" s="41">
        <f>E61-1*E67</f>
        <v>0.3754248655915231</v>
      </c>
      <c r="K61" s="39">
        <f>F61+1*F67</f>
        <v>1.0681857936559969</v>
      </c>
      <c r="L61" s="424">
        <f>F61-1*F67</f>
        <v>0.19781420634400315</v>
      </c>
      <c r="M61" s="40">
        <f>G61+1*G67</f>
        <v>7.9737211805503225</v>
      </c>
      <c r="N61" s="41">
        <f>G61-1*G67</f>
        <v>1.8692788194496779</v>
      </c>
      <c r="Q61" t="s">
        <v>210</v>
      </c>
    </row>
    <row r="62" spans="2:27" ht="15.75" customHeight="1" x14ac:dyDescent="0.25">
      <c r="B62" s="621"/>
      <c r="C62" s="622"/>
      <c r="D62" s="45" t="s">
        <v>151</v>
      </c>
      <c r="E62" s="362">
        <f>AVERAGE(G17:G28)</f>
        <v>0.48025000000000001</v>
      </c>
      <c r="F62" s="362">
        <f>AVERAGE(I17:I34)</f>
        <v>0.18889999999999998</v>
      </c>
      <c r="G62" s="362">
        <f>AVERAGE(K23:K34)</f>
        <v>2.6816666666666666</v>
      </c>
      <c r="H62" s="358"/>
      <c r="I62" s="392">
        <f>E62+1*E68</f>
        <v>0.56729679297174995</v>
      </c>
      <c r="J62" s="425">
        <f>E62-1*E68</f>
        <v>0.39320320702825007</v>
      </c>
      <c r="K62" s="42">
        <f>F62+1*F68</f>
        <v>0.31618257932647342</v>
      </c>
      <c r="L62" s="425">
        <f>F62-1*F68</f>
        <v>6.1617420673526546E-2</v>
      </c>
      <c r="M62" s="37">
        <f>G62+1*G68</f>
        <v>4.5455385870398333</v>
      </c>
      <c r="N62" s="43">
        <f>G62-1*G68</f>
        <v>0.81779474629350024</v>
      </c>
      <c r="R62" t="s">
        <v>222</v>
      </c>
    </row>
    <row r="63" spans="2:27" ht="15.75" thickBot="1" x14ac:dyDescent="0.3">
      <c r="B63" s="621"/>
      <c r="C63" s="622"/>
      <c r="D63" s="370" t="s">
        <v>152</v>
      </c>
      <c r="E63" s="361">
        <f>AVERAGE(G35:G40)</f>
        <v>0.46245000000000003</v>
      </c>
      <c r="F63" s="361">
        <f>AVERAGE(I35:I40)</f>
        <v>0.17763333333333331</v>
      </c>
      <c r="G63" s="361">
        <f>AVERAGE(L35:L40)</f>
        <v>3.1332</v>
      </c>
      <c r="H63" s="358"/>
      <c r="I63" s="393">
        <f>E63+1*E69</f>
        <v>0.57243478303838213</v>
      </c>
      <c r="J63" s="36">
        <f>E63-1*E69</f>
        <v>0.35246521696161792</v>
      </c>
      <c r="K63" s="38">
        <f>F63+1*F69</f>
        <v>0.26002123023303314</v>
      </c>
      <c r="L63" s="426">
        <f>F63-1*F69</f>
        <v>9.5245436433633507E-2</v>
      </c>
      <c r="M63" s="35">
        <f>G63+1*G69</f>
        <v>4.8513656895266735</v>
      </c>
      <c r="N63" s="36">
        <f>G63-1*G69</f>
        <v>1.4150343104733267</v>
      </c>
      <c r="Q63" t="s">
        <v>56</v>
      </c>
    </row>
    <row r="64" spans="2:27" ht="15" customHeight="1" thickBot="1" x14ac:dyDescent="0.3">
      <c r="B64" s="623"/>
      <c r="C64" s="624"/>
      <c r="D64" s="370" t="s">
        <v>6</v>
      </c>
      <c r="E64" s="361">
        <f>AVERAGE(E61:E63)</f>
        <v>0.46340000000000003</v>
      </c>
      <c r="F64" s="361">
        <f>AVERAGE(F61:F63)</f>
        <v>0.33317777777777774</v>
      </c>
      <c r="G64" s="361">
        <f>AVERAGE(G61:G63)</f>
        <v>3.578788888888889</v>
      </c>
      <c r="H64" s="14"/>
      <c r="I64" s="423">
        <f>AVERAGE(I61:I63)</f>
        <v>0.55310223680620296</v>
      </c>
      <c r="J64" s="66">
        <f>AVERAGE(J61:J63)</f>
        <v>0.37369776319379699</v>
      </c>
      <c r="K64" s="126">
        <f>AVERAGE(K62:K63)</f>
        <v>0.28810190477975328</v>
      </c>
      <c r="L64" s="66">
        <f>AVERAGE(L62:L63)</f>
        <v>7.8431428553580027E-2</v>
      </c>
      <c r="M64" s="427"/>
      <c r="N64" s="428"/>
      <c r="R64" s="160" t="s">
        <v>223</v>
      </c>
    </row>
    <row r="65" spans="2:23" ht="15" customHeight="1" thickBot="1" x14ac:dyDescent="0.3">
      <c r="H65" s="14"/>
      <c r="I65" s="14"/>
      <c r="J65"/>
      <c r="K65"/>
      <c r="L65"/>
      <c r="M65"/>
      <c r="N65"/>
      <c r="R65" s="160" t="s">
        <v>224</v>
      </c>
    </row>
    <row r="66" spans="2:23" ht="15" customHeight="1" thickBot="1" x14ac:dyDescent="0.3">
      <c r="B66" s="619" t="s">
        <v>17</v>
      </c>
      <c r="C66" s="620"/>
      <c r="D66" s="394" t="s">
        <v>4</v>
      </c>
      <c r="E66" s="39">
        <v>0</v>
      </c>
      <c r="F66" s="360">
        <v>0</v>
      </c>
      <c r="G66" s="360">
        <v>0</v>
      </c>
      <c r="H66" s="358"/>
      <c r="I66" s="629" t="s">
        <v>161</v>
      </c>
      <c r="J66" s="630"/>
      <c r="K66" s="630"/>
      <c r="L66" s="630"/>
      <c r="M66" s="630"/>
      <c r="N66" s="631"/>
      <c r="R66" t="s">
        <v>225</v>
      </c>
    </row>
    <row r="67" spans="2:23" ht="15.75" customHeight="1" thickBot="1" x14ac:dyDescent="0.3">
      <c r="B67" s="621"/>
      <c r="C67" s="622"/>
      <c r="D67" s="64" t="s">
        <v>150</v>
      </c>
      <c r="E67" s="39">
        <f>_xlfn.STDEV.P(G5:G8)</f>
        <v>7.2075134408476918E-2</v>
      </c>
      <c r="F67" s="360">
        <f>_xlfn.STDEV.P(H9:H12)</f>
        <v>0.43518579365599686</v>
      </c>
      <c r="G67" s="41">
        <f>_xlfn.STDEV.P(J13:J16)</f>
        <v>3.0522211805503221</v>
      </c>
      <c r="H67" s="358"/>
      <c r="I67" s="625" t="s">
        <v>96</v>
      </c>
      <c r="J67" s="626"/>
      <c r="K67" s="627" t="s">
        <v>114</v>
      </c>
      <c r="L67" s="628"/>
      <c r="M67" s="597" t="s">
        <v>113</v>
      </c>
      <c r="N67" s="598"/>
      <c r="P67" s="3"/>
      <c r="R67" s="565" t="s">
        <v>226</v>
      </c>
    </row>
    <row r="68" spans="2:23" ht="15.75" thickBot="1" x14ac:dyDescent="0.3">
      <c r="B68" s="621"/>
      <c r="C68" s="622"/>
      <c r="D68" s="64" t="s">
        <v>151</v>
      </c>
      <c r="E68" s="42">
        <f>_xlfn.STDEV.P(G17:G28)</f>
        <v>8.7046792971749956E-2</v>
      </c>
      <c r="F68" s="362">
        <f>_xlfn.STDEV.P(I17:I34)</f>
        <v>0.12728257932647344</v>
      </c>
      <c r="G68" s="43">
        <f>_xlfn.STDEV.P(K23:K34)</f>
        <v>1.8638719203731664</v>
      </c>
      <c r="H68" s="358"/>
      <c r="I68" s="396" t="s">
        <v>158</v>
      </c>
      <c r="J68" s="397" t="s">
        <v>159</v>
      </c>
      <c r="K68" s="398" t="s">
        <v>158</v>
      </c>
      <c r="L68" s="398" t="s">
        <v>159</v>
      </c>
      <c r="M68" s="399" t="s">
        <v>158</v>
      </c>
      <c r="N68" s="399" t="s">
        <v>159</v>
      </c>
      <c r="P68" t="s">
        <v>229</v>
      </c>
      <c r="Q68" s="130"/>
    </row>
    <row r="69" spans="2:23" ht="15.75" customHeight="1" thickBot="1" x14ac:dyDescent="0.3">
      <c r="B69" s="623"/>
      <c r="C69" s="624"/>
      <c r="D69" s="395" t="s">
        <v>152</v>
      </c>
      <c r="E69" s="38">
        <f>_xlfn.STDEV.P(G35:G40)</f>
        <v>0.10998478303838213</v>
      </c>
      <c r="F69" s="361">
        <f>_xlfn.STDEV.P(I35:I40)</f>
        <v>8.2387896899699803E-2</v>
      </c>
      <c r="G69" s="36">
        <f>_xlfn.STDEV.P(L35:L40)</f>
        <v>1.7181656895266733</v>
      </c>
      <c r="H69" s="358"/>
      <c r="I69" s="391">
        <f>E61+2*E67</f>
        <v>0.59165026881695382</v>
      </c>
      <c r="J69" s="255">
        <f>E61-2*E67</f>
        <v>0.3033497311830462</v>
      </c>
      <c r="K69" s="429">
        <f>F61+2*F67</f>
        <v>1.5033715873119937</v>
      </c>
      <c r="L69" s="430">
        <f>F61-2*F67</f>
        <v>-0.2373715873119937</v>
      </c>
      <c r="M69" s="254">
        <f>G61+2*G67</f>
        <v>11.025942361100643</v>
      </c>
      <c r="N69" s="430">
        <f>G61-2*G67</f>
        <v>-1.1829423611006442</v>
      </c>
      <c r="Q69" t="s">
        <v>230</v>
      </c>
    </row>
    <row r="70" spans="2:23" ht="15.75" customHeight="1" x14ac:dyDescent="0.25">
      <c r="C70"/>
      <c r="D70"/>
      <c r="E70"/>
      <c r="F70"/>
      <c r="I70" s="392">
        <f>E62+2*E68</f>
        <v>0.65434358594349995</v>
      </c>
      <c r="J70" s="431">
        <f>E62-2*E68</f>
        <v>0.30615641405650007</v>
      </c>
      <c r="K70" s="432">
        <f>F62+2*F68</f>
        <v>0.44346515865294689</v>
      </c>
      <c r="L70" s="431">
        <f>F62-2*F68</f>
        <v>-6.5665158652946892E-2</v>
      </c>
      <c r="M70" s="433">
        <f>G62+2*G68</f>
        <v>6.4094105074129999</v>
      </c>
      <c r="N70" s="431">
        <f>G62-2*G68</f>
        <v>-1.0460771740796662</v>
      </c>
    </row>
    <row r="71" spans="2:23" ht="15.75" thickBot="1" x14ac:dyDescent="0.3">
      <c r="C71"/>
      <c r="D71"/>
      <c r="E71"/>
      <c r="F71"/>
      <c r="I71" s="393">
        <f>E63+2*E69</f>
        <v>0.68241956607676424</v>
      </c>
      <c r="J71" s="434">
        <f>E63-2*E69</f>
        <v>0.24248043392323576</v>
      </c>
      <c r="K71" s="435">
        <f>F63+2*F69</f>
        <v>0.34240912713273292</v>
      </c>
      <c r="L71" s="434">
        <f>F63-2*F69</f>
        <v>1.2857539533933704E-2</v>
      </c>
      <c r="M71" s="436">
        <f>G63+2*G69</f>
        <v>6.5695313790533465</v>
      </c>
      <c r="N71" s="434">
        <f>G63-2*G69</f>
        <v>-0.30313137905334653</v>
      </c>
    </row>
    <row r="72" spans="2:23" ht="15.75" customHeight="1" thickBot="1" x14ac:dyDescent="0.3">
      <c r="C72"/>
      <c r="D72"/>
      <c r="E72"/>
      <c r="F72"/>
      <c r="I72"/>
      <c r="J72"/>
      <c r="K72"/>
      <c r="L72"/>
      <c r="M72"/>
      <c r="N72"/>
    </row>
    <row r="73" spans="2:23" ht="15" customHeight="1" thickBot="1" x14ac:dyDescent="0.3">
      <c r="B73" s="632" t="s">
        <v>88</v>
      </c>
      <c r="C73" s="633"/>
      <c r="D73" s="116" t="s">
        <v>58</v>
      </c>
      <c r="E73" s="117" t="s">
        <v>69</v>
      </c>
      <c r="F73" s="99" t="s">
        <v>156</v>
      </c>
      <c r="G73" s="372" t="s">
        <v>135</v>
      </c>
      <c r="I73" s="632" t="s">
        <v>89</v>
      </c>
      <c r="J73" s="633"/>
      <c r="K73" s="116" t="s">
        <v>58</v>
      </c>
      <c r="L73" s="117" t="s">
        <v>69</v>
      </c>
      <c r="M73" s="99" t="s">
        <v>157</v>
      </c>
      <c r="N73" s="372" t="s">
        <v>135</v>
      </c>
      <c r="P73" s="648" t="s">
        <v>90</v>
      </c>
      <c r="Q73" s="649"/>
      <c r="R73" s="116" t="s">
        <v>58</v>
      </c>
      <c r="S73" s="117" t="s">
        <v>69</v>
      </c>
      <c r="T73" s="256" t="s">
        <v>155</v>
      </c>
      <c r="U73" s="372" t="s">
        <v>135</v>
      </c>
    </row>
    <row r="74" spans="2:23" ht="15" customHeight="1" x14ac:dyDescent="0.25">
      <c r="B74" s="634"/>
      <c r="C74" s="635"/>
      <c r="D74" s="666" t="s">
        <v>50</v>
      </c>
      <c r="E74" s="261" t="s">
        <v>67</v>
      </c>
      <c r="F74" s="364"/>
      <c r="G74" s="371"/>
      <c r="I74" s="634"/>
      <c r="J74" s="635"/>
      <c r="K74" s="660" t="s">
        <v>76</v>
      </c>
      <c r="L74" s="261" t="s">
        <v>67</v>
      </c>
      <c r="M74" s="121"/>
      <c r="N74" s="371"/>
      <c r="P74" s="650"/>
      <c r="Q74" s="651"/>
      <c r="R74" s="662" t="s">
        <v>111</v>
      </c>
      <c r="S74" s="261" t="s">
        <v>67</v>
      </c>
      <c r="T74" s="121"/>
      <c r="U74" s="371"/>
    </row>
    <row r="75" spans="2:23" ht="15" customHeight="1" thickBot="1" x14ac:dyDescent="0.3">
      <c r="B75" s="634"/>
      <c r="C75" s="635"/>
      <c r="D75" s="661"/>
      <c r="E75" s="260" t="s">
        <v>68</v>
      </c>
      <c r="F75" s="365"/>
      <c r="G75" s="373"/>
      <c r="I75" s="634"/>
      <c r="J75" s="635"/>
      <c r="K75" s="661"/>
      <c r="L75" s="260" t="s">
        <v>68</v>
      </c>
      <c r="M75" s="122"/>
      <c r="N75" s="373"/>
      <c r="P75" s="650"/>
      <c r="Q75" s="651"/>
      <c r="R75" s="663"/>
      <c r="S75" s="119" t="s">
        <v>68</v>
      </c>
      <c r="T75" s="122"/>
      <c r="U75" s="373"/>
    </row>
    <row r="76" spans="2:23" ht="15" customHeight="1" x14ac:dyDescent="0.25">
      <c r="B76" s="634"/>
      <c r="C76" s="635"/>
      <c r="D76" s="638" t="s">
        <v>126</v>
      </c>
      <c r="E76" s="378" t="s">
        <v>67</v>
      </c>
      <c r="F76" s="124"/>
      <c r="G76" s="371"/>
      <c r="I76" s="634"/>
      <c r="J76" s="635"/>
      <c r="K76" s="660" t="s">
        <v>52</v>
      </c>
      <c r="L76" s="119" t="s">
        <v>67</v>
      </c>
      <c r="M76" s="124"/>
      <c r="N76" s="371"/>
      <c r="P76" s="650"/>
      <c r="Q76" s="651"/>
      <c r="R76" s="664" t="s">
        <v>112</v>
      </c>
      <c r="S76" s="261" t="s">
        <v>67</v>
      </c>
      <c r="T76" s="124"/>
      <c r="U76" s="371"/>
    </row>
    <row r="77" spans="2:23" ht="15.75" customHeight="1" thickBot="1" x14ac:dyDescent="0.3">
      <c r="B77" s="634"/>
      <c r="C77" s="635"/>
      <c r="D77" s="639"/>
      <c r="E77" s="378" t="s">
        <v>68</v>
      </c>
      <c r="F77" s="124"/>
      <c r="G77" s="373"/>
      <c r="I77" s="634"/>
      <c r="J77" s="635"/>
      <c r="K77" s="661"/>
      <c r="L77" s="119" t="s">
        <v>68</v>
      </c>
      <c r="M77" s="124"/>
      <c r="N77" s="373"/>
      <c r="P77" s="650"/>
      <c r="Q77" s="651"/>
      <c r="R77" s="663"/>
      <c r="S77" s="260" t="s">
        <v>68</v>
      </c>
      <c r="T77" s="122"/>
      <c r="U77" s="373"/>
    </row>
    <row r="78" spans="2:23" ht="16.5" customHeight="1" x14ac:dyDescent="0.25">
      <c r="B78" s="634"/>
      <c r="C78" s="635"/>
      <c r="D78" s="638" t="s">
        <v>125</v>
      </c>
      <c r="E78" s="34" t="s">
        <v>67</v>
      </c>
      <c r="F78" s="121"/>
      <c r="G78" s="374"/>
      <c r="I78" s="634"/>
      <c r="J78" s="635"/>
      <c r="K78" s="658" t="s">
        <v>132</v>
      </c>
      <c r="L78" s="34" t="s">
        <v>67</v>
      </c>
      <c r="M78" s="121"/>
      <c r="N78" s="374"/>
      <c r="P78" s="650"/>
      <c r="Q78" s="651"/>
      <c r="R78" s="659" t="s">
        <v>141</v>
      </c>
      <c r="S78" s="34" t="s">
        <v>67</v>
      </c>
      <c r="T78" s="124"/>
      <c r="U78" s="374"/>
      <c r="W78" s="130"/>
    </row>
    <row r="79" spans="2:23" ht="15.75" thickBot="1" x14ac:dyDescent="0.3">
      <c r="B79" s="634"/>
      <c r="C79" s="635"/>
      <c r="D79" s="641"/>
      <c r="E79" s="13" t="s">
        <v>68</v>
      </c>
      <c r="F79" s="122"/>
      <c r="G79" s="373"/>
      <c r="I79" s="634"/>
      <c r="J79" s="635"/>
      <c r="K79" s="641"/>
      <c r="L79" s="13" t="s">
        <v>68</v>
      </c>
      <c r="M79" s="122"/>
      <c r="N79" s="373"/>
      <c r="P79" s="650"/>
      <c r="Q79" s="651"/>
      <c r="R79" s="641"/>
      <c r="S79" s="13" t="s">
        <v>68</v>
      </c>
      <c r="T79" s="122"/>
      <c r="U79" s="373"/>
      <c r="W79" s="130"/>
    </row>
    <row r="80" spans="2:23" x14ac:dyDescent="0.25">
      <c r="B80" s="634"/>
      <c r="C80" s="635"/>
      <c r="D80" s="640" t="s">
        <v>127</v>
      </c>
      <c r="E80" s="34" t="s">
        <v>67</v>
      </c>
      <c r="F80" s="124"/>
      <c r="G80" s="374"/>
      <c r="I80" s="634"/>
      <c r="J80" s="635"/>
      <c r="K80" s="658" t="s">
        <v>133</v>
      </c>
      <c r="L80" s="34" t="s">
        <v>67</v>
      </c>
      <c r="M80" s="121"/>
      <c r="N80" s="374"/>
      <c r="P80" s="650"/>
      <c r="Q80" s="651"/>
      <c r="R80" s="658" t="s">
        <v>140</v>
      </c>
      <c r="S80" s="378" t="s">
        <v>67</v>
      </c>
      <c r="T80" s="124"/>
      <c r="U80" s="374"/>
      <c r="W80" s="160"/>
    </row>
    <row r="81" spans="2:23" ht="15.75" thickBot="1" x14ac:dyDescent="0.3">
      <c r="B81" s="634"/>
      <c r="C81" s="635"/>
      <c r="D81" s="641"/>
      <c r="E81" s="378" t="s">
        <v>68</v>
      </c>
      <c r="F81" s="122"/>
      <c r="G81" s="373"/>
      <c r="I81" s="634"/>
      <c r="J81" s="635"/>
      <c r="K81" s="641"/>
      <c r="L81" s="13" t="s">
        <v>68</v>
      </c>
      <c r="M81" s="122"/>
      <c r="N81" s="373"/>
      <c r="P81" s="650"/>
      <c r="Q81" s="651"/>
      <c r="R81" s="641"/>
      <c r="S81" s="378" t="s">
        <v>68</v>
      </c>
      <c r="T81" s="122"/>
      <c r="U81" s="373"/>
      <c r="W81" s="160"/>
    </row>
    <row r="82" spans="2:23" x14ac:dyDescent="0.25">
      <c r="B82" s="634"/>
      <c r="C82" s="635"/>
      <c r="D82" s="640" t="s">
        <v>128</v>
      </c>
      <c r="E82" s="34" t="s">
        <v>67</v>
      </c>
      <c r="F82" s="121"/>
      <c r="G82" s="374"/>
      <c r="I82" s="634"/>
      <c r="J82" s="635"/>
      <c r="K82" s="659" t="s">
        <v>83</v>
      </c>
      <c r="L82" s="34" t="s">
        <v>67</v>
      </c>
      <c r="M82" s="121"/>
      <c r="N82" s="374"/>
      <c r="P82" s="650"/>
      <c r="Q82" s="651"/>
      <c r="R82" s="659" t="s">
        <v>138</v>
      </c>
      <c r="S82" s="34" t="s">
        <v>67</v>
      </c>
      <c r="T82" s="124"/>
      <c r="U82" s="374"/>
      <c r="W82" s="160"/>
    </row>
    <row r="83" spans="2:23" ht="15.75" thickBot="1" x14ac:dyDescent="0.3">
      <c r="B83" s="634"/>
      <c r="C83" s="635"/>
      <c r="D83" s="641"/>
      <c r="E83" s="13" t="s">
        <v>68</v>
      </c>
      <c r="F83" s="122"/>
      <c r="G83" s="373"/>
      <c r="I83" s="634"/>
      <c r="J83" s="635"/>
      <c r="K83" s="641"/>
      <c r="L83" s="378" t="s">
        <v>68</v>
      </c>
      <c r="M83" s="122"/>
      <c r="N83" s="373"/>
      <c r="P83" s="650"/>
      <c r="Q83" s="651"/>
      <c r="R83" s="641"/>
      <c r="S83" s="378" t="s">
        <v>68</v>
      </c>
      <c r="T83" s="122"/>
      <c r="U83" s="373"/>
      <c r="W83" s="160"/>
    </row>
    <row r="84" spans="2:23" x14ac:dyDescent="0.25">
      <c r="B84" s="634"/>
      <c r="C84" s="635"/>
      <c r="D84" s="654" t="s">
        <v>131</v>
      </c>
      <c r="E84" s="265" t="s">
        <v>67</v>
      </c>
      <c r="F84" s="363"/>
      <c r="G84" s="375"/>
      <c r="I84" s="634"/>
      <c r="J84" s="635"/>
      <c r="K84" s="640" t="s">
        <v>134</v>
      </c>
      <c r="L84" s="34" t="s">
        <v>67</v>
      </c>
      <c r="M84" s="124"/>
      <c r="N84" s="375"/>
      <c r="P84" s="650"/>
      <c r="Q84" s="651"/>
      <c r="R84" s="658" t="s">
        <v>139</v>
      </c>
      <c r="S84" s="34" t="s">
        <v>67</v>
      </c>
      <c r="T84" s="121"/>
      <c r="U84" s="375"/>
      <c r="W84" s="162"/>
    </row>
    <row r="85" spans="2:23" ht="15.75" thickBot="1" x14ac:dyDescent="0.3">
      <c r="B85" s="634"/>
      <c r="C85" s="635"/>
      <c r="D85" s="655"/>
      <c r="E85" s="267" t="s">
        <v>17</v>
      </c>
      <c r="F85" s="123"/>
      <c r="G85" s="373"/>
      <c r="I85" s="634"/>
      <c r="J85" s="635"/>
      <c r="K85" s="641"/>
      <c r="L85" s="378" t="s">
        <v>68</v>
      </c>
      <c r="M85" s="122"/>
      <c r="N85" s="373"/>
      <c r="P85" s="650"/>
      <c r="Q85" s="651"/>
      <c r="R85" s="641"/>
      <c r="S85" s="13" t="s">
        <v>68</v>
      </c>
      <c r="T85" s="122"/>
      <c r="U85" s="373"/>
      <c r="W85" s="162"/>
    </row>
    <row r="86" spans="2:23" x14ac:dyDescent="0.25">
      <c r="B86" s="634"/>
      <c r="C86" s="635"/>
      <c r="D86" s="654" t="s">
        <v>130</v>
      </c>
      <c r="E86" s="265" t="s">
        <v>67</v>
      </c>
      <c r="F86" s="363"/>
      <c r="G86" s="374"/>
      <c r="I86" s="634"/>
      <c r="J86" s="635"/>
      <c r="K86" s="654" t="s">
        <v>131</v>
      </c>
      <c r="L86" s="265" t="s">
        <v>67</v>
      </c>
      <c r="M86" s="125"/>
      <c r="N86" s="374"/>
      <c r="P86" s="650"/>
      <c r="Q86" s="651"/>
      <c r="R86" s="654" t="s">
        <v>131</v>
      </c>
      <c r="S86" s="265" t="s">
        <v>67</v>
      </c>
      <c r="T86" s="125"/>
      <c r="U86" s="374"/>
    </row>
    <row r="87" spans="2:23" ht="15.75" thickBot="1" x14ac:dyDescent="0.3">
      <c r="B87" s="634"/>
      <c r="C87" s="635"/>
      <c r="D87" s="655"/>
      <c r="E87" s="267" t="s">
        <v>17</v>
      </c>
      <c r="F87" s="123"/>
      <c r="G87" s="373"/>
      <c r="I87" s="634"/>
      <c r="J87" s="635"/>
      <c r="K87" s="655"/>
      <c r="L87" s="266" t="s">
        <v>68</v>
      </c>
      <c r="M87" s="123"/>
      <c r="N87" s="373"/>
      <c r="P87" s="650"/>
      <c r="Q87" s="651"/>
      <c r="R87" s="655"/>
      <c r="S87" s="266" t="s">
        <v>68</v>
      </c>
      <c r="T87" s="123"/>
      <c r="U87" s="373"/>
    </row>
    <row r="88" spans="2:23" x14ac:dyDescent="0.25">
      <c r="B88" s="634"/>
      <c r="C88" s="635"/>
      <c r="D88" s="656" t="s">
        <v>129</v>
      </c>
      <c r="E88" s="266" t="s">
        <v>67</v>
      </c>
      <c r="F88" s="125"/>
      <c r="G88" s="374"/>
      <c r="I88" s="634"/>
      <c r="J88" s="635"/>
      <c r="K88" s="654" t="s">
        <v>130</v>
      </c>
      <c r="L88" s="265" t="s">
        <v>67</v>
      </c>
      <c r="M88" s="125"/>
      <c r="N88" s="374"/>
      <c r="P88" s="650"/>
      <c r="Q88" s="651"/>
      <c r="R88" s="654" t="s">
        <v>130</v>
      </c>
      <c r="S88" s="265" t="s">
        <v>67</v>
      </c>
      <c r="T88" s="125"/>
      <c r="U88" s="374"/>
    </row>
    <row r="89" spans="2:23" ht="15.75" thickBot="1" x14ac:dyDescent="0.3">
      <c r="B89" s="634"/>
      <c r="C89" s="635"/>
      <c r="D89" s="665"/>
      <c r="E89" s="266" t="s">
        <v>68</v>
      </c>
      <c r="F89" s="125"/>
      <c r="G89" s="376"/>
      <c r="I89" s="634"/>
      <c r="J89" s="635"/>
      <c r="K89" s="655"/>
      <c r="L89" s="266" t="s">
        <v>68</v>
      </c>
      <c r="M89" s="125"/>
      <c r="N89" s="376"/>
      <c r="P89" s="650"/>
      <c r="Q89" s="651"/>
      <c r="R89" s="655"/>
      <c r="S89" s="266" t="s">
        <v>68</v>
      </c>
      <c r="T89" s="125"/>
      <c r="U89" s="376"/>
    </row>
    <row r="90" spans="2:23" x14ac:dyDescent="0.25">
      <c r="B90" s="634"/>
      <c r="C90" s="635"/>
      <c r="D90" s="644" t="s">
        <v>142</v>
      </c>
      <c r="E90" s="645"/>
      <c r="F90" s="364"/>
      <c r="G90" s="377"/>
      <c r="I90" s="634"/>
      <c r="J90" s="635"/>
      <c r="K90" s="656" t="s">
        <v>129</v>
      </c>
      <c r="L90" s="265" t="s">
        <v>67</v>
      </c>
      <c r="M90" s="364"/>
      <c r="N90" s="377"/>
      <c r="P90" s="650"/>
      <c r="Q90" s="651"/>
      <c r="R90" s="656" t="s">
        <v>129</v>
      </c>
      <c r="S90" s="265" t="s">
        <v>67</v>
      </c>
      <c r="T90" s="364"/>
      <c r="U90" s="377"/>
    </row>
    <row r="91" spans="2:23" ht="15.75" thickBot="1" x14ac:dyDescent="0.3">
      <c r="B91" s="634"/>
      <c r="C91" s="635"/>
      <c r="D91" s="646" t="s">
        <v>143</v>
      </c>
      <c r="E91" s="647"/>
      <c r="F91" s="367"/>
      <c r="G91" s="373"/>
      <c r="I91" s="634"/>
      <c r="J91" s="635"/>
      <c r="K91" s="657"/>
      <c r="L91" s="266" t="s">
        <v>68</v>
      </c>
      <c r="M91" s="365"/>
      <c r="N91" s="373"/>
      <c r="P91" s="650"/>
      <c r="Q91" s="651"/>
      <c r="R91" s="657"/>
      <c r="S91" s="266" t="s">
        <v>68</v>
      </c>
      <c r="T91" s="365"/>
      <c r="U91" s="373"/>
    </row>
    <row r="92" spans="2:23" x14ac:dyDescent="0.25">
      <c r="B92" s="634"/>
      <c r="C92" s="635"/>
      <c r="D92" s="385" t="s">
        <v>144</v>
      </c>
      <c r="E92" s="386"/>
      <c r="F92" s="368"/>
      <c r="G92" s="377"/>
      <c r="I92" s="634"/>
      <c r="J92" s="635"/>
      <c r="K92" s="617" t="s">
        <v>142</v>
      </c>
      <c r="L92" s="618"/>
      <c r="M92" s="364"/>
      <c r="N92" s="377"/>
      <c r="P92" s="650"/>
      <c r="Q92" s="651"/>
      <c r="R92" s="644" t="s">
        <v>142</v>
      </c>
      <c r="S92" s="645"/>
      <c r="T92" s="364"/>
      <c r="U92" s="377"/>
    </row>
    <row r="93" spans="2:23" ht="15.75" thickBot="1" x14ac:dyDescent="0.3">
      <c r="B93" s="634"/>
      <c r="C93" s="635"/>
      <c r="D93" s="387" t="s">
        <v>145</v>
      </c>
      <c r="E93" s="388"/>
      <c r="F93" s="367"/>
      <c r="G93" s="373"/>
      <c r="I93" s="634"/>
      <c r="J93" s="635"/>
      <c r="K93" s="642" t="s">
        <v>143</v>
      </c>
      <c r="L93" s="643"/>
      <c r="M93" s="367"/>
      <c r="N93" s="373"/>
      <c r="P93" s="650"/>
      <c r="Q93" s="651"/>
      <c r="R93" s="646" t="s">
        <v>143</v>
      </c>
      <c r="S93" s="647"/>
      <c r="T93" s="367"/>
      <c r="U93" s="373"/>
    </row>
    <row r="94" spans="2:23" x14ac:dyDescent="0.25">
      <c r="B94" s="634"/>
      <c r="C94" s="635"/>
      <c r="D94" s="389" t="s">
        <v>146</v>
      </c>
      <c r="E94" s="369"/>
      <c r="F94" s="366"/>
      <c r="G94" s="376"/>
      <c r="I94" s="634"/>
      <c r="J94" s="635"/>
      <c r="K94" s="379" t="s">
        <v>144</v>
      </c>
      <c r="L94" s="380"/>
      <c r="M94" s="368"/>
      <c r="N94" s="377"/>
      <c r="P94" s="650"/>
      <c r="Q94" s="651"/>
      <c r="R94" s="385" t="s">
        <v>144</v>
      </c>
      <c r="S94" s="386"/>
      <c r="T94" s="368"/>
      <c r="U94" s="377"/>
    </row>
    <row r="95" spans="2:23" ht="15.75" thickBot="1" x14ac:dyDescent="0.3">
      <c r="B95" s="636"/>
      <c r="C95" s="637"/>
      <c r="D95" s="387" t="s">
        <v>147</v>
      </c>
      <c r="E95" s="388"/>
      <c r="F95" s="367"/>
      <c r="G95" s="373"/>
      <c r="I95" s="634"/>
      <c r="J95" s="635"/>
      <c r="K95" s="381" t="s">
        <v>145</v>
      </c>
      <c r="L95" s="382"/>
      <c r="M95" s="367"/>
      <c r="N95" s="373"/>
      <c r="P95" s="650"/>
      <c r="Q95" s="651"/>
      <c r="R95" s="387" t="s">
        <v>145</v>
      </c>
      <c r="S95" s="388"/>
      <c r="T95" s="367"/>
      <c r="U95" s="373"/>
    </row>
    <row r="96" spans="2:23" x14ac:dyDescent="0.25">
      <c r="C96"/>
      <c r="D96"/>
      <c r="E96"/>
      <c r="F96"/>
      <c r="I96" s="634"/>
      <c r="J96" s="635"/>
      <c r="K96" s="383" t="s">
        <v>146</v>
      </c>
      <c r="L96" s="384"/>
      <c r="M96" s="366"/>
      <c r="N96" s="376"/>
      <c r="P96" s="650"/>
      <c r="Q96" s="651"/>
      <c r="R96" s="389" t="s">
        <v>146</v>
      </c>
      <c r="S96" s="369"/>
      <c r="T96" s="366"/>
      <c r="U96" s="376"/>
    </row>
    <row r="97" spans="3:21" ht="15.75" thickBot="1" x14ac:dyDescent="0.3">
      <c r="C97"/>
      <c r="D97"/>
      <c r="E97"/>
      <c r="F97"/>
      <c r="I97" s="636"/>
      <c r="J97" s="637"/>
      <c r="K97" s="381" t="s">
        <v>147</v>
      </c>
      <c r="L97" s="382"/>
      <c r="M97" s="367"/>
      <c r="N97" s="373"/>
      <c r="P97" s="652"/>
      <c r="Q97" s="653"/>
      <c r="R97" s="387" t="s">
        <v>147</v>
      </c>
      <c r="S97" s="388"/>
      <c r="T97" s="367"/>
      <c r="U97" s="373"/>
    </row>
  </sheetData>
  <mergeCells count="76">
    <mergeCell ref="E51:F51"/>
    <mergeCell ref="V2:AB4"/>
    <mergeCell ref="H3:I3"/>
    <mergeCell ref="J3:L3"/>
    <mergeCell ref="B2:C4"/>
    <mergeCell ref="D2:F3"/>
    <mergeCell ref="G2:L2"/>
    <mergeCell ref="M2:O3"/>
    <mergeCell ref="P2:U3"/>
    <mergeCell ref="E43:F43"/>
    <mergeCell ref="O43:O44"/>
    <mergeCell ref="E44:F44"/>
    <mergeCell ref="E45:F45"/>
    <mergeCell ref="O45:O46"/>
    <mergeCell ref="O51:O52"/>
    <mergeCell ref="B52:L54"/>
    <mergeCell ref="O53:O54"/>
    <mergeCell ref="M55:O55"/>
    <mergeCell ref="B41:D51"/>
    <mergeCell ref="E41:F41"/>
    <mergeCell ref="E46:F46"/>
    <mergeCell ref="E47:F47"/>
    <mergeCell ref="O47:O48"/>
    <mergeCell ref="E48:F48"/>
    <mergeCell ref="E49:F49"/>
    <mergeCell ref="O49:O50"/>
    <mergeCell ref="E50:F50"/>
    <mergeCell ref="M41:N54"/>
    <mergeCell ref="O41:O42"/>
    <mergeCell ref="E42:F42"/>
    <mergeCell ref="M59:N59"/>
    <mergeCell ref="B66:C69"/>
    <mergeCell ref="I66:N66"/>
    <mergeCell ref="I67:J67"/>
    <mergeCell ref="K67:L67"/>
    <mergeCell ref="M67:N67"/>
    <mergeCell ref="B58:C64"/>
    <mergeCell ref="D58:D59"/>
    <mergeCell ref="I58:N58"/>
    <mergeCell ref="I59:J59"/>
    <mergeCell ref="K59:L59"/>
    <mergeCell ref="R74:R75"/>
    <mergeCell ref="D76:D77"/>
    <mergeCell ref="K76:K77"/>
    <mergeCell ref="R76:R77"/>
    <mergeCell ref="D78:D79"/>
    <mergeCell ref="K78:K79"/>
    <mergeCell ref="R78:R79"/>
    <mergeCell ref="B73:C95"/>
    <mergeCell ref="I73:J97"/>
    <mergeCell ref="P73:Q97"/>
    <mergeCell ref="D74:D75"/>
    <mergeCell ref="K74:K75"/>
    <mergeCell ref="D80:D81"/>
    <mergeCell ref="K80:K81"/>
    <mergeCell ref="R80:R81"/>
    <mergeCell ref="D84:D85"/>
    <mergeCell ref="K84:K85"/>
    <mergeCell ref="R84:R85"/>
    <mergeCell ref="D82:D83"/>
    <mergeCell ref="K82:K83"/>
    <mergeCell ref="R82:R83"/>
    <mergeCell ref="D86:D87"/>
    <mergeCell ref="K86:K87"/>
    <mergeCell ref="R86:R87"/>
    <mergeCell ref="K92:L92"/>
    <mergeCell ref="R92:S92"/>
    <mergeCell ref="K93:L93"/>
    <mergeCell ref="R93:S93"/>
    <mergeCell ref="D88:D89"/>
    <mergeCell ref="K88:K89"/>
    <mergeCell ref="R88:R89"/>
    <mergeCell ref="D90:E90"/>
    <mergeCell ref="K90:K91"/>
    <mergeCell ref="R90:R91"/>
    <mergeCell ref="D91:E91"/>
  </mergeCells>
  <pageMargins left="0.7" right="0.7" top="0.75" bottom="0.75" header="0.3" footer="0.3"/>
  <pageSetup orientation="portrait"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Succes Training</vt:lpstr>
      <vt:lpstr>f_TrainingSummary</vt:lpstr>
      <vt:lpstr>f_TestSummary_1StdDev</vt:lpstr>
      <vt:lpstr>f_TestSummary_2StdDev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vmrguser</dc:creator>
  <cp:lastModifiedBy>vmrguser</cp:lastModifiedBy>
  <cp:lastPrinted>2013-09-11T04:41:30Z</cp:lastPrinted>
  <dcterms:created xsi:type="dcterms:W3CDTF">2013-08-28T15:19:38Z</dcterms:created>
  <dcterms:modified xsi:type="dcterms:W3CDTF">2014-10-14T14:06:54Z</dcterms:modified>
</cp:coreProperties>
</file>