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C:\Users\Aderoju\Desktop\Ade\Tutorials\Excel\Dashboard\01\"/>
    </mc:Choice>
  </mc:AlternateContent>
  <xr:revisionPtr revIDLastSave="0" documentId="13_ncr:1_{71A695CA-5C70-4220-BE0E-B87E5657D3F4}" xr6:coauthVersionLast="43" xr6:coauthVersionMax="47" xr10:uidLastSave="{00000000-0000-0000-0000-000000000000}"/>
  <bookViews>
    <workbookView xWindow="-120" yWindow="-120" windowWidth="20730" windowHeight="11160" xr2:uid="{0A0D8D68-EFC2-4074-BDCA-85DAF874A3F1}"/>
  </bookViews>
  <sheets>
    <sheet name="Dashboard" sheetId="4" r:id="rId1"/>
    <sheet name="Sales Table" sheetId="2" state="hidden" r:id="rId2"/>
    <sheet name="Product Table" sheetId="1" state="hidden" r:id="rId3"/>
    <sheet name="Analysis" sheetId="3" state="hidden" r:id="rId4"/>
  </sheets>
  <definedNames>
    <definedName name="_xlchart.v1.2" hidden="1">Analysis!$AF$2</definedName>
    <definedName name="Category">OFFSET(Analysis!$AF$2,1,0,COUNT(Analysis!$AG:$AG))</definedName>
    <definedName name="CategoryValue">OFFSET(Analysis!$AF$2,1,1,COUNT(Analysis!$AG:$AG))</definedName>
    <definedName name="sellingV">OFFSET(Analysis!$Q$2,1,2,COUNT(Analysis!$S:$S))</definedName>
    <definedName name="Slicer_MONTH">#N/A</definedName>
    <definedName name="Slicer_PAYMENT_MODE">#N/A</definedName>
    <definedName name="Slicer_SALE_TYPE">#N/A</definedName>
    <definedName name="Slicer_YEAR">#N/A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3" l="1"/>
  <c r="M5" i="3"/>
  <c r="M6" i="3"/>
  <c r="M7" i="3"/>
  <c r="M8" i="3"/>
  <c r="M9" i="3"/>
  <c r="M10" i="3"/>
  <c r="M11" i="3"/>
  <c r="M12" i="3"/>
  <c r="M13" i="3"/>
  <c r="M14" i="3"/>
  <c r="M3" i="3"/>
  <c r="N4" i="3"/>
  <c r="O4" i="3" s="1"/>
  <c r="N5" i="3"/>
  <c r="O5" i="3" s="1"/>
  <c r="N6" i="3"/>
  <c r="O6" i="3" s="1"/>
  <c r="N7" i="3"/>
  <c r="O7" i="3" s="1"/>
  <c r="N8" i="3"/>
  <c r="O8" i="3" s="1"/>
  <c r="N9" i="3"/>
  <c r="O9" i="3" s="1"/>
  <c r="N10" i="3"/>
  <c r="O10" i="3" s="1"/>
  <c r="N11" i="3"/>
  <c r="O11" i="3" s="1"/>
  <c r="N12" i="3"/>
  <c r="O12" i="3" s="1"/>
  <c r="N13" i="3"/>
  <c r="O13" i="3" s="1"/>
  <c r="N14" i="3"/>
  <c r="O14" i="3" s="1"/>
  <c r="N3" i="3"/>
  <c r="O3" i="3" s="1"/>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AJ4" i="3" l="1"/>
  <c r="AJ5" i="3"/>
  <c r="AJ6" i="3"/>
  <c r="AJ7" i="3"/>
  <c r="AK4" i="3"/>
  <c r="AK5" i="3"/>
  <c r="AK6" i="3"/>
  <c r="AK7" i="3"/>
  <c r="AK3" i="3" l="1"/>
  <c r="AJ3" i="3"/>
  <c r="AI4" i="3"/>
  <c r="AI5" i="3"/>
  <c r="AI6" i="3"/>
  <c r="AI7" i="3"/>
  <c r="AI3" i="3"/>
  <c r="AC1" i="3"/>
  <c r="AD1" i="3" s="1"/>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3" i="3"/>
  <c r="AK1" i="3" l="1"/>
  <c r="AC11" i="3"/>
  <c r="AB11" i="3"/>
  <c r="AB12" i="3"/>
  <c r="AB4" i="3"/>
  <c r="AC12" i="3"/>
  <c r="AC4" i="3"/>
  <c r="K4" i="3"/>
  <c r="K5" i="3"/>
  <c r="K6" i="3"/>
  <c r="K7" i="3"/>
  <c r="K8" i="3"/>
  <c r="K9" i="3"/>
  <c r="K10" i="3"/>
  <c r="K11" i="3"/>
  <c r="K12" i="3"/>
  <c r="K13" i="3"/>
  <c r="K14" i="3"/>
  <c r="K3" i="3"/>
  <c r="K2" i="2"/>
  <c r="M2" i="2" s="1"/>
  <c r="K3" i="2"/>
  <c r="K4" i="2"/>
  <c r="M4" i="2" s="1"/>
  <c r="K5" i="2"/>
  <c r="K6" i="2"/>
  <c r="M6" i="2" s="1"/>
  <c r="K7" i="2"/>
  <c r="K8" i="2"/>
  <c r="M8" i="2" s="1"/>
  <c r="K9" i="2"/>
  <c r="K10" i="2"/>
  <c r="M10" i="2" s="1"/>
  <c r="K11" i="2"/>
  <c r="K12" i="2"/>
  <c r="M12" i="2" s="1"/>
  <c r="K13" i="2"/>
  <c r="K14" i="2"/>
  <c r="M14" i="2" s="1"/>
  <c r="K15" i="2"/>
  <c r="K16" i="2"/>
  <c r="M16" i="2" s="1"/>
  <c r="K17" i="2"/>
  <c r="K18" i="2"/>
  <c r="M18" i="2" s="1"/>
  <c r="K19" i="2"/>
  <c r="K20" i="2"/>
  <c r="M20" i="2" s="1"/>
  <c r="K21" i="2"/>
  <c r="K22" i="2"/>
  <c r="M22" i="2" s="1"/>
  <c r="K23" i="2"/>
  <c r="K24" i="2"/>
  <c r="M24" i="2" s="1"/>
  <c r="K25" i="2"/>
  <c r="K26" i="2"/>
  <c r="M26" i="2" s="1"/>
  <c r="K27" i="2"/>
  <c r="K28" i="2"/>
  <c r="M28" i="2" s="1"/>
  <c r="K29" i="2"/>
  <c r="K30" i="2"/>
  <c r="M30" i="2" s="1"/>
  <c r="K31" i="2"/>
  <c r="K32" i="2"/>
  <c r="M32" i="2" s="1"/>
  <c r="K33" i="2"/>
  <c r="K34" i="2"/>
  <c r="M34" i="2" s="1"/>
  <c r="K35" i="2"/>
  <c r="K36" i="2"/>
  <c r="M36" i="2" s="1"/>
  <c r="K37" i="2"/>
  <c r="K38" i="2"/>
  <c r="M38" i="2" s="1"/>
  <c r="K39" i="2"/>
  <c r="K40" i="2"/>
  <c r="M40" i="2" s="1"/>
  <c r="K41" i="2"/>
  <c r="K42" i="2"/>
  <c r="M42" i="2" s="1"/>
  <c r="K43" i="2"/>
  <c r="K44" i="2"/>
  <c r="M44" i="2" s="1"/>
  <c r="K45" i="2"/>
  <c r="K46" i="2"/>
  <c r="M46" i="2" s="1"/>
  <c r="K47" i="2"/>
  <c r="K48" i="2"/>
  <c r="M48" i="2" s="1"/>
  <c r="K49" i="2"/>
  <c r="K50" i="2"/>
  <c r="M50" i="2" s="1"/>
  <c r="K51" i="2"/>
  <c r="K52" i="2"/>
  <c r="M52" i="2" s="1"/>
  <c r="K53" i="2"/>
  <c r="K54" i="2"/>
  <c r="M54" i="2" s="1"/>
  <c r="K55" i="2"/>
  <c r="K56" i="2"/>
  <c r="M56" i="2" s="1"/>
  <c r="K57" i="2"/>
  <c r="K58" i="2"/>
  <c r="M58" i="2" s="1"/>
  <c r="K59" i="2"/>
  <c r="K60" i="2"/>
  <c r="M60" i="2" s="1"/>
  <c r="K61" i="2"/>
  <c r="K62" i="2"/>
  <c r="M62" i="2" s="1"/>
  <c r="K63" i="2"/>
  <c r="K64" i="2"/>
  <c r="M64" i="2" s="1"/>
  <c r="K65" i="2"/>
  <c r="K66" i="2"/>
  <c r="M66" i="2" s="1"/>
  <c r="K67" i="2"/>
  <c r="K68" i="2"/>
  <c r="M68" i="2" s="1"/>
  <c r="K69" i="2"/>
  <c r="K70" i="2"/>
  <c r="M70" i="2" s="1"/>
  <c r="K71" i="2"/>
  <c r="K72" i="2"/>
  <c r="M72" i="2" s="1"/>
  <c r="K73" i="2"/>
  <c r="K74" i="2"/>
  <c r="M74" i="2" s="1"/>
  <c r="K75" i="2"/>
  <c r="K76" i="2"/>
  <c r="M76" i="2" s="1"/>
  <c r="K77" i="2"/>
  <c r="K78" i="2"/>
  <c r="M78" i="2" s="1"/>
  <c r="K79" i="2"/>
  <c r="K80" i="2"/>
  <c r="M80" i="2" s="1"/>
  <c r="K81" i="2"/>
  <c r="K82" i="2"/>
  <c r="M82" i="2" s="1"/>
  <c r="K83" i="2"/>
  <c r="K84" i="2"/>
  <c r="M84" i="2" s="1"/>
  <c r="K85" i="2"/>
  <c r="K86" i="2"/>
  <c r="M86" i="2" s="1"/>
  <c r="K87" i="2"/>
  <c r="K88" i="2"/>
  <c r="M88" i="2" s="1"/>
  <c r="K89" i="2"/>
  <c r="K90" i="2"/>
  <c r="M90" i="2" s="1"/>
  <c r="K91" i="2"/>
  <c r="K92" i="2"/>
  <c r="M92" i="2" s="1"/>
  <c r="K93" i="2"/>
  <c r="K94" i="2"/>
  <c r="M94" i="2" s="1"/>
  <c r="K95" i="2"/>
  <c r="K96" i="2"/>
  <c r="M96" i="2" s="1"/>
  <c r="K97" i="2"/>
  <c r="K98" i="2"/>
  <c r="M98" i="2" s="1"/>
  <c r="K99" i="2"/>
  <c r="K100" i="2"/>
  <c r="M100" i="2" s="1"/>
  <c r="K101" i="2"/>
  <c r="K102" i="2"/>
  <c r="M102" i="2" s="1"/>
  <c r="K103" i="2"/>
  <c r="K104" i="2"/>
  <c r="M104" i="2" s="1"/>
  <c r="K105" i="2"/>
  <c r="K106" i="2"/>
  <c r="M106" i="2" s="1"/>
  <c r="K107" i="2"/>
  <c r="K108" i="2"/>
  <c r="M108" i="2" s="1"/>
  <c r="K109" i="2"/>
  <c r="K110" i="2"/>
  <c r="M110" i="2" s="1"/>
  <c r="K111" i="2"/>
  <c r="K112" i="2"/>
  <c r="M112" i="2" s="1"/>
  <c r="K113" i="2"/>
  <c r="K114" i="2"/>
  <c r="M114" i="2" s="1"/>
  <c r="K115" i="2"/>
  <c r="K116" i="2"/>
  <c r="M116" i="2" s="1"/>
  <c r="K117" i="2"/>
  <c r="K118" i="2"/>
  <c r="M118" i="2" s="1"/>
  <c r="K119" i="2"/>
  <c r="K120" i="2"/>
  <c r="M120" i="2" s="1"/>
  <c r="K121" i="2"/>
  <c r="K122" i="2"/>
  <c r="M122" i="2" s="1"/>
  <c r="K123" i="2"/>
  <c r="K124" i="2"/>
  <c r="M124" i="2" s="1"/>
  <c r="K125" i="2"/>
  <c r="K126" i="2"/>
  <c r="M126" i="2" s="1"/>
  <c r="K127" i="2"/>
  <c r="K128" i="2"/>
  <c r="M128" i="2" s="1"/>
  <c r="K129" i="2"/>
  <c r="K130" i="2"/>
  <c r="M130" i="2" s="1"/>
  <c r="K131" i="2"/>
  <c r="K132" i="2"/>
  <c r="M132" i="2" s="1"/>
  <c r="K133" i="2"/>
  <c r="K134" i="2"/>
  <c r="M134" i="2" s="1"/>
  <c r="K135" i="2"/>
  <c r="K136" i="2"/>
  <c r="M136" i="2" s="1"/>
  <c r="K137" i="2"/>
  <c r="K138" i="2"/>
  <c r="M138" i="2" s="1"/>
  <c r="K139" i="2"/>
  <c r="K140" i="2"/>
  <c r="M140" i="2" s="1"/>
  <c r="K141" i="2"/>
  <c r="K142" i="2"/>
  <c r="M142" i="2" s="1"/>
  <c r="K143" i="2"/>
  <c r="K144" i="2"/>
  <c r="M144" i="2" s="1"/>
  <c r="K145" i="2"/>
  <c r="K146" i="2"/>
  <c r="M146" i="2" s="1"/>
  <c r="K147" i="2"/>
  <c r="K148" i="2"/>
  <c r="M148" i="2" s="1"/>
  <c r="K149" i="2"/>
  <c r="K150" i="2"/>
  <c r="M150" i="2" s="1"/>
  <c r="K151" i="2"/>
  <c r="K152" i="2"/>
  <c r="M152" i="2" s="1"/>
  <c r="K153" i="2"/>
  <c r="K154" i="2"/>
  <c r="M154" i="2" s="1"/>
  <c r="K155" i="2"/>
  <c r="K156" i="2"/>
  <c r="M156" i="2" s="1"/>
  <c r="K157" i="2"/>
  <c r="K158" i="2"/>
  <c r="M158" i="2" s="1"/>
  <c r="K159" i="2"/>
  <c r="K160" i="2"/>
  <c r="M160" i="2" s="1"/>
  <c r="K161" i="2"/>
  <c r="K162" i="2"/>
  <c r="M162" i="2" s="1"/>
  <c r="K163" i="2"/>
  <c r="K164" i="2"/>
  <c r="M164" i="2" s="1"/>
  <c r="K165" i="2"/>
  <c r="K166" i="2"/>
  <c r="M166" i="2" s="1"/>
  <c r="K167" i="2"/>
  <c r="K168" i="2"/>
  <c r="M168" i="2" s="1"/>
  <c r="K169" i="2"/>
  <c r="K170" i="2"/>
  <c r="M170" i="2" s="1"/>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3" i="2"/>
  <c r="M5" i="2"/>
  <c r="M7" i="2"/>
  <c r="M9" i="2"/>
  <c r="M11" i="2"/>
  <c r="M13" i="2"/>
  <c r="M15" i="2"/>
  <c r="M17" i="2"/>
  <c r="M19" i="2"/>
  <c r="M21" i="2"/>
  <c r="M23" i="2"/>
  <c r="M25" i="2"/>
  <c r="M27" i="2"/>
  <c r="M29" i="2"/>
  <c r="M31" i="2"/>
  <c r="M33" i="2"/>
  <c r="M35" i="2"/>
  <c r="M37" i="2"/>
  <c r="M39" i="2"/>
  <c r="M41" i="2"/>
  <c r="M43" i="2"/>
  <c r="M45" i="2"/>
  <c r="M47" i="2"/>
  <c r="M49" i="2"/>
  <c r="M51" i="2"/>
  <c r="M53" i="2"/>
  <c r="M55" i="2"/>
  <c r="M57" i="2"/>
  <c r="M59" i="2"/>
  <c r="M61" i="2"/>
  <c r="M63" i="2"/>
  <c r="M65" i="2"/>
  <c r="M67" i="2"/>
  <c r="M69" i="2"/>
  <c r="M71" i="2"/>
  <c r="M73" i="2"/>
  <c r="M75" i="2"/>
  <c r="M77" i="2"/>
  <c r="M79" i="2"/>
  <c r="M81" i="2"/>
  <c r="M83" i="2"/>
  <c r="M85" i="2"/>
  <c r="M87" i="2"/>
  <c r="M89" i="2"/>
  <c r="M91" i="2"/>
  <c r="M93" i="2"/>
  <c r="M95" i="2"/>
  <c r="M97" i="2"/>
  <c r="M99" i="2"/>
  <c r="M101" i="2"/>
  <c r="M103" i="2"/>
  <c r="M105" i="2"/>
  <c r="M107" i="2"/>
  <c r="M109" i="2"/>
  <c r="M111" i="2"/>
  <c r="M113" i="2"/>
  <c r="M115" i="2"/>
  <c r="M117" i="2"/>
  <c r="M119" i="2"/>
  <c r="M121" i="2"/>
  <c r="M123" i="2"/>
  <c r="M125" i="2"/>
  <c r="M127" i="2"/>
  <c r="M129" i="2"/>
  <c r="M131" i="2"/>
  <c r="M133" i="2"/>
  <c r="M135" i="2"/>
  <c r="M137" i="2"/>
  <c r="M139" i="2"/>
  <c r="M141" i="2"/>
  <c r="M143" i="2"/>
  <c r="M145" i="2"/>
  <c r="M147" i="2"/>
  <c r="M149" i="2"/>
  <c r="M151" i="2"/>
  <c r="M153" i="2"/>
  <c r="M155" i="2"/>
  <c r="M157" i="2"/>
  <c r="M159" i="2"/>
  <c r="M161" i="2"/>
  <c r="M163" i="2"/>
  <c r="M165" i="2"/>
  <c r="M167" i="2"/>
  <c r="M169"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F6" i="3"/>
  <c r="F5" i="3"/>
  <c r="V4" i="3" l="1"/>
  <c r="V6" i="3"/>
  <c r="V10" i="3"/>
  <c r="V14" i="3"/>
  <c r="V18" i="3"/>
  <c r="V22" i="3"/>
  <c r="V26" i="3"/>
  <c r="V30" i="3"/>
  <c r="V34" i="3"/>
  <c r="V38" i="3"/>
  <c r="V42" i="3"/>
  <c r="V46" i="3"/>
  <c r="V7" i="3"/>
  <c r="V11" i="3"/>
  <c r="V15" i="3"/>
  <c r="V19" i="3"/>
  <c r="V23" i="3"/>
  <c r="V27" i="3"/>
  <c r="V31" i="3"/>
  <c r="V35" i="3"/>
  <c r="V39" i="3"/>
  <c r="V43" i="3"/>
  <c r="V8" i="3"/>
  <c r="V12" i="3"/>
  <c r="V16" i="3"/>
  <c r="V20" i="3"/>
  <c r="V24" i="3"/>
  <c r="V28" i="3"/>
  <c r="V32" i="3"/>
  <c r="V36" i="3"/>
  <c r="V40" i="3"/>
  <c r="V44" i="3"/>
  <c r="V5" i="3"/>
  <c r="V9" i="3"/>
  <c r="V13" i="3"/>
  <c r="V17" i="3"/>
  <c r="V21" i="3"/>
  <c r="V25" i="3"/>
  <c r="V29" i="3"/>
  <c r="V33" i="3"/>
  <c r="V37" i="3"/>
  <c r="V41" i="3"/>
  <c r="V45" i="3"/>
  <c r="V3" i="3"/>
  <c r="F7" i="3"/>
  <c r="X1" i="3" l="1"/>
  <c r="W1" i="3"/>
  <c r="AB10" i="3" s="1"/>
  <c r="Z1" i="3"/>
  <c r="Y1" i="3"/>
  <c r="AC10" i="3" s="1"/>
  <c r="AJ1" i="3"/>
  <c r="AC3" i="3" l="1"/>
  <c r="AC5" i="3"/>
  <c r="AB3" i="3"/>
  <c r="AB5" i="3"/>
  <c r="AC8" i="3"/>
  <c r="AC6" i="3"/>
  <c r="AB8" i="3"/>
  <c r="AB6" i="3"/>
  <c r="AC9" i="3"/>
  <c r="AC7" i="3"/>
  <c r="AB9" i="3"/>
  <c r="AB7" i="3"/>
</calcChain>
</file>

<file path=xl/sharedStrings.xml><?xml version="1.0" encoding="utf-8"?>
<sst xmlns="http://schemas.openxmlformats.org/spreadsheetml/2006/main" count="1880" uniqueCount="144">
  <si>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</si>
  <si>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</si>
  <si>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</si>
  <si>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</si>
  <si>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</si>
  <si>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</si>
  <si>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</si>
  <si>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</si>
  <si>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</si>
  <si>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</si>
  <si>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</si>
  <si>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</si>
  <si>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</si>
  <si>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</si>
  <si>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</si>
  <si>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</si>
  <si>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</si>
  <si>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</si>
  <si>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</si>
  <si>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</si>
  <si>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</si>
  <si>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</si>
  <si>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</si>
  <si>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</si>
  <si>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</si>
  <si>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</si>
  <si>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</si>
  <si>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</si>
  <si>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</si>
  <si>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</si>
  <si>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</si>
  <si>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</si>
  <si>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</si>
  <si>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</si>
  <si>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</si>
  <si>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</si>
  <si>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</si>
  <si>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</si>
  <si>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</si>
  <si>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</si>
  <si>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</si>
  <si>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</si>
  <si>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</si>
  <si>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</si>
  <si>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</si>
  <si>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</si>
  <si>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</si>
  <si>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</si>
  <si>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</si>
  <si>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</si>
  <si>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</si>
  <si>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</si>
  <si>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</si>
  <si>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</si>
  <si>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</si>
  <si>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</si>
  <si>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</si>
  <si>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</si>
  <si>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</si>
  <si>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</si>
  <si>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</si>
  <si>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</si>
  <si>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</si>
  <si>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</si>
  <si>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</si>
  <si>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</si>
  <si>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</si>
  <si>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</si>
  <si>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</si>
  <si>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</si>
  <si>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</si>
  <si>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</si>
  <si>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</si>
  <si>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</si>
  <si>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</si>
  <si>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</si>
  <si>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</si>
  <si>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</si>
  <si>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</si>
  <si>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</si>
  <si>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</si>
  <si>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</si>
  <si>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</si>
  <si>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</si>
  <si>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</si>
  <si>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</si>
  <si>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</si>
  <si>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</si>
  <si>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</si>
  <si>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</si>
  <si>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</si>
  <si>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</si>
  <si>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</si>
  <si>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</si>
  <si>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</si>
  <si>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</si>
  <si>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</si>
  <si>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</si>
  <si>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</si>
  <si>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</si>
  <si>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</si>
  <si>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</si>
  <si>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</si>
  <si>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</si>
  <si>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</si>
  <si>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</si>
  <si>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</si>
  <si>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</si>
  <si>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</si>
  <si>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</si>
  <si>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</si>
  <si>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</si>
  <si>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</si>
  <si>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</si>
  <si>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TOTAT BUYING VALUE</t>
  </si>
  <si>
    <t>TOTAL SELLING VALUE</t>
  </si>
  <si>
    <t>DAY</t>
  </si>
  <si>
    <t>MONTH</t>
  </si>
  <si>
    <t>YEAR</t>
  </si>
  <si>
    <t>Sum of TOTAL SELLING VALUE</t>
  </si>
  <si>
    <t>Total</t>
  </si>
  <si>
    <t>Values</t>
  </si>
  <si>
    <t>Sum of TOTAT BUYING VALUE</t>
  </si>
  <si>
    <t>May</t>
  </si>
  <si>
    <t>Sum of QUANTITY</t>
  </si>
  <si>
    <t>Total Sales</t>
  </si>
  <si>
    <t>Total Profit</t>
  </si>
  <si>
    <t>Profit %</t>
  </si>
  <si>
    <t>Month</t>
  </si>
  <si>
    <t>sales</t>
  </si>
  <si>
    <t>Profit</t>
  </si>
  <si>
    <t>Jan</t>
  </si>
  <si>
    <t>Feb</t>
  </si>
  <si>
    <t>Mar</t>
  </si>
  <si>
    <t>Apr</t>
  </si>
  <si>
    <t>Jun</t>
  </si>
  <si>
    <t>Jul</t>
  </si>
  <si>
    <t>Aug</t>
  </si>
  <si>
    <t>Sep</t>
  </si>
  <si>
    <t>Oct</t>
  </si>
  <si>
    <t>Nov</t>
  </si>
  <si>
    <t>Dec</t>
  </si>
  <si>
    <t>ShortMonth</t>
  </si>
  <si>
    <t>Top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</si>
</sst>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00"/>
    <numFmt numFmtId="166" formatCode="[$$-409]#,##0"/>
  </numFmts>
  <fonts count="3" x14ac:knownFonts="1">
    <font>
      <sz val="11"/>
      <color theme="1"/>
      <name val="Calibri"/>
      <family val="2"/>
      <scheme val="minor"/>
    </font>
    <font>
      <b/>
      <sz val="11"/>
      <color rgb="FF7030A0"/>
      <name val="Calibri"/>
      <family val="2"/>
      <scheme val="minor"/>
    </font>
    <font>
      <sz val="11"/>
      <color theme="1"/>
      <name val="Calibri"/>
      <family val="2"/>
      <scheme val="minor"/>
    </font>
  </fonts>
  <fills count="4">
    <fill>
      <patternFill patternType="none"/>
    </fill>
    <fill>
      <patternFill patternType="gray125"/>
    </fill>
    <fill>
      <patternFill patternType="solid">
        <fgColor rgb="FFE1CCF0"/>
        <bgColor indexed="64"/>
      </patternFill>
    </fill>
    <fill>
      <patternFill patternType="solid">
        <fgColor rgb="FFD1B2E8"/>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Fill="1"/>
    <xf numFmtId="0" fontId="0" fillId="0" borderId="0" xfId="0" applyNumberFormat="1" applyFill="1"/>
    <xf numFmtId="0" fontId="0" fillId="0" borderId="0" xfId="0" applyNumberFormat="1"/>
    <xf numFmtId="165" fontId="0" fillId="0" borderId="0" xfId="0" applyNumberFormat="1"/>
    <xf numFmtId="166" fontId="0" fillId="0" borderId="0" xfId="0" applyNumberFormat="1"/>
    <xf numFmtId="0" fontId="0" fillId="0" borderId="0" xfId="0" pivotButton="1"/>
    <xf numFmtId="9" fontId="0" fillId="0" borderId="0" xfId="1" applyFont="1"/>
    <xf numFmtId="9" fontId="0" fillId="0" borderId="0" xfId="0" applyNumberFormat="1"/>
    <xf numFmtId="14" fontId="0" fillId="0" borderId="0" xfId="0" applyNumberFormat="1" applyFill="1"/>
    <xf numFmtId="0" fontId="0" fillId="0" borderId="0" xfId="0" applyFill="1" applyAlignment="1">
      <alignment horizontal="center" vertical="center"/>
    </xf>
    <xf numFmtId="164" fontId="0" fillId="0" borderId="0" xfId="0" applyNumberFormat="1" applyFill="1"/>
    <xf numFmtId="0" fontId="0" fillId="0" borderId="0" xfId="0" applyNumberFormat="1" applyFill="1" applyAlignment="1">
      <alignment horizontal="center" vertical="center"/>
    </xf>
  </cellXfs>
  <cellStyles count="2">
    <cellStyle name="Normal" xfId="0" builtinId="0"/>
    <cellStyle name="Percent" xfId="1" builtinId="5"/>
  </cellStyles>
  <dxfs count="33">
    <dxf>
      <numFmt numFmtId="164" formatCode="0.0%"/>
      <fill>
        <patternFill patternType="none">
          <fgColor indexed="64"/>
          <bgColor auto="1"/>
        </patternFill>
      </fill>
    </dxf>
    <dxf>
      <numFmt numFmtId="0" formatCode="Genera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alignment horizontal="center" vertical="center" textRotation="0" wrapText="0" indent="0" justifyLastLine="0" shrinkToFit="0" readingOrder="0"/>
    </dxf>
    <dxf>
      <numFmt numFmtId="19" formatCode="dd/mm/yyyy"/>
      <fill>
        <patternFill patternType="none">
          <fgColor indexed="64"/>
          <bgColor auto="1"/>
        </patternFill>
      </fill>
    </dxf>
    <dxf>
      <numFmt numFmtId="0" formatCode="General"/>
    </dxf>
    <dxf>
      <numFmt numFmtId="0" formatCode="General"/>
    </dxf>
    <dxf>
      <numFmt numFmtId="166" formatCode="[$$-409]#,##0"/>
    </dxf>
    <dxf>
      <numFmt numFmtId="166" formatCode="[$$-409]#,##0"/>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Garamond"/>
        <family val="1"/>
        <scheme val="none"/>
      </font>
      <fill>
        <patternFill>
          <bgColor theme="9"/>
        </patternFill>
      </fill>
      <border diagonalUp="0" diagonalDown="0">
        <left/>
        <right/>
        <top/>
        <bottom/>
        <vertical/>
        <horizontal/>
      </border>
    </dxf>
    <dxf>
      <font>
        <sz val="9"/>
        <color theme="0"/>
        <name val="Garamond"/>
        <family val="1"/>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2"/>
      <tableStyleElement type="headerRow" dxfId="3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Analysis!$B$1:$B$2</c:f>
              <c:strCache>
                <c:ptCount val="1"/>
                <c:pt idx="0">
                  <c:v>Total</c:v>
                </c:pt>
              </c:strCache>
            </c:strRef>
          </c:tx>
          <c:spPr>
            <a:solidFill>
              <a:schemeClr val="accent1"/>
            </a:solidFill>
            <a:ln>
              <a:noFill/>
            </a:ln>
            <a:effectLst/>
          </c:spPr>
          <c:cat>
            <c:strRef>
              <c:f>Analysis!$A$3:$A$17</c:f>
              <c:strCache>
                <c:ptCount val="15"/>
                <c:pt idx="0">
                  <c:v>1</c:v>
                </c:pt>
                <c:pt idx="1">
                  <c:v>2</c:v>
                </c:pt>
                <c:pt idx="2">
                  <c:v>6</c:v>
                </c:pt>
                <c:pt idx="3">
                  <c:v>7</c:v>
                </c:pt>
                <c:pt idx="4">
                  <c:v>9</c:v>
                </c:pt>
                <c:pt idx="5">
                  <c:v>13</c:v>
                </c:pt>
                <c:pt idx="6">
                  <c:v>18</c:v>
                </c:pt>
                <c:pt idx="7">
                  <c:v>20</c:v>
                </c:pt>
                <c:pt idx="8">
                  <c:v>21</c:v>
                </c:pt>
                <c:pt idx="9">
                  <c:v>23</c:v>
                </c:pt>
                <c:pt idx="10">
                  <c:v>24</c:v>
                </c:pt>
                <c:pt idx="11">
                  <c:v>25</c:v>
                </c:pt>
                <c:pt idx="12">
                  <c:v>26</c:v>
                </c:pt>
                <c:pt idx="13">
                  <c:v>28</c:v>
                </c:pt>
                <c:pt idx="14">
                  <c:v>30</c:v>
                </c:pt>
              </c:strCache>
            </c:strRef>
          </c:cat>
          <c:val>
            <c:numRef>
              <c:f>Analysis!$B$3:$B$17</c:f>
              <c:numCache>
                <c:formatCode>[$$-409]#,##0</c:formatCode>
                <c:ptCount val="15"/>
                <c:pt idx="0">
                  <c:v>285.60000000000002</c:v>
                </c:pt>
                <c:pt idx="1">
                  <c:v>428.40000000000003</c:v>
                </c:pt>
                <c:pt idx="2">
                  <c:v>230.4</c:v>
                </c:pt>
                <c:pt idx="3">
                  <c:v>172.62</c:v>
                </c:pt>
                <c:pt idx="4">
                  <c:v>1795.8</c:v>
                </c:pt>
                <c:pt idx="5">
                  <c:v>232.96</c:v>
                </c:pt>
                <c:pt idx="6">
                  <c:v>1564.92</c:v>
                </c:pt>
                <c:pt idx="7">
                  <c:v>475.1</c:v>
                </c:pt>
                <c:pt idx="8">
                  <c:v>747.8</c:v>
                </c:pt>
                <c:pt idx="9">
                  <c:v>1231.2</c:v>
                </c:pt>
                <c:pt idx="10">
                  <c:v>233.2</c:v>
                </c:pt>
                <c:pt idx="11">
                  <c:v>1087.08</c:v>
                </c:pt>
                <c:pt idx="12">
                  <c:v>114.24000000000001</c:v>
                </c:pt>
                <c:pt idx="13">
                  <c:v>2054.08</c:v>
                </c:pt>
                <c:pt idx="14">
                  <c:v>673.28</c:v>
                </c:pt>
              </c:numCache>
            </c:numRef>
          </c:val>
          <c:extLst>
            <c:ext xmlns:c16="http://schemas.microsoft.com/office/drawing/2014/chart" uri="{C3380CC4-5D6E-409C-BE32-E72D297353CC}">
              <c16:uniqueId val="{00000000-694C-402A-868C-78FCE35C93D6}"/>
            </c:ext>
          </c:extLst>
        </c:ser>
        <c:dLbls>
          <c:showLegendKey val="0"/>
          <c:showVal val="0"/>
          <c:showCatName val="0"/>
          <c:showSerName val="0"/>
          <c:showPercent val="0"/>
          <c:showBubbleSize val="0"/>
        </c:dLbls>
        <c:axId val="1375256224"/>
        <c:axId val="1380390000"/>
      </c:areaChart>
      <c:catAx>
        <c:axId val="137525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380390000"/>
        <c:crosses val="autoZero"/>
        <c:auto val="1"/>
        <c:lblAlgn val="ctr"/>
        <c:lblOffset val="100"/>
        <c:noMultiLvlLbl val="0"/>
      </c:catAx>
      <c:valAx>
        <c:axId val="1380390000"/>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375256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983782669423556E-3"/>
          <c:y val="8.2629083544687135E-2"/>
          <c:w val="0.96067630334914589"/>
          <c:h val="0.52367764465077926"/>
        </c:manualLayout>
      </c:layout>
      <c:barChart>
        <c:barDir val="col"/>
        <c:grouping val="clustered"/>
        <c:varyColors val="0"/>
        <c:ser>
          <c:idx val="0"/>
          <c:order val="0"/>
          <c:tx>
            <c:strRef>
              <c:f>Analysis!$M$2</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Analysis!$K$3:$L$14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19%</c:v>
                  </c:pt>
                  <c:pt idx="1">
                    <c:v>18%</c:v>
                  </c:pt>
                  <c:pt idx="2">
                    <c:v>20%</c:v>
                  </c:pt>
                  <c:pt idx="3">
                    <c:v>20%</c:v>
                  </c:pt>
                  <c:pt idx="4">
                    <c:v>14%</c:v>
                  </c:pt>
                  <c:pt idx="5">
                    <c:v>19%</c:v>
                  </c:pt>
                  <c:pt idx="6">
                    <c:v>17%</c:v>
                  </c:pt>
                  <c:pt idx="7">
                    <c:v>19%</c:v>
                  </c:pt>
                  <c:pt idx="8">
                    <c:v>18%</c:v>
                  </c:pt>
                  <c:pt idx="9">
                    <c:v>15%</c:v>
                  </c:pt>
                  <c:pt idx="10">
                    <c:v>21%</c:v>
                  </c:pt>
                  <c:pt idx="11">
                    <c:v>17%</c:v>
                  </c:pt>
                </c:lvl>
              </c:multiLvlStrCache>
            </c:multiLvlStrRef>
          </c:cat>
          <c:val>
            <c:numRef>
              <c:f>Analysis!$M$3:$M$14</c:f>
              <c:numCache>
                <c:formatCode>[$$-409]#,##0</c:formatCode>
                <c:ptCount val="12"/>
                <c:pt idx="0">
                  <c:v>23.581619999999994</c:v>
                </c:pt>
                <c:pt idx="1">
                  <c:v>18.25873</c:v>
                </c:pt>
                <c:pt idx="2">
                  <c:v>12.196860000000001</c:v>
                </c:pt>
                <c:pt idx="3">
                  <c:v>11.32668</c:v>
                </c:pt>
                <c:pt idx="4">
                  <c:v>22.952990000000003</c:v>
                </c:pt>
                <c:pt idx="5">
                  <c:v>14.091539999999997</c:v>
                </c:pt>
                <c:pt idx="6">
                  <c:v>16.19717</c:v>
                </c:pt>
                <c:pt idx="7">
                  <c:v>21.195049999999991</c:v>
                </c:pt>
                <c:pt idx="8">
                  <c:v>16.388990000000003</c:v>
                </c:pt>
                <c:pt idx="9">
                  <c:v>13.046790000000001</c:v>
                </c:pt>
                <c:pt idx="10">
                  <c:v>26.421669999999999</c:v>
                </c:pt>
                <c:pt idx="11">
                  <c:v>18.46951</c:v>
                </c:pt>
              </c:numCache>
            </c:numRef>
          </c:val>
          <c:extLst>
            <c:ext xmlns:c16="http://schemas.microsoft.com/office/drawing/2014/chart" uri="{C3380CC4-5D6E-409C-BE32-E72D297353CC}">
              <c16:uniqueId val="{0000000C-CD7D-42E6-92B8-AA9B555BD7AF}"/>
            </c:ext>
          </c:extLst>
        </c:ser>
        <c:ser>
          <c:idx val="1"/>
          <c:order val="1"/>
          <c:tx>
            <c:strRef>
              <c:f>Analysis!$N$2</c:f>
              <c:strCache>
                <c:ptCount val="1"/>
                <c:pt idx="0">
                  <c:v>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Analysis!$K$3:$L$14</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19%</c:v>
                  </c:pt>
                  <c:pt idx="1">
                    <c:v>18%</c:v>
                  </c:pt>
                  <c:pt idx="2">
                    <c:v>20%</c:v>
                  </c:pt>
                  <c:pt idx="3">
                    <c:v>20%</c:v>
                  </c:pt>
                  <c:pt idx="4">
                    <c:v>14%</c:v>
                  </c:pt>
                  <c:pt idx="5">
                    <c:v>19%</c:v>
                  </c:pt>
                  <c:pt idx="6">
                    <c:v>17%</c:v>
                  </c:pt>
                  <c:pt idx="7">
                    <c:v>19%</c:v>
                  </c:pt>
                  <c:pt idx="8">
                    <c:v>18%</c:v>
                  </c:pt>
                  <c:pt idx="9">
                    <c:v>15%</c:v>
                  </c:pt>
                  <c:pt idx="10">
                    <c:v>21%</c:v>
                  </c:pt>
                  <c:pt idx="11">
                    <c:v>17%</c:v>
                  </c:pt>
                </c:lvl>
              </c:multiLvlStrCache>
            </c:multiLvlStrRef>
          </c:cat>
          <c:val>
            <c:numRef>
              <c:f>Analysis!$N$3:$N$14</c:f>
              <c:numCache>
                <c:formatCode>[$$-409]#,##0</c:formatCode>
                <c:ptCount val="12"/>
                <c:pt idx="0">
                  <c:v>4.5546199999999954</c:v>
                </c:pt>
                <c:pt idx="1">
                  <c:v>3.3037299999999994</c:v>
                </c:pt>
                <c:pt idx="2">
                  <c:v>2.4448600000000007</c:v>
                </c:pt>
                <c:pt idx="3">
                  <c:v>2.2276800000000003</c:v>
                </c:pt>
                <c:pt idx="4">
                  <c:v>3.2339900000000017</c:v>
                </c:pt>
                <c:pt idx="5">
                  <c:v>2.6295399999999973</c:v>
                </c:pt>
                <c:pt idx="6">
                  <c:v>2.7191700000000001</c:v>
                </c:pt>
                <c:pt idx="7">
                  <c:v>3.9960499999999919</c:v>
                </c:pt>
                <c:pt idx="8">
                  <c:v>2.9409900000000015</c:v>
                </c:pt>
                <c:pt idx="9">
                  <c:v>2.0197900000000009</c:v>
                </c:pt>
                <c:pt idx="10">
                  <c:v>5.437669999999998</c:v>
                </c:pt>
                <c:pt idx="11">
                  <c:v>3.0845099999999985</c:v>
                </c:pt>
              </c:numCache>
            </c:numRef>
          </c:val>
          <c:extLst>
            <c:ext xmlns:c16="http://schemas.microsoft.com/office/drawing/2014/chart" uri="{C3380CC4-5D6E-409C-BE32-E72D297353CC}">
              <c16:uniqueId val="{0000000D-CD7D-42E6-92B8-AA9B555BD7AF}"/>
            </c:ext>
          </c:extLst>
        </c:ser>
        <c:dLbls>
          <c:dLblPos val="outEnd"/>
          <c:showLegendKey val="0"/>
          <c:showVal val="1"/>
          <c:showCatName val="0"/>
          <c:showSerName val="0"/>
          <c:showPercent val="0"/>
          <c:showBubbleSize val="0"/>
        </c:dLbls>
        <c:gapWidth val="50"/>
        <c:overlap val="-14"/>
        <c:axId val="1510045632"/>
        <c:axId val="1507070880"/>
      </c:barChart>
      <c:catAx>
        <c:axId val="151004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507070880"/>
        <c:crosses val="autoZero"/>
        <c:auto val="1"/>
        <c:lblAlgn val="ctr"/>
        <c:lblOffset val="100"/>
        <c:noMultiLvlLbl val="0"/>
      </c:catAx>
      <c:valAx>
        <c:axId val="1507070880"/>
        <c:scaling>
          <c:orientation val="minMax"/>
        </c:scaling>
        <c:delete val="1"/>
        <c:axPos val="l"/>
        <c:numFmt formatCode="[$$-409]#,##0" sourceLinked="1"/>
        <c:majorTickMark val="out"/>
        <c:minorTickMark val="none"/>
        <c:tickLblPos val="nextTo"/>
        <c:crossAx val="1510045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Analysis!$AB$3:$AB$12</c:f>
              <c:strCache>
                <c:ptCount val="10"/>
                <c:pt idx="0">
                  <c:v>Product16</c:v>
                </c:pt>
                <c:pt idx="1">
                  <c:v>Product18</c:v>
                </c:pt>
                <c:pt idx="2">
                  <c:v>Product26</c:v>
                </c:pt>
                <c:pt idx="3">
                  <c:v>Product27</c:v>
                </c:pt>
                <c:pt idx="4">
                  <c:v>Product30</c:v>
                </c:pt>
                <c:pt idx="5">
                  <c:v>Product34</c:v>
                </c:pt>
                <c:pt idx="6">
                  <c:v>Product39</c:v>
                </c:pt>
                <c:pt idx="7">
                  <c:v>Product40</c:v>
                </c:pt>
                <c:pt idx="8">
                  <c:v>Product41</c:v>
                </c:pt>
                <c:pt idx="9">
                  <c:v>Product44</c:v>
                </c:pt>
              </c:strCache>
            </c:strRef>
          </c:cat>
          <c:val>
            <c:numRef>
              <c:f>Analysis!$AC$3:$AC$12</c:f>
              <c:numCache>
                <c:formatCode>[$$-409]#,##0</c:formatCode>
                <c:ptCount val="10"/>
                <c:pt idx="0">
                  <c:v>449.28</c:v>
                </c:pt>
                <c:pt idx="1">
                  <c:v>98.42</c:v>
                </c:pt>
                <c:pt idx="2">
                  <c:v>517.86</c:v>
                </c:pt>
                <c:pt idx="3">
                  <c:v>571.20000000000005</c:v>
                </c:pt>
                <c:pt idx="4">
                  <c:v>402.56</c:v>
                </c:pt>
                <c:pt idx="5">
                  <c:v>233.2</c:v>
                </c:pt>
                <c:pt idx="6">
                  <c:v>510.59999999999997</c:v>
                </c:pt>
                <c:pt idx="7">
                  <c:v>230.4</c:v>
                </c:pt>
                <c:pt idx="8">
                  <c:v>1564.92</c:v>
                </c:pt>
                <c:pt idx="9">
                  <c:v>1231.2</c:v>
                </c:pt>
              </c:numCache>
            </c:numRef>
          </c:val>
          <c:extLst>
            <c:ext xmlns:c16="http://schemas.microsoft.com/office/drawing/2014/chart" uri="{C3380CC4-5D6E-409C-BE32-E72D297353CC}">
              <c16:uniqueId val="{00000000-6076-4464-A237-EDD47091202B}"/>
            </c:ext>
          </c:extLst>
        </c:ser>
        <c:dLbls>
          <c:showLegendKey val="0"/>
          <c:showVal val="0"/>
          <c:showCatName val="0"/>
          <c:showSerName val="0"/>
          <c:showPercent val="0"/>
          <c:showBubbleSize val="0"/>
        </c:dLbls>
        <c:gapWidth val="50"/>
        <c:axId val="1648800831"/>
        <c:axId val="1387916831"/>
      </c:barChart>
      <c:catAx>
        <c:axId val="164880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387916831"/>
        <c:crosses val="autoZero"/>
        <c:auto val="1"/>
        <c:lblAlgn val="ctr"/>
        <c:lblOffset val="100"/>
        <c:noMultiLvlLbl val="0"/>
      </c:catAx>
      <c:valAx>
        <c:axId val="1387916831"/>
        <c:scaling>
          <c:orientation val="minMax"/>
        </c:scaling>
        <c:delete val="1"/>
        <c:axPos val="b"/>
        <c:numFmt formatCode="[$$-409]#,##0" sourceLinked="1"/>
        <c:majorTickMark val="none"/>
        <c:minorTickMark val="none"/>
        <c:tickLblPos val="nextTo"/>
        <c:crossAx val="164880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s>
    <c:plotArea>
      <c:layout/>
      <c:pieChart>
        <c:varyColors val="1"/>
        <c:ser>
          <c:idx val="0"/>
          <c:order val="0"/>
          <c:tx>
            <c:strRef>
              <c:f>Analysis!$AN$1:$AN$2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1D8F-4F67-9416-D102CE1A4C9C}"/>
              </c:ext>
            </c:extLst>
          </c:dPt>
          <c:dPt>
            <c:idx val="1"/>
            <c:bubble3D val="0"/>
            <c:spPr>
              <a:solidFill>
                <a:schemeClr val="accent2"/>
              </a:solidFill>
              <a:ln w="19050">
                <a:noFill/>
              </a:ln>
              <a:effectLst/>
            </c:spPr>
            <c:extLst>
              <c:ext xmlns:c16="http://schemas.microsoft.com/office/drawing/2014/chart" uri="{C3380CC4-5D6E-409C-BE32-E72D297353CC}">
                <c16:uniqueId val="{00000003-1D8F-4F67-9416-D102CE1A4C9C}"/>
              </c:ext>
            </c:extLst>
          </c:dPt>
          <c:dPt>
            <c:idx val="2"/>
            <c:bubble3D val="0"/>
            <c:spPr>
              <a:solidFill>
                <a:schemeClr val="accent3"/>
              </a:solidFill>
              <a:ln w="19050">
                <a:noFill/>
              </a:ln>
              <a:effectLst/>
            </c:spPr>
            <c:extLst>
              <c:ext xmlns:c16="http://schemas.microsoft.com/office/drawing/2014/chart" uri="{C3380CC4-5D6E-409C-BE32-E72D297353CC}">
                <c16:uniqueId val="{00000005-1D8F-4F67-9416-D102CE1A4C9C}"/>
              </c:ext>
            </c:extLst>
          </c:dPt>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Analysis!$AM$3:$AM$5</c:f>
              <c:strCache>
                <c:ptCount val="3"/>
                <c:pt idx="0">
                  <c:v>Direct Sales</c:v>
                </c:pt>
                <c:pt idx="1">
                  <c:v>Online</c:v>
                </c:pt>
                <c:pt idx="2">
                  <c:v>Wholesaler</c:v>
                </c:pt>
              </c:strCache>
            </c:strRef>
          </c:cat>
          <c:val>
            <c:numRef>
              <c:f>Analysis!$AN$3:$AN$5</c:f>
              <c:numCache>
                <c:formatCode>General</c:formatCode>
                <c:ptCount val="3"/>
                <c:pt idx="0">
                  <c:v>6243.2199999999984</c:v>
                </c:pt>
                <c:pt idx="1">
                  <c:v>4011.0799999999995</c:v>
                </c:pt>
                <c:pt idx="2">
                  <c:v>1072.3800000000001</c:v>
                </c:pt>
              </c:numCache>
            </c:numRef>
          </c:val>
          <c:extLst>
            <c:ext xmlns:c16="http://schemas.microsoft.com/office/drawing/2014/chart" uri="{C3380CC4-5D6E-409C-BE32-E72D297353CC}">
              <c16:uniqueId val="{00000006-1D8F-4F67-9416-D102CE1A4C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[Sales-Dashboard-practice-file.xlsx]Analysis!PaymentMode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pieChart>
        <c:varyColors val="1"/>
        <c:ser>
          <c:idx val="0"/>
          <c:order val="0"/>
          <c:tx>
            <c:strRef>
              <c:f>Analysis!$AQ$1:$AQ$2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1726-4883-9EB7-67A4596CFB2C}"/>
              </c:ext>
            </c:extLst>
          </c:dPt>
          <c:dPt>
            <c:idx val="1"/>
            <c:bubble3D val="0"/>
            <c:spPr>
              <a:solidFill>
                <a:schemeClr val="accent2"/>
              </a:solidFill>
              <a:ln w="19050">
                <a:noFill/>
              </a:ln>
              <a:effectLst/>
            </c:spPr>
            <c:extLst>
              <c:ext xmlns:c16="http://schemas.microsoft.com/office/drawing/2014/chart" uri="{C3380CC4-5D6E-409C-BE32-E72D297353CC}">
                <c16:uniqueId val="{00000003-1726-4883-9EB7-67A4596CFB2C}"/>
              </c:ext>
            </c:extLst>
          </c:dPt>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Analysis!$AP$3:$AP$4</c:f>
              <c:strCache>
                <c:ptCount val="2"/>
                <c:pt idx="0">
                  <c:v>Cash</c:v>
                </c:pt>
                <c:pt idx="1">
                  <c:v>Online</c:v>
                </c:pt>
              </c:strCache>
            </c:strRef>
          </c:cat>
          <c:val>
            <c:numRef>
              <c:f>Analysis!$AQ$3:$AQ$4</c:f>
              <c:numCache>
                <c:formatCode>General</c:formatCode>
                <c:ptCount val="2"/>
                <c:pt idx="0">
                  <c:v>6030.36</c:v>
                </c:pt>
                <c:pt idx="1">
                  <c:v>5296.32</c:v>
                </c:pt>
              </c:numCache>
            </c:numRef>
          </c:val>
          <c:extLst>
            <c:ext xmlns:c16="http://schemas.microsoft.com/office/drawing/2014/chart" uri="{C3380CC4-5D6E-409C-BE32-E72D297353CC}">
              <c16:uniqueId val="{00000004-1726-4883-9EB7-67A4596CFB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[0]!Category</cx:f>
      </cx:strDim>
      <cx:numDim type="size">
        <cx:f>[0]!CategoryValue</cx:f>
      </cx:numDim>
    </cx:data>
  </cx:chartData>
  <cx:chart>
    <cx:plotArea>
      <cx:plotAreaRegion>
        <cx:series layoutId="treemap" uniqueId="{584F4926-17F1-4337-8BE2-77C97918634E}">
          <cx:tx>
            <cx:txData>
              <cx:f>_xlchart.v1.2</cx:f>
              <cx:v>CATEGORY</cx:v>
            </cx:txData>
          </cx:tx>
          <cx:spPr>
            <a:ln>
              <a:noFill/>
            </a:ln>
          </cx:spPr>
          <cx:dataLabels pos="inEnd">
            <cx:txPr>
              <a:bodyPr vertOverflow="overflow" horzOverflow="overflow" wrap="square" lIns="0" tIns="0" rIns="0" bIns="0"/>
              <a:lstStyle/>
              <a:p>
                <a:pPr algn="ctr" rtl="0">
                  <a:defRPr sz="900" b="1">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b="1">
                  <a:solidFill>
                    <a:schemeClr val="bg1"/>
                  </a:solidFill>
                </a:endParaRPr>
              </a:p>
            </cx:txPr>
            <cx:visibility seriesName="0" categoryName="1" value="1"/>
            <cx:separator>
</cx:separator>
            <cx:dataLabel idx="4">
              <cx:visibility seriesName="0" categoryName="1" value="1"/>
              <cx:separator>
</cx:separator>
            </cx:dataLabel>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M$1" lockText="1" noThreeD="1"/>
</file>

<file path=xl/ctrlProps/ctrlProp2.xml><?xml version="1.0" encoding="utf-8"?>
<formControlPr xmlns="http://schemas.microsoft.com/office/spreadsheetml/2009/9/main" objectType="CheckBox" checked="Checked" fmlaLink="Analysis!$N$1" lockText="1" noThreeD="1"/>
</file>

<file path=xl/ctrlProps/ctrlProp3.xml><?xml version="1.0" encoding="utf-8"?>
<formControlPr xmlns="http://schemas.microsoft.com/office/spreadsheetml/2009/9/main" objectType="CheckBox" checked="Checked" fmlaLink="Analysis!$O$1" lockText="1" noThreeD="1"/>
</file>

<file path=xl/ctrlProps/ctrlProp4.xml><?xml version="1.0" encoding="utf-8"?>
<formControlPr xmlns="http://schemas.microsoft.com/office/spreadsheetml/2009/9/main" objectType="Scroll" dx="22" fmlaLink="Analysis!$AB$1" max="100" min="1" page="10" val="46"/>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351066</xdr:colOff>
      <xdr:row>9</xdr:row>
      <xdr:rowOff>65311</xdr:rowOff>
    </xdr:from>
    <xdr:to>
      <xdr:col>16</xdr:col>
      <xdr:colOff>136071</xdr:colOff>
      <xdr:row>10</xdr:row>
      <xdr:rowOff>95249</xdr:rowOff>
    </xdr:to>
    <xdr:sp macro="" textlink="Analysis!AX13">
      <xdr:nvSpPr>
        <xdr:cNvPr id="294" name="TextBox 293">
          <a:extLst>
            <a:ext uri="{FF2B5EF4-FFF2-40B4-BE49-F238E27FC236}">
              <a16:creationId xmlns:a16="http://schemas.microsoft.com/office/drawing/2014/main" id="{00000000-0008-0000-0000-000026010000}"/>
            </a:ext>
          </a:extLst>
        </xdr:cNvPr>
        <xdr:cNvSpPr txBox="1"/>
      </xdr:nvSpPr>
      <xdr:spPr>
        <a:xfrm>
          <a:off x="9535887" y="1779811"/>
          <a:ext cx="397327" cy="220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6B8807C-F5A0-4B67-9A28-40F431B40E1C}" type="TxLink">
            <a:rPr lang="en-US" sz="1100" b="1">
              <a:solidFill>
                <a:schemeClr val="bg1"/>
              </a:solidFill>
              <a:latin typeface="Garamond" panose="02020404030301010803" pitchFamily="18" charset="0"/>
              <a:ea typeface="+mn-ea"/>
              <a:cs typeface="+mn-cs"/>
            </a:rPr>
            <a:pPr marL="0" indent="0"/>
            <a:t> </a:t>
          </a:fld>
          <a:endParaRPr lang="en-US" sz="1100" b="1">
            <a:solidFill>
              <a:schemeClr val="bg1"/>
            </a:solidFill>
            <a:latin typeface="Garamond" panose="02020404030301010803" pitchFamily="18" charset="0"/>
            <a:ea typeface="+mn-ea"/>
            <a:cs typeface="+mn-cs"/>
          </a:endParaRPr>
        </a:p>
      </xdr:txBody>
    </xdr:sp>
    <xdr:clientData/>
  </xdr:twoCellAnchor>
  <xdr:twoCellAnchor>
    <xdr:from>
      <xdr:col>0</xdr:col>
      <xdr:colOff>0</xdr:colOff>
      <xdr:row>0</xdr:row>
      <xdr:rowOff>0</xdr:rowOff>
    </xdr:from>
    <xdr:to>
      <xdr:col>30</xdr:col>
      <xdr:colOff>789214</xdr:colOff>
      <xdr:row>36</xdr:row>
      <xdr:rowOff>0</xdr:rowOff>
    </xdr:to>
    <xdr:grpSp>
      <xdr:nvGrpSpPr>
        <xdr:cNvPr id="9" name="Group 8">
          <a:extLst>
            <a:ext uri="{FF2B5EF4-FFF2-40B4-BE49-F238E27FC236}">
              <a16:creationId xmlns:a16="http://schemas.microsoft.com/office/drawing/2014/main" id="{00000000-0008-0000-0000-000009000000}"/>
            </a:ext>
          </a:extLst>
        </xdr:cNvPr>
        <xdr:cNvGrpSpPr/>
      </xdr:nvGrpSpPr>
      <xdr:grpSpPr>
        <a:xfrm>
          <a:off x="0" y="0"/>
          <a:ext cx="19253060" cy="6858000"/>
          <a:chOff x="0" y="0"/>
          <a:chExt cx="15054687" cy="7089289"/>
        </a:xfrm>
      </xdr:grpSpPr>
      <xdr:grpSp>
        <xdr:nvGrpSpPr>
          <xdr:cNvPr id="8" name="Group 7">
            <a:extLst>
              <a:ext uri="{FF2B5EF4-FFF2-40B4-BE49-F238E27FC236}">
                <a16:creationId xmlns:a16="http://schemas.microsoft.com/office/drawing/2014/main" id="{00000000-0008-0000-0000-000008000000}"/>
              </a:ext>
            </a:extLst>
          </xdr:cNvPr>
          <xdr:cNvGrpSpPr/>
        </xdr:nvGrpSpPr>
        <xdr:grpSpPr>
          <a:xfrm>
            <a:off x="0" y="0"/>
            <a:ext cx="15054687" cy="7089289"/>
            <a:chOff x="0" y="0"/>
            <a:chExt cx="12246430" cy="7089289"/>
          </a:xfrm>
        </xdr:grpSpPr>
        <xdr:grpSp>
          <xdr:nvGrpSpPr>
            <xdr:cNvPr id="5" name="Group 4">
              <a:extLst>
                <a:ext uri="{FF2B5EF4-FFF2-40B4-BE49-F238E27FC236}">
                  <a16:creationId xmlns:a16="http://schemas.microsoft.com/office/drawing/2014/main" id="{00000000-0008-0000-0000-000005000000}"/>
                </a:ext>
              </a:extLst>
            </xdr:cNvPr>
            <xdr:cNvGrpSpPr/>
          </xdr:nvGrpSpPr>
          <xdr:grpSpPr>
            <a:xfrm>
              <a:off x="0" y="0"/>
              <a:ext cx="12246430" cy="7089289"/>
              <a:chOff x="0" y="0"/>
              <a:chExt cx="12192001" cy="7089289"/>
            </a:xfrm>
          </xdr:grpSpPr>
          <xdr:sp macro="" textlink="">
            <xdr:nvSpPr>
              <xdr:cNvPr id="249" name="Rectangle: Rounded Corners 248">
                <a:extLst>
                  <a:ext uri="{FF2B5EF4-FFF2-40B4-BE49-F238E27FC236}">
                    <a16:creationId xmlns:a16="http://schemas.microsoft.com/office/drawing/2014/main" id="{00000000-0008-0000-0000-0000F9000000}"/>
                  </a:ext>
                </a:extLst>
              </xdr:cNvPr>
              <xdr:cNvSpPr/>
            </xdr:nvSpPr>
            <xdr:spPr>
              <a:xfrm>
                <a:off x="0" y="0"/>
                <a:ext cx="12192001" cy="7089289"/>
              </a:xfrm>
              <a:prstGeom prst="roundRect">
                <a:avLst>
                  <a:gd name="adj" fmla="val 0"/>
                </a:avLst>
              </a:prstGeom>
              <a:gradFill flip="none" rotWithShape="1">
                <a:gsLst>
                  <a:gs pos="0">
                    <a:schemeClr val="accent6">
                      <a:lumMod val="67000"/>
                      <a:alpha val="90000"/>
                    </a:schemeClr>
                  </a:gs>
                  <a:gs pos="48000">
                    <a:schemeClr val="accent6">
                      <a:lumMod val="97000"/>
                      <a:lumOff val="3000"/>
                      <a:alpha val="90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nvGrpSpPr>
              <xdr:cNvPr id="250" name="Group 249">
                <a:extLst>
                  <a:ext uri="{FF2B5EF4-FFF2-40B4-BE49-F238E27FC236}">
                    <a16:creationId xmlns:a16="http://schemas.microsoft.com/office/drawing/2014/main" id="{00000000-0008-0000-0000-0000FA000000}"/>
                  </a:ext>
                </a:extLst>
              </xdr:cNvPr>
              <xdr:cNvGrpSpPr/>
            </xdr:nvGrpSpPr>
            <xdr:grpSpPr>
              <a:xfrm>
                <a:off x="99137" y="124363"/>
                <a:ext cx="11898900" cy="6867810"/>
                <a:chOff x="99137" y="124363"/>
                <a:chExt cx="11898900" cy="6867810"/>
              </a:xfrm>
            </xdr:grpSpPr>
            <xdr:sp macro="" textlink="">
              <xdr:nvSpPr>
                <xdr:cNvPr id="251" name="Trapezoid 250">
                  <a:extLst>
                    <a:ext uri="{FF2B5EF4-FFF2-40B4-BE49-F238E27FC236}">
                      <a16:creationId xmlns:a16="http://schemas.microsoft.com/office/drawing/2014/main" id="{00000000-0008-0000-0000-0000FB000000}"/>
                    </a:ext>
                  </a:extLst>
                </xdr:cNvPr>
                <xdr:cNvSpPr/>
              </xdr:nvSpPr>
              <xdr:spPr>
                <a:xfrm>
                  <a:off x="10623379" y="1029200"/>
                  <a:ext cx="1374658" cy="164600"/>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2" name="Trapezoid 251">
                  <a:extLst>
                    <a:ext uri="{FF2B5EF4-FFF2-40B4-BE49-F238E27FC236}">
                      <a16:creationId xmlns:a16="http://schemas.microsoft.com/office/drawing/2014/main" id="{00000000-0008-0000-0000-0000FC000000}"/>
                    </a:ext>
                  </a:extLst>
                </xdr:cNvPr>
                <xdr:cNvSpPr/>
              </xdr:nvSpPr>
              <xdr:spPr>
                <a:xfrm>
                  <a:off x="9126432" y="1052160"/>
                  <a:ext cx="1374658" cy="141640"/>
                </a:xfrm>
                <a:prstGeom prst="trapezoid">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3" name="Rectangle: Rounded Corners 252">
                  <a:extLst>
                    <a:ext uri="{FF2B5EF4-FFF2-40B4-BE49-F238E27FC236}">
                      <a16:creationId xmlns:a16="http://schemas.microsoft.com/office/drawing/2014/main" id="{00000000-0008-0000-0000-0000FD000000}"/>
                    </a:ext>
                  </a:extLst>
                </xdr:cNvPr>
                <xdr:cNvSpPr/>
              </xdr:nvSpPr>
              <xdr:spPr>
                <a:xfrm>
                  <a:off x="193963" y="124363"/>
                  <a:ext cx="486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4" name="Rectangle: Rounded Corners 253">
                  <a:extLst>
                    <a:ext uri="{FF2B5EF4-FFF2-40B4-BE49-F238E27FC236}">
                      <a16:creationId xmlns:a16="http://schemas.microsoft.com/office/drawing/2014/main" id="{00000000-0008-0000-0000-0000FE000000}"/>
                    </a:ext>
                  </a:extLst>
                </xdr:cNvPr>
                <xdr:cNvSpPr/>
              </xdr:nvSpPr>
              <xdr:spPr>
                <a:xfrm>
                  <a:off x="5192507" y="124363"/>
                  <a:ext cx="6805530" cy="720000"/>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5" name="Rectangle: Rounded Corners 254">
                  <a:extLst>
                    <a:ext uri="{FF2B5EF4-FFF2-40B4-BE49-F238E27FC236}">
                      <a16:creationId xmlns:a16="http://schemas.microsoft.com/office/drawing/2014/main" id="{00000000-0008-0000-0000-0000FF000000}"/>
                    </a:ext>
                  </a:extLst>
                </xdr:cNvPr>
                <xdr:cNvSpPr/>
              </xdr:nvSpPr>
              <xdr:spPr>
                <a:xfrm>
                  <a:off x="99137" y="6109607"/>
                  <a:ext cx="1260000" cy="882566"/>
                </a:xfrm>
                <a:prstGeom prst="roundRect">
                  <a:avLst>
                    <a:gd name="adj" fmla="val 5000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6" name="Rectangle: Rounded Corners 255">
                  <a:extLst>
                    <a:ext uri="{FF2B5EF4-FFF2-40B4-BE49-F238E27FC236}">
                      <a16:creationId xmlns:a16="http://schemas.microsoft.com/office/drawing/2014/main" id="{00000000-0008-0000-0000-000000010000}"/>
                    </a:ext>
                  </a:extLst>
                </xdr:cNvPr>
                <xdr:cNvSpPr/>
              </xdr:nvSpPr>
              <xdr:spPr>
                <a:xfrm>
                  <a:off x="193963" y="2231571"/>
                  <a:ext cx="1260000" cy="3810000"/>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7" name="Rectangle: Rounded Corners 256">
                  <a:extLst>
                    <a:ext uri="{FF2B5EF4-FFF2-40B4-BE49-F238E27FC236}">
                      <a16:creationId xmlns:a16="http://schemas.microsoft.com/office/drawing/2014/main" id="{00000000-0008-0000-0000-000001010000}"/>
                    </a:ext>
                  </a:extLst>
                </xdr:cNvPr>
                <xdr:cNvSpPr/>
              </xdr:nvSpPr>
              <xdr:spPr>
                <a:xfrm>
                  <a:off x="193963" y="1080000"/>
                  <a:ext cx="1260000" cy="1080000"/>
                </a:xfrm>
                <a:prstGeom prst="roundRect">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8" name="Rectangle: Rounded Corners 257">
                  <a:extLst>
                    <a:ext uri="{FF2B5EF4-FFF2-40B4-BE49-F238E27FC236}">
                      <a16:creationId xmlns:a16="http://schemas.microsoft.com/office/drawing/2014/main" id="{00000000-0008-0000-0000-000002010000}"/>
                    </a:ext>
                  </a:extLst>
                </xdr:cNvPr>
                <xdr:cNvSpPr/>
              </xdr:nvSpPr>
              <xdr:spPr>
                <a:xfrm>
                  <a:off x="1538592" y="1096362"/>
                  <a:ext cx="234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9" name="Rectangle: Rounded Corners 258">
                  <a:extLst>
                    <a:ext uri="{FF2B5EF4-FFF2-40B4-BE49-F238E27FC236}">
                      <a16:creationId xmlns:a16="http://schemas.microsoft.com/office/drawing/2014/main" id="{00000000-0008-0000-0000-000003010000}"/>
                    </a:ext>
                  </a:extLst>
                </xdr:cNvPr>
                <xdr:cNvSpPr/>
              </xdr:nvSpPr>
              <xdr:spPr>
                <a:xfrm>
                  <a:off x="4126037" y="1080000"/>
                  <a:ext cx="2340000"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0" name="Rectangle: Rounded Corners 259">
                  <a:extLst>
                    <a:ext uri="{FF2B5EF4-FFF2-40B4-BE49-F238E27FC236}">
                      <a16:creationId xmlns:a16="http://schemas.microsoft.com/office/drawing/2014/main" id="{00000000-0008-0000-0000-000004010000}"/>
                    </a:ext>
                  </a:extLst>
                </xdr:cNvPr>
                <xdr:cNvSpPr/>
              </xdr:nvSpPr>
              <xdr:spPr>
                <a:xfrm>
                  <a:off x="6632074" y="1080000"/>
                  <a:ext cx="2186847" cy="7200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1" name="Rectangle: Rounded Corners 260">
                  <a:extLst>
                    <a:ext uri="{FF2B5EF4-FFF2-40B4-BE49-F238E27FC236}">
                      <a16:creationId xmlns:a16="http://schemas.microsoft.com/office/drawing/2014/main" id="{00000000-0008-0000-0000-000005010000}"/>
                    </a:ext>
                  </a:extLst>
                </xdr:cNvPr>
                <xdr:cNvSpPr/>
              </xdr:nvSpPr>
              <xdr:spPr>
                <a:xfrm>
                  <a:off x="1535838" y="1944000"/>
                  <a:ext cx="3300713" cy="2340000"/>
                </a:xfrm>
                <a:prstGeom prst="roundRect">
                  <a:avLst>
                    <a:gd name="adj" fmla="val 2457"/>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2" name="Rectangle: Rounded Corners 261">
                  <a:extLst>
                    <a:ext uri="{FF2B5EF4-FFF2-40B4-BE49-F238E27FC236}">
                      <a16:creationId xmlns:a16="http://schemas.microsoft.com/office/drawing/2014/main" id="{00000000-0008-0000-0000-000006010000}"/>
                    </a:ext>
                  </a:extLst>
                </xdr:cNvPr>
                <xdr:cNvSpPr/>
              </xdr:nvSpPr>
              <xdr:spPr>
                <a:xfrm>
                  <a:off x="4912637" y="1944000"/>
                  <a:ext cx="2160000" cy="2340000"/>
                </a:xfrm>
                <a:prstGeom prst="roundRect">
                  <a:avLst>
                    <a:gd name="adj" fmla="val 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3" name="Rectangle: Rounded Corners 262">
                  <a:extLst>
                    <a:ext uri="{FF2B5EF4-FFF2-40B4-BE49-F238E27FC236}">
                      <a16:creationId xmlns:a16="http://schemas.microsoft.com/office/drawing/2014/main" id="{00000000-0008-0000-0000-000007010000}"/>
                    </a:ext>
                  </a:extLst>
                </xdr:cNvPr>
                <xdr:cNvSpPr/>
              </xdr:nvSpPr>
              <xdr:spPr>
                <a:xfrm>
                  <a:off x="7233919" y="1944000"/>
                  <a:ext cx="1794006" cy="2340000"/>
                </a:xfrm>
                <a:prstGeom prst="roundRect">
                  <a:avLst>
                    <a:gd name="adj" fmla="val 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4" name="Rectangle: Rounded Corners 263">
                  <a:extLst>
                    <a:ext uri="{FF2B5EF4-FFF2-40B4-BE49-F238E27FC236}">
                      <a16:creationId xmlns:a16="http://schemas.microsoft.com/office/drawing/2014/main" id="{00000000-0008-0000-0000-000008010000}"/>
                    </a:ext>
                  </a:extLst>
                </xdr:cNvPr>
                <xdr:cNvSpPr/>
              </xdr:nvSpPr>
              <xdr:spPr>
                <a:xfrm>
                  <a:off x="7266722" y="4372600"/>
                  <a:ext cx="1726517" cy="2459999"/>
                </a:xfrm>
                <a:prstGeom prst="roundRect">
                  <a:avLst>
                    <a:gd name="adj" fmla="val 1695"/>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5" name="Rectangle: Rounded Corners 264">
                  <a:extLst>
                    <a:ext uri="{FF2B5EF4-FFF2-40B4-BE49-F238E27FC236}">
                      <a16:creationId xmlns:a16="http://schemas.microsoft.com/office/drawing/2014/main" id="{00000000-0008-0000-0000-000009010000}"/>
                    </a:ext>
                  </a:extLst>
                </xdr:cNvPr>
                <xdr:cNvSpPr/>
              </xdr:nvSpPr>
              <xdr:spPr>
                <a:xfrm>
                  <a:off x="1535838" y="4427999"/>
                  <a:ext cx="5580000" cy="2416393"/>
                </a:xfrm>
                <a:prstGeom prst="roundRect">
                  <a:avLst>
                    <a:gd name="adj" fmla="val 2672"/>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6" name="Flowchart: Off-page Connector 265">
                  <a:extLst>
                    <a:ext uri="{FF2B5EF4-FFF2-40B4-BE49-F238E27FC236}">
                      <a16:creationId xmlns:a16="http://schemas.microsoft.com/office/drawing/2014/main" id="{00000000-0008-0000-0000-00000A010000}"/>
                    </a:ext>
                  </a:extLst>
                </xdr:cNvPr>
                <xdr:cNvSpPr/>
              </xdr:nvSpPr>
              <xdr:spPr>
                <a:xfrm>
                  <a:off x="9300927" y="1090260"/>
                  <a:ext cx="108000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7" name="Flowchart: Off-page Connector 266">
                  <a:extLst>
                    <a:ext uri="{FF2B5EF4-FFF2-40B4-BE49-F238E27FC236}">
                      <a16:creationId xmlns:a16="http://schemas.microsoft.com/office/drawing/2014/main" id="{00000000-0008-0000-0000-00000B010000}"/>
                    </a:ext>
                  </a:extLst>
                </xdr:cNvPr>
                <xdr:cNvSpPr/>
              </xdr:nvSpPr>
              <xdr:spPr>
                <a:xfrm>
                  <a:off x="10770708" y="1080000"/>
                  <a:ext cx="1080000" cy="1800000"/>
                </a:xfrm>
                <a:prstGeom prst="flowChartOffpageConnector">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8" name="Rectangle: Rounded Corners 267">
                  <a:extLst>
                    <a:ext uri="{FF2B5EF4-FFF2-40B4-BE49-F238E27FC236}">
                      <a16:creationId xmlns:a16="http://schemas.microsoft.com/office/drawing/2014/main" id="{00000000-0008-0000-0000-00000C010000}"/>
                    </a:ext>
                  </a:extLst>
                </xdr:cNvPr>
                <xdr:cNvSpPr/>
              </xdr:nvSpPr>
              <xdr:spPr>
                <a:xfrm>
                  <a:off x="9126432" y="3179137"/>
                  <a:ext cx="2871605" cy="3728756"/>
                </a:xfrm>
                <a:prstGeom prst="roundRect">
                  <a:avLst>
                    <a:gd name="adj" fmla="val 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9" name="Flowchart: Off-page Connector 268">
                  <a:extLst>
                    <a:ext uri="{FF2B5EF4-FFF2-40B4-BE49-F238E27FC236}">
                      <a16:creationId xmlns:a16="http://schemas.microsoft.com/office/drawing/2014/main" id="{00000000-0008-0000-0000-00000D010000}"/>
                    </a:ext>
                  </a:extLst>
                </xdr:cNvPr>
                <xdr:cNvSpPr/>
              </xdr:nvSpPr>
              <xdr:spPr>
                <a:xfrm>
                  <a:off x="9453327" y="1183821"/>
                  <a:ext cx="747600" cy="1548621"/>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noFill/>
                  </a:endParaRPr>
                </a:p>
              </xdr:txBody>
            </xdr:sp>
            <xdr:sp macro="" textlink="">
              <xdr:nvSpPr>
                <xdr:cNvPr id="270" name="Flowchart: Off-page Connector 269">
                  <a:extLst>
                    <a:ext uri="{FF2B5EF4-FFF2-40B4-BE49-F238E27FC236}">
                      <a16:creationId xmlns:a16="http://schemas.microsoft.com/office/drawing/2014/main" id="{00000000-0008-0000-0000-00000E010000}"/>
                    </a:ext>
                  </a:extLst>
                </xdr:cNvPr>
                <xdr:cNvSpPr/>
              </xdr:nvSpPr>
              <xdr:spPr>
                <a:xfrm>
                  <a:off x="10936908" y="1156607"/>
                  <a:ext cx="747600" cy="1554378"/>
                </a:xfrm>
                <a:prstGeom prst="flowChartOffpageConnector">
                  <a:avLst/>
                </a:prstGeom>
                <a:noFill/>
                <a:ln w="19050">
                  <a:solidFill>
                    <a:schemeClr val="bg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noFill/>
                  </a:endParaRPr>
                </a:p>
              </xdr:txBody>
            </xdr:sp>
            <xdr:cxnSp macro="">
              <xdr:nvCxnSpPr>
                <xdr:cNvPr id="271" name="Straight Connector 270">
                  <a:extLst>
                    <a:ext uri="{FF2B5EF4-FFF2-40B4-BE49-F238E27FC236}">
                      <a16:creationId xmlns:a16="http://schemas.microsoft.com/office/drawing/2014/main" id="{00000000-0008-0000-0000-00000F010000}"/>
                    </a:ext>
                  </a:extLst>
                </xdr:cNvPr>
                <xdr:cNvCxnSpPr/>
              </xdr:nvCxnSpPr>
              <xdr:spPr>
                <a:xfrm>
                  <a:off x="1792800" y="2340000"/>
                  <a:ext cx="2844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2" name="Straight Connector 271">
                  <a:extLst>
                    <a:ext uri="{FF2B5EF4-FFF2-40B4-BE49-F238E27FC236}">
                      <a16:creationId xmlns:a16="http://schemas.microsoft.com/office/drawing/2014/main" id="{00000000-0008-0000-0000-000010010000}"/>
                    </a:ext>
                  </a:extLst>
                </xdr:cNvPr>
                <xdr:cNvCxnSpPr/>
              </xdr:nvCxnSpPr>
              <xdr:spPr>
                <a:xfrm>
                  <a:off x="5196000" y="2340000"/>
                  <a:ext cx="180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3" name="Straight Connector 272">
                  <a:extLst>
                    <a:ext uri="{FF2B5EF4-FFF2-40B4-BE49-F238E27FC236}">
                      <a16:creationId xmlns:a16="http://schemas.microsoft.com/office/drawing/2014/main" id="{00000000-0008-0000-0000-000011010000}"/>
                    </a:ext>
                  </a:extLst>
                </xdr:cNvPr>
                <xdr:cNvCxnSpPr/>
              </xdr:nvCxnSpPr>
              <xdr:spPr>
                <a:xfrm>
                  <a:off x="7532074" y="2338582"/>
                  <a:ext cx="1332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4" name="Straight Connector 273">
                  <a:extLst>
                    <a:ext uri="{FF2B5EF4-FFF2-40B4-BE49-F238E27FC236}">
                      <a16:creationId xmlns:a16="http://schemas.microsoft.com/office/drawing/2014/main" id="{00000000-0008-0000-0000-000012010000}"/>
                    </a:ext>
                  </a:extLst>
                </xdr:cNvPr>
                <xdr:cNvCxnSpPr/>
              </xdr:nvCxnSpPr>
              <xdr:spPr>
                <a:xfrm>
                  <a:off x="1789200" y="4860000"/>
                  <a:ext cx="5184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5" name="Straight Connector 274">
                  <a:extLst>
                    <a:ext uri="{FF2B5EF4-FFF2-40B4-BE49-F238E27FC236}">
                      <a16:creationId xmlns:a16="http://schemas.microsoft.com/office/drawing/2014/main" id="{00000000-0008-0000-0000-000013010000}"/>
                    </a:ext>
                  </a:extLst>
                </xdr:cNvPr>
                <xdr:cNvCxnSpPr/>
              </xdr:nvCxnSpPr>
              <xdr:spPr>
                <a:xfrm>
                  <a:off x="7532074" y="4860000"/>
                  <a:ext cx="1332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76" name="Straight Connector 275">
                  <a:extLst>
                    <a:ext uri="{FF2B5EF4-FFF2-40B4-BE49-F238E27FC236}">
                      <a16:creationId xmlns:a16="http://schemas.microsoft.com/office/drawing/2014/main" id="{00000000-0008-0000-0000-000014010000}"/>
                    </a:ext>
                  </a:extLst>
                </xdr:cNvPr>
                <xdr:cNvCxnSpPr/>
              </xdr:nvCxnSpPr>
              <xdr:spPr>
                <a:xfrm>
                  <a:off x="9241090" y="3488036"/>
                  <a:ext cx="2742931" cy="42564"/>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28" name="Graphic 2" descr="Presentation with bar chart">
              <a:extLst>
                <a:ext uri="{FF2B5EF4-FFF2-40B4-BE49-F238E27FC236}">
                  <a16:creationId xmlns:a16="http://schemas.microsoft.com/office/drawing/2014/main" id="{00000000-0008-0000-0000-00001C000000}"/>
                </a:ext>
              </a:extLst>
            </xdr:cNvPr>
            <xdr:cNvGrpSpPr/>
          </xdr:nvGrpSpPr>
          <xdr:grpSpPr>
            <a:xfrm>
              <a:off x="213632" y="227238"/>
              <a:ext cx="432000" cy="540000"/>
              <a:chOff x="1266825" y="914400"/>
              <a:chExt cx="914400" cy="914400"/>
            </a:xfrm>
            <a:solidFill>
              <a:schemeClr val="bg1"/>
            </a:solidFill>
          </xdr:grpSpPr>
          <xdr:sp macro="" textlink="">
            <xdr:nvSpPr>
              <xdr:cNvPr id="29" name="Freeform: Shape 28">
                <a:extLst>
                  <a:ext uri="{FF2B5EF4-FFF2-40B4-BE49-F238E27FC236}">
                    <a16:creationId xmlns:a16="http://schemas.microsoft.com/office/drawing/2014/main" id="{00000000-0008-0000-0000-00001D000000}"/>
                  </a:ext>
                </a:extLst>
              </xdr:cNvPr>
              <xdr:cNvSpPr/>
            </xdr:nvSpPr>
            <xdr:spPr>
              <a:xfrm>
                <a:off x="1362075" y="1019175"/>
                <a:ext cx="723900" cy="714375"/>
              </a:xfrm>
              <a:custGeom>
                <a:avLst/>
                <a:gdLst>
                  <a:gd name="connsiteX0" fmla="*/ 628650 w 723900"/>
                  <a:gd name="connsiteY0" fmla="*/ 104775 h 714375"/>
                  <a:gd name="connsiteX1" fmla="*/ 628650 w 723900"/>
                  <a:gd name="connsiteY1" fmla="*/ 447675 h 714375"/>
                  <a:gd name="connsiteX2" fmla="*/ 95250 w 723900"/>
                  <a:gd name="connsiteY2" fmla="*/ 447675 h 714375"/>
                  <a:gd name="connsiteX3" fmla="*/ 95250 w 723900"/>
                  <a:gd name="connsiteY3" fmla="*/ 104775 h 714375"/>
                  <a:gd name="connsiteX4" fmla="*/ 704850 w 723900"/>
                  <a:gd name="connsiteY4" fmla="*/ 466725 h 714375"/>
                  <a:gd name="connsiteX5" fmla="*/ 685800 w 723900"/>
                  <a:gd name="connsiteY5" fmla="*/ 466725 h 714375"/>
                  <a:gd name="connsiteX6" fmla="*/ 685800 w 723900"/>
                  <a:gd name="connsiteY6" fmla="*/ 76200 h 714375"/>
                  <a:gd name="connsiteX7" fmla="*/ 704850 w 723900"/>
                  <a:gd name="connsiteY7" fmla="*/ 76200 h 714375"/>
                  <a:gd name="connsiteX8" fmla="*/ 723900 w 723900"/>
                  <a:gd name="connsiteY8" fmla="*/ 57150 h 714375"/>
                  <a:gd name="connsiteX9" fmla="*/ 704850 w 723900"/>
                  <a:gd name="connsiteY9" fmla="*/ 38100 h 714375"/>
                  <a:gd name="connsiteX10" fmla="*/ 381000 w 723900"/>
                  <a:gd name="connsiteY10" fmla="*/ 38100 h 714375"/>
                  <a:gd name="connsiteX11" fmla="*/ 381000 w 723900"/>
                  <a:gd name="connsiteY11" fmla="*/ 19050 h 714375"/>
                  <a:gd name="connsiteX12" fmla="*/ 361950 w 723900"/>
                  <a:gd name="connsiteY12" fmla="*/ 0 h 714375"/>
                  <a:gd name="connsiteX13" fmla="*/ 342900 w 723900"/>
                  <a:gd name="connsiteY13" fmla="*/ 19050 h 714375"/>
                  <a:gd name="connsiteX14" fmla="*/ 342900 w 723900"/>
                  <a:gd name="connsiteY14" fmla="*/ 38100 h 714375"/>
                  <a:gd name="connsiteX15" fmla="*/ 19050 w 723900"/>
                  <a:gd name="connsiteY15" fmla="*/ 38100 h 714375"/>
                  <a:gd name="connsiteX16" fmla="*/ 0 w 723900"/>
                  <a:gd name="connsiteY16" fmla="*/ 57150 h 714375"/>
                  <a:gd name="connsiteX17" fmla="*/ 19050 w 723900"/>
                  <a:gd name="connsiteY17" fmla="*/ 76200 h 714375"/>
                  <a:gd name="connsiteX18" fmla="*/ 38100 w 723900"/>
                  <a:gd name="connsiteY18" fmla="*/ 76200 h 714375"/>
                  <a:gd name="connsiteX19" fmla="*/ 38100 w 723900"/>
                  <a:gd name="connsiteY19" fmla="*/ 466725 h 714375"/>
                  <a:gd name="connsiteX20" fmla="*/ 19050 w 723900"/>
                  <a:gd name="connsiteY20" fmla="*/ 466725 h 714375"/>
                  <a:gd name="connsiteX21" fmla="*/ 0 w 723900"/>
                  <a:gd name="connsiteY21" fmla="*/ 485775 h 714375"/>
                  <a:gd name="connsiteX22" fmla="*/ 19050 w 723900"/>
                  <a:gd name="connsiteY22" fmla="*/ 504825 h 714375"/>
                  <a:gd name="connsiteX23" fmla="*/ 309944 w 723900"/>
                  <a:gd name="connsiteY23" fmla="*/ 504825 h 714375"/>
                  <a:gd name="connsiteX24" fmla="*/ 163259 w 723900"/>
                  <a:gd name="connsiteY24" fmla="*/ 651510 h 714375"/>
                  <a:gd name="connsiteX25" fmla="*/ 163401 w 723900"/>
                  <a:gd name="connsiteY25" fmla="*/ 678609 h 714375"/>
                  <a:gd name="connsiteX26" fmla="*/ 190500 w 723900"/>
                  <a:gd name="connsiteY26" fmla="*/ 678466 h 714375"/>
                  <a:gd name="connsiteX27" fmla="*/ 342900 w 723900"/>
                  <a:gd name="connsiteY27" fmla="*/ 526066 h 714375"/>
                  <a:gd name="connsiteX28" fmla="*/ 342900 w 723900"/>
                  <a:gd name="connsiteY28" fmla="*/ 695325 h 714375"/>
                  <a:gd name="connsiteX29" fmla="*/ 361950 w 723900"/>
                  <a:gd name="connsiteY29" fmla="*/ 714375 h 714375"/>
                  <a:gd name="connsiteX30" fmla="*/ 381000 w 723900"/>
                  <a:gd name="connsiteY30" fmla="*/ 695325 h 714375"/>
                  <a:gd name="connsiteX31" fmla="*/ 381000 w 723900"/>
                  <a:gd name="connsiteY31" fmla="*/ 525780 h 714375"/>
                  <a:gd name="connsiteX32" fmla="*/ 533400 w 723900"/>
                  <a:gd name="connsiteY32" fmla="*/ 678180 h 714375"/>
                  <a:gd name="connsiteX33" fmla="*/ 560356 w 723900"/>
                  <a:gd name="connsiteY33" fmla="*/ 678180 h 714375"/>
                  <a:gd name="connsiteX34" fmla="*/ 560356 w 723900"/>
                  <a:gd name="connsiteY34" fmla="*/ 651224 h 714375"/>
                  <a:gd name="connsiteX35" fmla="*/ 413957 w 723900"/>
                  <a:gd name="connsiteY35" fmla="*/ 504825 h 714375"/>
                  <a:gd name="connsiteX36" fmla="*/ 704850 w 723900"/>
                  <a:gd name="connsiteY36" fmla="*/ 504825 h 714375"/>
                  <a:gd name="connsiteX37" fmla="*/ 723900 w 723900"/>
                  <a:gd name="connsiteY37" fmla="*/ 485775 h 714375"/>
                  <a:gd name="connsiteX38" fmla="*/ 704850 w 723900"/>
                  <a:gd name="connsiteY38" fmla="*/ 466725 h 7143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723900" h="714375">
                    <a:moveTo>
                      <a:pt x="628650" y="104775"/>
                    </a:moveTo>
                    <a:lnTo>
                      <a:pt x="628650" y="447675"/>
                    </a:lnTo>
                    <a:lnTo>
                      <a:pt x="95250" y="447675"/>
                    </a:lnTo>
                    <a:lnTo>
                      <a:pt x="95250" y="104775"/>
                    </a:lnTo>
                    <a:close/>
                    <a:moveTo>
                      <a:pt x="704850" y="466725"/>
                    </a:moveTo>
                    <a:lnTo>
                      <a:pt x="685800" y="466725"/>
                    </a:lnTo>
                    <a:lnTo>
                      <a:pt x="685800" y="76200"/>
                    </a:lnTo>
                    <a:lnTo>
                      <a:pt x="704850" y="76200"/>
                    </a:lnTo>
                    <a:cubicBezTo>
                      <a:pt x="715371" y="76200"/>
                      <a:pt x="723900" y="67671"/>
                      <a:pt x="723900" y="57150"/>
                    </a:cubicBezTo>
                    <a:cubicBezTo>
                      <a:pt x="723900" y="46629"/>
                      <a:pt x="715371" y="38100"/>
                      <a:pt x="704850" y="38100"/>
                    </a:cubicBezTo>
                    <a:lnTo>
                      <a:pt x="381000" y="38100"/>
                    </a:lnTo>
                    <a:lnTo>
                      <a:pt x="381000" y="19050"/>
                    </a:lnTo>
                    <a:cubicBezTo>
                      <a:pt x="381000" y="8529"/>
                      <a:pt x="372471" y="0"/>
                      <a:pt x="361950" y="0"/>
                    </a:cubicBezTo>
                    <a:cubicBezTo>
                      <a:pt x="351429" y="0"/>
                      <a:pt x="342900" y="8529"/>
                      <a:pt x="342900" y="19050"/>
                    </a:cubicBezTo>
                    <a:lnTo>
                      <a:pt x="342900" y="38100"/>
                    </a:lnTo>
                    <a:lnTo>
                      <a:pt x="19050" y="38100"/>
                    </a:lnTo>
                    <a:cubicBezTo>
                      <a:pt x="8529" y="38100"/>
                      <a:pt x="0" y="46629"/>
                      <a:pt x="0" y="57150"/>
                    </a:cubicBezTo>
                    <a:cubicBezTo>
                      <a:pt x="0" y="67671"/>
                      <a:pt x="8529" y="76200"/>
                      <a:pt x="19050" y="76200"/>
                    </a:cubicBezTo>
                    <a:lnTo>
                      <a:pt x="38100" y="76200"/>
                    </a:lnTo>
                    <a:lnTo>
                      <a:pt x="38100" y="466725"/>
                    </a:lnTo>
                    <a:lnTo>
                      <a:pt x="19050" y="466725"/>
                    </a:lnTo>
                    <a:cubicBezTo>
                      <a:pt x="8529" y="466725"/>
                      <a:pt x="0" y="475254"/>
                      <a:pt x="0" y="485775"/>
                    </a:cubicBezTo>
                    <a:cubicBezTo>
                      <a:pt x="0" y="496296"/>
                      <a:pt x="8529" y="504825"/>
                      <a:pt x="19050" y="504825"/>
                    </a:cubicBezTo>
                    <a:lnTo>
                      <a:pt x="309944" y="504825"/>
                    </a:lnTo>
                    <a:lnTo>
                      <a:pt x="163259" y="651510"/>
                    </a:lnTo>
                    <a:cubicBezTo>
                      <a:pt x="155815" y="659033"/>
                      <a:pt x="155879" y="671165"/>
                      <a:pt x="163401" y="678609"/>
                    </a:cubicBezTo>
                    <a:cubicBezTo>
                      <a:pt x="170924" y="686052"/>
                      <a:pt x="183056" y="685989"/>
                      <a:pt x="190500" y="678466"/>
                    </a:cubicBezTo>
                    <a:lnTo>
                      <a:pt x="342900" y="526066"/>
                    </a:lnTo>
                    <a:lnTo>
                      <a:pt x="342900" y="695325"/>
                    </a:lnTo>
                    <a:cubicBezTo>
                      <a:pt x="342900" y="705846"/>
                      <a:pt x="351429" y="714375"/>
                      <a:pt x="361950" y="714375"/>
                    </a:cubicBezTo>
                    <a:cubicBezTo>
                      <a:pt x="372471" y="714375"/>
                      <a:pt x="381000" y="705846"/>
                      <a:pt x="381000" y="695325"/>
                    </a:cubicBezTo>
                    <a:lnTo>
                      <a:pt x="381000" y="525780"/>
                    </a:lnTo>
                    <a:lnTo>
                      <a:pt x="533400" y="678180"/>
                    </a:lnTo>
                    <a:cubicBezTo>
                      <a:pt x="540844" y="685624"/>
                      <a:pt x="552912" y="685624"/>
                      <a:pt x="560356" y="678180"/>
                    </a:cubicBezTo>
                    <a:cubicBezTo>
                      <a:pt x="567800" y="670736"/>
                      <a:pt x="567800" y="658668"/>
                      <a:pt x="560356" y="651224"/>
                    </a:cubicBezTo>
                    <a:lnTo>
                      <a:pt x="413957" y="504825"/>
                    </a:lnTo>
                    <a:lnTo>
                      <a:pt x="704850" y="504825"/>
                    </a:lnTo>
                    <a:cubicBezTo>
                      <a:pt x="715371" y="504825"/>
                      <a:pt x="723900" y="496296"/>
                      <a:pt x="723900" y="485775"/>
                    </a:cubicBezTo>
                    <a:cubicBezTo>
                      <a:pt x="723900" y="475254"/>
                      <a:pt x="715371" y="466725"/>
                      <a:pt x="704850" y="466725"/>
                    </a:cubicBezTo>
                    <a:close/>
                  </a:path>
                </a:pathLst>
              </a:custGeom>
              <a:grpFill/>
              <a:ln w="9525" cap="flat">
                <a:noFill/>
                <a:prstDash val="solid"/>
                <a:miter/>
              </a:ln>
            </xdr:spPr>
            <xdr:txBody>
              <a:bodyPr rtlCol="0" anchor="ctr"/>
              <a:lstStyle/>
              <a:p>
                <a:endParaRPr lang="en-US"/>
              </a:p>
            </xdr:txBody>
          </xdr:sp>
          <xdr:sp macro="" textlink="">
            <xdr:nvSpPr>
              <xdr:cNvPr id="30" name="Freeform: Shape 29">
                <a:extLst>
                  <a:ext uri="{FF2B5EF4-FFF2-40B4-BE49-F238E27FC236}">
                    <a16:creationId xmlns:a16="http://schemas.microsoft.com/office/drawing/2014/main" id="{00000000-0008-0000-0000-00001E000000}"/>
                  </a:ext>
                </a:extLst>
              </xdr:cNvPr>
              <xdr:cNvSpPr/>
            </xdr:nvSpPr>
            <xdr:spPr>
              <a:xfrm>
                <a:off x="1800225" y="1162050"/>
                <a:ext cx="76200" cy="266700"/>
              </a:xfrm>
              <a:custGeom>
                <a:avLst/>
                <a:gdLst>
                  <a:gd name="connsiteX0" fmla="*/ 0 w 76200"/>
                  <a:gd name="connsiteY0" fmla="*/ 0 h 266700"/>
                  <a:gd name="connsiteX1" fmla="*/ 76200 w 76200"/>
                  <a:gd name="connsiteY1" fmla="*/ 0 h 266700"/>
                  <a:gd name="connsiteX2" fmla="*/ 76200 w 76200"/>
                  <a:gd name="connsiteY2" fmla="*/ 266700 h 266700"/>
                  <a:gd name="connsiteX3" fmla="*/ 0 w 76200"/>
                  <a:gd name="connsiteY3" fmla="*/ 266700 h 266700"/>
                </a:gdLst>
                <a:ahLst/>
                <a:cxnLst>
                  <a:cxn ang="0">
                    <a:pos x="connsiteX0" y="connsiteY0"/>
                  </a:cxn>
                  <a:cxn ang="0">
                    <a:pos x="connsiteX1" y="connsiteY1"/>
                  </a:cxn>
                  <a:cxn ang="0">
                    <a:pos x="connsiteX2" y="connsiteY2"/>
                  </a:cxn>
                  <a:cxn ang="0">
                    <a:pos x="connsiteX3" y="connsiteY3"/>
                  </a:cxn>
                </a:cxnLst>
                <a:rect l="l" t="t" r="r" b="b"/>
                <a:pathLst>
                  <a:path w="76200" h="266700">
                    <a:moveTo>
                      <a:pt x="0" y="0"/>
                    </a:moveTo>
                    <a:lnTo>
                      <a:pt x="76200" y="0"/>
                    </a:lnTo>
                    <a:lnTo>
                      <a:pt x="76200" y="266700"/>
                    </a:lnTo>
                    <a:lnTo>
                      <a:pt x="0" y="266700"/>
                    </a:lnTo>
                    <a:close/>
                  </a:path>
                </a:pathLst>
              </a:custGeom>
              <a:grpFill/>
              <a:ln w="9525" cap="flat">
                <a:noFill/>
                <a:prstDash val="solid"/>
                <a:miter/>
              </a:ln>
            </xdr:spPr>
            <xdr:txBody>
              <a:bodyPr rtlCol="0" anchor="ctr"/>
              <a:lstStyle/>
              <a:p>
                <a:endParaRPr lang="en-US"/>
              </a:p>
            </xdr:txBody>
          </xdr:sp>
          <xdr:sp macro="" textlink="">
            <xdr:nvSpPr>
              <xdr:cNvPr id="31" name="Freeform: Shape 30">
                <a:extLst>
                  <a:ext uri="{FF2B5EF4-FFF2-40B4-BE49-F238E27FC236}">
                    <a16:creationId xmlns:a16="http://schemas.microsoft.com/office/drawing/2014/main" id="{00000000-0008-0000-0000-00001F000000}"/>
                  </a:ext>
                </a:extLst>
              </xdr:cNvPr>
              <xdr:cNvSpPr/>
            </xdr:nvSpPr>
            <xdr:spPr>
              <a:xfrm>
                <a:off x="1685925" y="1247775"/>
                <a:ext cx="76200" cy="180975"/>
              </a:xfrm>
              <a:custGeom>
                <a:avLst/>
                <a:gdLst>
                  <a:gd name="connsiteX0" fmla="*/ 0 w 76200"/>
                  <a:gd name="connsiteY0" fmla="*/ 0 h 180975"/>
                  <a:gd name="connsiteX1" fmla="*/ 76200 w 76200"/>
                  <a:gd name="connsiteY1" fmla="*/ 0 h 180975"/>
                  <a:gd name="connsiteX2" fmla="*/ 76200 w 76200"/>
                  <a:gd name="connsiteY2" fmla="*/ 180975 h 180975"/>
                  <a:gd name="connsiteX3" fmla="*/ 0 w 76200"/>
                  <a:gd name="connsiteY3" fmla="*/ 180975 h 180975"/>
                </a:gdLst>
                <a:ahLst/>
                <a:cxnLst>
                  <a:cxn ang="0">
                    <a:pos x="connsiteX0" y="connsiteY0"/>
                  </a:cxn>
                  <a:cxn ang="0">
                    <a:pos x="connsiteX1" y="connsiteY1"/>
                  </a:cxn>
                  <a:cxn ang="0">
                    <a:pos x="connsiteX2" y="connsiteY2"/>
                  </a:cxn>
                  <a:cxn ang="0">
                    <a:pos x="connsiteX3" y="connsiteY3"/>
                  </a:cxn>
                </a:cxnLst>
                <a:rect l="l" t="t" r="r" b="b"/>
                <a:pathLst>
                  <a:path w="76200" h="180975">
                    <a:moveTo>
                      <a:pt x="0" y="0"/>
                    </a:moveTo>
                    <a:lnTo>
                      <a:pt x="76200" y="0"/>
                    </a:lnTo>
                    <a:lnTo>
                      <a:pt x="76200" y="180975"/>
                    </a:lnTo>
                    <a:lnTo>
                      <a:pt x="0" y="180975"/>
                    </a:lnTo>
                    <a:close/>
                  </a:path>
                </a:pathLst>
              </a:custGeom>
              <a:grpFill/>
              <a:ln w="9525" cap="flat">
                <a:noFill/>
                <a:prstDash val="solid"/>
                <a:miter/>
              </a:ln>
            </xdr:spPr>
            <xdr:txBody>
              <a:bodyPr rtlCol="0" anchor="ctr"/>
              <a:lstStyle/>
              <a:p>
                <a:endParaRPr lang="en-US"/>
              </a:p>
            </xdr:txBody>
          </xdr:sp>
          <xdr:sp macro="" textlink="">
            <xdr:nvSpPr>
              <xdr:cNvPr id="32" name="Freeform: Shape 31">
                <a:extLst>
                  <a:ext uri="{FF2B5EF4-FFF2-40B4-BE49-F238E27FC236}">
                    <a16:creationId xmlns:a16="http://schemas.microsoft.com/office/drawing/2014/main" id="{00000000-0008-0000-0000-000020000000}"/>
                  </a:ext>
                </a:extLst>
              </xdr:cNvPr>
              <xdr:cNvSpPr/>
            </xdr:nvSpPr>
            <xdr:spPr>
              <a:xfrm>
                <a:off x="1571625" y="1314450"/>
                <a:ext cx="76200" cy="114300"/>
              </a:xfrm>
              <a:custGeom>
                <a:avLst/>
                <a:gdLst>
                  <a:gd name="connsiteX0" fmla="*/ 0 w 76200"/>
                  <a:gd name="connsiteY0" fmla="*/ 0 h 114300"/>
                  <a:gd name="connsiteX1" fmla="*/ 76200 w 76200"/>
                  <a:gd name="connsiteY1" fmla="*/ 0 h 114300"/>
                  <a:gd name="connsiteX2" fmla="*/ 76200 w 76200"/>
                  <a:gd name="connsiteY2" fmla="*/ 114300 h 114300"/>
                  <a:gd name="connsiteX3" fmla="*/ 0 w 76200"/>
                  <a:gd name="connsiteY3" fmla="*/ 114300 h 114300"/>
                </a:gdLst>
                <a:ahLst/>
                <a:cxnLst>
                  <a:cxn ang="0">
                    <a:pos x="connsiteX0" y="connsiteY0"/>
                  </a:cxn>
                  <a:cxn ang="0">
                    <a:pos x="connsiteX1" y="connsiteY1"/>
                  </a:cxn>
                  <a:cxn ang="0">
                    <a:pos x="connsiteX2" y="connsiteY2"/>
                  </a:cxn>
                  <a:cxn ang="0">
                    <a:pos x="connsiteX3" y="connsiteY3"/>
                  </a:cxn>
                </a:cxnLst>
                <a:rect l="l" t="t" r="r" b="b"/>
                <a:pathLst>
                  <a:path w="76200" h="114300">
                    <a:moveTo>
                      <a:pt x="0" y="0"/>
                    </a:moveTo>
                    <a:lnTo>
                      <a:pt x="76200" y="0"/>
                    </a:lnTo>
                    <a:lnTo>
                      <a:pt x="76200" y="114300"/>
                    </a:lnTo>
                    <a:lnTo>
                      <a:pt x="0" y="114300"/>
                    </a:lnTo>
                    <a:close/>
                  </a:path>
                </a:pathLst>
              </a:custGeom>
              <a:grpFill/>
              <a:ln w="9525" cap="flat">
                <a:noFill/>
                <a:prstDash val="solid"/>
                <a:miter/>
              </a:ln>
            </xdr:spPr>
            <xdr:txBody>
              <a:bodyPr rtlCol="0" anchor="ctr"/>
              <a:lstStyle/>
              <a:p>
                <a:endParaRPr lang="en-US"/>
              </a:p>
            </xdr:txBody>
          </xdr:sp>
        </xdr:grpSp>
        <xdr:grpSp>
          <xdr:nvGrpSpPr>
            <xdr:cNvPr id="33" name="Graphic 4" descr="Bar graph with upward trend">
              <a:extLst>
                <a:ext uri="{FF2B5EF4-FFF2-40B4-BE49-F238E27FC236}">
                  <a16:creationId xmlns:a16="http://schemas.microsoft.com/office/drawing/2014/main" id="{00000000-0008-0000-0000-000021000000}"/>
                </a:ext>
              </a:extLst>
            </xdr:cNvPr>
            <xdr:cNvGrpSpPr/>
          </xdr:nvGrpSpPr>
          <xdr:grpSpPr>
            <a:xfrm>
              <a:off x="6001072" y="1139239"/>
              <a:ext cx="432000" cy="540000"/>
              <a:chOff x="1416825" y="1064400"/>
              <a:chExt cx="914400" cy="914400"/>
            </a:xfrm>
            <a:solidFill>
              <a:schemeClr val="bg1"/>
            </a:solidFill>
          </xdr:grpSpPr>
          <xdr:sp macro="" textlink="">
            <xdr:nvSpPr>
              <xdr:cNvPr id="34" name="Freeform: Shape 33">
                <a:extLst>
                  <a:ext uri="{FF2B5EF4-FFF2-40B4-BE49-F238E27FC236}">
                    <a16:creationId xmlns:a16="http://schemas.microsoft.com/office/drawing/2014/main" id="{00000000-0008-0000-0000-000022000000}"/>
                  </a:ext>
                </a:extLst>
              </xdr:cNvPr>
              <xdr:cNvSpPr/>
            </xdr:nvSpPr>
            <xdr:spPr>
              <a:xfrm>
                <a:off x="1550175" y="1188225"/>
                <a:ext cx="657225" cy="666750"/>
              </a:xfrm>
              <a:custGeom>
                <a:avLst/>
                <a:gdLst>
                  <a:gd name="connsiteX0" fmla="*/ 57150 w 657225"/>
                  <a:gd name="connsiteY0" fmla="*/ 0 h 666750"/>
                  <a:gd name="connsiteX1" fmla="*/ 0 w 657225"/>
                  <a:gd name="connsiteY1" fmla="*/ 0 h 666750"/>
                  <a:gd name="connsiteX2" fmla="*/ 0 w 657225"/>
                  <a:gd name="connsiteY2" fmla="*/ 666750 h 666750"/>
                  <a:gd name="connsiteX3" fmla="*/ 657225 w 657225"/>
                  <a:gd name="connsiteY3" fmla="*/ 666750 h 666750"/>
                  <a:gd name="connsiteX4" fmla="*/ 657225 w 657225"/>
                  <a:gd name="connsiteY4" fmla="*/ 609600 h 666750"/>
                  <a:gd name="connsiteX5" fmla="*/ 57150 w 657225"/>
                  <a:gd name="connsiteY5" fmla="*/ 609600 h 666750"/>
                  <a:gd name="connsiteX6" fmla="*/ 57150 w 657225"/>
                  <a:gd name="connsiteY6" fmla="*/ 0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657225" h="666750">
                    <a:moveTo>
                      <a:pt x="57150" y="0"/>
                    </a:moveTo>
                    <a:lnTo>
                      <a:pt x="0" y="0"/>
                    </a:lnTo>
                    <a:lnTo>
                      <a:pt x="0" y="666750"/>
                    </a:lnTo>
                    <a:lnTo>
                      <a:pt x="657225" y="666750"/>
                    </a:lnTo>
                    <a:lnTo>
                      <a:pt x="657225" y="609600"/>
                    </a:lnTo>
                    <a:lnTo>
                      <a:pt x="57150" y="609600"/>
                    </a:lnTo>
                    <a:lnTo>
                      <a:pt x="57150" y="0"/>
                    </a:lnTo>
                    <a:close/>
                  </a:path>
                </a:pathLst>
              </a:custGeom>
              <a:grpFill/>
              <a:ln w="9525" cap="flat">
                <a:noFill/>
                <a:prstDash val="solid"/>
                <a:miter/>
              </a:ln>
            </xdr:spPr>
            <xdr:txBody>
              <a:bodyPr rtlCol="0" anchor="ctr"/>
              <a:lstStyle/>
              <a:p>
                <a:endParaRPr lang="en-US"/>
              </a:p>
            </xdr:txBody>
          </xdr:sp>
          <xdr:sp macro="" textlink="">
            <xdr:nvSpPr>
              <xdr:cNvPr id="35" name="Freeform: Shape 34">
                <a:extLst>
                  <a:ext uri="{FF2B5EF4-FFF2-40B4-BE49-F238E27FC236}">
                    <a16:creationId xmlns:a16="http://schemas.microsoft.com/office/drawing/2014/main" id="{00000000-0008-0000-0000-000023000000}"/>
                  </a:ext>
                </a:extLst>
              </xdr:cNvPr>
              <xdr:cNvSpPr/>
            </xdr:nvSpPr>
            <xdr:spPr>
              <a:xfrm>
                <a:off x="2064525" y="1188225"/>
                <a:ext cx="142875" cy="552450"/>
              </a:xfrm>
              <a:custGeom>
                <a:avLst/>
                <a:gdLst>
                  <a:gd name="connsiteX0" fmla="*/ 142875 w 142875"/>
                  <a:gd name="connsiteY0" fmla="*/ 552450 h 552450"/>
                  <a:gd name="connsiteX1" fmla="*/ 0 w 142875"/>
                  <a:gd name="connsiteY1" fmla="*/ 552450 h 552450"/>
                  <a:gd name="connsiteX2" fmla="*/ 0 w 142875"/>
                  <a:gd name="connsiteY2" fmla="*/ 0 h 552450"/>
                  <a:gd name="connsiteX3" fmla="*/ 142875 w 142875"/>
                  <a:gd name="connsiteY3" fmla="*/ 0 h 552450"/>
                </a:gdLst>
                <a:ahLst/>
                <a:cxnLst>
                  <a:cxn ang="0">
                    <a:pos x="connsiteX0" y="connsiteY0"/>
                  </a:cxn>
                  <a:cxn ang="0">
                    <a:pos x="connsiteX1" y="connsiteY1"/>
                  </a:cxn>
                  <a:cxn ang="0">
                    <a:pos x="connsiteX2" y="connsiteY2"/>
                  </a:cxn>
                  <a:cxn ang="0">
                    <a:pos x="connsiteX3" y="connsiteY3"/>
                  </a:cxn>
                </a:cxnLst>
                <a:rect l="l" t="t" r="r" b="b"/>
                <a:pathLst>
                  <a:path w="142875" h="552450">
                    <a:moveTo>
                      <a:pt x="142875" y="552450"/>
                    </a:moveTo>
                    <a:lnTo>
                      <a:pt x="0" y="552450"/>
                    </a:lnTo>
                    <a:lnTo>
                      <a:pt x="0" y="0"/>
                    </a:lnTo>
                    <a:lnTo>
                      <a:pt x="142875" y="0"/>
                    </a:lnTo>
                    <a:close/>
                  </a:path>
                </a:pathLst>
              </a:custGeom>
              <a:grpFill/>
              <a:ln w="9525" cap="flat">
                <a:noFill/>
                <a:prstDash val="solid"/>
                <a:miter/>
              </a:ln>
            </xdr:spPr>
            <xdr:txBody>
              <a:bodyPr rtlCol="0" anchor="ctr"/>
              <a:lstStyle/>
              <a:p>
                <a:endParaRPr lang="en-US"/>
              </a:p>
            </xdr:txBody>
          </xdr:sp>
          <xdr:sp macro="" textlink="">
            <xdr:nvSpPr>
              <xdr:cNvPr id="36" name="Freeform: Shape 35">
                <a:extLst>
                  <a:ext uri="{FF2B5EF4-FFF2-40B4-BE49-F238E27FC236}">
                    <a16:creationId xmlns:a16="http://schemas.microsoft.com/office/drawing/2014/main" id="{00000000-0008-0000-0000-000024000000}"/>
                  </a:ext>
                </a:extLst>
              </xdr:cNvPr>
              <xdr:cNvSpPr/>
            </xdr:nvSpPr>
            <xdr:spPr>
              <a:xfrm>
                <a:off x="1864500" y="1378725"/>
                <a:ext cx="142875" cy="361950"/>
              </a:xfrm>
              <a:custGeom>
                <a:avLst/>
                <a:gdLst>
                  <a:gd name="connsiteX0" fmla="*/ 142875 w 142875"/>
                  <a:gd name="connsiteY0" fmla="*/ 361950 h 361950"/>
                  <a:gd name="connsiteX1" fmla="*/ 0 w 142875"/>
                  <a:gd name="connsiteY1" fmla="*/ 361950 h 361950"/>
                  <a:gd name="connsiteX2" fmla="*/ 0 w 142875"/>
                  <a:gd name="connsiteY2" fmla="*/ 0 h 361950"/>
                  <a:gd name="connsiteX3" fmla="*/ 142875 w 142875"/>
                  <a:gd name="connsiteY3" fmla="*/ 0 h 361950"/>
                </a:gdLst>
                <a:ahLst/>
                <a:cxnLst>
                  <a:cxn ang="0">
                    <a:pos x="connsiteX0" y="connsiteY0"/>
                  </a:cxn>
                  <a:cxn ang="0">
                    <a:pos x="connsiteX1" y="connsiteY1"/>
                  </a:cxn>
                  <a:cxn ang="0">
                    <a:pos x="connsiteX2" y="connsiteY2"/>
                  </a:cxn>
                  <a:cxn ang="0">
                    <a:pos x="connsiteX3" y="connsiteY3"/>
                  </a:cxn>
                </a:cxnLst>
                <a:rect l="l" t="t" r="r" b="b"/>
                <a:pathLst>
                  <a:path w="142875" h="361950">
                    <a:moveTo>
                      <a:pt x="142875" y="361950"/>
                    </a:moveTo>
                    <a:lnTo>
                      <a:pt x="0" y="361950"/>
                    </a:lnTo>
                    <a:lnTo>
                      <a:pt x="0" y="0"/>
                    </a:lnTo>
                    <a:lnTo>
                      <a:pt x="142875" y="0"/>
                    </a:lnTo>
                    <a:close/>
                  </a:path>
                </a:pathLst>
              </a:custGeom>
              <a:grpFill/>
              <a:ln w="9525" cap="flat">
                <a:noFill/>
                <a:prstDash val="solid"/>
                <a:miter/>
              </a:ln>
            </xdr:spPr>
            <xdr:txBody>
              <a:bodyPr rtlCol="0" anchor="ctr"/>
              <a:lstStyle/>
              <a:p>
                <a:endParaRPr lang="en-US"/>
              </a:p>
            </xdr:txBody>
          </xdr:sp>
          <xdr:sp macro="" textlink="">
            <xdr:nvSpPr>
              <xdr:cNvPr id="37" name="Freeform: Shape 36">
                <a:extLst>
                  <a:ext uri="{FF2B5EF4-FFF2-40B4-BE49-F238E27FC236}">
                    <a16:creationId xmlns:a16="http://schemas.microsoft.com/office/drawing/2014/main" id="{00000000-0008-0000-0000-000025000000}"/>
                  </a:ext>
                </a:extLst>
              </xdr:cNvPr>
              <xdr:cNvSpPr/>
            </xdr:nvSpPr>
            <xdr:spPr>
              <a:xfrm>
                <a:off x="1664475" y="1550175"/>
                <a:ext cx="142875" cy="190500"/>
              </a:xfrm>
              <a:custGeom>
                <a:avLst/>
                <a:gdLst>
                  <a:gd name="connsiteX0" fmla="*/ 142875 w 142875"/>
                  <a:gd name="connsiteY0" fmla="*/ 190500 h 190500"/>
                  <a:gd name="connsiteX1" fmla="*/ 0 w 142875"/>
                  <a:gd name="connsiteY1" fmla="*/ 190500 h 190500"/>
                  <a:gd name="connsiteX2" fmla="*/ 0 w 142875"/>
                  <a:gd name="connsiteY2" fmla="*/ 0 h 190500"/>
                  <a:gd name="connsiteX3" fmla="*/ 142875 w 142875"/>
                  <a:gd name="connsiteY3" fmla="*/ 0 h 190500"/>
                </a:gdLst>
                <a:ahLst/>
                <a:cxnLst>
                  <a:cxn ang="0">
                    <a:pos x="connsiteX0" y="connsiteY0"/>
                  </a:cxn>
                  <a:cxn ang="0">
                    <a:pos x="connsiteX1" y="connsiteY1"/>
                  </a:cxn>
                  <a:cxn ang="0">
                    <a:pos x="connsiteX2" y="connsiteY2"/>
                  </a:cxn>
                  <a:cxn ang="0">
                    <a:pos x="connsiteX3" y="connsiteY3"/>
                  </a:cxn>
                </a:cxnLst>
                <a:rect l="l" t="t" r="r" b="b"/>
                <a:pathLst>
                  <a:path w="142875" h="190500">
                    <a:moveTo>
                      <a:pt x="142875" y="190500"/>
                    </a:moveTo>
                    <a:lnTo>
                      <a:pt x="0" y="190500"/>
                    </a:lnTo>
                    <a:lnTo>
                      <a:pt x="0" y="0"/>
                    </a:lnTo>
                    <a:lnTo>
                      <a:pt x="142875" y="0"/>
                    </a:lnTo>
                    <a:close/>
                  </a:path>
                </a:pathLst>
              </a:custGeom>
              <a:grpFill/>
              <a:ln w="9525" cap="flat">
                <a:noFill/>
                <a:prstDash val="solid"/>
                <a:miter/>
              </a:ln>
            </xdr:spPr>
            <xdr:txBody>
              <a:bodyPr rtlCol="0" anchor="ctr"/>
              <a:lstStyle/>
              <a:p>
                <a:endParaRPr lang="en-US"/>
              </a:p>
            </xdr:txBody>
          </xdr:sp>
          <xdr:sp macro="" textlink="">
            <xdr:nvSpPr>
              <xdr:cNvPr id="38" name="Freeform: Shape 37">
                <a:extLst>
                  <a:ext uri="{FF2B5EF4-FFF2-40B4-BE49-F238E27FC236}">
                    <a16:creationId xmlns:a16="http://schemas.microsoft.com/office/drawing/2014/main" id="{00000000-0008-0000-0000-000026000000}"/>
                  </a:ext>
                </a:extLst>
              </xdr:cNvPr>
              <xdr:cNvSpPr/>
            </xdr:nvSpPr>
            <xdr:spPr>
              <a:xfrm>
                <a:off x="1660570" y="1188225"/>
                <a:ext cx="304800" cy="304800"/>
              </a:xfrm>
              <a:custGeom>
                <a:avLst/>
                <a:gdLst>
                  <a:gd name="connsiteX0" fmla="*/ 308705 w 304800"/>
                  <a:gd name="connsiteY0" fmla="*/ 130874 h 304800"/>
                  <a:gd name="connsiteX1" fmla="*/ 308705 w 304800"/>
                  <a:gd name="connsiteY1" fmla="*/ 0 h 304800"/>
                  <a:gd name="connsiteX2" fmla="*/ 177832 w 304800"/>
                  <a:gd name="connsiteY2" fmla="*/ 0 h 304800"/>
                  <a:gd name="connsiteX3" fmla="*/ 229838 w 304800"/>
                  <a:gd name="connsiteY3" fmla="*/ 52006 h 304800"/>
                  <a:gd name="connsiteX4" fmla="*/ 0 w 304800"/>
                  <a:gd name="connsiteY4" fmla="*/ 281845 h 304800"/>
                  <a:gd name="connsiteX5" fmla="*/ 26860 w 304800"/>
                  <a:gd name="connsiteY5" fmla="*/ 308705 h 304800"/>
                  <a:gd name="connsiteX6" fmla="*/ 256699 w 304800"/>
                  <a:gd name="connsiteY6" fmla="*/ 78962 h 304800"/>
                  <a:gd name="connsiteX7" fmla="*/ 308705 w 304800"/>
                  <a:gd name="connsiteY7" fmla="*/ 130874 h 304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304800" h="304800">
                    <a:moveTo>
                      <a:pt x="308705" y="130874"/>
                    </a:moveTo>
                    <a:lnTo>
                      <a:pt x="308705" y="0"/>
                    </a:lnTo>
                    <a:lnTo>
                      <a:pt x="177832" y="0"/>
                    </a:lnTo>
                    <a:lnTo>
                      <a:pt x="229838" y="52006"/>
                    </a:lnTo>
                    <a:lnTo>
                      <a:pt x="0" y="281845"/>
                    </a:lnTo>
                    <a:lnTo>
                      <a:pt x="26860" y="308705"/>
                    </a:lnTo>
                    <a:lnTo>
                      <a:pt x="256699" y="78962"/>
                    </a:lnTo>
                    <a:lnTo>
                      <a:pt x="308705" y="130874"/>
                    </a:lnTo>
                    <a:close/>
                  </a:path>
                </a:pathLst>
              </a:custGeom>
              <a:grpFill/>
              <a:ln w="9525" cap="flat">
                <a:noFill/>
                <a:prstDash val="solid"/>
                <a:miter/>
              </a:ln>
            </xdr:spPr>
            <xdr:txBody>
              <a:bodyPr rtlCol="0" anchor="ctr"/>
              <a:lstStyle/>
              <a:p>
                <a:endParaRPr lang="en-US"/>
              </a:p>
            </xdr:txBody>
          </xdr:sp>
        </xdr:grpSp>
        <xdr:grpSp>
          <xdr:nvGrpSpPr>
            <xdr:cNvPr id="39" name="Graphic 6" descr="Ribbon">
              <a:extLst>
                <a:ext uri="{FF2B5EF4-FFF2-40B4-BE49-F238E27FC236}">
                  <a16:creationId xmlns:a16="http://schemas.microsoft.com/office/drawing/2014/main" id="{00000000-0008-0000-0000-000027000000}"/>
                </a:ext>
              </a:extLst>
            </xdr:cNvPr>
            <xdr:cNvGrpSpPr/>
          </xdr:nvGrpSpPr>
          <xdr:grpSpPr>
            <a:xfrm>
              <a:off x="11236061" y="2252625"/>
              <a:ext cx="274320" cy="365760"/>
              <a:chOff x="1566825" y="1214400"/>
              <a:chExt cx="914400" cy="914400"/>
            </a:xfrm>
            <a:solidFill>
              <a:schemeClr val="bg1"/>
            </a:solidFill>
          </xdr:grpSpPr>
          <xdr:sp macro="" textlink="">
            <xdr:nvSpPr>
              <xdr:cNvPr id="40" name="Freeform: Shape 39">
                <a:extLst>
                  <a:ext uri="{FF2B5EF4-FFF2-40B4-BE49-F238E27FC236}">
                    <a16:creationId xmlns:a16="http://schemas.microsoft.com/office/drawing/2014/main" id="{00000000-0008-0000-0000-000028000000}"/>
                  </a:ext>
                </a:extLst>
              </xdr:cNvPr>
              <xdr:cNvSpPr/>
            </xdr:nvSpPr>
            <xdr:spPr>
              <a:xfrm>
                <a:off x="1743990" y="1787805"/>
                <a:ext cx="257175" cy="285750"/>
              </a:xfrm>
              <a:custGeom>
                <a:avLst/>
                <a:gdLst>
                  <a:gd name="connsiteX0" fmla="*/ 205740 w 257175"/>
                  <a:gd name="connsiteY0" fmla="*/ 48578 h 285750"/>
                  <a:gd name="connsiteX1" fmla="*/ 167640 w 257175"/>
                  <a:gd name="connsiteY1" fmla="*/ 40957 h 285750"/>
                  <a:gd name="connsiteX2" fmla="*/ 118110 w 257175"/>
                  <a:gd name="connsiteY2" fmla="*/ 952 h 285750"/>
                  <a:gd name="connsiteX3" fmla="*/ 114300 w 257175"/>
                  <a:gd name="connsiteY3" fmla="*/ 0 h 285750"/>
                  <a:gd name="connsiteX4" fmla="*/ 0 w 257175"/>
                  <a:gd name="connsiteY4" fmla="*/ 224790 h 285750"/>
                  <a:gd name="connsiteX5" fmla="*/ 96203 w 257175"/>
                  <a:gd name="connsiteY5" fmla="*/ 202883 h 285750"/>
                  <a:gd name="connsiteX6" fmla="*/ 144780 w 257175"/>
                  <a:gd name="connsiteY6" fmla="*/ 293370 h 285750"/>
                  <a:gd name="connsiteX7" fmla="*/ 263843 w 257175"/>
                  <a:gd name="connsiteY7" fmla="*/ 60960 h 285750"/>
                  <a:gd name="connsiteX8" fmla="*/ 225742 w 257175"/>
                  <a:gd name="connsiteY8" fmla="*/ 46672 h 285750"/>
                  <a:gd name="connsiteX9" fmla="*/ 205740 w 257175"/>
                  <a:gd name="connsiteY9" fmla="*/ 48578 h 285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57175" h="285750">
                    <a:moveTo>
                      <a:pt x="205740" y="48578"/>
                    </a:moveTo>
                    <a:cubicBezTo>
                      <a:pt x="192405" y="48578"/>
                      <a:pt x="180023" y="45720"/>
                      <a:pt x="167640" y="40957"/>
                    </a:cubicBezTo>
                    <a:cubicBezTo>
                      <a:pt x="147637" y="33338"/>
                      <a:pt x="130492" y="19050"/>
                      <a:pt x="118110" y="952"/>
                    </a:cubicBezTo>
                    <a:cubicBezTo>
                      <a:pt x="117157" y="952"/>
                      <a:pt x="115253" y="0"/>
                      <a:pt x="114300" y="0"/>
                    </a:cubicBezTo>
                    <a:lnTo>
                      <a:pt x="0" y="224790"/>
                    </a:lnTo>
                    <a:lnTo>
                      <a:pt x="96203" y="202883"/>
                    </a:lnTo>
                    <a:lnTo>
                      <a:pt x="144780" y="293370"/>
                    </a:lnTo>
                    <a:lnTo>
                      <a:pt x="263843" y="60960"/>
                    </a:lnTo>
                    <a:cubicBezTo>
                      <a:pt x="250508" y="59055"/>
                      <a:pt x="237173" y="53340"/>
                      <a:pt x="225742" y="46672"/>
                    </a:cubicBezTo>
                    <a:cubicBezTo>
                      <a:pt x="219075" y="47625"/>
                      <a:pt x="212408" y="48578"/>
                      <a:pt x="205740" y="48578"/>
                    </a:cubicBezTo>
                    <a:close/>
                  </a:path>
                </a:pathLst>
              </a:custGeom>
              <a:grpFill/>
              <a:ln w="9525" cap="flat">
                <a:noFill/>
                <a:prstDash val="solid"/>
                <a:miter/>
              </a:ln>
            </xdr:spPr>
            <xdr:txBody>
              <a:bodyPr rtlCol="0" anchor="ctr"/>
              <a:lstStyle/>
              <a:p>
                <a:endParaRPr lang="en-US"/>
              </a:p>
            </xdr:txBody>
          </xdr:sp>
          <xdr:sp macro="" textlink="">
            <xdr:nvSpPr>
              <xdr:cNvPr id="41" name="Freeform: Shape 40">
                <a:extLst>
                  <a:ext uri="{FF2B5EF4-FFF2-40B4-BE49-F238E27FC236}">
                    <a16:creationId xmlns:a16="http://schemas.microsoft.com/office/drawing/2014/main" id="{00000000-0008-0000-0000-000029000000}"/>
                  </a:ext>
                </a:extLst>
              </xdr:cNvPr>
              <xdr:cNvSpPr/>
            </xdr:nvSpPr>
            <xdr:spPr>
              <a:xfrm>
                <a:off x="2037360" y="1793520"/>
                <a:ext cx="266700" cy="276225"/>
              </a:xfrm>
              <a:custGeom>
                <a:avLst/>
                <a:gdLst>
                  <a:gd name="connsiteX0" fmla="*/ 111442 w 266700"/>
                  <a:gd name="connsiteY0" fmla="*/ 30480 h 276225"/>
                  <a:gd name="connsiteX1" fmla="*/ 69532 w 266700"/>
                  <a:gd name="connsiteY1" fmla="*/ 39053 h 276225"/>
                  <a:gd name="connsiteX2" fmla="*/ 47625 w 266700"/>
                  <a:gd name="connsiteY2" fmla="*/ 37147 h 276225"/>
                  <a:gd name="connsiteX3" fmla="*/ 0 w 266700"/>
                  <a:gd name="connsiteY3" fmla="*/ 55245 h 276225"/>
                  <a:gd name="connsiteX4" fmla="*/ 125730 w 266700"/>
                  <a:gd name="connsiteY4" fmla="*/ 281940 h 276225"/>
                  <a:gd name="connsiteX5" fmla="*/ 175260 w 266700"/>
                  <a:gd name="connsiteY5" fmla="*/ 200978 h 276225"/>
                  <a:gd name="connsiteX6" fmla="*/ 272415 w 266700"/>
                  <a:gd name="connsiteY6" fmla="*/ 217170 h 276225"/>
                  <a:gd name="connsiteX7" fmla="*/ 151448 w 266700"/>
                  <a:gd name="connsiteY7" fmla="*/ 0 h 276225"/>
                  <a:gd name="connsiteX8" fmla="*/ 111442 w 266700"/>
                  <a:gd name="connsiteY8" fmla="*/ 30480 h 2762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66700" h="276225">
                    <a:moveTo>
                      <a:pt x="111442" y="30480"/>
                    </a:moveTo>
                    <a:cubicBezTo>
                      <a:pt x="98107" y="36195"/>
                      <a:pt x="83820" y="39053"/>
                      <a:pt x="69532" y="39053"/>
                    </a:cubicBezTo>
                    <a:cubicBezTo>
                      <a:pt x="61913" y="39053"/>
                      <a:pt x="55245" y="38100"/>
                      <a:pt x="47625" y="37147"/>
                    </a:cubicBezTo>
                    <a:cubicBezTo>
                      <a:pt x="33338" y="46672"/>
                      <a:pt x="17145" y="53340"/>
                      <a:pt x="0" y="55245"/>
                    </a:cubicBezTo>
                    <a:lnTo>
                      <a:pt x="125730" y="281940"/>
                    </a:lnTo>
                    <a:lnTo>
                      <a:pt x="175260" y="200978"/>
                    </a:lnTo>
                    <a:lnTo>
                      <a:pt x="272415" y="217170"/>
                    </a:lnTo>
                    <a:lnTo>
                      <a:pt x="151448" y="0"/>
                    </a:lnTo>
                    <a:cubicBezTo>
                      <a:pt x="140970" y="13335"/>
                      <a:pt x="127635" y="23813"/>
                      <a:pt x="111442" y="30480"/>
                    </a:cubicBezTo>
                    <a:close/>
                  </a:path>
                </a:pathLst>
              </a:custGeom>
              <a:grpFill/>
              <a:ln w="9525" cap="flat">
                <a:noFill/>
                <a:prstDash val="solid"/>
                <a:miter/>
              </a:ln>
            </xdr:spPr>
            <xdr:txBody>
              <a:bodyPr rtlCol="0" anchor="ctr"/>
              <a:lstStyle/>
              <a:p>
                <a:endParaRPr lang="en-US"/>
              </a:p>
            </xdr:txBody>
          </xdr:sp>
          <xdr:sp macro="" textlink="">
            <xdr:nvSpPr>
              <xdr:cNvPr id="42" name="Freeform: Shape 41">
                <a:extLst>
                  <a:ext uri="{FF2B5EF4-FFF2-40B4-BE49-F238E27FC236}">
                    <a16:creationId xmlns:a16="http://schemas.microsoft.com/office/drawing/2014/main" id="{00000000-0008-0000-0000-00002A000000}"/>
                  </a:ext>
                </a:extLst>
              </xdr:cNvPr>
              <xdr:cNvSpPr/>
            </xdr:nvSpPr>
            <xdr:spPr>
              <a:xfrm>
                <a:off x="1747800" y="1263930"/>
                <a:ext cx="552450" cy="552450"/>
              </a:xfrm>
              <a:custGeom>
                <a:avLst/>
                <a:gdLst>
                  <a:gd name="connsiteX0" fmla="*/ 273368 w 552450"/>
                  <a:gd name="connsiteY0" fmla="*/ 441960 h 552450"/>
                  <a:gd name="connsiteX1" fmla="*/ 108585 w 552450"/>
                  <a:gd name="connsiteY1" fmla="*/ 277178 h 552450"/>
                  <a:gd name="connsiteX2" fmla="*/ 273368 w 552450"/>
                  <a:gd name="connsiteY2" fmla="*/ 112395 h 552450"/>
                  <a:gd name="connsiteX3" fmla="*/ 438150 w 552450"/>
                  <a:gd name="connsiteY3" fmla="*/ 277178 h 552450"/>
                  <a:gd name="connsiteX4" fmla="*/ 273368 w 552450"/>
                  <a:gd name="connsiteY4" fmla="*/ 441960 h 552450"/>
                  <a:gd name="connsiteX5" fmla="*/ 554355 w 552450"/>
                  <a:gd name="connsiteY5" fmla="*/ 277178 h 552450"/>
                  <a:gd name="connsiteX6" fmla="*/ 531495 w 552450"/>
                  <a:gd name="connsiteY6" fmla="*/ 223838 h 552450"/>
                  <a:gd name="connsiteX7" fmla="*/ 531495 w 552450"/>
                  <a:gd name="connsiteY7" fmla="*/ 165735 h 552450"/>
                  <a:gd name="connsiteX8" fmla="*/ 494348 w 552450"/>
                  <a:gd name="connsiteY8" fmla="*/ 128588 h 552450"/>
                  <a:gd name="connsiteX9" fmla="*/ 473392 w 552450"/>
                  <a:gd name="connsiteY9" fmla="*/ 80963 h 552450"/>
                  <a:gd name="connsiteX10" fmla="*/ 419100 w 552450"/>
                  <a:gd name="connsiteY10" fmla="*/ 60008 h 552450"/>
                  <a:gd name="connsiteX11" fmla="*/ 378143 w 552450"/>
                  <a:gd name="connsiteY11" fmla="*/ 19050 h 552450"/>
                  <a:gd name="connsiteX12" fmla="*/ 325755 w 552450"/>
                  <a:gd name="connsiteY12" fmla="*/ 19050 h 552450"/>
                  <a:gd name="connsiteX13" fmla="*/ 277178 w 552450"/>
                  <a:gd name="connsiteY13" fmla="*/ 0 h 552450"/>
                  <a:gd name="connsiteX14" fmla="*/ 223838 w 552450"/>
                  <a:gd name="connsiteY14" fmla="*/ 22860 h 552450"/>
                  <a:gd name="connsiteX15" fmla="*/ 165735 w 552450"/>
                  <a:gd name="connsiteY15" fmla="*/ 22860 h 552450"/>
                  <a:gd name="connsiteX16" fmla="*/ 128588 w 552450"/>
                  <a:gd name="connsiteY16" fmla="*/ 60008 h 552450"/>
                  <a:gd name="connsiteX17" fmla="*/ 80963 w 552450"/>
                  <a:gd name="connsiteY17" fmla="*/ 80963 h 552450"/>
                  <a:gd name="connsiteX18" fmla="*/ 60007 w 552450"/>
                  <a:gd name="connsiteY18" fmla="*/ 135255 h 552450"/>
                  <a:gd name="connsiteX19" fmla="*/ 19050 w 552450"/>
                  <a:gd name="connsiteY19" fmla="*/ 176213 h 552450"/>
                  <a:gd name="connsiteX20" fmla="*/ 19050 w 552450"/>
                  <a:gd name="connsiteY20" fmla="*/ 228600 h 552450"/>
                  <a:gd name="connsiteX21" fmla="*/ 0 w 552450"/>
                  <a:gd name="connsiteY21" fmla="*/ 277178 h 552450"/>
                  <a:gd name="connsiteX22" fmla="*/ 22860 w 552450"/>
                  <a:gd name="connsiteY22" fmla="*/ 330518 h 552450"/>
                  <a:gd name="connsiteX23" fmla="*/ 22860 w 552450"/>
                  <a:gd name="connsiteY23" fmla="*/ 388620 h 552450"/>
                  <a:gd name="connsiteX24" fmla="*/ 60007 w 552450"/>
                  <a:gd name="connsiteY24" fmla="*/ 425768 h 552450"/>
                  <a:gd name="connsiteX25" fmla="*/ 80963 w 552450"/>
                  <a:gd name="connsiteY25" fmla="*/ 473393 h 552450"/>
                  <a:gd name="connsiteX26" fmla="*/ 135255 w 552450"/>
                  <a:gd name="connsiteY26" fmla="*/ 494348 h 552450"/>
                  <a:gd name="connsiteX27" fmla="*/ 176213 w 552450"/>
                  <a:gd name="connsiteY27" fmla="*/ 535305 h 552450"/>
                  <a:gd name="connsiteX28" fmla="*/ 228600 w 552450"/>
                  <a:gd name="connsiteY28" fmla="*/ 535305 h 552450"/>
                  <a:gd name="connsiteX29" fmla="*/ 277178 w 552450"/>
                  <a:gd name="connsiteY29" fmla="*/ 554355 h 552450"/>
                  <a:gd name="connsiteX30" fmla="*/ 330518 w 552450"/>
                  <a:gd name="connsiteY30" fmla="*/ 531495 h 552450"/>
                  <a:gd name="connsiteX31" fmla="*/ 388620 w 552450"/>
                  <a:gd name="connsiteY31" fmla="*/ 531495 h 552450"/>
                  <a:gd name="connsiteX32" fmla="*/ 425768 w 552450"/>
                  <a:gd name="connsiteY32" fmla="*/ 494348 h 552450"/>
                  <a:gd name="connsiteX33" fmla="*/ 473392 w 552450"/>
                  <a:gd name="connsiteY33" fmla="*/ 473393 h 552450"/>
                  <a:gd name="connsiteX34" fmla="*/ 494348 w 552450"/>
                  <a:gd name="connsiteY34" fmla="*/ 419100 h 552450"/>
                  <a:gd name="connsiteX35" fmla="*/ 535305 w 552450"/>
                  <a:gd name="connsiteY35" fmla="*/ 378143 h 552450"/>
                  <a:gd name="connsiteX36" fmla="*/ 535305 w 552450"/>
                  <a:gd name="connsiteY36" fmla="*/ 325755 h 552450"/>
                  <a:gd name="connsiteX37" fmla="*/ 554355 w 552450"/>
                  <a:gd name="connsiteY37" fmla="*/ 277178 h 5524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Lst>
                <a:rect l="l" t="t" r="r" b="b"/>
                <a:pathLst>
                  <a:path w="552450" h="552450">
                    <a:moveTo>
                      <a:pt x="273368" y="441960"/>
                    </a:moveTo>
                    <a:cubicBezTo>
                      <a:pt x="182880" y="441960"/>
                      <a:pt x="108585" y="368618"/>
                      <a:pt x="108585" y="277178"/>
                    </a:cubicBezTo>
                    <a:cubicBezTo>
                      <a:pt x="108585" y="185738"/>
                      <a:pt x="182880" y="112395"/>
                      <a:pt x="273368" y="112395"/>
                    </a:cubicBezTo>
                    <a:cubicBezTo>
                      <a:pt x="363855" y="112395"/>
                      <a:pt x="438150" y="185738"/>
                      <a:pt x="438150" y="277178"/>
                    </a:cubicBezTo>
                    <a:cubicBezTo>
                      <a:pt x="438150" y="368618"/>
                      <a:pt x="363855" y="441960"/>
                      <a:pt x="273368" y="441960"/>
                    </a:cubicBezTo>
                    <a:close/>
                    <a:moveTo>
                      <a:pt x="554355" y="277178"/>
                    </a:moveTo>
                    <a:cubicBezTo>
                      <a:pt x="554355" y="256222"/>
                      <a:pt x="545783" y="237173"/>
                      <a:pt x="531495" y="223838"/>
                    </a:cubicBezTo>
                    <a:cubicBezTo>
                      <a:pt x="539115" y="205740"/>
                      <a:pt x="540068" y="184785"/>
                      <a:pt x="531495" y="165735"/>
                    </a:cubicBezTo>
                    <a:cubicBezTo>
                      <a:pt x="523875" y="148590"/>
                      <a:pt x="510540" y="135255"/>
                      <a:pt x="494348" y="128588"/>
                    </a:cubicBezTo>
                    <a:cubicBezTo>
                      <a:pt x="493395" y="111443"/>
                      <a:pt x="486728" y="94298"/>
                      <a:pt x="473392" y="80963"/>
                    </a:cubicBezTo>
                    <a:cubicBezTo>
                      <a:pt x="458153" y="65723"/>
                      <a:pt x="439103" y="59055"/>
                      <a:pt x="419100" y="60008"/>
                    </a:cubicBezTo>
                    <a:cubicBezTo>
                      <a:pt x="412433" y="41910"/>
                      <a:pt x="398145" y="26670"/>
                      <a:pt x="378143" y="19050"/>
                    </a:cubicBezTo>
                    <a:cubicBezTo>
                      <a:pt x="360998" y="12383"/>
                      <a:pt x="341948" y="12383"/>
                      <a:pt x="325755" y="19050"/>
                    </a:cubicBezTo>
                    <a:cubicBezTo>
                      <a:pt x="312420" y="7620"/>
                      <a:pt x="296228" y="0"/>
                      <a:pt x="277178" y="0"/>
                    </a:cubicBezTo>
                    <a:cubicBezTo>
                      <a:pt x="256223" y="0"/>
                      <a:pt x="237173" y="8573"/>
                      <a:pt x="223838" y="22860"/>
                    </a:cubicBezTo>
                    <a:cubicBezTo>
                      <a:pt x="205740" y="15240"/>
                      <a:pt x="184785" y="14288"/>
                      <a:pt x="165735" y="22860"/>
                    </a:cubicBezTo>
                    <a:cubicBezTo>
                      <a:pt x="148590" y="30480"/>
                      <a:pt x="135255" y="43815"/>
                      <a:pt x="128588" y="60008"/>
                    </a:cubicBezTo>
                    <a:cubicBezTo>
                      <a:pt x="111443" y="60960"/>
                      <a:pt x="94298" y="67628"/>
                      <a:pt x="80963" y="80963"/>
                    </a:cubicBezTo>
                    <a:cubicBezTo>
                      <a:pt x="65723" y="96203"/>
                      <a:pt x="59055" y="115252"/>
                      <a:pt x="60007" y="135255"/>
                    </a:cubicBezTo>
                    <a:cubicBezTo>
                      <a:pt x="41910" y="141923"/>
                      <a:pt x="26670" y="156210"/>
                      <a:pt x="19050" y="176213"/>
                    </a:cubicBezTo>
                    <a:cubicBezTo>
                      <a:pt x="12382" y="193358"/>
                      <a:pt x="12382" y="212408"/>
                      <a:pt x="19050" y="228600"/>
                    </a:cubicBezTo>
                    <a:cubicBezTo>
                      <a:pt x="7620" y="241935"/>
                      <a:pt x="0" y="258128"/>
                      <a:pt x="0" y="277178"/>
                    </a:cubicBezTo>
                    <a:cubicBezTo>
                      <a:pt x="0" y="298133"/>
                      <a:pt x="8572" y="317183"/>
                      <a:pt x="22860" y="330518"/>
                    </a:cubicBezTo>
                    <a:cubicBezTo>
                      <a:pt x="15240" y="348615"/>
                      <a:pt x="14288" y="369570"/>
                      <a:pt x="22860" y="388620"/>
                    </a:cubicBezTo>
                    <a:cubicBezTo>
                      <a:pt x="30480" y="405765"/>
                      <a:pt x="43815" y="419100"/>
                      <a:pt x="60007" y="425768"/>
                    </a:cubicBezTo>
                    <a:cubicBezTo>
                      <a:pt x="60960" y="442913"/>
                      <a:pt x="67628" y="460058"/>
                      <a:pt x="80963" y="473393"/>
                    </a:cubicBezTo>
                    <a:cubicBezTo>
                      <a:pt x="96203" y="488633"/>
                      <a:pt x="115253" y="495300"/>
                      <a:pt x="135255" y="494348"/>
                    </a:cubicBezTo>
                    <a:cubicBezTo>
                      <a:pt x="141923" y="512445"/>
                      <a:pt x="156210" y="527685"/>
                      <a:pt x="176213" y="535305"/>
                    </a:cubicBezTo>
                    <a:cubicBezTo>
                      <a:pt x="193358" y="541973"/>
                      <a:pt x="212408" y="541973"/>
                      <a:pt x="228600" y="535305"/>
                    </a:cubicBezTo>
                    <a:cubicBezTo>
                      <a:pt x="241935" y="546735"/>
                      <a:pt x="258127" y="554355"/>
                      <a:pt x="277178" y="554355"/>
                    </a:cubicBezTo>
                    <a:cubicBezTo>
                      <a:pt x="298133" y="554355"/>
                      <a:pt x="317183" y="545783"/>
                      <a:pt x="330518" y="531495"/>
                    </a:cubicBezTo>
                    <a:cubicBezTo>
                      <a:pt x="348615" y="539115"/>
                      <a:pt x="369570" y="540068"/>
                      <a:pt x="388620" y="531495"/>
                    </a:cubicBezTo>
                    <a:cubicBezTo>
                      <a:pt x="405765" y="523875"/>
                      <a:pt x="419100" y="510540"/>
                      <a:pt x="425768" y="494348"/>
                    </a:cubicBezTo>
                    <a:cubicBezTo>
                      <a:pt x="442913" y="493395"/>
                      <a:pt x="460058" y="486728"/>
                      <a:pt x="473392" y="473393"/>
                    </a:cubicBezTo>
                    <a:cubicBezTo>
                      <a:pt x="488633" y="458153"/>
                      <a:pt x="495300" y="439103"/>
                      <a:pt x="494348" y="419100"/>
                    </a:cubicBezTo>
                    <a:cubicBezTo>
                      <a:pt x="512445" y="412433"/>
                      <a:pt x="527685" y="398145"/>
                      <a:pt x="535305" y="378143"/>
                    </a:cubicBezTo>
                    <a:cubicBezTo>
                      <a:pt x="541973" y="360998"/>
                      <a:pt x="541973" y="341948"/>
                      <a:pt x="535305" y="325755"/>
                    </a:cubicBezTo>
                    <a:cubicBezTo>
                      <a:pt x="546735" y="313373"/>
                      <a:pt x="554355" y="296228"/>
                      <a:pt x="554355" y="277178"/>
                    </a:cubicBezTo>
                    <a:close/>
                  </a:path>
                </a:pathLst>
              </a:custGeom>
              <a:grpFill/>
              <a:ln w="9525" cap="flat">
                <a:noFill/>
                <a:prstDash val="solid"/>
                <a:miter/>
              </a:ln>
            </xdr:spPr>
            <xdr:txBody>
              <a:bodyPr rtlCol="0" anchor="ctr"/>
              <a:lstStyle/>
              <a:p>
                <a:endParaRPr lang="en-US"/>
              </a:p>
            </xdr:txBody>
          </xdr:sp>
        </xdr:grpSp>
        <xdr:sp macro="" textlink="">
          <xdr:nvSpPr>
            <xdr:cNvPr id="43" name="Graphic 8" descr="Trophy">
              <a:extLst>
                <a:ext uri="{FF2B5EF4-FFF2-40B4-BE49-F238E27FC236}">
                  <a16:creationId xmlns:a16="http://schemas.microsoft.com/office/drawing/2014/main" id="{00000000-0008-0000-0000-00002B000000}"/>
                </a:ext>
              </a:extLst>
            </xdr:cNvPr>
            <xdr:cNvSpPr/>
          </xdr:nvSpPr>
          <xdr:spPr>
            <a:xfrm>
              <a:off x="9730071" y="2254988"/>
              <a:ext cx="277042" cy="365760"/>
            </a:xfrm>
            <a:custGeom>
              <a:avLst/>
              <a:gdLst>
                <a:gd name="connsiteX0" fmla="*/ 570548 w 666750"/>
                <a:gd name="connsiteY0" fmla="*/ 361950 h 742950"/>
                <a:gd name="connsiteX1" fmla="*/ 437198 w 666750"/>
                <a:gd name="connsiteY1" fmla="*/ 425768 h 742950"/>
                <a:gd name="connsiteX2" fmla="*/ 494348 w 666750"/>
                <a:gd name="connsiteY2" fmla="*/ 367665 h 742950"/>
                <a:gd name="connsiteX3" fmla="*/ 516255 w 666750"/>
                <a:gd name="connsiteY3" fmla="*/ 339090 h 742950"/>
                <a:gd name="connsiteX4" fmla="*/ 541973 w 666750"/>
                <a:gd name="connsiteY4" fmla="*/ 248602 h 742950"/>
                <a:gd name="connsiteX5" fmla="*/ 541973 w 666750"/>
                <a:gd name="connsiteY5" fmla="*/ 124778 h 742950"/>
                <a:gd name="connsiteX6" fmla="*/ 608648 w 666750"/>
                <a:gd name="connsiteY6" fmla="*/ 124778 h 742950"/>
                <a:gd name="connsiteX7" fmla="*/ 608648 w 666750"/>
                <a:gd name="connsiteY7" fmla="*/ 269558 h 742950"/>
                <a:gd name="connsiteX8" fmla="*/ 570548 w 666750"/>
                <a:gd name="connsiteY8" fmla="*/ 361950 h 742950"/>
                <a:gd name="connsiteX9" fmla="*/ 97155 w 666750"/>
                <a:gd name="connsiteY9" fmla="*/ 361950 h 742950"/>
                <a:gd name="connsiteX10" fmla="*/ 57150 w 666750"/>
                <a:gd name="connsiteY10" fmla="*/ 269558 h 742950"/>
                <a:gd name="connsiteX11" fmla="*/ 57150 w 666750"/>
                <a:gd name="connsiteY11" fmla="*/ 123825 h 742950"/>
                <a:gd name="connsiteX12" fmla="*/ 123825 w 666750"/>
                <a:gd name="connsiteY12" fmla="*/ 123825 h 742950"/>
                <a:gd name="connsiteX13" fmla="*/ 123825 w 666750"/>
                <a:gd name="connsiteY13" fmla="*/ 247650 h 742950"/>
                <a:gd name="connsiteX14" fmla="*/ 149543 w 666750"/>
                <a:gd name="connsiteY14" fmla="*/ 338138 h 742950"/>
                <a:gd name="connsiteX15" fmla="*/ 171450 w 666750"/>
                <a:gd name="connsiteY15" fmla="*/ 366713 h 742950"/>
                <a:gd name="connsiteX16" fmla="*/ 228600 w 666750"/>
                <a:gd name="connsiteY16" fmla="*/ 424815 h 742950"/>
                <a:gd name="connsiteX17" fmla="*/ 97155 w 666750"/>
                <a:gd name="connsiteY17" fmla="*/ 361950 h 742950"/>
                <a:gd name="connsiteX18" fmla="*/ 666750 w 666750"/>
                <a:gd name="connsiteY18" fmla="*/ 266700 h 742950"/>
                <a:gd name="connsiteX19" fmla="*/ 666750 w 666750"/>
                <a:gd name="connsiteY19" fmla="*/ 66675 h 742950"/>
                <a:gd name="connsiteX20" fmla="*/ 542925 w 666750"/>
                <a:gd name="connsiteY20" fmla="*/ 66675 h 742950"/>
                <a:gd name="connsiteX21" fmla="*/ 542925 w 666750"/>
                <a:gd name="connsiteY21" fmla="*/ 0 h 742950"/>
                <a:gd name="connsiteX22" fmla="*/ 333375 w 666750"/>
                <a:gd name="connsiteY22" fmla="*/ 0 h 742950"/>
                <a:gd name="connsiteX23" fmla="*/ 123825 w 666750"/>
                <a:gd name="connsiteY23" fmla="*/ 0 h 742950"/>
                <a:gd name="connsiteX24" fmla="*/ 123825 w 666750"/>
                <a:gd name="connsiteY24" fmla="*/ 66675 h 742950"/>
                <a:gd name="connsiteX25" fmla="*/ 0 w 666750"/>
                <a:gd name="connsiteY25" fmla="*/ 66675 h 742950"/>
                <a:gd name="connsiteX26" fmla="*/ 0 w 666750"/>
                <a:gd name="connsiteY26" fmla="*/ 265748 h 742950"/>
                <a:gd name="connsiteX27" fmla="*/ 54293 w 666750"/>
                <a:gd name="connsiteY27" fmla="*/ 399098 h 742950"/>
                <a:gd name="connsiteX28" fmla="*/ 281940 w 666750"/>
                <a:gd name="connsiteY28" fmla="*/ 484823 h 742950"/>
                <a:gd name="connsiteX29" fmla="*/ 295275 w 666750"/>
                <a:gd name="connsiteY29" fmla="*/ 532448 h 742950"/>
                <a:gd name="connsiteX30" fmla="*/ 295275 w 666750"/>
                <a:gd name="connsiteY30" fmla="*/ 656273 h 742950"/>
                <a:gd name="connsiteX31" fmla="*/ 247650 w 666750"/>
                <a:gd name="connsiteY31" fmla="*/ 656273 h 742950"/>
                <a:gd name="connsiteX32" fmla="*/ 209550 w 666750"/>
                <a:gd name="connsiteY32" fmla="*/ 694373 h 742950"/>
                <a:gd name="connsiteX33" fmla="*/ 161925 w 666750"/>
                <a:gd name="connsiteY33" fmla="*/ 694373 h 742950"/>
                <a:gd name="connsiteX34" fmla="*/ 123825 w 666750"/>
                <a:gd name="connsiteY34" fmla="*/ 732473 h 742950"/>
                <a:gd name="connsiteX35" fmla="*/ 123825 w 666750"/>
                <a:gd name="connsiteY35" fmla="*/ 751523 h 742950"/>
                <a:gd name="connsiteX36" fmla="*/ 542925 w 666750"/>
                <a:gd name="connsiteY36" fmla="*/ 751523 h 742950"/>
                <a:gd name="connsiteX37" fmla="*/ 542925 w 666750"/>
                <a:gd name="connsiteY37" fmla="*/ 732473 h 742950"/>
                <a:gd name="connsiteX38" fmla="*/ 504825 w 666750"/>
                <a:gd name="connsiteY38" fmla="*/ 694373 h 742950"/>
                <a:gd name="connsiteX39" fmla="*/ 457200 w 666750"/>
                <a:gd name="connsiteY39" fmla="*/ 694373 h 742950"/>
                <a:gd name="connsiteX40" fmla="*/ 419100 w 666750"/>
                <a:gd name="connsiteY40" fmla="*/ 656273 h 742950"/>
                <a:gd name="connsiteX41" fmla="*/ 371475 w 666750"/>
                <a:gd name="connsiteY41" fmla="*/ 656273 h 742950"/>
                <a:gd name="connsiteX42" fmla="*/ 371475 w 666750"/>
                <a:gd name="connsiteY42" fmla="*/ 533400 h 742950"/>
                <a:gd name="connsiteX43" fmla="*/ 384810 w 666750"/>
                <a:gd name="connsiteY43" fmla="*/ 485775 h 742950"/>
                <a:gd name="connsiteX44" fmla="*/ 612458 w 666750"/>
                <a:gd name="connsiteY44" fmla="*/ 400050 h 742950"/>
                <a:gd name="connsiteX45" fmla="*/ 666750 w 666750"/>
                <a:gd name="connsiteY45" fmla="*/ 266700 h 7429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666750" h="742950">
                  <a:moveTo>
                    <a:pt x="570548" y="361950"/>
                  </a:moveTo>
                  <a:cubicBezTo>
                    <a:pt x="537210" y="396240"/>
                    <a:pt x="505778" y="418148"/>
                    <a:pt x="437198" y="425768"/>
                  </a:cubicBezTo>
                  <a:cubicBezTo>
                    <a:pt x="455295" y="407670"/>
                    <a:pt x="476250" y="389573"/>
                    <a:pt x="494348" y="367665"/>
                  </a:cubicBezTo>
                  <a:cubicBezTo>
                    <a:pt x="501967" y="359093"/>
                    <a:pt x="516255" y="340043"/>
                    <a:pt x="516255" y="339090"/>
                  </a:cubicBezTo>
                  <a:cubicBezTo>
                    <a:pt x="532448" y="312420"/>
                    <a:pt x="541973" y="281940"/>
                    <a:pt x="541973" y="248602"/>
                  </a:cubicBezTo>
                  <a:lnTo>
                    <a:pt x="541973" y="124778"/>
                  </a:lnTo>
                  <a:lnTo>
                    <a:pt x="608648" y="124778"/>
                  </a:lnTo>
                  <a:lnTo>
                    <a:pt x="608648" y="269558"/>
                  </a:lnTo>
                  <a:cubicBezTo>
                    <a:pt x="609600" y="271463"/>
                    <a:pt x="611505" y="319088"/>
                    <a:pt x="570548" y="361950"/>
                  </a:cubicBezTo>
                  <a:close/>
                  <a:moveTo>
                    <a:pt x="97155" y="361950"/>
                  </a:moveTo>
                  <a:cubicBezTo>
                    <a:pt x="55245" y="319088"/>
                    <a:pt x="57150" y="271463"/>
                    <a:pt x="57150" y="269558"/>
                  </a:cubicBezTo>
                  <a:lnTo>
                    <a:pt x="57150" y="123825"/>
                  </a:lnTo>
                  <a:lnTo>
                    <a:pt x="123825" y="123825"/>
                  </a:lnTo>
                  <a:lnTo>
                    <a:pt x="123825" y="247650"/>
                  </a:lnTo>
                  <a:cubicBezTo>
                    <a:pt x="123825" y="280988"/>
                    <a:pt x="133350" y="311468"/>
                    <a:pt x="149543" y="338138"/>
                  </a:cubicBezTo>
                  <a:cubicBezTo>
                    <a:pt x="149543" y="339090"/>
                    <a:pt x="163830" y="359093"/>
                    <a:pt x="171450" y="366713"/>
                  </a:cubicBezTo>
                  <a:cubicBezTo>
                    <a:pt x="190500" y="388620"/>
                    <a:pt x="210502" y="406718"/>
                    <a:pt x="228600" y="424815"/>
                  </a:cubicBezTo>
                  <a:cubicBezTo>
                    <a:pt x="161925" y="417195"/>
                    <a:pt x="129540" y="395288"/>
                    <a:pt x="97155" y="361950"/>
                  </a:cubicBezTo>
                  <a:close/>
                  <a:moveTo>
                    <a:pt x="666750" y="266700"/>
                  </a:moveTo>
                  <a:lnTo>
                    <a:pt x="666750" y="66675"/>
                  </a:lnTo>
                  <a:lnTo>
                    <a:pt x="542925" y="66675"/>
                  </a:lnTo>
                  <a:lnTo>
                    <a:pt x="542925" y="0"/>
                  </a:lnTo>
                  <a:lnTo>
                    <a:pt x="333375" y="0"/>
                  </a:lnTo>
                  <a:lnTo>
                    <a:pt x="123825" y="0"/>
                  </a:lnTo>
                  <a:lnTo>
                    <a:pt x="123825" y="66675"/>
                  </a:lnTo>
                  <a:lnTo>
                    <a:pt x="0" y="66675"/>
                  </a:lnTo>
                  <a:lnTo>
                    <a:pt x="0" y="265748"/>
                  </a:lnTo>
                  <a:cubicBezTo>
                    <a:pt x="0" y="275273"/>
                    <a:pt x="0" y="340995"/>
                    <a:pt x="54293" y="399098"/>
                  </a:cubicBezTo>
                  <a:cubicBezTo>
                    <a:pt x="106680" y="454343"/>
                    <a:pt x="170498" y="482918"/>
                    <a:pt x="281940" y="484823"/>
                  </a:cubicBezTo>
                  <a:cubicBezTo>
                    <a:pt x="290513" y="499110"/>
                    <a:pt x="295275" y="515303"/>
                    <a:pt x="295275" y="532448"/>
                  </a:cubicBezTo>
                  <a:lnTo>
                    <a:pt x="295275" y="656273"/>
                  </a:lnTo>
                  <a:lnTo>
                    <a:pt x="247650" y="656273"/>
                  </a:lnTo>
                  <a:cubicBezTo>
                    <a:pt x="226695" y="656273"/>
                    <a:pt x="209550" y="673418"/>
                    <a:pt x="209550" y="694373"/>
                  </a:cubicBezTo>
                  <a:lnTo>
                    <a:pt x="161925" y="694373"/>
                  </a:lnTo>
                  <a:cubicBezTo>
                    <a:pt x="140970" y="694373"/>
                    <a:pt x="123825" y="711518"/>
                    <a:pt x="123825" y="732473"/>
                  </a:cubicBezTo>
                  <a:lnTo>
                    <a:pt x="123825" y="751523"/>
                  </a:lnTo>
                  <a:lnTo>
                    <a:pt x="542925" y="751523"/>
                  </a:lnTo>
                  <a:lnTo>
                    <a:pt x="542925" y="732473"/>
                  </a:lnTo>
                  <a:cubicBezTo>
                    <a:pt x="542925" y="711518"/>
                    <a:pt x="525780" y="694373"/>
                    <a:pt x="504825" y="694373"/>
                  </a:cubicBezTo>
                  <a:lnTo>
                    <a:pt x="457200" y="694373"/>
                  </a:lnTo>
                  <a:cubicBezTo>
                    <a:pt x="457200" y="673418"/>
                    <a:pt x="440055" y="656273"/>
                    <a:pt x="419100" y="656273"/>
                  </a:cubicBezTo>
                  <a:lnTo>
                    <a:pt x="371475" y="656273"/>
                  </a:lnTo>
                  <a:lnTo>
                    <a:pt x="371475" y="533400"/>
                  </a:lnTo>
                  <a:cubicBezTo>
                    <a:pt x="371475" y="516255"/>
                    <a:pt x="376238" y="500063"/>
                    <a:pt x="384810" y="485775"/>
                  </a:cubicBezTo>
                  <a:cubicBezTo>
                    <a:pt x="496253" y="483870"/>
                    <a:pt x="560070" y="454343"/>
                    <a:pt x="612458" y="400050"/>
                  </a:cubicBezTo>
                  <a:cubicBezTo>
                    <a:pt x="666750" y="342900"/>
                    <a:pt x="666750" y="276225"/>
                    <a:pt x="666750" y="266700"/>
                  </a:cubicBezTo>
                  <a:close/>
                </a:path>
              </a:pathLst>
            </a:custGeom>
            <a:solidFill>
              <a:schemeClr val="bg1"/>
            </a:solidFill>
            <a:ln w="9525" cap="flat">
              <a:noFill/>
              <a:prstDash val="solid"/>
              <a:miter/>
            </a:ln>
          </xdr:spPr>
          <xdr:txBody>
            <a:bodyPr rtlCol="0" anchor="ctr"/>
            <a:lstStyle/>
            <a:p>
              <a:endParaRPr lang="en-US"/>
            </a:p>
          </xdr:txBody>
        </xdr:sp>
        <xdr:sp macro="" textlink="">
          <xdr:nvSpPr>
            <xdr:cNvPr id="55" name="Graphic 14" descr="Piggy Bank">
              <a:extLst>
                <a:ext uri="{FF2B5EF4-FFF2-40B4-BE49-F238E27FC236}">
                  <a16:creationId xmlns:a16="http://schemas.microsoft.com/office/drawing/2014/main" id="{00000000-0008-0000-0000-000037000000}"/>
                </a:ext>
              </a:extLst>
            </xdr:cNvPr>
            <xdr:cNvSpPr/>
          </xdr:nvSpPr>
          <xdr:spPr>
            <a:xfrm>
              <a:off x="8396955" y="1154801"/>
              <a:ext cx="432000" cy="540000"/>
            </a:xfrm>
            <a:custGeom>
              <a:avLst/>
              <a:gdLst>
                <a:gd name="connsiteX0" fmla="*/ 723900 w 809625"/>
                <a:gd name="connsiteY0" fmla="*/ 305813 h 600075"/>
                <a:gd name="connsiteX1" fmla="*/ 712470 w 809625"/>
                <a:gd name="connsiteY1" fmla="*/ 300098 h 600075"/>
                <a:gd name="connsiteX2" fmla="*/ 704850 w 809625"/>
                <a:gd name="connsiteY2" fmla="*/ 278191 h 600075"/>
                <a:gd name="connsiteX3" fmla="*/ 721043 w 809625"/>
                <a:gd name="connsiteY3" fmla="*/ 250568 h 600075"/>
                <a:gd name="connsiteX4" fmla="*/ 721995 w 809625"/>
                <a:gd name="connsiteY4" fmla="*/ 249616 h 600075"/>
                <a:gd name="connsiteX5" fmla="*/ 742950 w 809625"/>
                <a:gd name="connsiteY5" fmla="*/ 277238 h 600075"/>
                <a:gd name="connsiteX6" fmla="*/ 723900 w 809625"/>
                <a:gd name="connsiteY6" fmla="*/ 305813 h 600075"/>
                <a:gd name="connsiteX7" fmla="*/ 464820 w 809625"/>
                <a:gd name="connsiteY7" fmla="*/ 118171 h 600075"/>
                <a:gd name="connsiteX8" fmla="*/ 447675 w 809625"/>
                <a:gd name="connsiteY8" fmla="*/ 129601 h 600075"/>
                <a:gd name="connsiteX9" fmla="*/ 440055 w 809625"/>
                <a:gd name="connsiteY9" fmla="*/ 127696 h 600075"/>
                <a:gd name="connsiteX10" fmla="*/ 344805 w 809625"/>
                <a:gd name="connsiteY10" fmla="*/ 105788 h 600075"/>
                <a:gd name="connsiteX11" fmla="*/ 290513 w 809625"/>
                <a:gd name="connsiteY11" fmla="*/ 113408 h 600075"/>
                <a:gd name="connsiteX12" fmla="*/ 266700 w 809625"/>
                <a:gd name="connsiteY12" fmla="*/ 100073 h 600075"/>
                <a:gd name="connsiteX13" fmla="*/ 280035 w 809625"/>
                <a:gd name="connsiteY13" fmla="*/ 76261 h 600075"/>
                <a:gd name="connsiteX14" fmla="*/ 343853 w 809625"/>
                <a:gd name="connsiteY14" fmla="*/ 67688 h 600075"/>
                <a:gd name="connsiteX15" fmla="*/ 454343 w 809625"/>
                <a:gd name="connsiteY15" fmla="*/ 92453 h 600075"/>
                <a:gd name="connsiteX16" fmla="*/ 464820 w 809625"/>
                <a:gd name="connsiteY16" fmla="*/ 118171 h 600075"/>
                <a:gd name="connsiteX17" fmla="*/ 793433 w 809625"/>
                <a:gd name="connsiteY17" fmla="*/ 191513 h 600075"/>
                <a:gd name="connsiteX18" fmla="*/ 716280 w 809625"/>
                <a:gd name="connsiteY18" fmla="*/ 207706 h 600075"/>
                <a:gd name="connsiteX19" fmla="*/ 630555 w 809625"/>
                <a:gd name="connsiteY19" fmla="*/ 213421 h 600075"/>
                <a:gd name="connsiteX20" fmla="*/ 342900 w 809625"/>
                <a:gd name="connsiteY20" fmla="*/ 29588 h 600075"/>
                <a:gd name="connsiteX21" fmla="*/ 223838 w 809625"/>
                <a:gd name="connsiteY21" fmla="*/ 56258 h 600075"/>
                <a:gd name="connsiteX22" fmla="*/ 106680 w 809625"/>
                <a:gd name="connsiteY22" fmla="*/ 1013 h 600075"/>
                <a:gd name="connsiteX23" fmla="*/ 93345 w 809625"/>
                <a:gd name="connsiteY23" fmla="*/ 12443 h 600075"/>
                <a:gd name="connsiteX24" fmla="*/ 131445 w 809625"/>
                <a:gd name="connsiteY24" fmla="*/ 120076 h 600075"/>
                <a:gd name="connsiteX25" fmla="*/ 76200 w 809625"/>
                <a:gd name="connsiteY25" fmla="*/ 201991 h 600075"/>
                <a:gd name="connsiteX26" fmla="*/ 62865 w 809625"/>
                <a:gd name="connsiteY26" fmla="*/ 213421 h 600075"/>
                <a:gd name="connsiteX27" fmla="*/ 28575 w 809625"/>
                <a:gd name="connsiteY27" fmla="*/ 221993 h 600075"/>
                <a:gd name="connsiteX28" fmla="*/ 0 w 809625"/>
                <a:gd name="connsiteY28" fmla="*/ 259141 h 600075"/>
                <a:gd name="connsiteX29" fmla="*/ 0 w 809625"/>
                <a:gd name="connsiteY29" fmla="*/ 333436 h 600075"/>
                <a:gd name="connsiteX30" fmla="*/ 28575 w 809625"/>
                <a:gd name="connsiteY30" fmla="*/ 370583 h 600075"/>
                <a:gd name="connsiteX31" fmla="*/ 63818 w 809625"/>
                <a:gd name="connsiteY31" fmla="*/ 379156 h 600075"/>
                <a:gd name="connsiteX32" fmla="*/ 77153 w 809625"/>
                <a:gd name="connsiteY32" fmla="*/ 390586 h 600075"/>
                <a:gd name="connsiteX33" fmla="*/ 148590 w 809625"/>
                <a:gd name="connsiteY33" fmla="*/ 488693 h 600075"/>
                <a:gd name="connsiteX34" fmla="*/ 155258 w 809625"/>
                <a:gd name="connsiteY34" fmla="*/ 500123 h 600075"/>
                <a:gd name="connsiteX35" fmla="*/ 169545 w 809625"/>
                <a:gd name="connsiteY35" fmla="*/ 586801 h 600075"/>
                <a:gd name="connsiteX36" fmla="*/ 188595 w 809625"/>
                <a:gd name="connsiteY36" fmla="*/ 602993 h 600075"/>
                <a:gd name="connsiteX37" fmla="*/ 251460 w 809625"/>
                <a:gd name="connsiteY37" fmla="*/ 602993 h 600075"/>
                <a:gd name="connsiteX38" fmla="*/ 270510 w 809625"/>
                <a:gd name="connsiteY38" fmla="*/ 586801 h 600075"/>
                <a:gd name="connsiteX39" fmla="*/ 275273 w 809625"/>
                <a:gd name="connsiteY39" fmla="*/ 556321 h 600075"/>
                <a:gd name="connsiteX40" fmla="*/ 343853 w 809625"/>
                <a:gd name="connsiteY40" fmla="*/ 564893 h 600075"/>
                <a:gd name="connsiteX41" fmla="*/ 421005 w 809625"/>
                <a:gd name="connsiteY41" fmla="*/ 554416 h 600075"/>
                <a:gd name="connsiteX42" fmla="*/ 426720 w 809625"/>
                <a:gd name="connsiteY42" fmla="*/ 586801 h 600075"/>
                <a:gd name="connsiteX43" fmla="*/ 445770 w 809625"/>
                <a:gd name="connsiteY43" fmla="*/ 602993 h 600075"/>
                <a:gd name="connsiteX44" fmla="*/ 508635 w 809625"/>
                <a:gd name="connsiteY44" fmla="*/ 602993 h 600075"/>
                <a:gd name="connsiteX45" fmla="*/ 527685 w 809625"/>
                <a:gd name="connsiteY45" fmla="*/ 586801 h 600075"/>
                <a:gd name="connsiteX46" fmla="*/ 541973 w 809625"/>
                <a:gd name="connsiteY46" fmla="*/ 500123 h 600075"/>
                <a:gd name="connsiteX47" fmla="*/ 548640 w 809625"/>
                <a:gd name="connsiteY47" fmla="*/ 488693 h 600075"/>
                <a:gd name="connsiteX48" fmla="*/ 647700 w 809625"/>
                <a:gd name="connsiteY48" fmla="*/ 296288 h 600075"/>
                <a:gd name="connsiteX49" fmla="*/ 641985 w 809625"/>
                <a:gd name="connsiteY49" fmla="*/ 249616 h 600075"/>
                <a:gd name="connsiteX50" fmla="*/ 677228 w 809625"/>
                <a:gd name="connsiteY50" fmla="*/ 242948 h 600075"/>
                <a:gd name="connsiteX51" fmla="*/ 666750 w 809625"/>
                <a:gd name="connsiteY51" fmla="*/ 277238 h 600075"/>
                <a:gd name="connsiteX52" fmla="*/ 685800 w 809625"/>
                <a:gd name="connsiteY52" fmla="*/ 327721 h 600075"/>
                <a:gd name="connsiteX53" fmla="*/ 723900 w 809625"/>
                <a:gd name="connsiteY53" fmla="*/ 344866 h 600075"/>
                <a:gd name="connsiteX54" fmla="*/ 781050 w 809625"/>
                <a:gd name="connsiteY54" fmla="*/ 278191 h 600075"/>
                <a:gd name="connsiteX55" fmla="*/ 761048 w 809625"/>
                <a:gd name="connsiteY55" fmla="*/ 231518 h 600075"/>
                <a:gd name="connsiteX56" fmla="*/ 787718 w 809625"/>
                <a:gd name="connsiteY56" fmla="*/ 229613 h 600075"/>
                <a:gd name="connsiteX57" fmla="*/ 809625 w 809625"/>
                <a:gd name="connsiteY57" fmla="*/ 213421 h 600075"/>
                <a:gd name="connsiteX58" fmla="*/ 793433 w 809625"/>
                <a:gd name="connsiteY58" fmla="*/ 191513 h 6000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809625" h="600075">
                  <a:moveTo>
                    <a:pt x="723900" y="305813"/>
                  </a:moveTo>
                  <a:cubicBezTo>
                    <a:pt x="719138" y="305813"/>
                    <a:pt x="715328" y="302956"/>
                    <a:pt x="712470" y="300098"/>
                  </a:cubicBezTo>
                  <a:cubicBezTo>
                    <a:pt x="707708" y="295336"/>
                    <a:pt x="704850" y="286763"/>
                    <a:pt x="704850" y="278191"/>
                  </a:cubicBezTo>
                  <a:cubicBezTo>
                    <a:pt x="704850" y="265808"/>
                    <a:pt x="713423" y="256283"/>
                    <a:pt x="721043" y="250568"/>
                  </a:cubicBezTo>
                  <a:lnTo>
                    <a:pt x="721995" y="249616"/>
                  </a:lnTo>
                  <a:cubicBezTo>
                    <a:pt x="740093" y="259141"/>
                    <a:pt x="742950" y="268666"/>
                    <a:pt x="742950" y="277238"/>
                  </a:cubicBezTo>
                  <a:cubicBezTo>
                    <a:pt x="742950" y="292478"/>
                    <a:pt x="734378" y="305813"/>
                    <a:pt x="723900" y="305813"/>
                  </a:cubicBezTo>
                  <a:close/>
                  <a:moveTo>
                    <a:pt x="464820" y="118171"/>
                  </a:moveTo>
                  <a:cubicBezTo>
                    <a:pt x="461963" y="124838"/>
                    <a:pt x="454343" y="129601"/>
                    <a:pt x="447675" y="129601"/>
                  </a:cubicBezTo>
                  <a:cubicBezTo>
                    <a:pt x="444818" y="129601"/>
                    <a:pt x="441960" y="128648"/>
                    <a:pt x="440055" y="127696"/>
                  </a:cubicBezTo>
                  <a:cubicBezTo>
                    <a:pt x="409575" y="113408"/>
                    <a:pt x="376238" y="105788"/>
                    <a:pt x="344805" y="105788"/>
                  </a:cubicBezTo>
                  <a:cubicBezTo>
                    <a:pt x="326708" y="105788"/>
                    <a:pt x="308610" y="108646"/>
                    <a:pt x="290513" y="113408"/>
                  </a:cubicBezTo>
                  <a:cubicBezTo>
                    <a:pt x="280035" y="116266"/>
                    <a:pt x="269558" y="110551"/>
                    <a:pt x="266700" y="100073"/>
                  </a:cubicBezTo>
                  <a:cubicBezTo>
                    <a:pt x="263843" y="89596"/>
                    <a:pt x="269558" y="79118"/>
                    <a:pt x="280035" y="76261"/>
                  </a:cubicBezTo>
                  <a:cubicBezTo>
                    <a:pt x="300990" y="70546"/>
                    <a:pt x="322898" y="67688"/>
                    <a:pt x="343853" y="67688"/>
                  </a:cubicBezTo>
                  <a:cubicBezTo>
                    <a:pt x="380048" y="67688"/>
                    <a:pt x="419100" y="76261"/>
                    <a:pt x="454343" y="92453"/>
                  </a:cubicBezTo>
                  <a:cubicBezTo>
                    <a:pt x="464820" y="97216"/>
                    <a:pt x="469583" y="108646"/>
                    <a:pt x="464820" y="118171"/>
                  </a:cubicBezTo>
                  <a:close/>
                  <a:moveTo>
                    <a:pt x="793433" y="191513"/>
                  </a:moveTo>
                  <a:cubicBezTo>
                    <a:pt x="769620" y="187703"/>
                    <a:pt x="740093" y="194371"/>
                    <a:pt x="716280" y="207706"/>
                  </a:cubicBezTo>
                  <a:cubicBezTo>
                    <a:pt x="694373" y="202943"/>
                    <a:pt x="661035" y="202943"/>
                    <a:pt x="630555" y="213421"/>
                  </a:cubicBezTo>
                  <a:cubicBezTo>
                    <a:pt x="585788" y="106741"/>
                    <a:pt x="461010" y="29588"/>
                    <a:pt x="342900" y="29588"/>
                  </a:cubicBezTo>
                  <a:cubicBezTo>
                    <a:pt x="301943" y="29588"/>
                    <a:pt x="260985" y="39113"/>
                    <a:pt x="223838" y="56258"/>
                  </a:cubicBezTo>
                  <a:lnTo>
                    <a:pt x="106680" y="1013"/>
                  </a:lnTo>
                  <a:cubicBezTo>
                    <a:pt x="99060" y="-2797"/>
                    <a:pt x="90488" y="4823"/>
                    <a:pt x="93345" y="12443"/>
                  </a:cubicBezTo>
                  <a:lnTo>
                    <a:pt x="131445" y="120076"/>
                  </a:lnTo>
                  <a:cubicBezTo>
                    <a:pt x="108585" y="143888"/>
                    <a:pt x="89535" y="171511"/>
                    <a:pt x="76200" y="201991"/>
                  </a:cubicBezTo>
                  <a:cubicBezTo>
                    <a:pt x="74295" y="207706"/>
                    <a:pt x="69533" y="211516"/>
                    <a:pt x="62865" y="213421"/>
                  </a:cubicBezTo>
                  <a:lnTo>
                    <a:pt x="28575" y="221993"/>
                  </a:lnTo>
                  <a:cubicBezTo>
                    <a:pt x="11430" y="225803"/>
                    <a:pt x="0" y="241043"/>
                    <a:pt x="0" y="259141"/>
                  </a:cubicBezTo>
                  <a:lnTo>
                    <a:pt x="0" y="333436"/>
                  </a:lnTo>
                  <a:cubicBezTo>
                    <a:pt x="0" y="350581"/>
                    <a:pt x="11430" y="365821"/>
                    <a:pt x="28575" y="370583"/>
                  </a:cubicBezTo>
                  <a:lnTo>
                    <a:pt x="63818" y="379156"/>
                  </a:lnTo>
                  <a:cubicBezTo>
                    <a:pt x="69533" y="381061"/>
                    <a:pt x="74295" y="384871"/>
                    <a:pt x="77153" y="390586"/>
                  </a:cubicBezTo>
                  <a:cubicBezTo>
                    <a:pt x="93345" y="427733"/>
                    <a:pt x="118110" y="461071"/>
                    <a:pt x="148590" y="488693"/>
                  </a:cubicBezTo>
                  <a:cubicBezTo>
                    <a:pt x="151448" y="491551"/>
                    <a:pt x="154305" y="495361"/>
                    <a:pt x="155258" y="500123"/>
                  </a:cubicBezTo>
                  <a:lnTo>
                    <a:pt x="169545" y="586801"/>
                  </a:lnTo>
                  <a:cubicBezTo>
                    <a:pt x="171450" y="596326"/>
                    <a:pt x="179070" y="602993"/>
                    <a:pt x="188595" y="602993"/>
                  </a:cubicBezTo>
                  <a:lnTo>
                    <a:pt x="251460" y="602993"/>
                  </a:lnTo>
                  <a:cubicBezTo>
                    <a:pt x="260985" y="602993"/>
                    <a:pt x="268605" y="596326"/>
                    <a:pt x="270510" y="586801"/>
                  </a:cubicBezTo>
                  <a:lnTo>
                    <a:pt x="275273" y="556321"/>
                  </a:lnTo>
                  <a:cubicBezTo>
                    <a:pt x="297180" y="562036"/>
                    <a:pt x="320040" y="564893"/>
                    <a:pt x="343853" y="564893"/>
                  </a:cubicBezTo>
                  <a:cubicBezTo>
                    <a:pt x="369570" y="564893"/>
                    <a:pt x="396240" y="561083"/>
                    <a:pt x="421005" y="554416"/>
                  </a:cubicBezTo>
                  <a:lnTo>
                    <a:pt x="426720" y="586801"/>
                  </a:lnTo>
                  <a:cubicBezTo>
                    <a:pt x="428625" y="596326"/>
                    <a:pt x="436245" y="602993"/>
                    <a:pt x="445770" y="602993"/>
                  </a:cubicBezTo>
                  <a:lnTo>
                    <a:pt x="508635" y="602993"/>
                  </a:lnTo>
                  <a:cubicBezTo>
                    <a:pt x="518160" y="602993"/>
                    <a:pt x="525780" y="596326"/>
                    <a:pt x="527685" y="586801"/>
                  </a:cubicBezTo>
                  <a:lnTo>
                    <a:pt x="541973" y="500123"/>
                  </a:lnTo>
                  <a:cubicBezTo>
                    <a:pt x="542925" y="495361"/>
                    <a:pt x="544830" y="491551"/>
                    <a:pt x="548640" y="488693"/>
                  </a:cubicBezTo>
                  <a:cubicBezTo>
                    <a:pt x="606743" y="438211"/>
                    <a:pt x="647700" y="371536"/>
                    <a:pt x="647700" y="296288"/>
                  </a:cubicBezTo>
                  <a:cubicBezTo>
                    <a:pt x="647700" y="280096"/>
                    <a:pt x="645795" y="264856"/>
                    <a:pt x="641985" y="249616"/>
                  </a:cubicBezTo>
                  <a:cubicBezTo>
                    <a:pt x="653415" y="245806"/>
                    <a:pt x="665798" y="242948"/>
                    <a:pt x="677228" y="242948"/>
                  </a:cubicBezTo>
                  <a:cubicBezTo>
                    <a:pt x="670560" y="253426"/>
                    <a:pt x="666750" y="264856"/>
                    <a:pt x="666750" y="277238"/>
                  </a:cubicBezTo>
                  <a:cubicBezTo>
                    <a:pt x="665798" y="296288"/>
                    <a:pt x="673418" y="314386"/>
                    <a:pt x="685800" y="327721"/>
                  </a:cubicBezTo>
                  <a:cubicBezTo>
                    <a:pt x="696278" y="338198"/>
                    <a:pt x="709613" y="344866"/>
                    <a:pt x="723900" y="344866"/>
                  </a:cubicBezTo>
                  <a:cubicBezTo>
                    <a:pt x="755333" y="344866"/>
                    <a:pt x="781050" y="315338"/>
                    <a:pt x="781050" y="278191"/>
                  </a:cubicBezTo>
                  <a:cubicBezTo>
                    <a:pt x="781050" y="260093"/>
                    <a:pt x="774383" y="243901"/>
                    <a:pt x="761048" y="231518"/>
                  </a:cubicBezTo>
                  <a:cubicBezTo>
                    <a:pt x="770573" y="229613"/>
                    <a:pt x="779145" y="228661"/>
                    <a:pt x="787718" y="229613"/>
                  </a:cubicBezTo>
                  <a:cubicBezTo>
                    <a:pt x="798195" y="231518"/>
                    <a:pt x="807720" y="223898"/>
                    <a:pt x="809625" y="213421"/>
                  </a:cubicBezTo>
                  <a:cubicBezTo>
                    <a:pt x="810578" y="202943"/>
                    <a:pt x="803910" y="193418"/>
                    <a:pt x="793433" y="191513"/>
                  </a:cubicBezTo>
                  <a:close/>
                </a:path>
              </a:pathLst>
            </a:custGeom>
            <a:solidFill>
              <a:schemeClr val="bg1"/>
            </a:solidFill>
            <a:ln w="9525" cap="flat">
              <a:noFill/>
              <a:prstDash val="solid"/>
              <a:miter/>
            </a:ln>
          </xdr:spPr>
          <xdr:txBody>
            <a:bodyPr rtlCol="0" anchor="ctr"/>
            <a:lstStyle/>
            <a:p>
              <a:endParaRPr lang="en-US"/>
            </a:p>
          </xdr:txBody>
        </xdr:sp>
        <xdr:grpSp>
          <xdr:nvGrpSpPr>
            <xdr:cNvPr id="56" name="Graphic 16" descr="Flip calendar">
              <a:extLst>
                <a:ext uri="{FF2B5EF4-FFF2-40B4-BE49-F238E27FC236}">
                  <a16:creationId xmlns:a16="http://schemas.microsoft.com/office/drawing/2014/main" id="{00000000-0008-0000-0000-000038000000}"/>
                </a:ext>
              </a:extLst>
            </xdr:cNvPr>
            <xdr:cNvGrpSpPr/>
          </xdr:nvGrpSpPr>
          <xdr:grpSpPr>
            <a:xfrm>
              <a:off x="1652797" y="1963039"/>
              <a:ext cx="274320" cy="365760"/>
              <a:chOff x="2316825" y="1964400"/>
              <a:chExt cx="914400" cy="914400"/>
            </a:xfrm>
            <a:solidFill>
              <a:schemeClr val="bg1"/>
            </a:solidFill>
          </xdr:grpSpPr>
          <xdr:sp macro="" textlink="">
            <xdr:nvSpPr>
              <xdr:cNvPr id="57" name="Freeform: Shape 56">
                <a:extLst>
                  <a:ext uri="{FF2B5EF4-FFF2-40B4-BE49-F238E27FC236}">
                    <a16:creationId xmlns:a16="http://schemas.microsoft.com/office/drawing/2014/main" id="{00000000-0008-0000-0000-000039000000}"/>
                  </a:ext>
                </a:extLst>
              </xdr:cNvPr>
              <xdr:cNvSpPr/>
            </xdr:nvSpPr>
            <xdr:spPr>
              <a:xfrm>
                <a:off x="2564475" y="2097750"/>
                <a:ext cx="57150" cy="114300"/>
              </a:xfrm>
              <a:custGeom>
                <a:avLst/>
                <a:gdLst>
                  <a:gd name="connsiteX0" fmla="*/ 28575 w 57150"/>
                  <a:gd name="connsiteY0" fmla="*/ 114300 h 114300"/>
                  <a:gd name="connsiteX1" fmla="*/ 57150 w 57150"/>
                  <a:gd name="connsiteY1" fmla="*/ 85725 h 114300"/>
                  <a:gd name="connsiteX2" fmla="*/ 57150 w 57150"/>
                  <a:gd name="connsiteY2" fmla="*/ 28575 h 114300"/>
                  <a:gd name="connsiteX3" fmla="*/ 28575 w 57150"/>
                  <a:gd name="connsiteY3" fmla="*/ 0 h 114300"/>
                  <a:gd name="connsiteX4" fmla="*/ 0 w 57150"/>
                  <a:gd name="connsiteY4" fmla="*/ 28575 h 114300"/>
                  <a:gd name="connsiteX5" fmla="*/ 0 w 57150"/>
                  <a:gd name="connsiteY5" fmla="*/ 85725 h 114300"/>
                  <a:gd name="connsiteX6" fmla="*/ 28575 w 57150"/>
                  <a:gd name="connsiteY6" fmla="*/ 114300 h 114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7150" h="114300">
                    <a:moveTo>
                      <a:pt x="28575" y="114300"/>
                    </a:moveTo>
                    <a:cubicBezTo>
                      <a:pt x="44768" y="114300"/>
                      <a:pt x="57150" y="101918"/>
                      <a:pt x="57150" y="85725"/>
                    </a:cubicBezTo>
                    <a:lnTo>
                      <a:pt x="57150" y="28575"/>
                    </a:lnTo>
                    <a:cubicBezTo>
                      <a:pt x="57150" y="12383"/>
                      <a:pt x="44768" y="0"/>
                      <a:pt x="28575" y="0"/>
                    </a:cubicBezTo>
                    <a:cubicBezTo>
                      <a:pt x="12382" y="0"/>
                      <a:pt x="0" y="12383"/>
                      <a:pt x="0" y="28575"/>
                    </a:cubicBezTo>
                    <a:lnTo>
                      <a:pt x="0" y="85725"/>
                    </a:lnTo>
                    <a:cubicBezTo>
                      <a:pt x="0" y="101918"/>
                      <a:pt x="12382" y="114300"/>
                      <a:pt x="28575" y="114300"/>
                    </a:cubicBezTo>
                    <a:close/>
                  </a:path>
                </a:pathLst>
              </a:custGeom>
              <a:grpFill/>
              <a:ln w="9525" cap="flat">
                <a:noFill/>
                <a:prstDash val="solid"/>
                <a:miter/>
              </a:ln>
            </xdr:spPr>
            <xdr:txBody>
              <a:bodyPr rtlCol="0" anchor="ctr"/>
              <a:lstStyle/>
              <a:p>
                <a:endParaRPr lang="en-US"/>
              </a:p>
            </xdr:txBody>
          </xdr:sp>
          <xdr:sp macro="" textlink="">
            <xdr:nvSpPr>
              <xdr:cNvPr id="58" name="Freeform: Shape 57">
                <a:extLst>
                  <a:ext uri="{FF2B5EF4-FFF2-40B4-BE49-F238E27FC236}">
                    <a16:creationId xmlns:a16="http://schemas.microsoft.com/office/drawing/2014/main" id="{00000000-0008-0000-0000-00003A000000}"/>
                  </a:ext>
                </a:extLst>
              </xdr:cNvPr>
              <xdr:cNvSpPr/>
            </xdr:nvSpPr>
            <xdr:spPr>
              <a:xfrm>
                <a:off x="2450175" y="2326350"/>
                <a:ext cx="647700" cy="419100"/>
              </a:xfrm>
              <a:custGeom>
                <a:avLst/>
                <a:gdLst>
                  <a:gd name="connsiteX0" fmla="*/ 57150 w 647700"/>
                  <a:gd name="connsiteY0" fmla="*/ 57150 h 419100"/>
                  <a:gd name="connsiteX1" fmla="*/ 590550 w 647700"/>
                  <a:gd name="connsiteY1" fmla="*/ 57150 h 419100"/>
                  <a:gd name="connsiteX2" fmla="*/ 590550 w 647700"/>
                  <a:gd name="connsiteY2" fmla="*/ 361950 h 419100"/>
                  <a:gd name="connsiteX3" fmla="*/ 57150 w 647700"/>
                  <a:gd name="connsiteY3" fmla="*/ 361950 h 419100"/>
                  <a:gd name="connsiteX4" fmla="*/ 57150 w 647700"/>
                  <a:gd name="connsiteY4" fmla="*/ 57150 h 419100"/>
                  <a:gd name="connsiteX5" fmla="*/ 0 w 647700"/>
                  <a:gd name="connsiteY5" fmla="*/ 419100 h 419100"/>
                  <a:gd name="connsiteX6" fmla="*/ 647700 w 647700"/>
                  <a:gd name="connsiteY6" fmla="*/ 419100 h 419100"/>
                  <a:gd name="connsiteX7" fmla="*/ 647700 w 647700"/>
                  <a:gd name="connsiteY7" fmla="*/ 0 h 419100"/>
                  <a:gd name="connsiteX8" fmla="*/ 0 w 647700"/>
                  <a:gd name="connsiteY8" fmla="*/ 0 h 419100"/>
                  <a:gd name="connsiteX9" fmla="*/ 0 w 647700"/>
                  <a:gd name="connsiteY9" fmla="*/ 419100 h 419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647700" h="419100">
                    <a:moveTo>
                      <a:pt x="57150" y="57150"/>
                    </a:moveTo>
                    <a:lnTo>
                      <a:pt x="590550" y="57150"/>
                    </a:lnTo>
                    <a:lnTo>
                      <a:pt x="590550" y="361950"/>
                    </a:lnTo>
                    <a:lnTo>
                      <a:pt x="57150" y="361950"/>
                    </a:lnTo>
                    <a:lnTo>
                      <a:pt x="57150" y="57150"/>
                    </a:lnTo>
                    <a:close/>
                    <a:moveTo>
                      <a:pt x="0" y="419100"/>
                    </a:moveTo>
                    <a:lnTo>
                      <a:pt x="647700" y="419100"/>
                    </a:lnTo>
                    <a:lnTo>
                      <a:pt x="647700" y="0"/>
                    </a:lnTo>
                    <a:lnTo>
                      <a:pt x="0" y="0"/>
                    </a:lnTo>
                    <a:lnTo>
                      <a:pt x="0" y="419100"/>
                    </a:lnTo>
                    <a:close/>
                  </a:path>
                </a:pathLst>
              </a:custGeom>
              <a:grpFill/>
              <a:ln w="9525" cap="flat">
                <a:noFill/>
                <a:prstDash val="solid"/>
                <a:miter/>
              </a:ln>
            </xdr:spPr>
            <xdr:txBody>
              <a:bodyPr rtlCol="0" anchor="ctr"/>
              <a:lstStyle/>
              <a:p>
                <a:endParaRPr lang="en-US"/>
              </a:p>
            </xdr:txBody>
          </xdr:sp>
          <xdr:sp macro="" textlink="">
            <xdr:nvSpPr>
              <xdr:cNvPr id="59" name="Freeform: Shape 58">
                <a:extLst>
                  <a:ext uri="{FF2B5EF4-FFF2-40B4-BE49-F238E27FC236}">
                    <a16:creationId xmlns:a16="http://schemas.microsoft.com/office/drawing/2014/main" id="{00000000-0008-0000-0000-00003B000000}"/>
                  </a:ext>
                </a:extLst>
              </xdr:cNvPr>
              <xdr:cNvSpPr/>
            </xdr:nvSpPr>
            <xdr:spPr>
              <a:xfrm>
                <a:off x="2926425" y="2097750"/>
                <a:ext cx="57150" cy="114300"/>
              </a:xfrm>
              <a:custGeom>
                <a:avLst/>
                <a:gdLst>
                  <a:gd name="connsiteX0" fmla="*/ 28575 w 57150"/>
                  <a:gd name="connsiteY0" fmla="*/ 114300 h 114300"/>
                  <a:gd name="connsiteX1" fmla="*/ 57150 w 57150"/>
                  <a:gd name="connsiteY1" fmla="*/ 85725 h 114300"/>
                  <a:gd name="connsiteX2" fmla="*/ 57150 w 57150"/>
                  <a:gd name="connsiteY2" fmla="*/ 28575 h 114300"/>
                  <a:gd name="connsiteX3" fmla="*/ 28575 w 57150"/>
                  <a:gd name="connsiteY3" fmla="*/ 0 h 114300"/>
                  <a:gd name="connsiteX4" fmla="*/ 0 w 57150"/>
                  <a:gd name="connsiteY4" fmla="*/ 28575 h 114300"/>
                  <a:gd name="connsiteX5" fmla="*/ 0 w 57150"/>
                  <a:gd name="connsiteY5" fmla="*/ 85725 h 114300"/>
                  <a:gd name="connsiteX6" fmla="*/ 28575 w 57150"/>
                  <a:gd name="connsiteY6" fmla="*/ 114300 h 114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7150" h="114300">
                    <a:moveTo>
                      <a:pt x="28575" y="114300"/>
                    </a:moveTo>
                    <a:cubicBezTo>
                      <a:pt x="44767" y="114300"/>
                      <a:pt x="57150" y="101918"/>
                      <a:pt x="57150" y="85725"/>
                    </a:cubicBezTo>
                    <a:lnTo>
                      <a:pt x="57150" y="28575"/>
                    </a:lnTo>
                    <a:cubicBezTo>
                      <a:pt x="57150" y="12383"/>
                      <a:pt x="44767" y="0"/>
                      <a:pt x="28575" y="0"/>
                    </a:cubicBezTo>
                    <a:cubicBezTo>
                      <a:pt x="12383" y="0"/>
                      <a:pt x="0" y="12383"/>
                      <a:pt x="0" y="28575"/>
                    </a:cubicBezTo>
                    <a:lnTo>
                      <a:pt x="0" y="85725"/>
                    </a:lnTo>
                    <a:cubicBezTo>
                      <a:pt x="0" y="101918"/>
                      <a:pt x="12383" y="114300"/>
                      <a:pt x="28575" y="114300"/>
                    </a:cubicBezTo>
                    <a:close/>
                  </a:path>
                </a:pathLst>
              </a:custGeom>
              <a:grpFill/>
              <a:ln w="9525" cap="flat">
                <a:noFill/>
                <a:prstDash val="solid"/>
                <a:miter/>
              </a:ln>
            </xdr:spPr>
            <xdr:txBody>
              <a:bodyPr rtlCol="0" anchor="ctr"/>
              <a:lstStyle/>
              <a:p>
                <a:endParaRPr lang="en-US"/>
              </a:p>
            </xdr:txBody>
          </xdr:sp>
          <xdr:sp macro="" textlink="">
            <xdr:nvSpPr>
              <xdr:cNvPr id="60" name="Freeform: Shape 59">
                <a:extLst>
                  <a:ext uri="{FF2B5EF4-FFF2-40B4-BE49-F238E27FC236}">
                    <a16:creationId xmlns:a16="http://schemas.microsoft.com/office/drawing/2014/main" id="{00000000-0008-0000-0000-00003C000000}"/>
                  </a:ext>
                </a:extLst>
              </xdr:cNvPr>
              <xdr:cNvSpPr/>
            </xdr:nvSpPr>
            <xdr:spPr>
              <a:xfrm>
                <a:off x="2450175" y="2154900"/>
                <a:ext cx="647700" cy="133350"/>
              </a:xfrm>
              <a:custGeom>
                <a:avLst/>
                <a:gdLst>
                  <a:gd name="connsiteX0" fmla="*/ 571500 w 647700"/>
                  <a:gd name="connsiteY0" fmla="*/ 0 h 133350"/>
                  <a:gd name="connsiteX1" fmla="*/ 571500 w 647700"/>
                  <a:gd name="connsiteY1" fmla="*/ 28575 h 133350"/>
                  <a:gd name="connsiteX2" fmla="*/ 504825 w 647700"/>
                  <a:gd name="connsiteY2" fmla="*/ 95250 h 133350"/>
                  <a:gd name="connsiteX3" fmla="*/ 438150 w 647700"/>
                  <a:gd name="connsiteY3" fmla="*/ 28575 h 133350"/>
                  <a:gd name="connsiteX4" fmla="*/ 438150 w 647700"/>
                  <a:gd name="connsiteY4" fmla="*/ 0 h 133350"/>
                  <a:gd name="connsiteX5" fmla="*/ 209550 w 647700"/>
                  <a:gd name="connsiteY5" fmla="*/ 0 h 133350"/>
                  <a:gd name="connsiteX6" fmla="*/ 209550 w 647700"/>
                  <a:gd name="connsiteY6" fmla="*/ 28575 h 133350"/>
                  <a:gd name="connsiteX7" fmla="*/ 142875 w 647700"/>
                  <a:gd name="connsiteY7" fmla="*/ 95250 h 133350"/>
                  <a:gd name="connsiteX8" fmla="*/ 76200 w 647700"/>
                  <a:gd name="connsiteY8" fmla="*/ 28575 h 133350"/>
                  <a:gd name="connsiteX9" fmla="*/ 76200 w 647700"/>
                  <a:gd name="connsiteY9" fmla="*/ 0 h 133350"/>
                  <a:gd name="connsiteX10" fmla="*/ 0 w 647700"/>
                  <a:gd name="connsiteY10" fmla="*/ 0 h 133350"/>
                  <a:gd name="connsiteX11" fmla="*/ 0 w 647700"/>
                  <a:gd name="connsiteY11" fmla="*/ 133350 h 133350"/>
                  <a:gd name="connsiteX12" fmla="*/ 647700 w 647700"/>
                  <a:gd name="connsiteY12" fmla="*/ 133350 h 133350"/>
                  <a:gd name="connsiteX13" fmla="*/ 647700 w 647700"/>
                  <a:gd name="connsiteY13" fmla="*/ 0 h 133350"/>
                  <a:gd name="connsiteX14" fmla="*/ 571500 w 647700"/>
                  <a:gd name="connsiteY14" fmla="*/ 0 h 133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647700" h="133350">
                    <a:moveTo>
                      <a:pt x="571500" y="0"/>
                    </a:moveTo>
                    <a:lnTo>
                      <a:pt x="571500" y="28575"/>
                    </a:lnTo>
                    <a:cubicBezTo>
                      <a:pt x="571500" y="65723"/>
                      <a:pt x="541973" y="95250"/>
                      <a:pt x="504825" y="95250"/>
                    </a:cubicBezTo>
                    <a:cubicBezTo>
                      <a:pt x="467678" y="95250"/>
                      <a:pt x="438150" y="65723"/>
                      <a:pt x="438150" y="28575"/>
                    </a:cubicBezTo>
                    <a:lnTo>
                      <a:pt x="438150" y="0"/>
                    </a:lnTo>
                    <a:lnTo>
                      <a:pt x="209550" y="0"/>
                    </a:lnTo>
                    <a:lnTo>
                      <a:pt x="209550" y="28575"/>
                    </a:lnTo>
                    <a:cubicBezTo>
                      <a:pt x="209550" y="65723"/>
                      <a:pt x="180023" y="95250"/>
                      <a:pt x="142875" y="95250"/>
                    </a:cubicBezTo>
                    <a:cubicBezTo>
                      <a:pt x="105728" y="95250"/>
                      <a:pt x="76200" y="65723"/>
                      <a:pt x="76200" y="28575"/>
                    </a:cubicBezTo>
                    <a:lnTo>
                      <a:pt x="76200" y="0"/>
                    </a:lnTo>
                    <a:lnTo>
                      <a:pt x="0" y="0"/>
                    </a:lnTo>
                    <a:lnTo>
                      <a:pt x="0" y="133350"/>
                    </a:lnTo>
                    <a:lnTo>
                      <a:pt x="647700" y="133350"/>
                    </a:lnTo>
                    <a:lnTo>
                      <a:pt x="647700" y="0"/>
                    </a:lnTo>
                    <a:lnTo>
                      <a:pt x="571500" y="0"/>
                    </a:lnTo>
                    <a:close/>
                  </a:path>
                </a:pathLst>
              </a:custGeom>
              <a:grpFill/>
              <a:ln w="9525" cap="flat">
                <a:noFill/>
                <a:prstDash val="solid"/>
                <a:miter/>
              </a:ln>
            </xdr:spPr>
            <xdr:txBody>
              <a:bodyPr rtlCol="0" anchor="ctr"/>
              <a:lstStyle/>
              <a:p>
                <a:endParaRPr lang="en-US"/>
              </a:p>
            </xdr:txBody>
          </xdr:sp>
        </xdr:grpSp>
        <xdr:grpSp>
          <xdr:nvGrpSpPr>
            <xdr:cNvPr id="61" name="Graphic 18" descr="Daily calendar">
              <a:extLst>
                <a:ext uri="{FF2B5EF4-FFF2-40B4-BE49-F238E27FC236}">
                  <a16:creationId xmlns:a16="http://schemas.microsoft.com/office/drawing/2014/main" id="{00000000-0008-0000-0000-00003D000000}"/>
                </a:ext>
              </a:extLst>
            </xdr:cNvPr>
            <xdr:cNvGrpSpPr/>
          </xdr:nvGrpSpPr>
          <xdr:grpSpPr>
            <a:xfrm>
              <a:off x="1578279" y="4472518"/>
              <a:ext cx="277042" cy="365760"/>
              <a:chOff x="2466825" y="2114400"/>
              <a:chExt cx="914400" cy="914400"/>
            </a:xfrm>
            <a:solidFill>
              <a:schemeClr val="bg1"/>
            </a:solidFill>
          </xdr:grpSpPr>
          <xdr:sp macro="" textlink="">
            <xdr:nvSpPr>
              <xdr:cNvPr id="62" name="Freeform: Shape 61">
                <a:extLst>
                  <a:ext uri="{FF2B5EF4-FFF2-40B4-BE49-F238E27FC236}">
                    <a16:creationId xmlns:a16="http://schemas.microsoft.com/office/drawing/2014/main" id="{00000000-0008-0000-0000-00003E000000}"/>
                  </a:ext>
                </a:extLst>
              </xdr:cNvPr>
              <xdr:cNvSpPr/>
            </xdr:nvSpPr>
            <xdr:spPr>
              <a:xfrm>
                <a:off x="2714475" y="2247750"/>
                <a:ext cx="57150" cy="114300"/>
              </a:xfrm>
              <a:custGeom>
                <a:avLst/>
                <a:gdLst>
                  <a:gd name="connsiteX0" fmla="*/ 28575 w 57150"/>
                  <a:gd name="connsiteY0" fmla="*/ 114300 h 114300"/>
                  <a:gd name="connsiteX1" fmla="*/ 57150 w 57150"/>
                  <a:gd name="connsiteY1" fmla="*/ 85725 h 114300"/>
                  <a:gd name="connsiteX2" fmla="*/ 57150 w 57150"/>
                  <a:gd name="connsiteY2" fmla="*/ 28575 h 114300"/>
                  <a:gd name="connsiteX3" fmla="*/ 28575 w 57150"/>
                  <a:gd name="connsiteY3" fmla="*/ 0 h 114300"/>
                  <a:gd name="connsiteX4" fmla="*/ 0 w 57150"/>
                  <a:gd name="connsiteY4" fmla="*/ 28575 h 114300"/>
                  <a:gd name="connsiteX5" fmla="*/ 0 w 57150"/>
                  <a:gd name="connsiteY5" fmla="*/ 85725 h 114300"/>
                  <a:gd name="connsiteX6" fmla="*/ 28575 w 57150"/>
                  <a:gd name="connsiteY6" fmla="*/ 114300 h 114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7150" h="114300">
                    <a:moveTo>
                      <a:pt x="28575" y="114300"/>
                    </a:moveTo>
                    <a:cubicBezTo>
                      <a:pt x="44768" y="114300"/>
                      <a:pt x="57150" y="101918"/>
                      <a:pt x="57150" y="85725"/>
                    </a:cubicBezTo>
                    <a:lnTo>
                      <a:pt x="57150" y="28575"/>
                    </a:lnTo>
                    <a:cubicBezTo>
                      <a:pt x="57150" y="12383"/>
                      <a:pt x="44768" y="0"/>
                      <a:pt x="28575" y="0"/>
                    </a:cubicBezTo>
                    <a:cubicBezTo>
                      <a:pt x="12382" y="0"/>
                      <a:pt x="0" y="12383"/>
                      <a:pt x="0" y="28575"/>
                    </a:cubicBezTo>
                    <a:lnTo>
                      <a:pt x="0" y="85725"/>
                    </a:lnTo>
                    <a:cubicBezTo>
                      <a:pt x="0" y="101918"/>
                      <a:pt x="12382" y="114300"/>
                      <a:pt x="28575" y="114300"/>
                    </a:cubicBezTo>
                    <a:close/>
                  </a:path>
                </a:pathLst>
              </a:custGeom>
              <a:grpFill/>
              <a:ln w="9525" cap="flat">
                <a:noFill/>
                <a:prstDash val="solid"/>
                <a:miter/>
              </a:ln>
            </xdr:spPr>
            <xdr:txBody>
              <a:bodyPr rtlCol="0" anchor="ctr"/>
              <a:lstStyle/>
              <a:p>
                <a:endParaRPr lang="en-US"/>
              </a:p>
            </xdr:txBody>
          </xdr:sp>
          <xdr:sp macro="" textlink="">
            <xdr:nvSpPr>
              <xdr:cNvPr id="63" name="Freeform: Shape 62">
                <a:extLst>
                  <a:ext uri="{FF2B5EF4-FFF2-40B4-BE49-F238E27FC236}">
                    <a16:creationId xmlns:a16="http://schemas.microsoft.com/office/drawing/2014/main" id="{00000000-0008-0000-0000-00003F000000}"/>
                  </a:ext>
                </a:extLst>
              </xdr:cNvPr>
              <xdr:cNvSpPr/>
            </xdr:nvSpPr>
            <xdr:spPr>
              <a:xfrm>
                <a:off x="2600175" y="2476350"/>
                <a:ext cx="647700" cy="419100"/>
              </a:xfrm>
              <a:custGeom>
                <a:avLst/>
                <a:gdLst>
                  <a:gd name="connsiteX0" fmla="*/ 57150 w 647700"/>
                  <a:gd name="connsiteY0" fmla="*/ 285750 h 419100"/>
                  <a:gd name="connsiteX1" fmla="*/ 209550 w 647700"/>
                  <a:gd name="connsiteY1" fmla="*/ 285750 h 419100"/>
                  <a:gd name="connsiteX2" fmla="*/ 209550 w 647700"/>
                  <a:gd name="connsiteY2" fmla="*/ 361950 h 419100"/>
                  <a:gd name="connsiteX3" fmla="*/ 57150 w 647700"/>
                  <a:gd name="connsiteY3" fmla="*/ 361950 h 419100"/>
                  <a:gd name="connsiteX4" fmla="*/ 57150 w 647700"/>
                  <a:gd name="connsiteY4" fmla="*/ 285750 h 419100"/>
                  <a:gd name="connsiteX5" fmla="*/ 57150 w 647700"/>
                  <a:gd name="connsiteY5" fmla="*/ 171450 h 419100"/>
                  <a:gd name="connsiteX6" fmla="*/ 209550 w 647700"/>
                  <a:gd name="connsiteY6" fmla="*/ 171450 h 419100"/>
                  <a:gd name="connsiteX7" fmla="*/ 209550 w 647700"/>
                  <a:gd name="connsiteY7" fmla="*/ 247650 h 419100"/>
                  <a:gd name="connsiteX8" fmla="*/ 57150 w 647700"/>
                  <a:gd name="connsiteY8" fmla="*/ 247650 h 419100"/>
                  <a:gd name="connsiteX9" fmla="*/ 57150 w 647700"/>
                  <a:gd name="connsiteY9" fmla="*/ 171450 h 419100"/>
                  <a:gd name="connsiteX10" fmla="*/ 57150 w 647700"/>
                  <a:gd name="connsiteY10" fmla="*/ 57150 h 419100"/>
                  <a:gd name="connsiteX11" fmla="*/ 209550 w 647700"/>
                  <a:gd name="connsiteY11" fmla="*/ 57150 h 419100"/>
                  <a:gd name="connsiteX12" fmla="*/ 209550 w 647700"/>
                  <a:gd name="connsiteY12" fmla="*/ 133350 h 419100"/>
                  <a:gd name="connsiteX13" fmla="*/ 57150 w 647700"/>
                  <a:gd name="connsiteY13" fmla="*/ 133350 h 419100"/>
                  <a:gd name="connsiteX14" fmla="*/ 57150 w 647700"/>
                  <a:gd name="connsiteY14" fmla="*/ 57150 h 419100"/>
                  <a:gd name="connsiteX15" fmla="*/ 400050 w 647700"/>
                  <a:gd name="connsiteY15" fmla="*/ 57150 h 419100"/>
                  <a:gd name="connsiteX16" fmla="*/ 400050 w 647700"/>
                  <a:gd name="connsiteY16" fmla="*/ 133350 h 419100"/>
                  <a:gd name="connsiteX17" fmla="*/ 247650 w 647700"/>
                  <a:gd name="connsiteY17" fmla="*/ 133350 h 419100"/>
                  <a:gd name="connsiteX18" fmla="*/ 247650 w 647700"/>
                  <a:gd name="connsiteY18" fmla="*/ 57150 h 419100"/>
                  <a:gd name="connsiteX19" fmla="*/ 400050 w 647700"/>
                  <a:gd name="connsiteY19" fmla="*/ 57150 h 419100"/>
                  <a:gd name="connsiteX20" fmla="*/ 590550 w 647700"/>
                  <a:gd name="connsiteY20" fmla="*/ 57150 h 419100"/>
                  <a:gd name="connsiteX21" fmla="*/ 590550 w 647700"/>
                  <a:gd name="connsiteY21" fmla="*/ 133350 h 419100"/>
                  <a:gd name="connsiteX22" fmla="*/ 438150 w 647700"/>
                  <a:gd name="connsiteY22" fmla="*/ 133350 h 419100"/>
                  <a:gd name="connsiteX23" fmla="*/ 438150 w 647700"/>
                  <a:gd name="connsiteY23" fmla="*/ 57150 h 419100"/>
                  <a:gd name="connsiteX24" fmla="*/ 590550 w 647700"/>
                  <a:gd name="connsiteY24" fmla="*/ 57150 h 419100"/>
                  <a:gd name="connsiteX25" fmla="*/ 590550 w 647700"/>
                  <a:gd name="connsiteY25" fmla="*/ 247650 h 419100"/>
                  <a:gd name="connsiteX26" fmla="*/ 438150 w 647700"/>
                  <a:gd name="connsiteY26" fmla="*/ 247650 h 419100"/>
                  <a:gd name="connsiteX27" fmla="*/ 438150 w 647700"/>
                  <a:gd name="connsiteY27" fmla="*/ 171450 h 419100"/>
                  <a:gd name="connsiteX28" fmla="*/ 590550 w 647700"/>
                  <a:gd name="connsiteY28" fmla="*/ 171450 h 419100"/>
                  <a:gd name="connsiteX29" fmla="*/ 590550 w 647700"/>
                  <a:gd name="connsiteY29" fmla="*/ 247650 h 419100"/>
                  <a:gd name="connsiteX30" fmla="*/ 590550 w 647700"/>
                  <a:gd name="connsiteY30" fmla="*/ 361950 h 419100"/>
                  <a:gd name="connsiteX31" fmla="*/ 438150 w 647700"/>
                  <a:gd name="connsiteY31" fmla="*/ 361950 h 419100"/>
                  <a:gd name="connsiteX32" fmla="*/ 438150 w 647700"/>
                  <a:gd name="connsiteY32" fmla="*/ 285750 h 419100"/>
                  <a:gd name="connsiteX33" fmla="*/ 590550 w 647700"/>
                  <a:gd name="connsiteY33" fmla="*/ 285750 h 419100"/>
                  <a:gd name="connsiteX34" fmla="*/ 590550 w 647700"/>
                  <a:gd name="connsiteY34" fmla="*/ 361950 h 419100"/>
                  <a:gd name="connsiteX35" fmla="*/ 247650 w 647700"/>
                  <a:gd name="connsiteY35" fmla="*/ 247650 h 419100"/>
                  <a:gd name="connsiteX36" fmla="*/ 247650 w 647700"/>
                  <a:gd name="connsiteY36" fmla="*/ 171450 h 419100"/>
                  <a:gd name="connsiteX37" fmla="*/ 400050 w 647700"/>
                  <a:gd name="connsiteY37" fmla="*/ 171450 h 419100"/>
                  <a:gd name="connsiteX38" fmla="*/ 400050 w 647700"/>
                  <a:gd name="connsiteY38" fmla="*/ 247650 h 419100"/>
                  <a:gd name="connsiteX39" fmla="*/ 247650 w 647700"/>
                  <a:gd name="connsiteY39" fmla="*/ 247650 h 419100"/>
                  <a:gd name="connsiteX40" fmla="*/ 247650 w 647700"/>
                  <a:gd name="connsiteY40" fmla="*/ 361950 h 419100"/>
                  <a:gd name="connsiteX41" fmla="*/ 247650 w 647700"/>
                  <a:gd name="connsiteY41" fmla="*/ 285750 h 419100"/>
                  <a:gd name="connsiteX42" fmla="*/ 400050 w 647700"/>
                  <a:gd name="connsiteY42" fmla="*/ 285750 h 419100"/>
                  <a:gd name="connsiteX43" fmla="*/ 400050 w 647700"/>
                  <a:gd name="connsiteY43" fmla="*/ 361950 h 419100"/>
                  <a:gd name="connsiteX44" fmla="*/ 247650 w 647700"/>
                  <a:gd name="connsiteY44" fmla="*/ 361950 h 419100"/>
                  <a:gd name="connsiteX45" fmla="*/ 0 w 647700"/>
                  <a:gd name="connsiteY45" fmla="*/ 419100 h 419100"/>
                  <a:gd name="connsiteX46" fmla="*/ 647700 w 647700"/>
                  <a:gd name="connsiteY46" fmla="*/ 419100 h 419100"/>
                  <a:gd name="connsiteX47" fmla="*/ 647700 w 647700"/>
                  <a:gd name="connsiteY47" fmla="*/ 0 h 419100"/>
                  <a:gd name="connsiteX48" fmla="*/ 0 w 647700"/>
                  <a:gd name="connsiteY48" fmla="*/ 0 h 419100"/>
                  <a:gd name="connsiteX49" fmla="*/ 0 w 647700"/>
                  <a:gd name="connsiteY49" fmla="*/ 419100 h 419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647700" h="419100">
                    <a:moveTo>
                      <a:pt x="57150" y="285750"/>
                    </a:moveTo>
                    <a:lnTo>
                      <a:pt x="209550" y="285750"/>
                    </a:lnTo>
                    <a:lnTo>
                      <a:pt x="209550" y="361950"/>
                    </a:lnTo>
                    <a:lnTo>
                      <a:pt x="57150" y="361950"/>
                    </a:lnTo>
                    <a:lnTo>
                      <a:pt x="57150" y="285750"/>
                    </a:lnTo>
                    <a:close/>
                    <a:moveTo>
                      <a:pt x="57150" y="171450"/>
                    </a:moveTo>
                    <a:lnTo>
                      <a:pt x="209550" y="171450"/>
                    </a:lnTo>
                    <a:lnTo>
                      <a:pt x="209550" y="247650"/>
                    </a:lnTo>
                    <a:lnTo>
                      <a:pt x="57150" y="247650"/>
                    </a:lnTo>
                    <a:lnTo>
                      <a:pt x="57150" y="171450"/>
                    </a:lnTo>
                    <a:close/>
                    <a:moveTo>
                      <a:pt x="57150" y="57150"/>
                    </a:moveTo>
                    <a:lnTo>
                      <a:pt x="209550" y="57150"/>
                    </a:lnTo>
                    <a:lnTo>
                      <a:pt x="209550" y="133350"/>
                    </a:lnTo>
                    <a:lnTo>
                      <a:pt x="57150" y="133350"/>
                    </a:lnTo>
                    <a:lnTo>
                      <a:pt x="57150" y="57150"/>
                    </a:lnTo>
                    <a:close/>
                    <a:moveTo>
                      <a:pt x="400050" y="57150"/>
                    </a:moveTo>
                    <a:lnTo>
                      <a:pt x="400050" y="133350"/>
                    </a:lnTo>
                    <a:lnTo>
                      <a:pt x="247650" y="133350"/>
                    </a:lnTo>
                    <a:lnTo>
                      <a:pt x="247650" y="57150"/>
                    </a:lnTo>
                    <a:lnTo>
                      <a:pt x="400050" y="57150"/>
                    </a:lnTo>
                    <a:close/>
                    <a:moveTo>
                      <a:pt x="590550" y="57150"/>
                    </a:moveTo>
                    <a:lnTo>
                      <a:pt x="590550" y="133350"/>
                    </a:lnTo>
                    <a:lnTo>
                      <a:pt x="438150" y="133350"/>
                    </a:lnTo>
                    <a:lnTo>
                      <a:pt x="438150" y="57150"/>
                    </a:lnTo>
                    <a:lnTo>
                      <a:pt x="590550" y="57150"/>
                    </a:lnTo>
                    <a:close/>
                    <a:moveTo>
                      <a:pt x="590550" y="247650"/>
                    </a:moveTo>
                    <a:lnTo>
                      <a:pt x="438150" y="247650"/>
                    </a:lnTo>
                    <a:lnTo>
                      <a:pt x="438150" y="171450"/>
                    </a:lnTo>
                    <a:lnTo>
                      <a:pt x="590550" y="171450"/>
                    </a:lnTo>
                    <a:lnTo>
                      <a:pt x="590550" y="247650"/>
                    </a:lnTo>
                    <a:close/>
                    <a:moveTo>
                      <a:pt x="590550" y="361950"/>
                    </a:moveTo>
                    <a:lnTo>
                      <a:pt x="438150" y="361950"/>
                    </a:lnTo>
                    <a:lnTo>
                      <a:pt x="438150" y="285750"/>
                    </a:lnTo>
                    <a:lnTo>
                      <a:pt x="590550" y="285750"/>
                    </a:lnTo>
                    <a:lnTo>
                      <a:pt x="590550" y="361950"/>
                    </a:lnTo>
                    <a:close/>
                    <a:moveTo>
                      <a:pt x="247650" y="247650"/>
                    </a:moveTo>
                    <a:lnTo>
                      <a:pt x="247650" y="171450"/>
                    </a:lnTo>
                    <a:lnTo>
                      <a:pt x="400050" y="171450"/>
                    </a:lnTo>
                    <a:lnTo>
                      <a:pt x="400050" y="247650"/>
                    </a:lnTo>
                    <a:lnTo>
                      <a:pt x="247650" y="247650"/>
                    </a:lnTo>
                    <a:close/>
                    <a:moveTo>
                      <a:pt x="247650" y="361950"/>
                    </a:moveTo>
                    <a:lnTo>
                      <a:pt x="247650" y="285750"/>
                    </a:lnTo>
                    <a:lnTo>
                      <a:pt x="400050" y="285750"/>
                    </a:lnTo>
                    <a:lnTo>
                      <a:pt x="400050" y="361950"/>
                    </a:lnTo>
                    <a:lnTo>
                      <a:pt x="247650" y="361950"/>
                    </a:lnTo>
                    <a:close/>
                    <a:moveTo>
                      <a:pt x="0" y="419100"/>
                    </a:moveTo>
                    <a:lnTo>
                      <a:pt x="647700" y="419100"/>
                    </a:lnTo>
                    <a:lnTo>
                      <a:pt x="647700" y="0"/>
                    </a:lnTo>
                    <a:lnTo>
                      <a:pt x="0" y="0"/>
                    </a:lnTo>
                    <a:lnTo>
                      <a:pt x="0" y="419100"/>
                    </a:lnTo>
                    <a:close/>
                  </a:path>
                </a:pathLst>
              </a:custGeom>
              <a:grpFill/>
              <a:ln w="9525" cap="flat">
                <a:noFill/>
                <a:prstDash val="solid"/>
                <a:miter/>
              </a:ln>
            </xdr:spPr>
            <xdr:txBody>
              <a:bodyPr rtlCol="0" anchor="ctr"/>
              <a:lstStyle/>
              <a:p>
                <a:endParaRPr lang="en-US"/>
              </a:p>
            </xdr:txBody>
          </xdr:sp>
          <xdr:sp macro="" textlink="">
            <xdr:nvSpPr>
              <xdr:cNvPr id="64" name="Freeform: Shape 63">
                <a:extLst>
                  <a:ext uri="{FF2B5EF4-FFF2-40B4-BE49-F238E27FC236}">
                    <a16:creationId xmlns:a16="http://schemas.microsoft.com/office/drawing/2014/main" id="{00000000-0008-0000-0000-000040000000}"/>
                  </a:ext>
                </a:extLst>
              </xdr:cNvPr>
              <xdr:cNvSpPr/>
            </xdr:nvSpPr>
            <xdr:spPr>
              <a:xfrm>
                <a:off x="3076425" y="2247750"/>
                <a:ext cx="57150" cy="114300"/>
              </a:xfrm>
              <a:custGeom>
                <a:avLst/>
                <a:gdLst>
                  <a:gd name="connsiteX0" fmla="*/ 28575 w 57150"/>
                  <a:gd name="connsiteY0" fmla="*/ 114300 h 114300"/>
                  <a:gd name="connsiteX1" fmla="*/ 57150 w 57150"/>
                  <a:gd name="connsiteY1" fmla="*/ 85725 h 114300"/>
                  <a:gd name="connsiteX2" fmla="*/ 57150 w 57150"/>
                  <a:gd name="connsiteY2" fmla="*/ 28575 h 114300"/>
                  <a:gd name="connsiteX3" fmla="*/ 28575 w 57150"/>
                  <a:gd name="connsiteY3" fmla="*/ 0 h 114300"/>
                  <a:gd name="connsiteX4" fmla="*/ 0 w 57150"/>
                  <a:gd name="connsiteY4" fmla="*/ 28575 h 114300"/>
                  <a:gd name="connsiteX5" fmla="*/ 0 w 57150"/>
                  <a:gd name="connsiteY5" fmla="*/ 85725 h 114300"/>
                  <a:gd name="connsiteX6" fmla="*/ 28575 w 57150"/>
                  <a:gd name="connsiteY6" fmla="*/ 114300 h 114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7150" h="114300">
                    <a:moveTo>
                      <a:pt x="28575" y="114300"/>
                    </a:moveTo>
                    <a:cubicBezTo>
                      <a:pt x="44767" y="114300"/>
                      <a:pt x="57150" y="101918"/>
                      <a:pt x="57150" y="85725"/>
                    </a:cubicBezTo>
                    <a:lnTo>
                      <a:pt x="57150" y="28575"/>
                    </a:lnTo>
                    <a:cubicBezTo>
                      <a:pt x="57150" y="12383"/>
                      <a:pt x="44767" y="0"/>
                      <a:pt x="28575" y="0"/>
                    </a:cubicBezTo>
                    <a:cubicBezTo>
                      <a:pt x="12383" y="0"/>
                      <a:pt x="0" y="12383"/>
                      <a:pt x="0" y="28575"/>
                    </a:cubicBezTo>
                    <a:lnTo>
                      <a:pt x="0" y="85725"/>
                    </a:lnTo>
                    <a:cubicBezTo>
                      <a:pt x="0" y="101918"/>
                      <a:pt x="12383" y="114300"/>
                      <a:pt x="28575" y="114300"/>
                    </a:cubicBezTo>
                    <a:close/>
                  </a:path>
                </a:pathLst>
              </a:custGeom>
              <a:grpFill/>
              <a:ln w="9525" cap="flat">
                <a:noFill/>
                <a:prstDash val="solid"/>
                <a:miter/>
              </a:ln>
            </xdr:spPr>
            <xdr:txBody>
              <a:bodyPr rtlCol="0" anchor="ctr"/>
              <a:lstStyle/>
              <a:p>
                <a:endParaRPr lang="en-US"/>
              </a:p>
            </xdr:txBody>
          </xdr:sp>
          <xdr:sp macro="" textlink="">
            <xdr:nvSpPr>
              <xdr:cNvPr id="65" name="Freeform: Shape 64">
                <a:extLst>
                  <a:ext uri="{FF2B5EF4-FFF2-40B4-BE49-F238E27FC236}">
                    <a16:creationId xmlns:a16="http://schemas.microsoft.com/office/drawing/2014/main" id="{00000000-0008-0000-0000-000041000000}"/>
                  </a:ext>
                </a:extLst>
              </xdr:cNvPr>
              <xdr:cNvSpPr/>
            </xdr:nvSpPr>
            <xdr:spPr>
              <a:xfrm>
                <a:off x="2600175" y="2304900"/>
                <a:ext cx="647700" cy="133350"/>
              </a:xfrm>
              <a:custGeom>
                <a:avLst/>
                <a:gdLst>
                  <a:gd name="connsiteX0" fmla="*/ 571500 w 647700"/>
                  <a:gd name="connsiteY0" fmla="*/ 0 h 133350"/>
                  <a:gd name="connsiteX1" fmla="*/ 571500 w 647700"/>
                  <a:gd name="connsiteY1" fmla="*/ 28575 h 133350"/>
                  <a:gd name="connsiteX2" fmla="*/ 504825 w 647700"/>
                  <a:gd name="connsiteY2" fmla="*/ 95250 h 133350"/>
                  <a:gd name="connsiteX3" fmla="*/ 438150 w 647700"/>
                  <a:gd name="connsiteY3" fmla="*/ 28575 h 133350"/>
                  <a:gd name="connsiteX4" fmla="*/ 438150 w 647700"/>
                  <a:gd name="connsiteY4" fmla="*/ 0 h 133350"/>
                  <a:gd name="connsiteX5" fmla="*/ 209550 w 647700"/>
                  <a:gd name="connsiteY5" fmla="*/ 0 h 133350"/>
                  <a:gd name="connsiteX6" fmla="*/ 209550 w 647700"/>
                  <a:gd name="connsiteY6" fmla="*/ 28575 h 133350"/>
                  <a:gd name="connsiteX7" fmla="*/ 142875 w 647700"/>
                  <a:gd name="connsiteY7" fmla="*/ 95250 h 133350"/>
                  <a:gd name="connsiteX8" fmla="*/ 76200 w 647700"/>
                  <a:gd name="connsiteY8" fmla="*/ 28575 h 133350"/>
                  <a:gd name="connsiteX9" fmla="*/ 76200 w 647700"/>
                  <a:gd name="connsiteY9" fmla="*/ 0 h 133350"/>
                  <a:gd name="connsiteX10" fmla="*/ 0 w 647700"/>
                  <a:gd name="connsiteY10" fmla="*/ 0 h 133350"/>
                  <a:gd name="connsiteX11" fmla="*/ 0 w 647700"/>
                  <a:gd name="connsiteY11" fmla="*/ 133350 h 133350"/>
                  <a:gd name="connsiteX12" fmla="*/ 647700 w 647700"/>
                  <a:gd name="connsiteY12" fmla="*/ 133350 h 133350"/>
                  <a:gd name="connsiteX13" fmla="*/ 647700 w 647700"/>
                  <a:gd name="connsiteY13" fmla="*/ 0 h 133350"/>
                  <a:gd name="connsiteX14" fmla="*/ 571500 w 647700"/>
                  <a:gd name="connsiteY14" fmla="*/ 0 h 133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647700" h="133350">
                    <a:moveTo>
                      <a:pt x="571500" y="0"/>
                    </a:moveTo>
                    <a:lnTo>
                      <a:pt x="571500" y="28575"/>
                    </a:lnTo>
                    <a:cubicBezTo>
                      <a:pt x="571500" y="65723"/>
                      <a:pt x="541973" y="95250"/>
                      <a:pt x="504825" y="95250"/>
                    </a:cubicBezTo>
                    <a:cubicBezTo>
                      <a:pt x="467678" y="95250"/>
                      <a:pt x="438150" y="65723"/>
                      <a:pt x="438150" y="28575"/>
                    </a:cubicBezTo>
                    <a:lnTo>
                      <a:pt x="438150" y="0"/>
                    </a:lnTo>
                    <a:lnTo>
                      <a:pt x="209550" y="0"/>
                    </a:lnTo>
                    <a:lnTo>
                      <a:pt x="209550" y="28575"/>
                    </a:lnTo>
                    <a:cubicBezTo>
                      <a:pt x="209550" y="65723"/>
                      <a:pt x="180023" y="95250"/>
                      <a:pt x="142875" y="95250"/>
                    </a:cubicBezTo>
                    <a:cubicBezTo>
                      <a:pt x="105728" y="95250"/>
                      <a:pt x="76200" y="65723"/>
                      <a:pt x="76200" y="28575"/>
                    </a:cubicBezTo>
                    <a:lnTo>
                      <a:pt x="76200" y="0"/>
                    </a:lnTo>
                    <a:lnTo>
                      <a:pt x="0" y="0"/>
                    </a:lnTo>
                    <a:lnTo>
                      <a:pt x="0" y="133350"/>
                    </a:lnTo>
                    <a:lnTo>
                      <a:pt x="647700" y="133350"/>
                    </a:lnTo>
                    <a:lnTo>
                      <a:pt x="647700" y="0"/>
                    </a:lnTo>
                    <a:lnTo>
                      <a:pt x="571500" y="0"/>
                    </a:lnTo>
                    <a:close/>
                  </a:path>
                </a:pathLst>
              </a:custGeom>
              <a:grpFill/>
              <a:ln w="9525" cap="flat">
                <a:noFill/>
                <a:prstDash val="solid"/>
                <a:miter/>
              </a:ln>
            </xdr:spPr>
            <xdr:txBody>
              <a:bodyPr rtlCol="0" anchor="ctr"/>
              <a:lstStyle/>
              <a:p>
                <a:endParaRPr lang="en-US"/>
              </a:p>
            </xdr:txBody>
          </xdr:sp>
        </xdr:grpSp>
        <xdr:grpSp>
          <xdr:nvGrpSpPr>
            <xdr:cNvPr id="67" name="Graphic 22" descr="Pyramid with levels">
              <a:extLst>
                <a:ext uri="{FF2B5EF4-FFF2-40B4-BE49-F238E27FC236}">
                  <a16:creationId xmlns:a16="http://schemas.microsoft.com/office/drawing/2014/main" id="{00000000-0008-0000-0000-000043000000}"/>
                </a:ext>
              </a:extLst>
            </xdr:cNvPr>
            <xdr:cNvGrpSpPr/>
          </xdr:nvGrpSpPr>
          <xdr:grpSpPr>
            <a:xfrm>
              <a:off x="9239743" y="3104283"/>
              <a:ext cx="277041" cy="365760"/>
              <a:chOff x="2766825" y="2414400"/>
              <a:chExt cx="914400" cy="914400"/>
            </a:xfrm>
            <a:solidFill>
              <a:schemeClr val="bg1"/>
            </a:solidFill>
          </xdr:grpSpPr>
          <xdr:sp macro="" textlink="">
            <xdr:nvSpPr>
              <xdr:cNvPr id="68" name="Freeform: Shape 67">
                <a:extLst>
                  <a:ext uri="{FF2B5EF4-FFF2-40B4-BE49-F238E27FC236}">
                    <a16:creationId xmlns:a16="http://schemas.microsoft.com/office/drawing/2014/main" id="{00000000-0008-0000-0000-000044000000}"/>
                  </a:ext>
                </a:extLst>
              </xdr:cNvPr>
              <xdr:cNvSpPr/>
            </xdr:nvSpPr>
            <xdr:spPr>
              <a:xfrm>
                <a:off x="3019047" y="2766825"/>
                <a:ext cx="390525" cy="114300"/>
              </a:xfrm>
              <a:custGeom>
                <a:avLst/>
                <a:gdLst>
                  <a:gd name="connsiteX0" fmla="*/ 328136 w 390525"/>
                  <a:gd name="connsiteY0" fmla="*/ 0 h 114300"/>
                  <a:gd name="connsiteX1" fmla="*/ 65913 w 390525"/>
                  <a:gd name="connsiteY1" fmla="*/ 0 h 114300"/>
                  <a:gd name="connsiteX2" fmla="*/ 0 w 390525"/>
                  <a:gd name="connsiteY2" fmla="*/ 114300 h 114300"/>
                  <a:gd name="connsiteX3" fmla="*/ 394049 w 390525"/>
                  <a:gd name="connsiteY3" fmla="*/ 114300 h 114300"/>
                  <a:gd name="connsiteX4" fmla="*/ 328136 w 390525"/>
                  <a:gd name="connsiteY4" fmla="*/ 0 h 114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90525" h="114300">
                    <a:moveTo>
                      <a:pt x="328136" y="0"/>
                    </a:moveTo>
                    <a:lnTo>
                      <a:pt x="65913" y="0"/>
                    </a:lnTo>
                    <a:lnTo>
                      <a:pt x="0" y="114300"/>
                    </a:lnTo>
                    <a:lnTo>
                      <a:pt x="394049" y="114300"/>
                    </a:lnTo>
                    <a:lnTo>
                      <a:pt x="328136" y="0"/>
                    </a:lnTo>
                    <a:close/>
                  </a:path>
                </a:pathLst>
              </a:custGeom>
              <a:grpFill/>
              <a:ln w="9525" cap="flat">
                <a:noFill/>
                <a:prstDash val="solid"/>
                <a:miter/>
              </a:ln>
            </xdr:spPr>
            <xdr:txBody>
              <a:bodyPr rtlCol="0" anchor="ctr"/>
              <a:lstStyle/>
              <a:p>
                <a:endParaRPr lang="en-US"/>
              </a:p>
            </xdr:txBody>
          </xdr:sp>
          <xdr:sp macro="" textlink="">
            <xdr:nvSpPr>
              <xdr:cNvPr id="69" name="Freeform: Shape 68">
                <a:extLst>
                  <a:ext uri="{FF2B5EF4-FFF2-40B4-BE49-F238E27FC236}">
                    <a16:creationId xmlns:a16="http://schemas.microsoft.com/office/drawing/2014/main" id="{00000000-0008-0000-0000-000045000000}"/>
                  </a:ext>
                </a:extLst>
              </xdr:cNvPr>
              <xdr:cNvSpPr/>
            </xdr:nvSpPr>
            <xdr:spPr>
              <a:xfrm>
                <a:off x="3106963" y="2539749"/>
                <a:ext cx="209550" cy="180975"/>
              </a:xfrm>
              <a:custGeom>
                <a:avLst/>
                <a:gdLst>
                  <a:gd name="connsiteX0" fmla="*/ 109061 w 209550"/>
                  <a:gd name="connsiteY0" fmla="*/ 0 h 180975"/>
                  <a:gd name="connsiteX1" fmla="*/ 0 w 209550"/>
                  <a:gd name="connsiteY1" fmla="*/ 188976 h 180975"/>
                  <a:gd name="connsiteX2" fmla="*/ 218218 w 209550"/>
                  <a:gd name="connsiteY2" fmla="*/ 188976 h 180975"/>
                  <a:gd name="connsiteX3" fmla="*/ 109061 w 209550"/>
                  <a:gd name="connsiteY3" fmla="*/ 0 h 180975"/>
                </a:gdLst>
                <a:ahLst/>
                <a:cxnLst>
                  <a:cxn ang="0">
                    <a:pos x="connsiteX0" y="connsiteY0"/>
                  </a:cxn>
                  <a:cxn ang="0">
                    <a:pos x="connsiteX1" y="connsiteY1"/>
                  </a:cxn>
                  <a:cxn ang="0">
                    <a:pos x="connsiteX2" y="connsiteY2"/>
                  </a:cxn>
                  <a:cxn ang="0">
                    <a:pos x="connsiteX3" y="connsiteY3"/>
                  </a:cxn>
                </a:cxnLst>
                <a:rect l="l" t="t" r="r" b="b"/>
                <a:pathLst>
                  <a:path w="209550" h="180975">
                    <a:moveTo>
                      <a:pt x="109061" y="0"/>
                    </a:moveTo>
                    <a:lnTo>
                      <a:pt x="0" y="188976"/>
                    </a:lnTo>
                    <a:lnTo>
                      <a:pt x="218218" y="188976"/>
                    </a:lnTo>
                    <a:lnTo>
                      <a:pt x="109061" y="0"/>
                    </a:lnTo>
                    <a:close/>
                  </a:path>
                </a:pathLst>
              </a:custGeom>
              <a:grpFill/>
              <a:ln w="9525" cap="flat">
                <a:noFill/>
                <a:prstDash val="solid"/>
                <a:miter/>
              </a:ln>
            </xdr:spPr>
            <xdr:txBody>
              <a:bodyPr rtlCol="0" anchor="ctr"/>
              <a:lstStyle/>
              <a:p>
                <a:endParaRPr lang="en-US"/>
              </a:p>
            </xdr:txBody>
          </xdr:sp>
          <xdr:sp macro="" textlink="">
            <xdr:nvSpPr>
              <xdr:cNvPr id="70" name="Freeform: Shape 69">
                <a:extLst>
                  <a:ext uri="{FF2B5EF4-FFF2-40B4-BE49-F238E27FC236}">
                    <a16:creationId xmlns:a16="http://schemas.microsoft.com/office/drawing/2014/main" id="{00000000-0008-0000-0000-000046000000}"/>
                  </a:ext>
                </a:extLst>
              </xdr:cNvPr>
              <xdr:cNvSpPr/>
            </xdr:nvSpPr>
            <xdr:spPr>
              <a:xfrm>
                <a:off x="2931036" y="2919225"/>
                <a:ext cx="561975" cy="114300"/>
              </a:xfrm>
              <a:custGeom>
                <a:avLst/>
                <a:gdLst>
                  <a:gd name="connsiteX0" fmla="*/ 504063 w 561975"/>
                  <a:gd name="connsiteY0" fmla="*/ 0 h 114300"/>
                  <a:gd name="connsiteX1" fmla="*/ 66008 w 561975"/>
                  <a:gd name="connsiteY1" fmla="*/ 0 h 114300"/>
                  <a:gd name="connsiteX2" fmla="*/ 0 w 561975"/>
                  <a:gd name="connsiteY2" fmla="*/ 114300 h 114300"/>
                  <a:gd name="connsiteX3" fmla="*/ 570071 w 561975"/>
                  <a:gd name="connsiteY3" fmla="*/ 114300 h 114300"/>
                  <a:gd name="connsiteX4" fmla="*/ 504063 w 561975"/>
                  <a:gd name="connsiteY4" fmla="*/ 0 h 114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61975" h="114300">
                    <a:moveTo>
                      <a:pt x="504063" y="0"/>
                    </a:moveTo>
                    <a:lnTo>
                      <a:pt x="66008" y="0"/>
                    </a:lnTo>
                    <a:lnTo>
                      <a:pt x="0" y="114300"/>
                    </a:lnTo>
                    <a:lnTo>
                      <a:pt x="570071" y="114300"/>
                    </a:lnTo>
                    <a:lnTo>
                      <a:pt x="504063" y="0"/>
                    </a:lnTo>
                    <a:close/>
                  </a:path>
                </a:pathLst>
              </a:custGeom>
              <a:grpFill/>
              <a:ln w="9525" cap="flat">
                <a:noFill/>
                <a:prstDash val="solid"/>
                <a:miter/>
              </a:ln>
            </xdr:spPr>
            <xdr:txBody>
              <a:bodyPr rtlCol="0" anchor="ctr"/>
              <a:lstStyle/>
              <a:p>
                <a:endParaRPr lang="en-US"/>
              </a:p>
            </xdr:txBody>
          </xdr:sp>
          <xdr:sp macro="" textlink="">
            <xdr:nvSpPr>
              <xdr:cNvPr id="71" name="Freeform: Shape 70">
                <a:extLst>
                  <a:ext uri="{FF2B5EF4-FFF2-40B4-BE49-F238E27FC236}">
                    <a16:creationId xmlns:a16="http://schemas.microsoft.com/office/drawing/2014/main" id="{00000000-0008-0000-0000-000047000000}"/>
                  </a:ext>
                </a:extLst>
              </xdr:cNvPr>
              <xdr:cNvSpPr/>
            </xdr:nvSpPr>
            <xdr:spPr>
              <a:xfrm>
                <a:off x="2843025" y="3071625"/>
                <a:ext cx="742950" cy="114300"/>
              </a:xfrm>
              <a:custGeom>
                <a:avLst/>
                <a:gdLst>
                  <a:gd name="connsiteX0" fmla="*/ 680085 w 742950"/>
                  <a:gd name="connsiteY0" fmla="*/ 0 h 114300"/>
                  <a:gd name="connsiteX1" fmla="*/ 66008 w 742950"/>
                  <a:gd name="connsiteY1" fmla="*/ 0 h 114300"/>
                  <a:gd name="connsiteX2" fmla="*/ 0 w 742950"/>
                  <a:gd name="connsiteY2" fmla="*/ 114300 h 114300"/>
                  <a:gd name="connsiteX3" fmla="*/ 746093 w 742950"/>
                  <a:gd name="connsiteY3" fmla="*/ 114300 h 114300"/>
                  <a:gd name="connsiteX4" fmla="*/ 680085 w 742950"/>
                  <a:gd name="connsiteY4" fmla="*/ 0 h 114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42950" h="114300">
                    <a:moveTo>
                      <a:pt x="680085" y="0"/>
                    </a:moveTo>
                    <a:lnTo>
                      <a:pt x="66008" y="0"/>
                    </a:lnTo>
                    <a:lnTo>
                      <a:pt x="0" y="114300"/>
                    </a:lnTo>
                    <a:lnTo>
                      <a:pt x="746093" y="114300"/>
                    </a:lnTo>
                    <a:lnTo>
                      <a:pt x="680085" y="0"/>
                    </a:lnTo>
                    <a:close/>
                  </a:path>
                </a:pathLst>
              </a:custGeom>
              <a:grpFill/>
              <a:ln w="9525" cap="flat">
                <a:noFill/>
                <a:prstDash val="solid"/>
                <a:miter/>
              </a:ln>
            </xdr:spPr>
            <xdr:txBody>
              <a:bodyPr rtlCol="0" anchor="ctr"/>
              <a:lstStyle/>
              <a:p>
                <a:endParaRPr lang="en-US"/>
              </a:p>
            </xdr:txBody>
          </xdr:sp>
        </xdr:grpSp>
        <xdr:grpSp>
          <xdr:nvGrpSpPr>
            <xdr:cNvPr id="72" name="Graphic 24" descr="Circles with arrows">
              <a:extLst>
                <a:ext uri="{FF2B5EF4-FFF2-40B4-BE49-F238E27FC236}">
                  <a16:creationId xmlns:a16="http://schemas.microsoft.com/office/drawing/2014/main" id="{00000000-0008-0000-0000-000048000000}"/>
                </a:ext>
              </a:extLst>
            </xdr:cNvPr>
            <xdr:cNvGrpSpPr/>
          </xdr:nvGrpSpPr>
          <xdr:grpSpPr>
            <a:xfrm>
              <a:off x="5028654" y="1949358"/>
              <a:ext cx="274320" cy="365760"/>
              <a:chOff x="2916825" y="2564400"/>
              <a:chExt cx="914400" cy="914400"/>
            </a:xfrm>
            <a:solidFill>
              <a:schemeClr val="bg1"/>
            </a:solidFill>
          </xdr:grpSpPr>
          <xdr:sp macro="" textlink="">
            <xdr:nvSpPr>
              <xdr:cNvPr id="73" name="Freeform: Shape 72">
                <a:extLst>
                  <a:ext uri="{FF2B5EF4-FFF2-40B4-BE49-F238E27FC236}">
                    <a16:creationId xmlns:a16="http://schemas.microsoft.com/office/drawing/2014/main" id="{00000000-0008-0000-0000-000049000000}"/>
                  </a:ext>
                </a:extLst>
              </xdr:cNvPr>
              <xdr:cNvSpPr/>
            </xdr:nvSpPr>
            <xdr:spPr>
              <a:xfrm>
                <a:off x="3437880" y="2750699"/>
                <a:ext cx="257175" cy="247650"/>
              </a:xfrm>
              <a:custGeom>
                <a:avLst/>
                <a:gdLst>
                  <a:gd name="connsiteX0" fmla="*/ 13393 w 257175"/>
                  <a:gd name="connsiteY0" fmla="*/ 37253 h 247650"/>
                  <a:gd name="connsiteX1" fmla="*/ 172175 w 257175"/>
                  <a:gd name="connsiteY1" fmla="*/ 189653 h 247650"/>
                  <a:gd name="connsiteX2" fmla="*/ 142838 w 257175"/>
                  <a:gd name="connsiteY2" fmla="*/ 172222 h 247650"/>
                  <a:gd name="connsiteX3" fmla="*/ 116341 w 257175"/>
                  <a:gd name="connsiteY3" fmla="*/ 177095 h 247650"/>
                  <a:gd name="connsiteX4" fmla="*/ 121215 w 257175"/>
                  <a:gd name="connsiteY4" fmla="*/ 203592 h 247650"/>
                  <a:gd name="connsiteX5" fmla="*/ 123788 w 257175"/>
                  <a:gd name="connsiteY5" fmla="*/ 205083 h 247650"/>
                  <a:gd name="connsiteX6" fmla="*/ 190463 w 257175"/>
                  <a:gd name="connsiteY6" fmla="*/ 244612 h 247650"/>
                  <a:gd name="connsiteX7" fmla="*/ 202369 w 257175"/>
                  <a:gd name="connsiteY7" fmla="*/ 248803 h 247650"/>
                  <a:gd name="connsiteX8" fmla="*/ 202845 w 257175"/>
                  <a:gd name="connsiteY8" fmla="*/ 248803 h 247650"/>
                  <a:gd name="connsiteX9" fmla="*/ 204369 w 257175"/>
                  <a:gd name="connsiteY9" fmla="*/ 248803 h 247650"/>
                  <a:gd name="connsiteX10" fmla="*/ 205131 w 257175"/>
                  <a:gd name="connsiteY10" fmla="*/ 248803 h 247650"/>
                  <a:gd name="connsiteX11" fmla="*/ 205131 w 257175"/>
                  <a:gd name="connsiteY11" fmla="*/ 248803 h 247650"/>
                  <a:gd name="connsiteX12" fmla="*/ 206655 w 257175"/>
                  <a:gd name="connsiteY12" fmla="*/ 248803 h 247650"/>
                  <a:gd name="connsiteX13" fmla="*/ 218276 w 257175"/>
                  <a:gd name="connsiteY13" fmla="*/ 240040 h 247650"/>
                  <a:gd name="connsiteX14" fmla="*/ 259995 w 257175"/>
                  <a:gd name="connsiteY14" fmla="*/ 169841 h 247650"/>
                  <a:gd name="connsiteX15" fmla="*/ 251057 w 257175"/>
                  <a:gd name="connsiteY15" fmla="*/ 144426 h 247650"/>
                  <a:gd name="connsiteX16" fmla="*/ 227134 w 257175"/>
                  <a:gd name="connsiteY16" fmla="*/ 150791 h 247650"/>
                  <a:gd name="connsiteX17" fmla="*/ 209513 w 257175"/>
                  <a:gd name="connsiteY17" fmla="*/ 180795 h 247650"/>
                  <a:gd name="connsiteX18" fmla="*/ 209513 w 257175"/>
                  <a:gd name="connsiteY18" fmla="*/ 180795 h 247650"/>
                  <a:gd name="connsiteX19" fmla="*/ 84640 w 257175"/>
                  <a:gd name="connsiteY19" fmla="*/ 27537 h 247650"/>
                  <a:gd name="connsiteX20" fmla="*/ 24728 w 257175"/>
                  <a:gd name="connsiteY20" fmla="*/ 867 h 247650"/>
                  <a:gd name="connsiteX21" fmla="*/ 867 w 257175"/>
                  <a:gd name="connsiteY21" fmla="*/ 13393 h 247650"/>
                  <a:gd name="connsiteX22" fmla="*/ 13393 w 257175"/>
                  <a:gd name="connsiteY22" fmla="*/ 37253 h 2476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Lst>
                <a:rect l="l" t="t" r="r" b="b"/>
                <a:pathLst>
                  <a:path w="257175" h="247650">
                    <a:moveTo>
                      <a:pt x="13393" y="37253"/>
                    </a:moveTo>
                    <a:cubicBezTo>
                      <a:pt x="87226" y="60452"/>
                      <a:pt x="145967" y="116833"/>
                      <a:pt x="172175" y="189653"/>
                    </a:cubicBezTo>
                    <a:lnTo>
                      <a:pt x="142838" y="172222"/>
                    </a:lnTo>
                    <a:cubicBezTo>
                      <a:pt x="134176" y="166251"/>
                      <a:pt x="122312" y="168433"/>
                      <a:pt x="116341" y="177095"/>
                    </a:cubicBezTo>
                    <a:cubicBezTo>
                      <a:pt x="110370" y="185758"/>
                      <a:pt x="112552" y="197621"/>
                      <a:pt x="121215" y="203592"/>
                    </a:cubicBezTo>
                    <a:cubicBezTo>
                      <a:pt x="122032" y="204156"/>
                      <a:pt x="122892" y="204654"/>
                      <a:pt x="123788" y="205083"/>
                    </a:cubicBezTo>
                    <a:lnTo>
                      <a:pt x="190463" y="244612"/>
                    </a:lnTo>
                    <a:cubicBezTo>
                      <a:pt x="193840" y="247322"/>
                      <a:pt x="198039" y="248799"/>
                      <a:pt x="202369" y="248803"/>
                    </a:cubicBezTo>
                    <a:lnTo>
                      <a:pt x="202845" y="248803"/>
                    </a:lnTo>
                    <a:lnTo>
                      <a:pt x="204369" y="248803"/>
                    </a:lnTo>
                    <a:lnTo>
                      <a:pt x="205131" y="248803"/>
                    </a:lnTo>
                    <a:lnTo>
                      <a:pt x="205131" y="248803"/>
                    </a:lnTo>
                    <a:lnTo>
                      <a:pt x="206655" y="248803"/>
                    </a:lnTo>
                    <a:cubicBezTo>
                      <a:pt x="211536" y="247535"/>
                      <a:pt x="215714" y="244384"/>
                      <a:pt x="218276" y="240040"/>
                    </a:cubicBezTo>
                    <a:lnTo>
                      <a:pt x="259995" y="169841"/>
                    </a:lnTo>
                    <a:cubicBezTo>
                      <a:pt x="264545" y="160355"/>
                      <a:pt x="260544" y="148976"/>
                      <a:pt x="251057" y="144426"/>
                    </a:cubicBezTo>
                    <a:cubicBezTo>
                      <a:pt x="242603" y="140372"/>
                      <a:pt x="232455" y="143071"/>
                      <a:pt x="227134" y="150791"/>
                    </a:cubicBezTo>
                    <a:lnTo>
                      <a:pt x="209513" y="180795"/>
                    </a:lnTo>
                    <a:lnTo>
                      <a:pt x="209513" y="180795"/>
                    </a:lnTo>
                    <a:cubicBezTo>
                      <a:pt x="187493" y="116454"/>
                      <a:pt x="143205" y="62101"/>
                      <a:pt x="84640" y="27537"/>
                    </a:cubicBezTo>
                    <a:cubicBezTo>
                      <a:pt x="65740" y="16414"/>
                      <a:pt x="45642" y="7467"/>
                      <a:pt x="24728" y="867"/>
                    </a:cubicBezTo>
                    <a:cubicBezTo>
                      <a:pt x="14680" y="-2263"/>
                      <a:pt x="3997" y="3345"/>
                      <a:pt x="867" y="13393"/>
                    </a:cubicBezTo>
                    <a:cubicBezTo>
                      <a:pt x="-2263" y="23441"/>
                      <a:pt x="3345" y="34123"/>
                      <a:pt x="13393" y="37253"/>
                    </a:cubicBezTo>
                    <a:close/>
                  </a:path>
                </a:pathLst>
              </a:custGeom>
              <a:grpFill/>
              <a:ln w="9525" cap="flat">
                <a:noFill/>
                <a:prstDash val="solid"/>
                <a:miter/>
              </a:ln>
            </xdr:spPr>
            <xdr:txBody>
              <a:bodyPr rtlCol="0" anchor="ctr"/>
              <a:lstStyle/>
              <a:p>
                <a:endParaRPr lang="en-US"/>
              </a:p>
            </xdr:txBody>
          </xdr:sp>
          <xdr:sp macro="" textlink="">
            <xdr:nvSpPr>
              <xdr:cNvPr id="74" name="Freeform: Shape 73">
                <a:extLst>
                  <a:ext uri="{FF2B5EF4-FFF2-40B4-BE49-F238E27FC236}">
                    <a16:creationId xmlns:a16="http://schemas.microsoft.com/office/drawing/2014/main" id="{00000000-0008-0000-0000-00004A000000}"/>
                  </a:ext>
                </a:extLst>
              </xdr:cNvPr>
              <xdr:cNvSpPr/>
            </xdr:nvSpPr>
            <xdr:spPr>
              <a:xfrm>
                <a:off x="3091352" y="2796810"/>
                <a:ext cx="133350" cy="304800"/>
              </a:xfrm>
              <a:custGeom>
                <a:avLst/>
                <a:gdLst>
                  <a:gd name="connsiteX0" fmla="*/ 7781 w 133350"/>
                  <a:gd name="connsiteY0" fmla="*/ 292989 h 304800"/>
                  <a:gd name="connsiteX1" fmla="*/ 26355 w 133350"/>
                  <a:gd name="connsiteY1" fmla="*/ 307658 h 304800"/>
                  <a:gd name="connsiteX2" fmla="*/ 30737 w 133350"/>
                  <a:gd name="connsiteY2" fmla="*/ 307086 h 304800"/>
                  <a:gd name="connsiteX3" fmla="*/ 44548 w 133350"/>
                  <a:gd name="connsiteY3" fmla="*/ 284226 h 304800"/>
                  <a:gd name="connsiteX4" fmla="*/ 73123 w 133350"/>
                  <a:gd name="connsiteY4" fmla="*/ 101537 h 304800"/>
                  <a:gd name="connsiteX5" fmla="*/ 99221 w 133350"/>
                  <a:gd name="connsiteY5" fmla="*/ 65151 h 304800"/>
                  <a:gd name="connsiteX6" fmla="*/ 99793 w 133350"/>
                  <a:gd name="connsiteY6" fmla="*/ 65723 h 304800"/>
                  <a:gd name="connsiteX7" fmla="*/ 99793 w 133350"/>
                  <a:gd name="connsiteY7" fmla="*/ 100584 h 304800"/>
                  <a:gd name="connsiteX8" fmla="*/ 118843 w 133350"/>
                  <a:gd name="connsiteY8" fmla="*/ 119634 h 304800"/>
                  <a:gd name="connsiteX9" fmla="*/ 137893 w 133350"/>
                  <a:gd name="connsiteY9" fmla="*/ 100584 h 304800"/>
                  <a:gd name="connsiteX10" fmla="*/ 138655 w 133350"/>
                  <a:gd name="connsiteY10" fmla="*/ 19812 h 304800"/>
                  <a:gd name="connsiteX11" fmla="*/ 119605 w 133350"/>
                  <a:gd name="connsiteY11" fmla="*/ 762 h 304800"/>
                  <a:gd name="connsiteX12" fmla="*/ 38738 w 133350"/>
                  <a:gd name="connsiteY12" fmla="*/ 0 h 304800"/>
                  <a:gd name="connsiteX13" fmla="*/ 19688 w 133350"/>
                  <a:gd name="connsiteY13" fmla="*/ 19050 h 304800"/>
                  <a:gd name="connsiteX14" fmla="*/ 38738 w 133350"/>
                  <a:gd name="connsiteY14" fmla="*/ 38100 h 304800"/>
                  <a:gd name="connsiteX15" fmla="*/ 72551 w 133350"/>
                  <a:gd name="connsiteY15" fmla="*/ 38100 h 304800"/>
                  <a:gd name="connsiteX16" fmla="*/ 39785 w 133350"/>
                  <a:gd name="connsiteY16" fmla="*/ 81915 h 304800"/>
                  <a:gd name="connsiteX17" fmla="*/ 7781 w 133350"/>
                  <a:gd name="connsiteY17" fmla="*/ 292989 h 304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33350" h="304800">
                    <a:moveTo>
                      <a:pt x="7781" y="292989"/>
                    </a:moveTo>
                    <a:cubicBezTo>
                      <a:pt x="9816" y="301598"/>
                      <a:pt x="17509" y="307674"/>
                      <a:pt x="26355" y="307658"/>
                    </a:cubicBezTo>
                    <a:cubicBezTo>
                      <a:pt x="27833" y="307649"/>
                      <a:pt x="29305" y="307457"/>
                      <a:pt x="30737" y="307086"/>
                    </a:cubicBezTo>
                    <a:cubicBezTo>
                      <a:pt x="40806" y="304509"/>
                      <a:pt x="46951" y="294338"/>
                      <a:pt x="44548" y="284226"/>
                    </a:cubicBezTo>
                    <a:cubicBezTo>
                      <a:pt x="30027" y="221928"/>
                      <a:pt x="40273" y="156425"/>
                      <a:pt x="73123" y="101537"/>
                    </a:cubicBezTo>
                    <a:cubicBezTo>
                      <a:pt x="80730" y="88661"/>
                      <a:pt x="89464" y="76484"/>
                      <a:pt x="99221" y="65151"/>
                    </a:cubicBezTo>
                    <a:lnTo>
                      <a:pt x="99793" y="65723"/>
                    </a:lnTo>
                    <a:lnTo>
                      <a:pt x="99793" y="100584"/>
                    </a:lnTo>
                    <a:cubicBezTo>
                      <a:pt x="99793" y="111105"/>
                      <a:pt x="108322" y="119634"/>
                      <a:pt x="118843" y="119634"/>
                    </a:cubicBezTo>
                    <a:cubicBezTo>
                      <a:pt x="129364" y="119634"/>
                      <a:pt x="137893" y="111105"/>
                      <a:pt x="137893" y="100584"/>
                    </a:cubicBezTo>
                    <a:lnTo>
                      <a:pt x="138655" y="19812"/>
                    </a:lnTo>
                    <a:cubicBezTo>
                      <a:pt x="138655" y="9291"/>
                      <a:pt x="130126" y="762"/>
                      <a:pt x="119605" y="762"/>
                    </a:cubicBezTo>
                    <a:lnTo>
                      <a:pt x="38738" y="0"/>
                    </a:lnTo>
                    <a:cubicBezTo>
                      <a:pt x="28216" y="0"/>
                      <a:pt x="19688" y="8529"/>
                      <a:pt x="19688" y="19050"/>
                    </a:cubicBezTo>
                    <a:cubicBezTo>
                      <a:pt x="19688" y="29571"/>
                      <a:pt x="28216" y="38100"/>
                      <a:pt x="38738" y="38100"/>
                    </a:cubicBezTo>
                    <a:lnTo>
                      <a:pt x="72551" y="38100"/>
                    </a:lnTo>
                    <a:cubicBezTo>
                      <a:pt x="60264" y="51632"/>
                      <a:pt x="49293" y="66304"/>
                      <a:pt x="39785" y="81915"/>
                    </a:cubicBezTo>
                    <a:cubicBezTo>
                      <a:pt x="2095" y="145441"/>
                      <a:pt x="-9384" y="221146"/>
                      <a:pt x="7781" y="292989"/>
                    </a:cubicBezTo>
                    <a:close/>
                  </a:path>
                </a:pathLst>
              </a:custGeom>
              <a:grpFill/>
              <a:ln w="9525" cap="flat">
                <a:noFill/>
                <a:prstDash val="solid"/>
                <a:miter/>
              </a:ln>
            </xdr:spPr>
            <xdr:txBody>
              <a:bodyPr rtlCol="0" anchor="ctr"/>
              <a:lstStyle/>
              <a:p>
                <a:endParaRPr lang="en-US"/>
              </a:p>
            </xdr:txBody>
          </xdr:sp>
          <xdr:sp macro="" textlink="">
            <xdr:nvSpPr>
              <xdr:cNvPr id="75" name="Freeform: Shape 74">
                <a:extLst>
                  <a:ext uri="{FF2B5EF4-FFF2-40B4-BE49-F238E27FC236}">
                    <a16:creationId xmlns:a16="http://schemas.microsoft.com/office/drawing/2014/main" id="{00000000-0008-0000-0000-00004B000000}"/>
                  </a:ext>
                </a:extLst>
              </xdr:cNvPr>
              <xdr:cNvSpPr/>
            </xdr:nvSpPr>
            <xdr:spPr>
              <a:xfrm>
                <a:off x="3262459" y="3198221"/>
                <a:ext cx="314325" cy="161925"/>
              </a:xfrm>
              <a:custGeom>
                <a:avLst/>
                <a:gdLst>
                  <a:gd name="connsiteX0" fmla="*/ 285112 w 314325"/>
                  <a:gd name="connsiteY0" fmla="*/ 5783 h 161925"/>
                  <a:gd name="connsiteX1" fmla="*/ 68418 w 314325"/>
                  <a:gd name="connsiteY1" fmla="*/ 69124 h 161925"/>
                  <a:gd name="connsiteX2" fmla="*/ 68418 w 314325"/>
                  <a:gd name="connsiteY2" fmla="*/ 69124 h 161925"/>
                  <a:gd name="connsiteX3" fmla="*/ 98707 w 314325"/>
                  <a:gd name="connsiteY3" fmla="*/ 51979 h 161925"/>
                  <a:gd name="connsiteX4" fmla="*/ 105708 w 314325"/>
                  <a:gd name="connsiteY4" fmla="*/ 25928 h 161925"/>
                  <a:gd name="connsiteX5" fmla="*/ 79657 w 314325"/>
                  <a:gd name="connsiteY5" fmla="*/ 18927 h 161925"/>
                  <a:gd name="connsiteX6" fmla="*/ 9649 w 314325"/>
                  <a:gd name="connsiteY6" fmla="*/ 58646 h 161925"/>
                  <a:gd name="connsiteX7" fmla="*/ 2487 w 314325"/>
                  <a:gd name="connsiteY7" fmla="*/ 84618 h 161925"/>
                  <a:gd name="connsiteX8" fmla="*/ 2505 w 314325"/>
                  <a:gd name="connsiteY8" fmla="*/ 84650 h 161925"/>
                  <a:gd name="connsiteX9" fmla="*/ 42605 w 314325"/>
                  <a:gd name="connsiteY9" fmla="*/ 154849 h 161925"/>
                  <a:gd name="connsiteX10" fmla="*/ 68704 w 314325"/>
                  <a:gd name="connsiteY10" fmla="*/ 161897 h 161925"/>
                  <a:gd name="connsiteX11" fmla="*/ 75752 w 314325"/>
                  <a:gd name="connsiteY11" fmla="*/ 135799 h 161925"/>
                  <a:gd name="connsiteX12" fmla="*/ 58702 w 314325"/>
                  <a:gd name="connsiteY12" fmla="*/ 106081 h 161925"/>
                  <a:gd name="connsiteX13" fmla="*/ 311591 w 314325"/>
                  <a:gd name="connsiteY13" fmla="*/ 33405 h 161925"/>
                  <a:gd name="connsiteX14" fmla="*/ 313422 w 314325"/>
                  <a:gd name="connsiteY14" fmla="*/ 6526 h 161925"/>
                  <a:gd name="connsiteX15" fmla="*/ 286543 w 314325"/>
                  <a:gd name="connsiteY15" fmla="*/ 4696 h 161925"/>
                  <a:gd name="connsiteX16" fmla="*/ 285397 w 314325"/>
                  <a:gd name="connsiteY16" fmla="*/ 5783 h 1619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314325" h="161925">
                    <a:moveTo>
                      <a:pt x="285112" y="5783"/>
                    </a:moveTo>
                    <a:cubicBezTo>
                      <a:pt x="227208" y="60409"/>
                      <a:pt x="146627" y="83964"/>
                      <a:pt x="68418" y="69124"/>
                    </a:cubicBezTo>
                    <a:lnTo>
                      <a:pt x="68418" y="69124"/>
                    </a:lnTo>
                    <a:lnTo>
                      <a:pt x="98707" y="51979"/>
                    </a:lnTo>
                    <a:cubicBezTo>
                      <a:pt x="107834" y="46718"/>
                      <a:pt x="110969" y="35055"/>
                      <a:pt x="105708" y="25928"/>
                    </a:cubicBezTo>
                    <a:cubicBezTo>
                      <a:pt x="100447" y="16801"/>
                      <a:pt x="88784" y="13666"/>
                      <a:pt x="79657" y="18927"/>
                    </a:cubicBezTo>
                    <a:lnTo>
                      <a:pt x="9649" y="58646"/>
                    </a:lnTo>
                    <a:cubicBezTo>
                      <a:pt x="499" y="63840"/>
                      <a:pt x="-2707" y="75468"/>
                      <a:pt x="2487" y="84618"/>
                    </a:cubicBezTo>
                    <a:cubicBezTo>
                      <a:pt x="2492" y="84629"/>
                      <a:pt x="2499" y="84639"/>
                      <a:pt x="2505" y="84650"/>
                    </a:cubicBezTo>
                    <a:lnTo>
                      <a:pt x="42605" y="154849"/>
                    </a:lnTo>
                    <a:cubicBezTo>
                      <a:pt x="47866" y="164002"/>
                      <a:pt x="59550" y="167158"/>
                      <a:pt x="68704" y="161897"/>
                    </a:cubicBezTo>
                    <a:cubicBezTo>
                      <a:pt x="77857" y="156637"/>
                      <a:pt x="81013" y="144952"/>
                      <a:pt x="75752" y="135799"/>
                    </a:cubicBezTo>
                    <a:lnTo>
                      <a:pt x="58702" y="106081"/>
                    </a:lnTo>
                    <a:cubicBezTo>
                      <a:pt x="149801" y="124416"/>
                      <a:pt x="244126" y="97309"/>
                      <a:pt x="311591" y="33405"/>
                    </a:cubicBezTo>
                    <a:cubicBezTo>
                      <a:pt x="319519" y="26488"/>
                      <a:pt x="320339" y="14454"/>
                      <a:pt x="313422" y="6526"/>
                    </a:cubicBezTo>
                    <a:cubicBezTo>
                      <a:pt x="306506" y="-1401"/>
                      <a:pt x="294472" y="-2221"/>
                      <a:pt x="286543" y="4696"/>
                    </a:cubicBezTo>
                    <a:cubicBezTo>
                      <a:pt x="286147" y="5041"/>
                      <a:pt x="285764" y="5404"/>
                      <a:pt x="285397" y="5783"/>
                    </a:cubicBezTo>
                    <a:close/>
                  </a:path>
                </a:pathLst>
              </a:custGeom>
              <a:grpFill/>
              <a:ln w="9525" cap="flat">
                <a:noFill/>
                <a:prstDash val="solid"/>
                <a:miter/>
              </a:ln>
            </xdr:spPr>
            <xdr:txBody>
              <a:bodyPr rtlCol="0" anchor="ctr"/>
              <a:lstStyle/>
              <a:p>
                <a:endParaRPr lang="en-US"/>
              </a:p>
            </xdr:txBody>
          </xdr:sp>
          <xdr:sp macro="" textlink="">
            <xdr:nvSpPr>
              <xdr:cNvPr id="76" name="Freeform: Shape 75">
                <a:extLst>
                  <a:ext uri="{FF2B5EF4-FFF2-40B4-BE49-F238E27FC236}">
                    <a16:creationId xmlns:a16="http://schemas.microsoft.com/office/drawing/2014/main" id="{00000000-0008-0000-0000-00004C000000}"/>
                  </a:ext>
                </a:extLst>
              </xdr:cNvPr>
              <xdr:cNvSpPr/>
            </xdr:nvSpPr>
            <xdr:spPr>
              <a:xfrm>
                <a:off x="3088275" y="3113421"/>
                <a:ext cx="152400" cy="152400"/>
              </a:xfrm>
              <a:custGeom>
                <a:avLst/>
                <a:gdLst>
                  <a:gd name="connsiteX0" fmla="*/ 152400 w 152400"/>
                  <a:gd name="connsiteY0" fmla="*/ 76200 h 152400"/>
                  <a:gd name="connsiteX1" fmla="*/ 76200 w 152400"/>
                  <a:gd name="connsiteY1" fmla="*/ 152400 h 152400"/>
                  <a:gd name="connsiteX2" fmla="*/ 0 w 152400"/>
                  <a:gd name="connsiteY2" fmla="*/ 76200 h 152400"/>
                  <a:gd name="connsiteX3" fmla="*/ 76200 w 152400"/>
                  <a:gd name="connsiteY3" fmla="*/ 0 h 152400"/>
                  <a:gd name="connsiteX4" fmla="*/ 152400 w 152400"/>
                  <a:gd name="connsiteY4" fmla="*/ 76200 h 1524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152400">
                    <a:moveTo>
                      <a:pt x="152400" y="76200"/>
                    </a:moveTo>
                    <a:cubicBezTo>
                      <a:pt x="152400" y="118284"/>
                      <a:pt x="118284" y="152400"/>
                      <a:pt x="76200" y="152400"/>
                    </a:cubicBezTo>
                    <a:cubicBezTo>
                      <a:pt x="34116" y="152400"/>
                      <a:pt x="0" y="118284"/>
                      <a:pt x="0" y="76200"/>
                    </a:cubicBezTo>
                    <a:cubicBezTo>
                      <a:pt x="0" y="34116"/>
                      <a:pt x="34116" y="0"/>
                      <a:pt x="76200" y="0"/>
                    </a:cubicBezTo>
                    <a:cubicBezTo>
                      <a:pt x="118284" y="0"/>
                      <a:pt x="152400" y="34116"/>
                      <a:pt x="152400" y="76200"/>
                    </a:cubicBezTo>
                    <a:close/>
                  </a:path>
                </a:pathLst>
              </a:custGeom>
              <a:grpFill/>
              <a:ln w="9525" cap="flat">
                <a:noFill/>
                <a:prstDash val="solid"/>
                <a:miter/>
              </a:ln>
            </xdr:spPr>
            <xdr:txBody>
              <a:bodyPr rtlCol="0" anchor="ctr"/>
              <a:lstStyle/>
              <a:p>
                <a:endParaRPr lang="en-US"/>
              </a:p>
            </xdr:txBody>
          </xdr:sp>
          <xdr:sp macro="" textlink="">
            <xdr:nvSpPr>
              <xdr:cNvPr id="77" name="Freeform: Shape 76">
                <a:extLst>
                  <a:ext uri="{FF2B5EF4-FFF2-40B4-BE49-F238E27FC236}">
                    <a16:creationId xmlns:a16="http://schemas.microsoft.com/office/drawing/2014/main" id="{00000000-0008-0000-0000-00004D000000}"/>
                  </a:ext>
                </a:extLst>
              </xdr:cNvPr>
              <xdr:cNvSpPr/>
            </xdr:nvSpPr>
            <xdr:spPr>
              <a:xfrm>
                <a:off x="3550238" y="3048270"/>
                <a:ext cx="152400" cy="152400"/>
              </a:xfrm>
              <a:custGeom>
                <a:avLst/>
                <a:gdLst>
                  <a:gd name="connsiteX0" fmla="*/ 152400 w 152400"/>
                  <a:gd name="connsiteY0" fmla="*/ 76200 h 152400"/>
                  <a:gd name="connsiteX1" fmla="*/ 76200 w 152400"/>
                  <a:gd name="connsiteY1" fmla="*/ 152400 h 152400"/>
                  <a:gd name="connsiteX2" fmla="*/ 0 w 152400"/>
                  <a:gd name="connsiteY2" fmla="*/ 76200 h 152400"/>
                  <a:gd name="connsiteX3" fmla="*/ 76200 w 152400"/>
                  <a:gd name="connsiteY3" fmla="*/ 0 h 152400"/>
                  <a:gd name="connsiteX4" fmla="*/ 152400 w 152400"/>
                  <a:gd name="connsiteY4" fmla="*/ 76200 h 1524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152400">
                    <a:moveTo>
                      <a:pt x="152400" y="76200"/>
                    </a:moveTo>
                    <a:cubicBezTo>
                      <a:pt x="152400" y="118284"/>
                      <a:pt x="118284" y="152400"/>
                      <a:pt x="76200" y="152400"/>
                    </a:cubicBezTo>
                    <a:cubicBezTo>
                      <a:pt x="34116" y="152400"/>
                      <a:pt x="0" y="118284"/>
                      <a:pt x="0" y="76200"/>
                    </a:cubicBezTo>
                    <a:cubicBezTo>
                      <a:pt x="0" y="34116"/>
                      <a:pt x="34116" y="0"/>
                      <a:pt x="76200" y="0"/>
                    </a:cubicBezTo>
                    <a:cubicBezTo>
                      <a:pt x="118284" y="0"/>
                      <a:pt x="152400" y="34116"/>
                      <a:pt x="152400" y="76200"/>
                    </a:cubicBezTo>
                    <a:close/>
                  </a:path>
                </a:pathLst>
              </a:custGeom>
              <a:grpFill/>
              <a:ln w="9525" cap="flat">
                <a:noFill/>
                <a:prstDash val="solid"/>
                <a:miter/>
              </a:ln>
            </xdr:spPr>
            <xdr:txBody>
              <a:bodyPr rtlCol="0" anchor="ctr"/>
              <a:lstStyle/>
              <a:p>
                <a:endParaRPr lang="en-US"/>
              </a:p>
            </xdr:txBody>
          </xdr:sp>
          <xdr:sp macro="" textlink="">
            <xdr:nvSpPr>
              <xdr:cNvPr id="78" name="Freeform: Shape 77">
                <a:extLst>
                  <a:ext uri="{FF2B5EF4-FFF2-40B4-BE49-F238E27FC236}">
                    <a16:creationId xmlns:a16="http://schemas.microsoft.com/office/drawing/2014/main" id="{00000000-0008-0000-0000-00004E000000}"/>
                  </a:ext>
                </a:extLst>
              </xdr:cNvPr>
              <xdr:cNvSpPr/>
            </xdr:nvSpPr>
            <xdr:spPr>
              <a:xfrm>
                <a:off x="3266869" y="2684510"/>
                <a:ext cx="152400" cy="152400"/>
              </a:xfrm>
              <a:custGeom>
                <a:avLst/>
                <a:gdLst>
                  <a:gd name="connsiteX0" fmla="*/ 152400 w 152400"/>
                  <a:gd name="connsiteY0" fmla="*/ 76200 h 152400"/>
                  <a:gd name="connsiteX1" fmla="*/ 76200 w 152400"/>
                  <a:gd name="connsiteY1" fmla="*/ 152400 h 152400"/>
                  <a:gd name="connsiteX2" fmla="*/ 0 w 152400"/>
                  <a:gd name="connsiteY2" fmla="*/ 76200 h 152400"/>
                  <a:gd name="connsiteX3" fmla="*/ 76200 w 152400"/>
                  <a:gd name="connsiteY3" fmla="*/ 0 h 152400"/>
                  <a:gd name="connsiteX4" fmla="*/ 152400 w 152400"/>
                  <a:gd name="connsiteY4" fmla="*/ 76200 h 1524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152400">
                    <a:moveTo>
                      <a:pt x="152400" y="76200"/>
                    </a:moveTo>
                    <a:cubicBezTo>
                      <a:pt x="152400" y="118284"/>
                      <a:pt x="118284" y="152400"/>
                      <a:pt x="76200" y="152400"/>
                    </a:cubicBezTo>
                    <a:cubicBezTo>
                      <a:pt x="34116" y="152400"/>
                      <a:pt x="0" y="118284"/>
                      <a:pt x="0" y="76200"/>
                    </a:cubicBezTo>
                    <a:cubicBezTo>
                      <a:pt x="0" y="34116"/>
                      <a:pt x="34116" y="0"/>
                      <a:pt x="76200" y="0"/>
                    </a:cubicBezTo>
                    <a:cubicBezTo>
                      <a:pt x="118284" y="0"/>
                      <a:pt x="152400" y="34116"/>
                      <a:pt x="152400" y="76200"/>
                    </a:cubicBezTo>
                    <a:close/>
                  </a:path>
                </a:pathLst>
              </a:custGeom>
              <a:grpFill/>
              <a:ln w="9525" cap="flat">
                <a:noFill/>
                <a:prstDash val="solid"/>
                <a:miter/>
              </a:ln>
            </xdr:spPr>
            <xdr:txBody>
              <a:bodyPr rtlCol="0" anchor="ctr"/>
              <a:lstStyle/>
              <a:p>
                <a:endParaRPr lang="en-US"/>
              </a:p>
            </xdr:txBody>
          </xdr:sp>
        </xdr:grpSp>
        <xdr:grpSp>
          <xdr:nvGrpSpPr>
            <xdr:cNvPr id="79" name="Graphic 26" descr="Register">
              <a:extLst>
                <a:ext uri="{FF2B5EF4-FFF2-40B4-BE49-F238E27FC236}">
                  <a16:creationId xmlns:a16="http://schemas.microsoft.com/office/drawing/2014/main" id="{00000000-0008-0000-0000-00004F000000}"/>
                </a:ext>
              </a:extLst>
            </xdr:cNvPr>
            <xdr:cNvGrpSpPr/>
          </xdr:nvGrpSpPr>
          <xdr:grpSpPr>
            <a:xfrm>
              <a:off x="7523114" y="1983697"/>
              <a:ext cx="230869" cy="274320"/>
              <a:chOff x="3143017" y="2809650"/>
              <a:chExt cx="762006" cy="685800"/>
            </a:xfrm>
            <a:solidFill>
              <a:schemeClr val="bg1"/>
            </a:solidFill>
          </xdr:grpSpPr>
          <xdr:sp macro="" textlink="">
            <xdr:nvSpPr>
              <xdr:cNvPr id="80" name="Freeform: Shape 79">
                <a:extLst>
                  <a:ext uri="{FF2B5EF4-FFF2-40B4-BE49-F238E27FC236}">
                    <a16:creationId xmlns:a16="http://schemas.microsoft.com/office/drawing/2014/main" id="{00000000-0008-0000-0000-000050000000}"/>
                  </a:ext>
                </a:extLst>
              </xdr:cNvPr>
              <xdr:cNvSpPr/>
            </xdr:nvSpPr>
            <xdr:spPr>
              <a:xfrm>
                <a:off x="3143023" y="3362100"/>
                <a:ext cx="762000" cy="133350"/>
              </a:xfrm>
              <a:custGeom>
                <a:avLst/>
                <a:gdLst>
                  <a:gd name="connsiteX0" fmla="*/ 381000 w 762000"/>
                  <a:gd name="connsiteY0" fmla="*/ 38100 h 133350"/>
                  <a:gd name="connsiteX1" fmla="*/ 409575 w 762000"/>
                  <a:gd name="connsiteY1" fmla="*/ 66675 h 133350"/>
                  <a:gd name="connsiteX2" fmla="*/ 381000 w 762000"/>
                  <a:gd name="connsiteY2" fmla="*/ 95250 h 133350"/>
                  <a:gd name="connsiteX3" fmla="*/ 352425 w 762000"/>
                  <a:gd name="connsiteY3" fmla="*/ 66675 h 133350"/>
                  <a:gd name="connsiteX4" fmla="*/ 381000 w 762000"/>
                  <a:gd name="connsiteY4" fmla="*/ 38100 h 133350"/>
                  <a:gd name="connsiteX5" fmla="*/ 0 w 762000"/>
                  <a:gd name="connsiteY5" fmla="*/ 133350 h 133350"/>
                  <a:gd name="connsiteX6" fmla="*/ 762000 w 762000"/>
                  <a:gd name="connsiteY6" fmla="*/ 133350 h 133350"/>
                  <a:gd name="connsiteX7" fmla="*/ 762000 w 762000"/>
                  <a:gd name="connsiteY7" fmla="*/ 0 h 133350"/>
                  <a:gd name="connsiteX8" fmla="*/ 0 w 762000"/>
                  <a:gd name="connsiteY8" fmla="*/ 0 h 133350"/>
                  <a:gd name="connsiteX9" fmla="*/ 0 w 762000"/>
                  <a:gd name="connsiteY9" fmla="*/ 133350 h 133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62000" h="133350">
                    <a:moveTo>
                      <a:pt x="381000" y="38100"/>
                    </a:moveTo>
                    <a:cubicBezTo>
                      <a:pt x="397193" y="38100"/>
                      <a:pt x="409575" y="50483"/>
                      <a:pt x="409575" y="66675"/>
                    </a:cubicBezTo>
                    <a:cubicBezTo>
                      <a:pt x="409575" y="82867"/>
                      <a:pt x="397193" y="95250"/>
                      <a:pt x="381000" y="95250"/>
                    </a:cubicBezTo>
                    <a:cubicBezTo>
                      <a:pt x="364808" y="95250"/>
                      <a:pt x="352425" y="82867"/>
                      <a:pt x="352425" y="66675"/>
                    </a:cubicBezTo>
                    <a:cubicBezTo>
                      <a:pt x="352425" y="50483"/>
                      <a:pt x="364808" y="38100"/>
                      <a:pt x="381000" y="38100"/>
                    </a:cubicBezTo>
                    <a:close/>
                    <a:moveTo>
                      <a:pt x="0" y="133350"/>
                    </a:moveTo>
                    <a:lnTo>
                      <a:pt x="762000" y="133350"/>
                    </a:lnTo>
                    <a:lnTo>
                      <a:pt x="762000" y="0"/>
                    </a:lnTo>
                    <a:lnTo>
                      <a:pt x="0" y="0"/>
                    </a:lnTo>
                    <a:lnTo>
                      <a:pt x="0" y="133350"/>
                    </a:lnTo>
                    <a:close/>
                  </a:path>
                </a:pathLst>
              </a:custGeom>
              <a:grpFill/>
              <a:ln w="9525" cap="flat">
                <a:noFill/>
                <a:prstDash val="solid"/>
                <a:miter/>
              </a:ln>
            </xdr:spPr>
            <xdr:txBody>
              <a:bodyPr rtlCol="0" anchor="ctr"/>
              <a:lstStyle/>
              <a:p>
                <a:endParaRPr lang="en-US"/>
              </a:p>
            </xdr:txBody>
          </xdr:sp>
          <xdr:sp macro="" textlink="">
            <xdr:nvSpPr>
              <xdr:cNvPr id="81" name="Freeform: Shape 80">
                <a:extLst>
                  <a:ext uri="{FF2B5EF4-FFF2-40B4-BE49-F238E27FC236}">
                    <a16:creationId xmlns:a16="http://schemas.microsoft.com/office/drawing/2014/main" id="{00000000-0008-0000-0000-000051000000}"/>
                  </a:ext>
                </a:extLst>
              </xdr:cNvPr>
              <xdr:cNvSpPr/>
            </xdr:nvSpPr>
            <xdr:spPr>
              <a:xfrm>
                <a:off x="3333525" y="3038250"/>
                <a:ext cx="95250" cy="38100"/>
              </a:xfrm>
              <a:custGeom>
                <a:avLst/>
                <a:gdLst>
                  <a:gd name="connsiteX0" fmla="*/ 0 w 95250"/>
                  <a:gd name="connsiteY0" fmla="*/ 0 h 38100"/>
                  <a:gd name="connsiteX1" fmla="*/ 95250 w 95250"/>
                  <a:gd name="connsiteY1" fmla="*/ 0 h 38100"/>
                  <a:gd name="connsiteX2" fmla="*/ 95250 w 95250"/>
                  <a:gd name="connsiteY2" fmla="*/ 38100 h 38100"/>
                  <a:gd name="connsiteX3" fmla="*/ 0 w 952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95250" h="38100">
                    <a:moveTo>
                      <a:pt x="0" y="0"/>
                    </a:moveTo>
                    <a:lnTo>
                      <a:pt x="95250" y="0"/>
                    </a:lnTo>
                    <a:lnTo>
                      <a:pt x="95250" y="38100"/>
                    </a:lnTo>
                    <a:lnTo>
                      <a:pt x="0" y="38100"/>
                    </a:lnTo>
                    <a:close/>
                  </a:path>
                </a:pathLst>
              </a:custGeom>
              <a:grpFill/>
              <a:ln w="9525" cap="flat">
                <a:noFill/>
                <a:prstDash val="solid"/>
                <a:miter/>
              </a:ln>
            </xdr:spPr>
            <xdr:txBody>
              <a:bodyPr rtlCol="0" anchor="ctr"/>
              <a:lstStyle/>
              <a:p>
                <a:endParaRPr lang="en-US"/>
              </a:p>
            </xdr:txBody>
          </xdr:sp>
          <xdr:sp macro="" textlink="">
            <xdr:nvSpPr>
              <xdr:cNvPr id="82" name="Freeform: Shape 81">
                <a:extLst>
                  <a:ext uri="{FF2B5EF4-FFF2-40B4-BE49-F238E27FC236}">
                    <a16:creationId xmlns:a16="http://schemas.microsoft.com/office/drawing/2014/main" id="{00000000-0008-0000-0000-000052000000}"/>
                  </a:ext>
                </a:extLst>
              </xdr:cNvPr>
              <xdr:cNvSpPr/>
            </xdr:nvSpPr>
            <xdr:spPr>
              <a:xfrm>
                <a:off x="3333525" y="2962050"/>
                <a:ext cx="95250" cy="38100"/>
              </a:xfrm>
              <a:custGeom>
                <a:avLst/>
                <a:gdLst>
                  <a:gd name="connsiteX0" fmla="*/ 0 w 95250"/>
                  <a:gd name="connsiteY0" fmla="*/ 0 h 38100"/>
                  <a:gd name="connsiteX1" fmla="*/ 95250 w 95250"/>
                  <a:gd name="connsiteY1" fmla="*/ 0 h 38100"/>
                  <a:gd name="connsiteX2" fmla="*/ 95250 w 95250"/>
                  <a:gd name="connsiteY2" fmla="*/ 38100 h 38100"/>
                  <a:gd name="connsiteX3" fmla="*/ 0 w 952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95250" h="38100">
                    <a:moveTo>
                      <a:pt x="0" y="0"/>
                    </a:moveTo>
                    <a:lnTo>
                      <a:pt x="95250" y="0"/>
                    </a:lnTo>
                    <a:lnTo>
                      <a:pt x="95250" y="38100"/>
                    </a:lnTo>
                    <a:lnTo>
                      <a:pt x="0" y="38100"/>
                    </a:lnTo>
                    <a:close/>
                  </a:path>
                </a:pathLst>
              </a:custGeom>
              <a:grpFill/>
              <a:ln w="9525" cap="flat">
                <a:noFill/>
                <a:prstDash val="solid"/>
                <a:miter/>
              </a:ln>
            </xdr:spPr>
            <xdr:txBody>
              <a:bodyPr rtlCol="0" anchor="ctr"/>
              <a:lstStyle/>
              <a:p>
                <a:endParaRPr lang="en-US"/>
              </a:p>
            </xdr:txBody>
          </xdr:sp>
          <xdr:sp macro="" textlink="">
            <xdr:nvSpPr>
              <xdr:cNvPr id="83" name="Freeform: Shape 82">
                <a:extLst>
                  <a:ext uri="{FF2B5EF4-FFF2-40B4-BE49-F238E27FC236}">
                    <a16:creationId xmlns:a16="http://schemas.microsoft.com/office/drawing/2014/main" id="{00000000-0008-0000-0000-000053000000}"/>
                  </a:ext>
                </a:extLst>
              </xdr:cNvPr>
              <xdr:cNvSpPr/>
            </xdr:nvSpPr>
            <xdr:spPr>
              <a:xfrm>
                <a:off x="3333525" y="2885850"/>
                <a:ext cx="95250" cy="38100"/>
              </a:xfrm>
              <a:custGeom>
                <a:avLst/>
                <a:gdLst>
                  <a:gd name="connsiteX0" fmla="*/ 0 w 95250"/>
                  <a:gd name="connsiteY0" fmla="*/ 0 h 38100"/>
                  <a:gd name="connsiteX1" fmla="*/ 95250 w 95250"/>
                  <a:gd name="connsiteY1" fmla="*/ 0 h 38100"/>
                  <a:gd name="connsiteX2" fmla="*/ 95250 w 95250"/>
                  <a:gd name="connsiteY2" fmla="*/ 38100 h 38100"/>
                  <a:gd name="connsiteX3" fmla="*/ 0 w 95250"/>
                  <a:gd name="connsiteY3" fmla="*/ 38100 h 38100"/>
                </a:gdLst>
                <a:ahLst/>
                <a:cxnLst>
                  <a:cxn ang="0">
                    <a:pos x="connsiteX0" y="connsiteY0"/>
                  </a:cxn>
                  <a:cxn ang="0">
                    <a:pos x="connsiteX1" y="connsiteY1"/>
                  </a:cxn>
                  <a:cxn ang="0">
                    <a:pos x="connsiteX2" y="connsiteY2"/>
                  </a:cxn>
                  <a:cxn ang="0">
                    <a:pos x="connsiteX3" y="connsiteY3"/>
                  </a:cxn>
                </a:cxnLst>
                <a:rect l="l" t="t" r="r" b="b"/>
                <a:pathLst>
                  <a:path w="95250" h="38100">
                    <a:moveTo>
                      <a:pt x="0" y="0"/>
                    </a:moveTo>
                    <a:lnTo>
                      <a:pt x="95250" y="0"/>
                    </a:lnTo>
                    <a:lnTo>
                      <a:pt x="95250" y="38100"/>
                    </a:lnTo>
                    <a:lnTo>
                      <a:pt x="0" y="38100"/>
                    </a:lnTo>
                    <a:close/>
                  </a:path>
                </a:pathLst>
              </a:custGeom>
              <a:grpFill/>
              <a:ln w="9525" cap="flat">
                <a:noFill/>
                <a:prstDash val="solid"/>
                <a:miter/>
              </a:ln>
            </xdr:spPr>
            <xdr:txBody>
              <a:bodyPr rtlCol="0" anchor="ctr"/>
              <a:lstStyle/>
              <a:p>
                <a:endParaRPr lang="en-US"/>
              </a:p>
            </xdr:txBody>
          </xdr:sp>
          <xdr:sp macro="" textlink="">
            <xdr:nvSpPr>
              <xdr:cNvPr id="84" name="Freeform: Shape 83">
                <a:extLst>
                  <a:ext uri="{FF2B5EF4-FFF2-40B4-BE49-F238E27FC236}">
                    <a16:creationId xmlns:a16="http://schemas.microsoft.com/office/drawing/2014/main" id="{00000000-0008-0000-0000-000054000000}"/>
                  </a:ext>
                </a:extLst>
              </xdr:cNvPr>
              <xdr:cNvSpPr/>
            </xdr:nvSpPr>
            <xdr:spPr>
              <a:xfrm>
                <a:off x="3143017" y="2809650"/>
                <a:ext cx="761997" cy="514350"/>
              </a:xfrm>
              <a:custGeom>
                <a:avLst/>
                <a:gdLst>
                  <a:gd name="connsiteX0" fmla="*/ 647700 w 762000"/>
                  <a:gd name="connsiteY0" fmla="*/ 304800 h 514350"/>
                  <a:gd name="connsiteX1" fmla="*/ 419100 w 762000"/>
                  <a:gd name="connsiteY1" fmla="*/ 304800 h 514350"/>
                  <a:gd name="connsiteX2" fmla="*/ 419100 w 762000"/>
                  <a:gd name="connsiteY2" fmla="*/ 209550 h 514350"/>
                  <a:gd name="connsiteX3" fmla="*/ 647700 w 762000"/>
                  <a:gd name="connsiteY3" fmla="*/ 209550 h 514350"/>
                  <a:gd name="connsiteX4" fmla="*/ 647700 w 762000"/>
                  <a:gd name="connsiteY4" fmla="*/ 304800 h 514350"/>
                  <a:gd name="connsiteX5" fmla="*/ 323850 w 762000"/>
                  <a:gd name="connsiteY5" fmla="*/ 304800 h 514350"/>
                  <a:gd name="connsiteX6" fmla="*/ 152400 w 762000"/>
                  <a:gd name="connsiteY6" fmla="*/ 304800 h 514350"/>
                  <a:gd name="connsiteX7" fmla="*/ 152400 w 762000"/>
                  <a:gd name="connsiteY7" fmla="*/ 38100 h 514350"/>
                  <a:gd name="connsiteX8" fmla="*/ 323850 w 762000"/>
                  <a:gd name="connsiteY8" fmla="*/ 38100 h 514350"/>
                  <a:gd name="connsiteX9" fmla="*/ 323850 w 762000"/>
                  <a:gd name="connsiteY9" fmla="*/ 304800 h 514350"/>
                  <a:gd name="connsiteX10" fmla="*/ 704850 w 762000"/>
                  <a:gd name="connsiteY10" fmla="*/ 304800 h 514350"/>
                  <a:gd name="connsiteX11" fmla="*/ 704850 w 762000"/>
                  <a:gd name="connsiteY11" fmla="*/ 190500 h 514350"/>
                  <a:gd name="connsiteX12" fmla="*/ 666750 w 762000"/>
                  <a:gd name="connsiteY12" fmla="*/ 152400 h 514350"/>
                  <a:gd name="connsiteX13" fmla="*/ 361950 w 762000"/>
                  <a:gd name="connsiteY13" fmla="*/ 152400 h 514350"/>
                  <a:gd name="connsiteX14" fmla="*/ 361950 w 762000"/>
                  <a:gd name="connsiteY14" fmla="*/ 19050 h 514350"/>
                  <a:gd name="connsiteX15" fmla="*/ 342900 w 762000"/>
                  <a:gd name="connsiteY15" fmla="*/ 0 h 514350"/>
                  <a:gd name="connsiteX16" fmla="*/ 133350 w 762000"/>
                  <a:gd name="connsiteY16" fmla="*/ 0 h 514350"/>
                  <a:gd name="connsiteX17" fmla="*/ 114300 w 762000"/>
                  <a:gd name="connsiteY17" fmla="*/ 19050 h 514350"/>
                  <a:gd name="connsiteX18" fmla="*/ 114300 w 762000"/>
                  <a:gd name="connsiteY18" fmla="*/ 152400 h 514350"/>
                  <a:gd name="connsiteX19" fmla="*/ 95250 w 762000"/>
                  <a:gd name="connsiteY19" fmla="*/ 152400 h 514350"/>
                  <a:gd name="connsiteX20" fmla="*/ 57150 w 762000"/>
                  <a:gd name="connsiteY20" fmla="*/ 190500 h 514350"/>
                  <a:gd name="connsiteX21" fmla="*/ 57150 w 762000"/>
                  <a:gd name="connsiteY21" fmla="*/ 304800 h 514350"/>
                  <a:gd name="connsiteX22" fmla="*/ 0 w 762000"/>
                  <a:gd name="connsiteY22" fmla="*/ 438150 h 514350"/>
                  <a:gd name="connsiteX23" fmla="*/ 0 w 762000"/>
                  <a:gd name="connsiteY23" fmla="*/ 514350 h 514350"/>
                  <a:gd name="connsiteX24" fmla="*/ 762000 w 762000"/>
                  <a:gd name="connsiteY24" fmla="*/ 514350 h 514350"/>
                  <a:gd name="connsiteX25" fmla="*/ 762000 w 762000"/>
                  <a:gd name="connsiteY25" fmla="*/ 438150 h 514350"/>
                  <a:gd name="connsiteX26" fmla="*/ 704850 w 762000"/>
                  <a:gd name="connsiteY26" fmla="*/ 304800 h 5143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762000" h="514350">
                    <a:moveTo>
                      <a:pt x="647700" y="304800"/>
                    </a:moveTo>
                    <a:lnTo>
                      <a:pt x="419100" y="304800"/>
                    </a:lnTo>
                    <a:lnTo>
                      <a:pt x="419100" y="209550"/>
                    </a:lnTo>
                    <a:lnTo>
                      <a:pt x="647700" y="209550"/>
                    </a:lnTo>
                    <a:lnTo>
                      <a:pt x="647700" y="304800"/>
                    </a:lnTo>
                    <a:close/>
                    <a:moveTo>
                      <a:pt x="323850" y="304800"/>
                    </a:moveTo>
                    <a:lnTo>
                      <a:pt x="152400" y="304800"/>
                    </a:lnTo>
                    <a:lnTo>
                      <a:pt x="152400" y="38100"/>
                    </a:lnTo>
                    <a:lnTo>
                      <a:pt x="323850" y="38100"/>
                    </a:lnTo>
                    <a:lnTo>
                      <a:pt x="323850" y="304800"/>
                    </a:lnTo>
                    <a:close/>
                    <a:moveTo>
                      <a:pt x="704850" y="304800"/>
                    </a:moveTo>
                    <a:lnTo>
                      <a:pt x="704850" y="190500"/>
                    </a:lnTo>
                    <a:cubicBezTo>
                      <a:pt x="704850" y="169545"/>
                      <a:pt x="687705" y="152400"/>
                      <a:pt x="666750" y="152400"/>
                    </a:cubicBezTo>
                    <a:lnTo>
                      <a:pt x="361950" y="152400"/>
                    </a:lnTo>
                    <a:lnTo>
                      <a:pt x="361950" y="19050"/>
                    </a:lnTo>
                    <a:cubicBezTo>
                      <a:pt x="361950" y="8572"/>
                      <a:pt x="353378" y="0"/>
                      <a:pt x="342900" y="0"/>
                    </a:cubicBezTo>
                    <a:lnTo>
                      <a:pt x="133350" y="0"/>
                    </a:lnTo>
                    <a:cubicBezTo>
                      <a:pt x="122873" y="0"/>
                      <a:pt x="114300" y="8572"/>
                      <a:pt x="114300" y="19050"/>
                    </a:cubicBezTo>
                    <a:lnTo>
                      <a:pt x="114300" y="152400"/>
                    </a:lnTo>
                    <a:lnTo>
                      <a:pt x="95250" y="152400"/>
                    </a:lnTo>
                    <a:cubicBezTo>
                      <a:pt x="74295" y="152400"/>
                      <a:pt x="57150" y="169545"/>
                      <a:pt x="57150" y="190500"/>
                    </a:cubicBezTo>
                    <a:lnTo>
                      <a:pt x="57150" y="304800"/>
                    </a:lnTo>
                    <a:lnTo>
                      <a:pt x="0" y="438150"/>
                    </a:lnTo>
                    <a:lnTo>
                      <a:pt x="0" y="514350"/>
                    </a:lnTo>
                    <a:lnTo>
                      <a:pt x="762000" y="514350"/>
                    </a:lnTo>
                    <a:lnTo>
                      <a:pt x="762000" y="438150"/>
                    </a:lnTo>
                    <a:lnTo>
                      <a:pt x="704850" y="304800"/>
                    </a:lnTo>
                    <a:close/>
                  </a:path>
                </a:pathLst>
              </a:custGeom>
              <a:grpFill/>
              <a:ln w="9525" cap="flat">
                <a:noFill/>
                <a:prstDash val="solid"/>
                <a:miter/>
              </a:ln>
            </xdr:spPr>
            <xdr:txBody>
              <a:bodyPr rtlCol="0" anchor="ctr"/>
              <a:lstStyle/>
              <a:p>
                <a:endParaRPr lang="en-US"/>
              </a:p>
            </xdr:txBody>
          </xdr:sp>
        </xdr:grpSp>
        <xdr:grpSp>
          <xdr:nvGrpSpPr>
            <xdr:cNvPr id="94" name="Graphic 10" descr="Money">
              <a:extLst>
                <a:ext uri="{FF2B5EF4-FFF2-40B4-BE49-F238E27FC236}">
                  <a16:creationId xmlns:a16="http://schemas.microsoft.com/office/drawing/2014/main" id="{00000000-0008-0000-0000-00005E000000}"/>
                </a:ext>
              </a:extLst>
            </xdr:cNvPr>
            <xdr:cNvGrpSpPr/>
          </xdr:nvGrpSpPr>
          <xdr:grpSpPr>
            <a:xfrm>
              <a:off x="3404432" y="1176943"/>
              <a:ext cx="432000" cy="540000"/>
              <a:chOff x="1866825" y="1514400"/>
              <a:chExt cx="914400" cy="914400"/>
            </a:xfrm>
            <a:solidFill>
              <a:schemeClr val="bg1"/>
            </a:solidFill>
          </xdr:grpSpPr>
          <xdr:sp macro="" textlink="">
            <xdr:nvSpPr>
              <xdr:cNvPr id="95" name="Freeform: Shape 94">
                <a:extLst>
                  <a:ext uri="{FF2B5EF4-FFF2-40B4-BE49-F238E27FC236}">
                    <a16:creationId xmlns:a16="http://schemas.microsoft.com/office/drawing/2014/main" id="{00000000-0008-0000-0000-00005F000000}"/>
                  </a:ext>
                </a:extLst>
              </xdr:cNvPr>
              <xdr:cNvSpPr/>
            </xdr:nvSpPr>
            <xdr:spPr>
              <a:xfrm>
                <a:off x="1904925" y="1895400"/>
                <a:ext cx="838200" cy="381000"/>
              </a:xfrm>
              <a:custGeom>
                <a:avLst/>
                <a:gdLst>
                  <a:gd name="connsiteX0" fmla="*/ 781050 w 838200"/>
                  <a:gd name="connsiteY0" fmla="*/ 295275 h 381000"/>
                  <a:gd name="connsiteX1" fmla="*/ 752475 w 838200"/>
                  <a:gd name="connsiteY1" fmla="*/ 323850 h 381000"/>
                  <a:gd name="connsiteX2" fmla="*/ 95250 w 838200"/>
                  <a:gd name="connsiteY2" fmla="*/ 323850 h 381000"/>
                  <a:gd name="connsiteX3" fmla="*/ 57150 w 838200"/>
                  <a:gd name="connsiteY3" fmla="*/ 285750 h 381000"/>
                  <a:gd name="connsiteX4" fmla="*/ 57150 w 838200"/>
                  <a:gd name="connsiteY4" fmla="*/ 95250 h 381000"/>
                  <a:gd name="connsiteX5" fmla="*/ 95250 w 838200"/>
                  <a:gd name="connsiteY5" fmla="*/ 57150 h 381000"/>
                  <a:gd name="connsiteX6" fmla="*/ 752475 w 838200"/>
                  <a:gd name="connsiteY6" fmla="*/ 57150 h 381000"/>
                  <a:gd name="connsiteX7" fmla="*/ 781050 w 838200"/>
                  <a:gd name="connsiteY7" fmla="*/ 85725 h 381000"/>
                  <a:gd name="connsiteX8" fmla="*/ 781050 w 838200"/>
                  <a:gd name="connsiteY8" fmla="*/ 295275 h 381000"/>
                  <a:gd name="connsiteX9" fmla="*/ 0 w 838200"/>
                  <a:gd name="connsiteY9" fmla="*/ 0 h 381000"/>
                  <a:gd name="connsiteX10" fmla="*/ 0 w 838200"/>
                  <a:gd name="connsiteY10" fmla="*/ 381000 h 381000"/>
                  <a:gd name="connsiteX11" fmla="*/ 838200 w 838200"/>
                  <a:gd name="connsiteY11" fmla="*/ 381000 h 381000"/>
                  <a:gd name="connsiteX12" fmla="*/ 838200 w 838200"/>
                  <a:gd name="connsiteY12" fmla="*/ 0 h 381000"/>
                  <a:gd name="connsiteX13" fmla="*/ 0 w 838200"/>
                  <a:gd name="connsiteY13" fmla="*/ 0 h 381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838200" h="381000">
                    <a:moveTo>
                      <a:pt x="781050" y="295275"/>
                    </a:moveTo>
                    <a:lnTo>
                      <a:pt x="752475" y="323850"/>
                    </a:lnTo>
                    <a:lnTo>
                      <a:pt x="95250" y="323850"/>
                    </a:lnTo>
                    <a:lnTo>
                      <a:pt x="57150" y="285750"/>
                    </a:lnTo>
                    <a:lnTo>
                      <a:pt x="57150" y="95250"/>
                    </a:lnTo>
                    <a:lnTo>
                      <a:pt x="95250" y="57150"/>
                    </a:lnTo>
                    <a:lnTo>
                      <a:pt x="752475" y="57150"/>
                    </a:lnTo>
                    <a:lnTo>
                      <a:pt x="781050" y="85725"/>
                    </a:lnTo>
                    <a:lnTo>
                      <a:pt x="781050" y="295275"/>
                    </a:lnTo>
                    <a:close/>
                    <a:moveTo>
                      <a:pt x="0" y="0"/>
                    </a:moveTo>
                    <a:lnTo>
                      <a:pt x="0" y="381000"/>
                    </a:lnTo>
                    <a:lnTo>
                      <a:pt x="838200" y="381000"/>
                    </a:lnTo>
                    <a:lnTo>
                      <a:pt x="838200" y="0"/>
                    </a:lnTo>
                    <a:lnTo>
                      <a:pt x="0" y="0"/>
                    </a:lnTo>
                    <a:close/>
                  </a:path>
                </a:pathLst>
              </a:custGeom>
              <a:grpFill/>
              <a:ln w="9525" cap="flat">
                <a:noFill/>
                <a:prstDash val="solid"/>
                <a:miter/>
              </a:ln>
            </xdr:spPr>
            <xdr:txBody>
              <a:bodyPr rtlCol="0" anchor="ctr"/>
              <a:lstStyle/>
              <a:p>
                <a:endParaRPr lang="en-US"/>
              </a:p>
            </xdr:txBody>
          </xdr:sp>
          <xdr:sp macro="" textlink="">
            <xdr:nvSpPr>
              <xdr:cNvPr id="96" name="Freeform: Shape 95">
                <a:extLst>
                  <a:ext uri="{FF2B5EF4-FFF2-40B4-BE49-F238E27FC236}">
                    <a16:creationId xmlns:a16="http://schemas.microsoft.com/office/drawing/2014/main" id="{00000000-0008-0000-0000-000060000000}"/>
                  </a:ext>
                </a:extLst>
              </xdr:cNvPr>
              <xdr:cNvSpPr/>
            </xdr:nvSpPr>
            <xdr:spPr>
              <a:xfrm>
                <a:off x="2247825" y="1990650"/>
                <a:ext cx="152400" cy="190500"/>
              </a:xfrm>
              <a:custGeom>
                <a:avLst/>
                <a:gdLst>
                  <a:gd name="connsiteX0" fmla="*/ 152400 w 152400"/>
                  <a:gd name="connsiteY0" fmla="*/ 95250 h 190500"/>
                  <a:gd name="connsiteX1" fmla="*/ 76200 w 152400"/>
                  <a:gd name="connsiteY1" fmla="*/ 190500 h 190500"/>
                  <a:gd name="connsiteX2" fmla="*/ 0 w 152400"/>
                  <a:gd name="connsiteY2" fmla="*/ 95250 h 190500"/>
                  <a:gd name="connsiteX3" fmla="*/ 76200 w 152400"/>
                  <a:gd name="connsiteY3" fmla="*/ 0 h 190500"/>
                  <a:gd name="connsiteX4" fmla="*/ 152400 w 152400"/>
                  <a:gd name="connsiteY4" fmla="*/ 95250 h 1905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190500">
                    <a:moveTo>
                      <a:pt x="152400" y="95250"/>
                    </a:moveTo>
                    <a:cubicBezTo>
                      <a:pt x="152400" y="147855"/>
                      <a:pt x="118284" y="190500"/>
                      <a:pt x="76200" y="190500"/>
                    </a:cubicBezTo>
                    <a:cubicBezTo>
                      <a:pt x="34116" y="190500"/>
                      <a:pt x="0" y="147855"/>
                      <a:pt x="0" y="95250"/>
                    </a:cubicBezTo>
                    <a:cubicBezTo>
                      <a:pt x="0" y="42645"/>
                      <a:pt x="34116" y="0"/>
                      <a:pt x="76200" y="0"/>
                    </a:cubicBezTo>
                    <a:cubicBezTo>
                      <a:pt x="118284" y="0"/>
                      <a:pt x="152400" y="42645"/>
                      <a:pt x="152400" y="95250"/>
                    </a:cubicBezTo>
                    <a:close/>
                  </a:path>
                </a:pathLst>
              </a:custGeom>
              <a:grpFill/>
              <a:ln w="9525" cap="flat">
                <a:noFill/>
                <a:prstDash val="solid"/>
                <a:miter/>
              </a:ln>
            </xdr:spPr>
            <xdr:txBody>
              <a:bodyPr rtlCol="0" anchor="ctr"/>
              <a:lstStyle/>
              <a:p>
                <a:endParaRPr lang="en-US"/>
              </a:p>
            </xdr:txBody>
          </xdr:sp>
          <xdr:sp macro="" textlink="">
            <xdr:nvSpPr>
              <xdr:cNvPr id="97" name="Freeform: Shape 96">
                <a:extLst>
                  <a:ext uri="{FF2B5EF4-FFF2-40B4-BE49-F238E27FC236}">
                    <a16:creationId xmlns:a16="http://schemas.microsoft.com/office/drawing/2014/main" id="{00000000-0008-0000-0000-000061000000}"/>
                  </a:ext>
                </a:extLst>
              </xdr:cNvPr>
              <xdr:cNvSpPr/>
            </xdr:nvSpPr>
            <xdr:spPr>
              <a:xfrm>
                <a:off x="2057325" y="2057325"/>
                <a:ext cx="57150" cy="57150"/>
              </a:xfrm>
              <a:custGeom>
                <a:avLst/>
                <a:gdLst>
                  <a:gd name="connsiteX0" fmla="*/ 57150 w 57150"/>
                  <a:gd name="connsiteY0" fmla="*/ 28575 h 57150"/>
                  <a:gd name="connsiteX1" fmla="*/ 28575 w 57150"/>
                  <a:gd name="connsiteY1" fmla="*/ 57150 h 57150"/>
                  <a:gd name="connsiteX2" fmla="*/ 0 w 57150"/>
                  <a:gd name="connsiteY2" fmla="*/ 28575 h 57150"/>
                  <a:gd name="connsiteX3" fmla="*/ 28575 w 57150"/>
                  <a:gd name="connsiteY3" fmla="*/ 0 h 57150"/>
                  <a:gd name="connsiteX4" fmla="*/ 57150 w 57150"/>
                  <a:gd name="connsiteY4" fmla="*/ 28575 h 571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7150" h="57150">
                    <a:moveTo>
                      <a:pt x="57150" y="28575"/>
                    </a:moveTo>
                    <a:cubicBezTo>
                      <a:pt x="57150" y="44357"/>
                      <a:pt x="44357" y="57150"/>
                      <a:pt x="28575" y="57150"/>
                    </a:cubicBezTo>
                    <a:cubicBezTo>
                      <a:pt x="12793" y="57150"/>
                      <a:pt x="0" y="44357"/>
                      <a:pt x="0" y="28575"/>
                    </a:cubicBezTo>
                    <a:cubicBezTo>
                      <a:pt x="0" y="12793"/>
                      <a:pt x="12793" y="0"/>
                      <a:pt x="28575" y="0"/>
                    </a:cubicBezTo>
                    <a:cubicBezTo>
                      <a:pt x="44357" y="0"/>
                      <a:pt x="57150" y="12793"/>
                      <a:pt x="57150" y="28575"/>
                    </a:cubicBezTo>
                    <a:close/>
                  </a:path>
                </a:pathLst>
              </a:custGeom>
              <a:grpFill/>
              <a:ln w="9525" cap="flat">
                <a:noFill/>
                <a:prstDash val="solid"/>
                <a:miter/>
              </a:ln>
            </xdr:spPr>
            <xdr:txBody>
              <a:bodyPr rtlCol="0" anchor="ctr"/>
              <a:lstStyle/>
              <a:p>
                <a:endParaRPr lang="en-US"/>
              </a:p>
            </xdr:txBody>
          </xdr:sp>
          <xdr:sp macro="" textlink="">
            <xdr:nvSpPr>
              <xdr:cNvPr id="98" name="Freeform: Shape 97">
                <a:extLst>
                  <a:ext uri="{FF2B5EF4-FFF2-40B4-BE49-F238E27FC236}">
                    <a16:creationId xmlns:a16="http://schemas.microsoft.com/office/drawing/2014/main" id="{00000000-0008-0000-0000-000062000000}"/>
                  </a:ext>
                </a:extLst>
              </xdr:cNvPr>
              <xdr:cNvSpPr/>
            </xdr:nvSpPr>
            <xdr:spPr>
              <a:xfrm>
                <a:off x="2533575" y="2057325"/>
                <a:ext cx="57150" cy="57150"/>
              </a:xfrm>
              <a:custGeom>
                <a:avLst/>
                <a:gdLst>
                  <a:gd name="connsiteX0" fmla="*/ 57150 w 57150"/>
                  <a:gd name="connsiteY0" fmla="*/ 28575 h 57150"/>
                  <a:gd name="connsiteX1" fmla="*/ 28575 w 57150"/>
                  <a:gd name="connsiteY1" fmla="*/ 57150 h 57150"/>
                  <a:gd name="connsiteX2" fmla="*/ 0 w 57150"/>
                  <a:gd name="connsiteY2" fmla="*/ 28575 h 57150"/>
                  <a:gd name="connsiteX3" fmla="*/ 28575 w 57150"/>
                  <a:gd name="connsiteY3" fmla="*/ 0 h 57150"/>
                  <a:gd name="connsiteX4" fmla="*/ 57150 w 57150"/>
                  <a:gd name="connsiteY4" fmla="*/ 28575 h 571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7150" h="57150">
                    <a:moveTo>
                      <a:pt x="57150" y="28575"/>
                    </a:moveTo>
                    <a:cubicBezTo>
                      <a:pt x="57150" y="44357"/>
                      <a:pt x="44357" y="57150"/>
                      <a:pt x="28575" y="57150"/>
                    </a:cubicBezTo>
                    <a:cubicBezTo>
                      <a:pt x="12793" y="57150"/>
                      <a:pt x="0" y="44357"/>
                      <a:pt x="0" y="28575"/>
                    </a:cubicBezTo>
                    <a:cubicBezTo>
                      <a:pt x="0" y="12793"/>
                      <a:pt x="12793" y="0"/>
                      <a:pt x="28575" y="0"/>
                    </a:cubicBezTo>
                    <a:cubicBezTo>
                      <a:pt x="44357" y="0"/>
                      <a:pt x="57150" y="12793"/>
                      <a:pt x="57150" y="28575"/>
                    </a:cubicBezTo>
                    <a:close/>
                  </a:path>
                </a:pathLst>
              </a:custGeom>
              <a:grpFill/>
              <a:ln w="9525" cap="flat">
                <a:noFill/>
                <a:prstDash val="solid"/>
                <a:miter/>
              </a:ln>
            </xdr:spPr>
            <xdr:txBody>
              <a:bodyPr rtlCol="0" anchor="ctr"/>
              <a:lstStyle/>
              <a:p>
                <a:endParaRPr lang="en-US"/>
              </a:p>
            </xdr:txBody>
          </xdr:sp>
          <xdr:sp macro="" textlink="">
            <xdr:nvSpPr>
              <xdr:cNvPr id="99" name="Freeform: Shape 98">
                <a:extLst>
                  <a:ext uri="{FF2B5EF4-FFF2-40B4-BE49-F238E27FC236}">
                    <a16:creationId xmlns:a16="http://schemas.microsoft.com/office/drawing/2014/main" id="{00000000-0008-0000-0000-000063000000}"/>
                  </a:ext>
                </a:extLst>
              </xdr:cNvPr>
              <xdr:cNvSpPr/>
            </xdr:nvSpPr>
            <xdr:spPr>
              <a:xfrm>
                <a:off x="2013510" y="1636320"/>
                <a:ext cx="552450" cy="200025"/>
              </a:xfrm>
              <a:custGeom>
                <a:avLst/>
                <a:gdLst>
                  <a:gd name="connsiteX0" fmla="*/ 481013 w 552450"/>
                  <a:gd name="connsiteY0" fmla="*/ 75248 h 200025"/>
                  <a:gd name="connsiteX1" fmla="*/ 495300 w 552450"/>
                  <a:gd name="connsiteY1" fmla="*/ 111443 h 200025"/>
                  <a:gd name="connsiteX2" fmla="*/ 552450 w 552450"/>
                  <a:gd name="connsiteY2" fmla="*/ 100012 h 200025"/>
                  <a:gd name="connsiteX3" fmla="*/ 512445 w 552450"/>
                  <a:gd name="connsiteY3" fmla="*/ 0 h 200025"/>
                  <a:gd name="connsiteX4" fmla="*/ 0 w 552450"/>
                  <a:gd name="connsiteY4" fmla="*/ 209550 h 200025"/>
                  <a:gd name="connsiteX5" fmla="*/ 293370 w 552450"/>
                  <a:gd name="connsiteY5" fmla="*/ 151448 h 2000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52450" h="200025">
                    <a:moveTo>
                      <a:pt x="481013" y="75248"/>
                    </a:moveTo>
                    <a:lnTo>
                      <a:pt x="495300" y="111443"/>
                    </a:lnTo>
                    <a:lnTo>
                      <a:pt x="552450" y="100012"/>
                    </a:lnTo>
                    <a:lnTo>
                      <a:pt x="512445" y="0"/>
                    </a:lnTo>
                    <a:lnTo>
                      <a:pt x="0" y="209550"/>
                    </a:lnTo>
                    <a:lnTo>
                      <a:pt x="293370" y="151448"/>
                    </a:lnTo>
                    <a:close/>
                  </a:path>
                </a:pathLst>
              </a:custGeom>
              <a:grpFill/>
              <a:ln w="9525" cap="flat">
                <a:noFill/>
                <a:prstDash val="solid"/>
                <a:miter/>
              </a:ln>
            </xdr:spPr>
            <xdr:txBody>
              <a:bodyPr rtlCol="0" anchor="ctr"/>
              <a:lstStyle/>
              <a:p>
                <a:endParaRPr lang="en-US"/>
              </a:p>
            </xdr:txBody>
          </xdr:sp>
          <xdr:sp macro="" textlink="">
            <xdr:nvSpPr>
              <xdr:cNvPr id="100" name="Freeform: Shape 99">
                <a:extLst>
                  <a:ext uri="{FF2B5EF4-FFF2-40B4-BE49-F238E27FC236}">
                    <a16:creationId xmlns:a16="http://schemas.microsoft.com/office/drawing/2014/main" id="{00000000-0008-0000-0000-000064000000}"/>
                  </a:ext>
                </a:extLst>
              </xdr:cNvPr>
              <xdr:cNvSpPr/>
            </xdr:nvSpPr>
            <xdr:spPr>
              <a:xfrm>
                <a:off x="2152575" y="1760145"/>
                <a:ext cx="504825" cy="95250"/>
              </a:xfrm>
              <a:custGeom>
                <a:avLst/>
                <a:gdLst>
                  <a:gd name="connsiteX0" fmla="*/ 292418 w 504825"/>
                  <a:gd name="connsiteY0" fmla="*/ 97155 h 95250"/>
                  <a:gd name="connsiteX1" fmla="*/ 442913 w 504825"/>
                  <a:gd name="connsiteY1" fmla="*/ 67628 h 95250"/>
                  <a:gd name="connsiteX2" fmla="*/ 449580 w 504825"/>
                  <a:gd name="connsiteY2" fmla="*/ 97155 h 95250"/>
                  <a:gd name="connsiteX3" fmla="*/ 507683 w 504825"/>
                  <a:gd name="connsiteY3" fmla="*/ 97155 h 95250"/>
                  <a:gd name="connsiteX4" fmla="*/ 488633 w 504825"/>
                  <a:gd name="connsiteY4" fmla="*/ 0 h 95250"/>
                  <a:gd name="connsiteX5" fmla="*/ 0 w 504825"/>
                  <a:gd name="connsiteY5" fmla="*/ 97155 h 95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04825" h="95250">
                    <a:moveTo>
                      <a:pt x="292418" y="97155"/>
                    </a:moveTo>
                    <a:lnTo>
                      <a:pt x="442913" y="67628"/>
                    </a:lnTo>
                    <a:lnTo>
                      <a:pt x="449580" y="97155"/>
                    </a:lnTo>
                    <a:lnTo>
                      <a:pt x="507683" y="97155"/>
                    </a:lnTo>
                    <a:lnTo>
                      <a:pt x="488633" y="0"/>
                    </a:lnTo>
                    <a:lnTo>
                      <a:pt x="0" y="97155"/>
                    </a:lnTo>
                    <a:close/>
                  </a:path>
                </a:pathLst>
              </a:custGeom>
              <a:grpFill/>
              <a:ln w="9525" cap="flat">
                <a:noFill/>
                <a:prstDash val="solid"/>
                <a:miter/>
              </a:ln>
            </xdr:spPr>
            <xdr:txBody>
              <a:bodyPr rtlCol="0" anchor="ctr"/>
              <a:lstStyle/>
              <a:p>
                <a:endParaRPr lang="en-US"/>
              </a:p>
            </xdr:txBody>
          </xdr:sp>
        </xdr:grpSp>
        <xdr:grpSp>
          <xdr:nvGrpSpPr>
            <xdr:cNvPr id="101" name="Graphic 12" descr="Shopping cart">
              <a:extLst>
                <a:ext uri="{FF2B5EF4-FFF2-40B4-BE49-F238E27FC236}">
                  <a16:creationId xmlns:a16="http://schemas.microsoft.com/office/drawing/2014/main" id="{00000000-0008-0000-0000-000065000000}"/>
                </a:ext>
              </a:extLst>
            </xdr:cNvPr>
            <xdr:cNvGrpSpPr/>
          </xdr:nvGrpSpPr>
          <xdr:grpSpPr>
            <a:xfrm>
              <a:off x="422441" y="6341830"/>
              <a:ext cx="443999" cy="509999"/>
              <a:chOff x="2093025" y="1740601"/>
              <a:chExt cx="704849" cy="761999"/>
            </a:xfrm>
            <a:solidFill>
              <a:schemeClr val="bg1"/>
            </a:solidFill>
          </xdr:grpSpPr>
          <xdr:sp macro="" textlink="">
            <xdr:nvSpPr>
              <xdr:cNvPr id="102" name="Freeform: Shape 101">
                <a:extLst>
                  <a:ext uri="{FF2B5EF4-FFF2-40B4-BE49-F238E27FC236}">
                    <a16:creationId xmlns:a16="http://schemas.microsoft.com/office/drawing/2014/main" id="{00000000-0008-0000-0000-000066000000}"/>
                  </a:ext>
                </a:extLst>
              </xdr:cNvPr>
              <xdr:cNvSpPr/>
            </xdr:nvSpPr>
            <xdr:spPr>
              <a:xfrm>
                <a:off x="2093025" y="1740601"/>
                <a:ext cx="704849" cy="647700"/>
              </a:xfrm>
              <a:custGeom>
                <a:avLst/>
                <a:gdLst>
                  <a:gd name="connsiteX0" fmla="*/ 219075 w 704850"/>
                  <a:gd name="connsiteY0" fmla="*/ 219075 h 647700"/>
                  <a:gd name="connsiteX1" fmla="*/ 114300 w 704850"/>
                  <a:gd name="connsiteY1" fmla="*/ 219075 h 647700"/>
                  <a:gd name="connsiteX2" fmla="*/ 114300 w 704850"/>
                  <a:gd name="connsiteY2" fmla="*/ 152400 h 647700"/>
                  <a:gd name="connsiteX3" fmla="*/ 219075 w 704850"/>
                  <a:gd name="connsiteY3" fmla="*/ 152400 h 647700"/>
                  <a:gd name="connsiteX4" fmla="*/ 219075 w 704850"/>
                  <a:gd name="connsiteY4" fmla="*/ 219075 h 647700"/>
                  <a:gd name="connsiteX5" fmla="*/ 361950 w 704850"/>
                  <a:gd name="connsiteY5" fmla="*/ 152400 h 647700"/>
                  <a:gd name="connsiteX6" fmla="*/ 361950 w 704850"/>
                  <a:gd name="connsiteY6" fmla="*/ 219075 h 647700"/>
                  <a:gd name="connsiteX7" fmla="*/ 257175 w 704850"/>
                  <a:gd name="connsiteY7" fmla="*/ 219075 h 647700"/>
                  <a:gd name="connsiteX8" fmla="*/ 257175 w 704850"/>
                  <a:gd name="connsiteY8" fmla="*/ 152400 h 647700"/>
                  <a:gd name="connsiteX9" fmla="*/ 361950 w 704850"/>
                  <a:gd name="connsiteY9" fmla="*/ 152400 h 647700"/>
                  <a:gd name="connsiteX10" fmla="*/ 504825 w 704850"/>
                  <a:gd name="connsiteY10" fmla="*/ 152400 h 647700"/>
                  <a:gd name="connsiteX11" fmla="*/ 504825 w 704850"/>
                  <a:gd name="connsiteY11" fmla="*/ 219075 h 647700"/>
                  <a:gd name="connsiteX12" fmla="*/ 400050 w 704850"/>
                  <a:gd name="connsiteY12" fmla="*/ 219075 h 647700"/>
                  <a:gd name="connsiteX13" fmla="*/ 400050 w 704850"/>
                  <a:gd name="connsiteY13" fmla="*/ 152400 h 647700"/>
                  <a:gd name="connsiteX14" fmla="*/ 504825 w 704850"/>
                  <a:gd name="connsiteY14" fmla="*/ 152400 h 647700"/>
                  <a:gd name="connsiteX15" fmla="*/ 647700 w 704850"/>
                  <a:gd name="connsiteY15" fmla="*/ 152400 h 647700"/>
                  <a:gd name="connsiteX16" fmla="*/ 647700 w 704850"/>
                  <a:gd name="connsiteY16" fmla="*/ 219075 h 647700"/>
                  <a:gd name="connsiteX17" fmla="*/ 542925 w 704850"/>
                  <a:gd name="connsiteY17" fmla="*/ 219075 h 647700"/>
                  <a:gd name="connsiteX18" fmla="*/ 542925 w 704850"/>
                  <a:gd name="connsiteY18" fmla="*/ 152400 h 647700"/>
                  <a:gd name="connsiteX19" fmla="*/ 647700 w 704850"/>
                  <a:gd name="connsiteY19" fmla="*/ 152400 h 647700"/>
                  <a:gd name="connsiteX20" fmla="*/ 647700 w 704850"/>
                  <a:gd name="connsiteY20" fmla="*/ 323850 h 647700"/>
                  <a:gd name="connsiteX21" fmla="*/ 542925 w 704850"/>
                  <a:gd name="connsiteY21" fmla="*/ 323850 h 647700"/>
                  <a:gd name="connsiteX22" fmla="*/ 542925 w 704850"/>
                  <a:gd name="connsiteY22" fmla="*/ 257175 h 647700"/>
                  <a:gd name="connsiteX23" fmla="*/ 647700 w 704850"/>
                  <a:gd name="connsiteY23" fmla="*/ 257175 h 647700"/>
                  <a:gd name="connsiteX24" fmla="*/ 647700 w 704850"/>
                  <a:gd name="connsiteY24" fmla="*/ 323850 h 647700"/>
                  <a:gd name="connsiteX25" fmla="*/ 647700 w 704850"/>
                  <a:gd name="connsiteY25" fmla="*/ 404813 h 647700"/>
                  <a:gd name="connsiteX26" fmla="*/ 542925 w 704850"/>
                  <a:gd name="connsiteY26" fmla="*/ 414338 h 647700"/>
                  <a:gd name="connsiteX27" fmla="*/ 542925 w 704850"/>
                  <a:gd name="connsiteY27" fmla="*/ 361950 h 647700"/>
                  <a:gd name="connsiteX28" fmla="*/ 647700 w 704850"/>
                  <a:gd name="connsiteY28" fmla="*/ 361950 h 647700"/>
                  <a:gd name="connsiteX29" fmla="*/ 647700 w 704850"/>
                  <a:gd name="connsiteY29" fmla="*/ 404813 h 647700"/>
                  <a:gd name="connsiteX30" fmla="*/ 219075 w 704850"/>
                  <a:gd name="connsiteY30" fmla="*/ 361950 h 647700"/>
                  <a:gd name="connsiteX31" fmla="*/ 219075 w 704850"/>
                  <a:gd name="connsiteY31" fmla="*/ 442913 h 647700"/>
                  <a:gd name="connsiteX32" fmla="*/ 114300 w 704850"/>
                  <a:gd name="connsiteY32" fmla="*/ 452438 h 647700"/>
                  <a:gd name="connsiteX33" fmla="*/ 114300 w 704850"/>
                  <a:gd name="connsiteY33" fmla="*/ 361950 h 647700"/>
                  <a:gd name="connsiteX34" fmla="*/ 219075 w 704850"/>
                  <a:gd name="connsiteY34" fmla="*/ 361950 h 647700"/>
                  <a:gd name="connsiteX35" fmla="*/ 219075 w 704850"/>
                  <a:gd name="connsiteY35" fmla="*/ 323850 h 647700"/>
                  <a:gd name="connsiteX36" fmla="*/ 114300 w 704850"/>
                  <a:gd name="connsiteY36" fmla="*/ 323850 h 647700"/>
                  <a:gd name="connsiteX37" fmla="*/ 114300 w 704850"/>
                  <a:gd name="connsiteY37" fmla="*/ 257175 h 647700"/>
                  <a:gd name="connsiteX38" fmla="*/ 219075 w 704850"/>
                  <a:gd name="connsiteY38" fmla="*/ 257175 h 647700"/>
                  <a:gd name="connsiteX39" fmla="*/ 219075 w 704850"/>
                  <a:gd name="connsiteY39" fmla="*/ 323850 h 647700"/>
                  <a:gd name="connsiteX40" fmla="*/ 361950 w 704850"/>
                  <a:gd name="connsiteY40" fmla="*/ 323850 h 647700"/>
                  <a:gd name="connsiteX41" fmla="*/ 257175 w 704850"/>
                  <a:gd name="connsiteY41" fmla="*/ 323850 h 647700"/>
                  <a:gd name="connsiteX42" fmla="*/ 257175 w 704850"/>
                  <a:gd name="connsiteY42" fmla="*/ 257175 h 647700"/>
                  <a:gd name="connsiteX43" fmla="*/ 361950 w 704850"/>
                  <a:gd name="connsiteY43" fmla="*/ 257175 h 647700"/>
                  <a:gd name="connsiteX44" fmla="*/ 361950 w 704850"/>
                  <a:gd name="connsiteY44" fmla="*/ 323850 h 647700"/>
                  <a:gd name="connsiteX45" fmla="*/ 400050 w 704850"/>
                  <a:gd name="connsiteY45" fmla="*/ 323850 h 647700"/>
                  <a:gd name="connsiteX46" fmla="*/ 400050 w 704850"/>
                  <a:gd name="connsiteY46" fmla="*/ 257175 h 647700"/>
                  <a:gd name="connsiteX47" fmla="*/ 504825 w 704850"/>
                  <a:gd name="connsiteY47" fmla="*/ 257175 h 647700"/>
                  <a:gd name="connsiteX48" fmla="*/ 504825 w 704850"/>
                  <a:gd name="connsiteY48" fmla="*/ 323850 h 647700"/>
                  <a:gd name="connsiteX49" fmla="*/ 400050 w 704850"/>
                  <a:gd name="connsiteY49" fmla="*/ 323850 h 647700"/>
                  <a:gd name="connsiteX50" fmla="*/ 361950 w 704850"/>
                  <a:gd name="connsiteY50" fmla="*/ 430530 h 647700"/>
                  <a:gd name="connsiteX51" fmla="*/ 257175 w 704850"/>
                  <a:gd name="connsiteY51" fmla="*/ 440055 h 647700"/>
                  <a:gd name="connsiteX52" fmla="*/ 257175 w 704850"/>
                  <a:gd name="connsiteY52" fmla="*/ 361950 h 647700"/>
                  <a:gd name="connsiteX53" fmla="*/ 361950 w 704850"/>
                  <a:gd name="connsiteY53" fmla="*/ 361950 h 647700"/>
                  <a:gd name="connsiteX54" fmla="*/ 361950 w 704850"/>
                  <a:gd name="connsiteY54" fmla="*/ 430530 h 647700"/>
                  <a:gd name="connsiteX55" fmla="*/ 400050 w 704850"/>
                  <a:gd name="connsiteY55" fmla="*/ 361950 h 647700"/>
                  <a:gd name="connsiteX56" fmla="*/ 504825 w 704850"/>
                  <a:gd name="connsiteY56" fmla="*/ 361950 h 647700"/>
                  <a:gd name="connsiteX57" fmla="*/ 504825 w 704850"/>
                  <a:gd name="connsiteY57" fmla="*/ 417195 h 647700"/>
                  <a:gd name="connsiteX58" fmla="*/ 400050 w 704850"/>
                  <a:gd name="connsiteY58" fmla="*/ 426720 h 647700"/>
                  <a:gd name="connsiteX59" fmla="*/ 400050 w 704850"/>
                  <a:gd name="connsiteY59" fmla="*/ 361950 h 647700"/>
                  <a:gd name="connsiteX60" fmla="*/ 704850 w 704850"/>
                  <a:gd name="connsiteY60" fmla="*/ 457200 h 647700"/>
                  <a:gd name="connsiteX61" fmla="*/ 704850 w 704850"/>
                  <a:gd name="connsiteY61" fmla="*/ 95250 h 647700"/>
                  <a:gd name="connsiteX62" fmla="*/ 114300 w 704850"/>
                  <a:gd name="connsiteY62" fmla="*/ 95250 h 647700"/>
                  <a:gd name="connsiteX63" fmla="*/ 114300 w 704850"/>
                  <a:gd name="connsiteY63" fmla="*/ 85725 h 647700"/>
                  <a:gd name="connsiteX64" fmla="*/ 28575 w 704850"/>
                  <a:gd name="connsiteY64" fmla="*/ 0 h 647700"/>
                  <a:gd name="connsiteX65" fmla="*/ 0 w 704850"/>
                  <a:gd name="connsiteY65" fmla="*/ 28575 h 647700"/>
                  <a:gd name="connsiteX66" fmla="*/ 28575 w 704850"/>
                  <a:gd name="connsiteY66" fmla="*/ 57150 h 647700"/>
                  <a:gd name="connsiteX67" fmla="*/ 57150 w 704850"/>
                  <a:gd name="connsiteY67" fmla="*/ 85725 h 647700"/>
                  <a:gd name="connsiteX68" fmla="*/ 57150 w 704850"/>
                  <a:gd name="connsiteY68" fmla="*/ 561975 h 647700"/>
                  <a:gd name="connsiteX69" fmla="*/ 142875 w 704850"/>
                  <a:gd name="connsiteY69" fmla="*/ 647700 h 647700"/>
                  <a:gd name="connsiteX70" fmla="*/ 171450 w 704850"/>
                  <a:gd name="connsiteY70" fmla="*/ 647700 h 647700"/>
                  <a:gd name="connsiteX71" fmla="*/ 590550 w 704850"/>
                  <a:gd name="connsiteY71" fmla="*/ 647700 h 647700"/>
                  <a:gd name="connsiteX72" fmla="*/ 676275 w 704850"/>
                  <a:gd name="connsiteY72" fmla="*/ 647700 h 647700"/>
                  <a:gd name="connsiteX73" fmla="*/ 704850 w 704850"/>
                  <a:gd name="connsiteY73" fmla="*/ 619125 h 647700"/>
                  <a:gd name="connsiteX74" fmla="*/ 676275 w 704850"/>
                  <a:gd name="connsiteY74" fmla="*/ 590550 h 647700"/>
                  <a:gd name="connsiteX75" fmla="*/ 142875 w 704850"/>
                  <a:gd name="connsiteY75" fmla="*/ 590550 h 647700"/>
                  <a:gd name="connsiteX76" fmla="*/ 114300 w 704850"/>
                  <a:gd name="connsiteY76" fmla="*/ 561975 h 647700"/>
                  <a:gd name="connsiteX77" fmla="*/ 114300 w 704850"/>
                  <a:gd name="connsiteY77" fmla="*/ 509588 h 647700"/>
                  <a:gd name="connsiteX78" fmla="*/ 704850 w 704850"/>
                  <a:gd name="connsiteY78" fmla="*/ 457200 h 64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Lst>
                <a:rect l="l" t="t" r="r" b="b"/>
                <a:pathLst>
                  <a:path w="704850" h="647700">
                    <a:moveTo>
                      <a:pt x="219075" y="219075"/>
                    </a:moveTo>
                    <a:lnTo>
                      <a:pt x="114300" y="219075"/>
                    </a:lnTo>
                    <a:lnTo>
                      <a:pt x="114300" y="152400"/>
                    </a:lnTo>
                    <a:lnTo>
                      <a:pt x="219075" y="152400"/>
                    </a:lnTo>
                    <a:lnTo>
                      <a:pt x="219075" y="219075"/>
                    </a:lnTo>
                    <a:close/>
                    <a:moveTo>
                      <a:pt x="361950" y="152400"/>
                    </a:moveTo>
                    <a:lnTo>
                      <a:pt x="361950" y="219075"/>
                    </a:lnTo>
                    <a:lnTo>
                      <a:pt x="257175" y="219075"/>
                    </a:lnTo>
                    <a:lnTo>
                      <a:pt x="257175" y="152400"/>
                    </a:lnTo>
                    <a:lnTo>
                      <a:pt x="361950" y="152400"/>
                    </a:lnTo>
                    <a:close/>
                    <a:moveTo>
                      <a:pt x="504825" y="152400"/>
                    </a:moveTo>
                    <a:lnTo>
                      <a:pt x="504825" y="219075"/>
                    </a:lnTo>
                    <a:lnTo>
                      <a:pt x="400050" y="219075"/>
                    </a:lnTo>
                    <a:lnTo>
                      <a:pt x="400050" y="152400"/>
                    </a:lnTo>
                    <a:lnTo>
                      <a:pt x="504825" y="152400"/>
                    </a:lnTo>
                    <a:close/>
                    <a:moveTo>
                      <a:pt x="647700" y="152400"/>
                    </a:moveTo>
                    <a:lnTo>
                      <a:pt x="647700" y="219075"/>
                    </a:lnTo>
                    <a:lnTo>
                      <a:pt x="542925" y="219075"/>
                    </a:lnTo>
                    <a:lnTo>
                      <a:pt x="542925" y="152400"/>
                    </a:lnTo>
                    <a:lnTo>
                      <a:pt x="647700" y="152400"/>
                    </a:lnTo>
                    <a:close/>
                    <a:moveTo>
                      <a:pt x="647700" y="323850"/>
                    </a:moveTo>
                    <a:lnTo>
                      <a:pt x="542925" y="323850"/>
                    </a:lnTo>
                    <a:lnTo>
                      <a:pt x="542925" y="257175"/>
                    </a:lnTo>
                    <a:lnTo>
                      <a:pt x="647700" y="257175"/>
                    </a:lnTo>
                    <a:lnTo>
                      <a:pt x="647700" y="323850"/>
                    </a:lnTo>
                    <a:close/>
                    <a:moveTo>
                      <a:pt x="647700" y="404813"/>
                    </a:moveTo>
                    <a:lnTo>
                      <a:pt x="542925" y="414338"/>
                    </a:lnTo>
                    <a:lnTo>
                      <a:pt x="542925" y="361950"/>
                    </a:lnTo>
                    <a:lnTo>
                      <a:pt x="647700" y="361950"/>
                    </a:lnTo>
                    <a:lnTo>
                      <a:pt x="647700" y="404813"/>
                    </a:lnTo>
                    <a:close/>
                    <a:moveTo>
                      <a:pt x="219075" y="361950"/>
                    </a:moveTo>
                    <a:lnTo>
                      <a:pt x="219075" y="442913"/>
                    </a:lnTo>
                    <a:lnTo>
                      <a:pt x="114300" y="452438"/>
                    </a:lnTo>
                    <a:lnTo>
                      <a:pt x="114300" y="361950"/>
                    </a:lnTo>
                    <a:lnTo>
                      <a:pt x="219075" y="361950"/>
                    </a:lnTo>
                    <a:close/>
                    <a:moveTo>
                      <a:pt x="219075" y="323850"/>
                    </a:moveTo>
                    <a:lnTo>
                      <a:pt x="114300" y="323850"/>
                    </a:lnTo>
                    <a:lnTo>
                      <a:pt x="114300" y="257175"/>
                    </a:lnTo>
                    <a:lnTo>
                      <a:pt x="219075" y="257175"/>
                    </a:lnTo>
                    <a:lnTo>
                      <a:pt x="219075" y="323850"/>
                    </a:lnTo>
                    <a:close/>
                    <a:moveTo>
                      <a:pt x="361950" y="323850"/>
                    </a:moveTo>
                    <a:lnTo>
                      <a:pt x="257175" y="323850"/>
                    </a:lnTo>
                    <a:lnTo>
                      <a:pt x="257175" y="257175"/>
                    </a:lnTo>
                    <a:lnTo>
                      <a:pt x="361950" y="257175"/>
                    </a:lnTo>
                    <a:lnTo>
                      <a:pt x="361950" y="323850"/>
                    </a:lnTo>
                    <a:close/>
                    <a:moveTo>
                      <a:pt x="400050" y="323850"/>
                    </a:moveTo>
                    <a:lnTo>
                      <a:pt x="400050" y="257175"/>
                    </a:lnTo>
                    <a:lnTo>
                      <a:pt x="504825" y="257175"/>
                    </a:lnTo>
                    <a:lnTo>
                      <a:pt x="504825" y="323850"/>
                    </a:lnTo>
                    <a:lnTo>
                      <a:pt x="400050" y="323850"/>
                    </a:lnTo>
                    <a:close/>
                    <a:moveTo>
                      <a:pt x="361950" y="430530"/>
                    </a:moveTo>
                    <a:lnTo>
                      <a:pt x="257175" y="440055"/>
                    </a:lnTo>
                    <a:lnTo>
                      <a:pt x="257175" y="361950"/>
                    </a:lnTo>
                    <a:lnTo>
                      <a:pt x="361950" y="361950"/>
                    </a:lnTo>
                    <a:lnTo>
                      <a:pt x="361950" y="430530"/>
                    </a:lnTo>
                    <a:close/>
                    <a:moveTo>
                      <a:pt x="400050" y="361950"/>
                    </a:moveTo>
                    <a:lnTo>
                      <a:pt x="504825" y="361950"/>
                    </a:lnTo>
                    <a:lnTo>
                      <a:pt x="504825" y="417195"/>
                    </a:lnTo>
                    <a:lnTo>
                      <a:pt x="400050" y="426720"/>
                    </a:lnTo>
                    <a:lnTo>
                      <a:pt x="400050" y="361950"/>
                    </a:lnTo>
                    <a:close/>
                    <a:moveTo>
                      <a:pt x="704850" y="457200"/>
                    </a:moveTo>
                    <a:lnTo>
                      <a:pt x="704850" y="95250"/>
                    </a:lnTo>
                    <a:lnTo>
                      <a:pt x="114300" y="95250"/>
                    </a:lnTo>
                    <a:lnTo>
                      <a:pt x="114300" y="85725"/>
                    </a:lnTo>
                    <a:cubicBezTo>
                      <a:pt x="114300" y="38100"/>
                      <a:pt x="76200" y="0"/>
                      <a:pt x="28575" y="0"/>
                    </a:cubicBezTo>
                    <a:cubicBezTo>
                      <a:pt x="12383" y="0"/>
                      <a:pt x="0" y="12383"/>
                      <a:pt x="0" y="28575"/>
                    </a:cubicBezTo>
                    <a:cubicBezTo>
                      <a:pt x="0" y="44768"/>
                      <a:pt x="12383" y="57150"/>
                      <a:pt x="28575" y="57150"/>
                    </a:cubicBezTo>
                    <a:cubicBezTo>
                      <a:pt x="44768" y="57150"/>
                      <a:pt x="57150" y="69533"/>
                      <a:pt x="57150" y="85725"/>
                    </a:cubicBezTo>
                    <a:lnTo>
                      <a:pt x="57150" y="561975"/>
                    </a:lnTo>
                    <a:cubicBezTo>
                      <a:pt x="57150" y="609600"/>
                      <a:pt x="95250" y="647700"/>
                      <a:pt x="142875" y="647700"/>
                    </a:cubicBezTo>
                    <a:lnTo>
                      <a:pt x="171450" y="647700"/>
                    </a:lnTo>
                    <a:lnTo>
                      <a:pt x="590550" y="647700"/>
                    </a:lnTo>
                    <a:lnTo>
                      <a:pt x="676275" y="647700"/>
                    </a:lnTo>
                    <a:cubicBezTo>
                      <a:pt x="692468" y="647700"/>
                      <a:pt x="704850" y="635318"/>
                      <a:pt x="704850" y="619125"/>
                    </a:cubicBezTo>
                    <a:cubicBezTo>
                      <a:pt x="704850" y="602933"/>
                      <a:pt x="692468" y="590550"/>
                      <a:pt x="676275" y="590550"/>
                    </a:cubicBezTo>
                    <a:lnTo>
                      <a:pt x="142875" y="590550"/>
                    </a:lnTo>
                    <a:cubicBezTo>
                      <a:pt x="126682" y="590550"/>
                      <a:pt x="114300" y="578168"/>
                      <a:pt x="114300" y="561975"/>
                    </a:cubicBezTo>
                    <a:lnTo>
                      <a:pt x="114300" y="509588"/>
                    </a:lnTo>
                    <a:lnTo>
                      <a:pt x="704850" y="457200"/>
                    </a:lnTo>
                    <a:close/>
                  </a:path>
                </a:pathLst>
              </a:custGeom>
              <a:grpFill/>
              <a:ln w="9525" cap="flat">
                <a:noFill/>
                <a:prstDash val="solid"/>
                <a:miter/>
              </a:ln>
            </xdr:spPr>
            <xdr:txBody>
              <a:bodyPr rtlCol="0" anchor="ctr"/>
              <a:lstStyle/>
              <a:p>
                <a:endParaRPr lang="en-US"/>
              </a:p>
            </xdr:txBody>
          </xdr:sp>
          <xdr:sp macro="" textlink="">
            <xdr:nvSpPr>
              <xdr:cNvPr id="103" name="Freeform: Shape 102">
                <a:extLst>
                  <a:ext uri="{FF2B5EF4-FFF2-40B4-BE49-F238E27FC236}">
                    <a16:creationId xmlns:a16="http://schemas.microsoft.com/office/drawing/2014/main" id="{00000000-0008-0000-0000-000067000000}"/>
                  </a:ext>
                </a:extLst>
              </xdr:cNvPr>
              <xdr:cNvSpPr/>
            </xdr:nvSpPr>
            <xdr:spPr>
              <a:xfrm>
                <a:off x="2207325" y="2388300"/>
                <a:ext cx="114300" cy="114300"/>
              </a:xfrm>
              <a:custGeom>
                <a:avLst/>
                <a:gdLst>
                  <a:gd name="connsiteX0" fmla="*/ 114300 w 114300"/>
                  <a:gd name="connsiteY0" fmla="*/ 57150 h 114300"/>
                  <a:gd name="connsiteX1" fmla="*/ 57150 w 114300"/>
                  <a:gd name="connsiteY1" fmla="*/ 114300 h 114300"/>
                  <a:gd name="connsiteX2" fmla="*/ 0 w 114300"/>
                  <a:gd name="connsiteY2" fmla="*/ 57150 h 114300"/>
                  <a:gd name="connsiteX3" fmla="*/ 57150 w 114300"/>
                  <a:gd name="connsiteY3" fmla="*/ 0 h 114300"/>
                  <a:gd name="connsiteX4" fmla="*/ 114300 w 114300"/>
                  <a:gd name="connsiteY4" fmla="*/ 57150 h 114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4300" h="114300">
                    <a:moveTo>
                      <a:pt x="114300" y="57150"/>
                    </a:moveTo>
                    <a:cubicBezTo>
                      <a:pt x="114300" y="88713"/>
                      <a:pt x="88713" y="114300"/>
                      <a:pt x="57150" y="114300"/>
                    </a:cubicBezTo>
                    <a:cubicBezTo>
                      <a:pt x="25587" y="114300"/>
                      <a:pt x="0" y="88713"/>
                      <a:pt x="0" y="57150"/>
                    </a:cubicBezTo>
                    <a:cubicBezTo>
                      <a:pt x="0" y="25587"/>
                      <a:pt x="25587" y="0"/>
                      <a:pt x="57150" y="0"/>
                    </a:cubicBezTo>
                    <a:cubicBezTo>
                      <a:pt x="88713" y="0"/>
                      <a:pt x="114300" y="25587"/>
                      <a:pt x="114300" y="57150"/>
                    </a:cubicBezTo>
                    <a:close/>
                  </a:path>
                </a:pathLst>
              </a:custGeom>
              <a:grpFill/>
              <a:ln w="9525" cap="flat">
                <a:noFill/>
                <a:prstDash val="solid"/>
                <a:miter/>
              </a:ln>
            </xdr:spPr>
            <xdr:txBody>
              <a:bodyPr rtlCol="0" anchor="ctr"/>
              <a:lstStyle/>
              <a:p>
                <a:endParaRPr lang="en-US"/>
              </a:p>
            </xdr:txBody>
          </xdr:sp>
          <xdr:sp macro="" textlink="">
            <xdr:nvSpPr>
              <xdr:cNvPr id="104" name="Freeform: Shape 103">
                <a:extLst>
                  <a:ext uri="{FF2B5EF4-FFF2-40B4-BE49-F238E27FC236}">
                    <a16:creationId xmlns:a16="http://schemas.microsoft.com/office/drawing/2014/main" id="{00000000-0008-0000-0000-000068000000}"/>
                  </a:ext>
                </a:extLst>
              </xdr:cNvPr>
              <xdr:cNvSpPr/>
            </xdr:nvSpPr>
            <xdr:spPr>
              <a:xfrm>
                <a:off x="2626425" y="2388300"/>
                <a:ext cx="114300" cy="114300"/>
              </a:xfrm>
              <a:custGeom>
                <a:avLst/>
                <a:gdLst>
                  <a:gd name="connsiteX0" fmla="*/ 114300 w 114300"/>
                  <a:gd name="connsiteY0" fmla="*/ 57150 h 114300"/>
                  <a:gd name="connsiteX1" fmla="*/ 57150 w 114300"/>
                  <a:gd name="connsiteY1" fmla="*/ 114300 h 114300"/>
                  <a:gd name="connsiteX2" fmla="*/ 0 w 114300"/>
                  <a:gd name="connsiteY2" fmla="*/ 57150 h 114300"/>
                  <a:gd name="connsiteX3" fmla="*/ 57150 w 114300"/>
                  <a:gd name="connsiteY3" fmla="*/ 0 h 114300"/>
                  <a:gd name="connsiteX4" fmla="*/ 114300 w 114300"/>
                  <a:gd name="connsiteY4" fmla="*/ 57150 h 1143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4300" h="114300">
                    <a:moveTo>
                      <a:pt x="114300" y="57150"/>
                    </a:moveTo>
                    <a:cubicBezTo>
                      <a:pt x="114300" y="88713"/>
                      <a:pt x="88713" y="114300"/>
                      <a:pt x="57150" y="114300"/>
                    </a:cubicBezTo>
                    <a:cubicBezTo>
                      <a:pt x="25587" y="114300"/>
                      <a:pt x="0" y="88713"/>
                      <a:pt x="0" y="57150"/>
                    </a:cubicBezTo>
                    <a:cubicBezTo>
                      <a:pt x="0" y="25587"/>
                      <a:pt x="25587" y="0"/>
                      <a:pt x="57150" y="0"/>
                    </a:cubicBezTo>
                    <a:cubicBezTo>
                      <a:pt x="88713" y="0"/>
                      <a:pt x="114300" y="25587"/>
                      <a:pt x="114300" y="57150"/>
                    </a:cubicBezTo>
                    <a:close/>
                  </a:path>
                </a:pathLst>
              </a:custGeom>
              <a:grpFill/>
              <a:ln w="9525" cap="flat">
                <a:noFill/>
                <a:prstDash val="solid"/>
                <a:miter/>
              </a:ln>
            </xdr:spPr>
            <xdr:txBody>
              <a:bodyPr rtlCol="0" anchor="ctr"/>
              <a:lstStyle/>
              <a:p>
                <a:endParaRPr lang="en-US"/>
              </a:p>
            </xdr:txBody>
          </xdr:sp>
        </xdr:grpSp>
        <xdr:sp macro="" textlink="">
          <xdr:nvSpPr>
            <xdr:cNvPr id="105" name="Graphic 20" descr="Coins">
              <a:extLst>
                <a:ext uri="{FF2B5EF4-FFF2-40B4-BE49-F238E27FC236}">
                  <a16:creationId xmlns:a16="http://schemas.microsoft.com/office/drawing/2014/main" id="{00000000-0008-0000-0000-000069000000}"/>
                </a:ext>
              </a:extLst>
            </xdr:cNvPr>
            <xdr:cNvSpPr/>
          </xdr:nvSpPr>
          <xdr:spPr>
            <a:xfrm>
              <a:off x="7338642" y="4420679"/>
              <a:ext cx="277042" cy="288000"/>
            </a:xfrm>
            <a:custGeom>
              <a:avLst/>
              <a:gdLst>
                <a:gd name="connsiteX0" fmla="*/ 743903 w 800100"/>
                <a:gd name="connsiteY0" fmla="*/ 571500 h 685800"/>
                <a:gd name="connsiteX1" fmla="*/ 705803 w 800100"/>
                <a:gd name="connsiteY1" fmla="*/ 603885 h 685800"/>
                <a:gd name="connsiteX2" fmla="*/ 705803 w 800100"/>
                <a:gd name="connsiteY2" fmla="*/ 569595 h 685800"/>
                <a:gd name="connsiteX3" fmla="*/ 743903 w 800100"/>
                <a:gd name="connsiteY3" fmla="*/ 554355 h 685800"/>
                <a:gd name="connsiteX4" fmla="*/ 743903 w 800100"/>
                <a:gd name="connsiteY4" fmla="*/ 571500 h 685800"/>
                <a:gd name="connsiteX5" fmla="*/ 667703 w 800100"/>
                <a:gd name="connsiteY5" fmla="*/ 508635 h 685800"/>
                <a:gd name="connsiteX6" fmla="*/ 667703 w 800100"/>
                <a:gd name="connsiteY6" fmla="*/ 474345 h 685800"/>
                <a:gd name="connsiteX7" fmla="*/ 705803 w 800100"/>
                <a:gd name="connsiteY7" fmla="*/ 459105 h 685800"/>
                <a:gd name="connsiteX8" fmla="*/ 705803 w 800100"/>
                <a:gd name="connsiteY8" fmla="*/ 476250 h 685800"/>
                <a:gd name="connsiteX9" fmla="*/ 667703 w 800100"/>
                <a:gd name="connsiteY9" fmla="*/ 508635 h 685800"/>
                <a:gd name="connsiteX10" fmla="*/ 667703 w 800100"/>
                <a:gd name="connsiteY10" fmla="*/ 615315 h 685800"/>
                <a:gd name="connsiteX11" fmla="*/ 629603 w 800100"/>
                <a:gd name="connsiteY11" fmla="*/ 621983 h 685800"/>
                <a:gd name="connsiteX12" fmla="*/ 629603 w 800100"/>
                <a:gd name="connsiteY12" fmla="*/ 584835 h 685800"/>
                <a:gd name="connsiteX13" fmla="*/ 667703 w 800100"/>
                <a:gd name="connsiteY13" fmla="*/ 579120 h 685800"/>
                <a:gd name="connsiteX14" fmla="*/ 667703 w 800100"/>
                <a:gd name="connsiteY14" fmla="*/ 615315 h 685800"/>
                <a:gd name="connsiteX15" fmla="*/ 591503 w 800100"/>
                <a:gd name="connsiteY15" fmla="*/ 489585 h 685800"/>
                <a:gd name="connsiteX16" fmla="*/ 629603 w 800100"/>
                <a:gd name="connsiteY16" fmla="*/ 483870 h 685800"/>
                <a:gd name="connsiteX17" fmla="*/ 629603 w 800100"/>
                <a:gd name="connsiteY17" fmla="*/ 520065 h 685800"/>
                <a:gd name="connsiteX18" fmla="*/ 591503 w 800100"/>
                <a:gd name="connsiteY18" fmla="*/ 526733 h 685800"/>
                <a:gd name="connsiteX19" fmla="*/ 591503 w 800100"/>
                <a:gd name="connsiteY19" fmla="*/ 489585 h 685800"/>
                <a:gd name="connsiteX20" fmla="*/ 591503 w 800100"/>
                <a:gd name="connsiteY20" fmla="*/ 626745 h 685800"/>
                <a:gd name="connsiteX21" fmla="*/ 553403 w 800100"/>
                <a:gd name="connsiteY21" fmla="*/ 628650 h 685800"/>
                <a:gd name="connsiteX22" fmla="*/ 553403 w 800100"/>
                <a:gd name="connsiteY22" fmla="*/ 590550 h 685800"/>
                <a:gd name="connsiteX23" fmla="*/ 591503 w 800100"/>
                <a:gd name="connsiteY23" fmla="*/ 588645 h 685800"/>
                <a:gd name="connsiteX24" fmla="*/ 591503 w 800100"/>
                <a:gd name="connsiteY24" fmla="*/ 626745 h 685800"/>
                <a:gd name="connsiteX25" fmla="*/ 515303 w 800100"/>
                <a:gd name="connsiteY25" fmla="*/ 533400 h 685800"/>
                <a:gd name="connsiteX26" fmla="*/ 515303 w 800100"/>
                <a:gd name="connsiteY26" fmla="*/ 495300 h 685800"/>
                <a:gd name="connsiteX27" fmla="*/ 553403 w 800100"/>
                <a:gd name="connsiteY27" fmla="*/ 493395 h 685800"/>
                <a:gd name="connsiteX28" fmla="*/ 553403 w 800100"/>
                <a:gd name="connsiteY28" fmla="*/ 531495 h 685800"/>
                <a:gd name="connsiteX29" fmla="*/ 515303 w 800100"/>
                <a:gd name="connsiteY29" fmla="*/ 533400 h 685800"/>
                <a:gd name="connsiteX30" fmla="*/ 515303 w 800100"/>
                <a:gd name="connsiteY30" fmla="*/ 628650 h 685800"/>
                <a:gd name="connsiteX31" fmla="*/ 477203 w 800100"/>
                <a:gd name="connsiteY31" fmla="*/ 626745 h 685800"/>
                <a:gd name="connsiteX32" fmla="*/ 477203 w 800100"/>
                <a:gd name="connsiteY32" fmla="*/ 590550 h 685800"/>
                <a:gd name="connsiteX33" fmla="*/ 496253 w 800100"/>
                <a:gd name="connsiteY33" fmla="*/ 590550 h 685800"/>
                <a:gd name="connsiteX34" fmla="*/ 515303 w 800100"/>
                <a:gd name="connsiteY34" fmla="*/ 590550 h 685800"/>
                <a:gd name="connsiteX35" fmla="*/ 515303 w 800100"/>
                <a:gd name="connsiteY35" fmla="*/ 628650 h 685800"/>
                <a:gd name="connsiteX36" fmla="*/ 439103 w 800100"/>
                <a:gd name="connsiteY36" fmla="*/ 493395 h 685800"/>
                <a:gd name="connsiteX37" fmla="*/ 477203 w 800100"/>
                <a:gd name="connsiteY37" fmla="*/ 495300 h 685800"/>
                <a:gd name="connsiteX38" fmla="*/ 477203 w 800100"/>
                <a:gd name="connsiteY38" fmla="*/ 533400 h 685800"/>
                <a:gd name="connsiteX39" fmla="*/ 439103 w 800100"/>
                <a:gd name="connsiteY39" fmla="*/ 531495 h 685800"/>
                <a:gd name="connsiteX40" fmla="*/ 439103 w 800100"/>
                <a:gd name="connsiteY40" fmla="*/ 493395 h 685800"/>
                <a:gd name="connsiteX41" fmla="*/ 439103 w 800100"/>
                <a:gd name="connsiteY41" fmla="*/ 621983 h 685800"/>
                <a:gd name="connsiteX42" fmla="*/ 401003 w 800100"/>
                <a:gd name="connsiteY42" fmla="*/ 615315 h 685800"/>
                <a:gd name="connsiteX43" fmla="*/ 401003 w 800100"/>
                <a:gd name="connsiteY43" fmla="*/ 584835 h 685800"/>
                <a:gd name="connsiteX44" fmla="*/ 439103 w 800100"/>
                <a:gd name="connsiteY44" fmla="*/ 588645 h 685800"/>
                <a:gd name="connsiteX45" fmla="*/ 439103 w 800100"/>
                <a:gd name="connsiteY45" fmla="*/ 621983 h 685800"/>
                <a:gd name="connsiteX46" fmla="*/ 362903 w 800100"/>
                <a:gd name="connsiteY46" fmla="*/ 520065 h 685800"/>
                <a:gd name="connsiteX47" fmla="*/ 362903 w 800100"/>
                <a:gd name="connsiteY47" fmla="*/ 482918 h 685800"/>
                <a:gd name="connsiteX48" fmla="*/ 401003 w 800100"/>
                <a:gd name="connsiteY48" fmla="*/ 488633 h 685800"/>
                <a:gd name="connsiteX49" fmla="*/ 401003 w 800100"/>
                <a:gd name="connsiteY49" fmla="*/ 526733 h 685800"/>
                <a:gd name="connsiteX50" fmla="*/ 362903 w 800100"/>
                <a:gd name="connsiteY50" fmla="*/ 520065 h 685800"/>
                <a:gd name="connsiteX51" fmla="*/ 362903 w 800100"/>
                <a:gd name="connsiteY51" fmla="*/ 603885 h 685800"/>
                <a:gd name="connsiteX52" fmla="*/ 324803 w 800100"/>
                <a:gd name="connsiteY52" fmla="*/ 571500 h 685800"/>
                <a:gd name="connsiteX53" fmla="*/ 324803 w 800100"/>
                <a:gd name="connsiteY53" fmla="*/ 569595 h 685800"/>
                <a:gd name="connsiteX54" fmla="*/ 325755 w 800100"/>
                <a:gd name="connsiteY54" fmla="*/ 569595 h 685800"/>
                <a:gd name="connsiteX55" fmla="*/ 333375 w 800100"/>
                <a:gd name="connsiteY55" fmla="*/ 571500 h 685800"/>
                <a:gd name="connsiteX56" fmla="*/ 362903 w 800100"/>
                <a:gd name="connsiteY56" fmla="*/ 578168 h 685800"/>
                <a:gd name="connsiteX57" fmla="*/ 362903 w 800100"/>
                <a:gd name="connsiteY57" fmla="*/ 603885 h 685800"/>
                <a:gd name="connsiteX58" fmla="*/ 210503 w 800100"/>
                <a:gd name="connsiteY58" fmla="*/ 474345 h 685800"/>
                <a:gd name="connsiteX59" fmla="*/ 229553 w 800100"/>
                <a:gd name="connsiteY59" fmla="*/ 475298 h 685800"/>
                <a:gd name="connsiteX60" fmla="*/ 229553 w 800100"/>
                <a:gd name="connsiteY60" fmla="*/ 476250 h 685800"/>
                <a:gd name="connsiteX61" fmla="*/ 239078 w 800100"/>
                <a:gd name="connsiteY61" fmla="*/ 513398 h 685800"/>
                <a:gd name="connsiteX62" fmla="*/ 210503 w 800100"/>
                <a:gd name="connsiteY62" fmla="*/ 511492 h 685800"/>
                <a:gd name="connsiteX63" fmla="*/ 210503 w 800100"/>
                <a:gd name="connsiteY63" fmla="*/ 474345 h 685800"/>
                <a:gd name="connsiteX64" fmla="*/ 172403 w 800100"/>
                <a:gd name="connsiteY64" fmla="*/ 360045 h 685800"/>
                <a:gd name="connsiteX65" fmla="*/ 210503 w 800100"/>
                <a:gd name="connsiteY65" fmla="*/ 365760 h 685800"/>
                <a:gd name="connsiteX66" fmla="*/ 210503 w 800100"/>
                <a:gd name="connsiteY66" fmla="*/ 403860 h 685800"/>
                <a:gd name="connsiteX67" fmla="*/ 172403 w 800100"/>
                <a:gd name="connsiteY67" fmla="*/ 397193 h 685800"/>
                <a:gd name="connsiteX68" fmla="*/ 172403 w 800100"/>
                <a:gd name="connsiteY68" fmla="*/ 360045 h 685800"/>
                <a:gd name="connsiteX69" fmla="*/ 172403 w 800100"/>
                <a:gd name="connsiteY69" fmla="*/ 507683 h 685800"/>
                <a:gd name="connsiteX70" fmla="*/ 134303 w 800100"/>
                <a:gd name="connsiteY70" fmla="*/ 501015 h 685800"/>
                <a:gd name="connsiteX71" fmla="*/ 134303 w 800100"/>
                <a:gd name="connsiteY71" fmla="*/ 463868 h 685800"/>
                <a:gd name="connsiteX72" fmla="*/ 172403 w 800100"/>
                <a:gd name="connsiteY72" fmla="*/ 469583 h 685800"/>
                <a:gd name="connsiteX73" fmla="*/ 172403 w 800100"/>
                <a:gd name="connsiteY73" fmla="*/ 507683 h 685800"/>
                <a:gd name="connsiteX74" fmla="*/ 96203 w 800100"/>
                <a:gd name="connsiteY74" fmla="*/ 352425 h 685800"/>
                <a:gd name="connsiteX75" fmla="*/ 96203 w 800100"/>
                <a:gd name="connsiteY75" fmla="*/ 335280 h 685800"/>
                <a:gd name="connsiteX76" fmla="*/ 134303 w 800100"/>
                <a:gd name="connsiteY76" fmla="*/ 349568 h 685800"/>
                <a:gd name="connsiteX77" fmla="*/ 134303 w 800100"/>
                <a:gd name="connsiteY77" fmla="*/ 384810 h 685800"/>
                <a:gd name="connsiteX78" fmla="*/ 96203 w 800100"/>
                <a:gd name="connsiteY78" fmla="*/ 352425 h 685800"/>
                <a:gd name="connsiteX79" fmla="*/ 96203 w 800100"/>
                <a:gd name="connsiteY79" fmla="*/ 489585 h 685800"/>
                <a:gd name="connsiteX80" fmla="*/ 58103 w 800100"/>
                <a:gd name="connsiteY80" fmla="*/ 457200 h 685800"/>
                <a:gd name="connsiteX81" fmla="*/ 58103 w 800100"/>
                <a:gd name="connsiteY81" fmla="*/ 440055 h 685800"/>
                <a:gd name="connsiteX82" fmla="*/ 96203 w 800100"/>
                <a:gd name="connsiteY82" fmla="*/ 454343 h 685800"/>
                <a:gd name="connsiteX83" fmla="*/ 96203 w 800100"/>
                <a:gd name="connsiteY83" fmla="*/ 489585 h 685800"/>
                <a:gd name="connsiteX84" fmla="*/ 58103 w 800100"/>
                <a:gd name="connsiteY84" fmla="*/ 192405 h 685800"/>
                <a:gd name="connsiteX85" fmla="*/ 96203 w 800100"/>
                <a:gd name="connsiteY85" fmla="*/ 206693 h 685800"/>
                <a:gd name="connsiteX86" fmla="*/ 96203 w 800100"/>
                <a:gd name="connsiteY86" fmla="*/ 241935 h 685800"/>
                <a:gd name="connsiteX87" fmla="*/ 58103 w 800100"/>
                <a:gd name="connsiteY87" fmla="*/ 209550 h 685800"/>
                <a:gd name="connsiteX88" fmla="*/ 58103 w 800100"/>
                <a:gd name="connsiteY88" fmla="*/ 192405 h 685800"/>
                <a:gd name="connsiteX89" fmla="*/ 172403 w 800100"/>
                <a:gd name="connsiteY89" fmla="*/ 222885 h 685800"/>
                <a:gd name="connsiteX90" fmla="*/ 172403 w 800100"/>
                <a:gd name="connsiteY90" fmla="*/ 260985 h 685800"/>
                <a:gd name="connsiteX91" fmla="*/ 134303 w 800100"/>
                <a:gd name="connsiteY91" fmla="*/ 254318 h 685800"/>
                <a:gd name="connsiteX92" fmla="*/ 134303 w 800100"/>
                <a:gd name="connsiteY92" fmla="*/ 217170 h 685800"/>
                <a:gd name="connsiteX93" fmla="*/ 172403 w 800100"/>
                <a:gd name="connsiteY93" fmla="*/ 222885 h 685800"/>
                <a:gd name="connsiteX94" fmla="*/ 267653 w 800100"/>
                <a:gd name="connsiteY94" fmla="*/ 57150 h 685800"/>
                <a:gd name="connsiteX95" fmla="*/ 477203 w 800100"/>
                <a:gd name="connsiteY95" fmla="*/ 114300 h 685800"/>
                <a:gd name="connsiteX96" fmla="*/ 267653 w 800100"/>
                <a:gd name="connsiteY96" fmla="*/ 171450 h 685800"/>
                <a:gd name="connsiteX97" fmla="*/ 58103 w 800100"/>
                <a:gd name="connsiteY97" fmla="*/ 114300 h 685800"/>
                <a:gd name="connsiteX98" fmla="*/ 267653 w 800100"/>
                <a:gd name="connsiteY98" fmla="*/ 57150 h 685800"/>
                <a:gd name="connsiteX99" fmla="*/ 324803 w 800100"/>
                <a:gd name="connsiteY99" fmla="*/ 508635 h 685800"/>
                <a:gd name="connsiteX100" fmla="*/ 286703 w 800100"/>
                <a:gd name="connsiteY100" fmla="*/ 476250 h 685800"/>
                <a:gd name="connsiteX101" fmla="*/ 286703 w 800100"/>
                <a:gd name="connsiteY101" fmla="*/ 459105 h 685800"/>
                <a:gd name="connsiteX102" fmla="*/ 324803 w 800100"/>
                <a:gd name="connsiteY102" fmla="*/ 473393 h 685800"/>
                <a:gd name="connsiteX103" fmla="*/ 324803 w 800100"/>
                <a:gd name="connsiteY103" fmla="*/ 508635 h 685800"/>
                <a:gd name="connsiteX104" fmla="*/ 439103 w 800100"/>
                <a:gd name="connsiteY104" fmla="*/ 241935 h 685800"/>
                <a:gd name="connsiteX105" fmla="*/ 439103 w 800100"/>
                <a:gd name="connsiteY105" fmla="*/ 207645 h 685800"/>
                <a:gd name="connsiteX106" fmla="*/ 477203 w 800100"/>
                <a:gd name="connsiteY106" fmla="*/ 192405 h 685800"/>
                <a:gd name="connsiteX107" fmla="*/ 477203 w 800100"/>
                <a:gd name="connsiteY107" fmla="*/ 209550 h 685800"/>
                <a:gd name="connsiteX108" fmla="*/ 439103 w 800100"/>
                <a:gd name="connsiteY108" fmla="*/ 241935 h 685800"/>
                <a:gd name="connsiteX109" fmla="*/ 362903 w 800100"/>
                <a:gd name="connsiteY109" fmla="*/ 260033 h 685800"/>
                <a:gd name="connsiteX110" fmla="*/ 362903 w 800100"/>
                <a:gd name="connsiteY110" fmla="*/ 222885 h 685800"/>
                <a:gd name="connsiteX111" fmla="*/ 401003 w 800100"/>
                <a:gd name="connsiteY111" fmla="*/ 217170 h 685800"/>
                <a:gd name="connsiteX112" fmla="*/ 401003 w 800100"/>
                <a:gd name="connsiteY112" fmla="*/ 253365 h 685800"/>
                <a:gd name="connsiteX113" fmla="*/ 362903 w 800100"/>
                <a:gd name="connsiteY113" fmla="*/ 260033 h 685800"/>
                <a:gd name="connsiteX114" fmla="*/ 286703 w 800100"/>
                <a:gd name="connsiteY114" fmla="*/ 266700 h 685800"/>
                <a:gd name="connsiteX115" fmla="*/ 286703 w 800100"/>
                <a:gd name="connsiteY115" fmla="*/ 228600 h 685800"/>
                <a:gd name="connsiteX116" fmla="*/ 324803 w 800100"/>
                <a:gd name="connsiteY116" fmla="*/ 226695 h 685800"/>
                <a:gd name="connsiteX117" fmla="*/ 324803 w 800100"/>
                <a:gd name="connsiteY117" fmla="*/ 264795 h 685800"/>
                <a:gd name="connsiteX118" fmla="*/ 286703 w 800100"/>
                <a:gd name="connsiteY118" fmla="*/ 266700 h 685800"/>
                <a:gd name="connsiteX119" fmla="*/ 210503 w 800100"/>
                <a:gd name="connsiteY119" fmla="*/ 264795 h 685800"/>
                <a:gd name="connsiteX120" fmla="*/ 210503 w 800100"/>
                <a:gd name="connsiteY120" fmla="*/ 226695 h 685800"/>
                <a:gd name="connsiteX121" fmla="*/ 248603 w 800100"/>
                <a:gd name="connsiteY121" fmla="*/ 228600 h 685800"/>
                <a:gd name="connsiteX122" fmla="*/ 248603 w 800100"/>
                <a:gd name="connsiteY122" fmla="*/ 266700 h 685800"/>
                <a:gd name="connsiteX123" fmla="*/ 210503 w 800100"/>
                <a:gd name="connsiteY123" fmla="*/ 264795 h 685800"/>
                <a:gd name="connsiteX124" fmla="*/ 705803 w 800100"/>
                <a:gd name="connsiteY124" fmla="*/ 381000 h 685800"/>
                <a:gd name="connsiteX125" fmla="*/ 496253 w 800100"/>
                <a:gd name="connsiteY125" fmla="*/ 438150 h 685800"/>
                <a:gd name="connsiteX126" fmla="*/ 286703 w 800100"/>
                <a:gd name="connsiteY126" fmla="*/ 381000 h 685800"/>
                <a:gd name="connsiteX127" fmla="*/ 496253 w 800100"/>
                <a:gd name="connsiteY127" fmla="*/ 323850 h 685800"/>
                <a:gd name="connsiteX128" fmla="*/ 705803 w 800100"/>
                <a:gd name="connsiteY128" fmla="*/ 381000 h 685800"/>
                <a:gd name="connsiteX129" fmla="*/ 762953 w 800100"/>
                <a:gd name="connsiteY129" fmla="*/ 409575 h 685800"/>
                <a:gd name="connsiteX130" fmla="*/ 762953 w 800100"/>
                <a:gd name="connsiteY130" fmla="*/ 381000 h 685800"/>
                <a:gd name="connsiteX131" fmla="*/ 659130 w 800100"/>
                <a:gd name="connsiteY131" fmla="*/ 285750 h 685800"/>
                <a:gd name="connsiteX132" fmla="*/ 570548 w 800100"/>
                <a:gd name="connsiteY132" fmla="*/ 270510 h 685800"/>
                <a:gd name="connsiteX133" fmla="*/ 571500 w 800100"/>
                <a:gd name="connsiteY133" fmla="*/ 257175 h 685800"/>
                <a:gd name="connsiteX134" fmla="*/ 533400 w 800100"/>
                <a:gd name="connsiteY134" fmla="*/ 190500 h 685800"/>
                <a:gd name="connsiteX135" fmla="*/ 533400 w 800100"/>
                <a:gd name="connsiteY135" fmla="*/ 114300 h 685800"/>
                <a:gd name="connsiteX136" fmla="*/ 429578 w 800100"/>
                <a:gd name="connsiteY136" fmla="*/ 19050 h 685800"/>
                <a:gd name="connsiteX137" fmla="*/ 266700 w 800100"/>
                <a:gd name="connsiteY137" fmla="*/ 0 h 685800"/>
                <a:gd name="connsiteX138" fmla="*/ 0 w 800100"/>
                <a:gd name="connsiteY138" fmla="*/ 114300 h 685800"/>
                <a:gd name="connsiteX139" fmla="*/ 0 w 800100"/>
                <a:gd name="connsiteY139" fmla="*/ 209550 h 685800"/>
                <a:gd name="connsiteX140" fmla="*/ 38100 w 800100"/>
                <a:gd name="connsiteY140" fmla="*/ 276225 h 685800"/>
                <a:gd name="connsiteX141" fmla="*/ 38100 w 800100"/>
                <a:gd name="connsiteY141" fmla="*/ 294323 h 685800"/>
                <a:gd name="connsiteX142" fmla="*/ 0 w 800100"/>
                <a:gd name="connsiteY142" fmla="*/ 361950 h 685800"/>
                <a:gd name="connsiteX143" fmla="*/ 0 w 800100"/>
                <a:gd name="connsiteY143" fmla="*/ 457200 h 685800"/>
                <a:gd name="connsiteX144" fmla="*/ 103822 w 800100"/>
                <a:gd name="connsiteY144" fmla="*/ 552450 h 685800"/>
                <a:gd name="connsiteX145" fmla="*/ 266700 w 800100"/>
                <a:gd name="connsiteY145" fmla="*/ 571500 h 685800"/>
                <a:gd name="connsiteX146" fmla="*/ 370523 w 800100"/>
                <a:gd name="connsiteY146" fmla="*/ 666750 h 685800"/>
                <a:gd name="connsiteX147" fmla="*/ 533400 w 800100"/>
                <a:gd name="connsiteY147" fmla="*/ 685800 h 685800"/>
                <a:gd name="connsiteX148" fmla="*/ 800100 w 800100"/>
                <a:gd name="connsiteY148" fmla="*/ 571500 h 685800"/>
                <a:gd name="connsiteX149" fmla="*/ 800100 w 800100"/>
                <a:gd name="connsiteY149" fmla="*/ 476250 h 685800"/>
                <a:gd name="connsiteX150" fmla="*/ 762953 w 800100"/>
                <a:gd name="connsiteY150" fmla="*/ 409575 h 6858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Lst>
              <a:rect l="l" t="t" r="r" b="b"/>
              <a:pathLst>
                <a:path w="800100" h="685800">
                  <a:moveTo>
                    <a:pt x="743903" y="571500"/>
                  </a:moveTo>
                  <a:cubicBezTo>
                    <a:pt x="743903" y="583883"/>
                    <a:pt x="729615" y="595313"/>
                    <a:pt x="705803" y="603885"/>
                  </a:cubicBezTo>
                  <a:lnTo>
                    <a:pt x="705803" y="569595"/>
                  </a:lnTo>
                  <a:cubicBezTo>
                    <a:pt x="719138" y="565785"/>
                    <a:pt x="732473" y="560070"/>
                    <a:pt x="743903" y="554355"/>
                  </a:cubicBezTo>
                  <a:lnTo>
                    <a:pt x="743903" y="571500"/>
                  </a:lnTo>
                  <a:close/>
                  <a:moveTo>
                    <a:pt x="667703" y="508635"/>
                  </a:moveTo>
                  <a:lnTo>
                    <a:pt x="667703" y="474345"/>
                  </a:lnTo>
                  <a:cubicBezTo>
                    <a:pt x="681038" y="470535"/>
                    <a:pt x="694373" y="464820"/>
                    <a:pt x="705803" y="459105"/>
                  </a:cubicBezTo>
                  <a:lnTo>
                    <a:pt x="705803" y="476250"/>
                  </a:lnTo>
                  <a:cubicBezTo>
                    <a:pt x="705803" y="488633"/>
                    <a:pt x="691515" y="500063"/>
                    <a:pt x="667703" y="508635"/>
                  </a:cubicBezTo>
                  <a:close/>
                  <a:moveTo>
                    <a:pt x="667703" y="615315"/>
                  </a:moveTo>
                  <a:cubicBezTo>
                    <a:pt x="656273" y="618173"/>
                    <a:pt x="642938" y="620078"/>
                    <a:pt x="629603" y="621983"/>
                  </a:cubicBezTo>
                  <a:lnTo>
                    <a:pt x="629603" y="584835"/>
                  </a:lnTo>
                  <a:cubicBezTo>
                    <a:pt x="641985" y="582930"/>
                    <a:pt x="655320" y="581025"/>
                    <a:pt x="667703" y="579120"/>
                  </a:cubicBezTo>
                  <a:lnTo>
                    <a:pt x="667703" y="615315"/>
                  </a:lnTo>
                  <a:close/>
                  <a:moveTo>
                    <a:pt x="591503" y="489585"/>
                  </a:moveTo>
                  <a:cubicBezTo>
                    <a:pt x="603885" y="487680"/>
                    <a:pt x="617220" y="485775"/>
                    <a:pt x="629603" y="483870"/>
                  </a:cubicBezTo>
                  <a:lnTo>
                    <a:pt x="629603" y="520065"/>
                  </a:lnTo>
                  <a:cubicBezTo>
                    <a:pt x="618173" y="522923"/>
                    <a:pt x="604838" y="524828"/>
                    <a:pt x="591503" y="526733"/>
                  </a:cubicBezTo>
                  <a:lnTo>
                    <a:pt x="591503" y="489585"/>
                  </a:lnTo>
                  <a:close/>
                  <a:moveTo>
                    <a:pt x="591503" y="626745"/>
                  </a:moveTo>
                  <a:cubicBezTo>
                    <a:pt x="579120" y="627698"/>
                    <a:pt x="566738" y="628650"/>
                    <a:pt x="553403" y="628650"/>
                  </a:cubicBezTo>
                  <a:lnTo>
                    <a:pt x="553403" y="590550"/>
                  </a:lnTo>
                  <a:cubicBezTo>
                    <a:pt x="564833" y="590550"/>
                    <a:pt x="578168" y="589598"/>
                    <a:pt x="591503" y="588645"/>
                  </a:cubicBezTo>
                  <a:lnTo>
                    <a:pt x="591503" y="626745"/>
                  </a:lnTo>
                  <a:close/>
                  <a:moveTo>
                    <a:pt x="515303" y="533400"/>
                  </a:moveTo>
                  <a:lnTo>
                    <a:pt x="515303" y="495300"/>
                  </a:lnTo>
                  <a:cubicBezTo>
                    <a:pt x="526733" y="495300"/>
                    <a:pt x="540068" y="494348"/>
                    <a:pt x="553403" y="493395"/>
                  </a:cubicBezTo>
                  <a:lnTo>
                    <a:pt x="553403" y="531495"/>
                  </a:lnTo>
                  <a:cubicBezTo>
                    <a:pt x="541020" y="532448"/>
                    <a:pt x="528638" y="532448"/>
                    <a:pt x="515303" y="533400"/>
                  </a:cubicBezTo>
                  <a:close/>
                  <a:moveTo>
                    <a:pt x="515303" y="628650"/>
                  </a:moveTo>
                  <a:cubicBezTo>
                    <a:pt x="501968" y="628650"/>
                    <a:pt x="489585" y="627698"/>
                    <a:pt x="477203" y="626745"/>
                  </a:cubicBezTo>
                  <a:lnTo>
                    <a:pt x="477203" y="590550"/>
                  </a:lnTo>
                  <a:cubicBezTo>
                    <a:pt x="483870" y="590550"/>
                    <a:pt x="489585" y="590550"/>
                    <a:pt x="496253" y="590550"/>
                  </a:cubicBezTo>
                  <a:cubicBezTo>
                    <a:pt x="501968" y="590550"/>
                    <a:pt x="508635" y="590550"/>
                    <a:pt x="515303" y="590550"/>
                  </a:cubicBezTo>
                  <a:lnTo>
                    <a:pt x="515303" y="628650"/>
                  </a:lnTo>
                  <a:close/>
                  <a:moveTo>
                    <a:pt x="439103" y="493395"/>
                  </a:moveTo>
                  <a:cubicBezTo>
                    <a:pt x="451485" y="494348"/>
                    <a:pt x="463868" y="495300"/>
                    <a:pt x="477203" y="495300"/>
                  </a:cubicBezTo>
                  <a:lnTo>
                    <a:pt x="477203" y="533400"/>
                  </a:lnTo>
                  <a:cubicBezTo>
                    <a:pt x="463868" y="533400"/>
                    <a:pt x="451485" y="532448"/>
                    <a:pt x="439103" y="531495"/>
                  </a:cubicBezTo>
                  <a:lnTo>
                    <a:pt x="439103" y="493395"/>
                  </a:lnTo>
                  <a:close/>
                  <a:moveTo>
                    <a:pt x="439103" y="621983"/>
                  </a:moveTo>
                  <a:cubicBezTo>
                    <a:pt x="425768" y="620078"/>
                    <a:pt x="412433" y="618173"/>
                    <a:pt x="401003" y="615315"/>
                  </a:cubicBezTo>
                  <a:lnTo>
                    <a:pt x="401003" y="584835"/>
                  </a:lnTo>
                  <a:cubicBezTo>
                    <a:pt x="413385" y="586740"/>
                    <a:pt x="425768" y="587693"/>
                    <a:pt x="439103" y="588645"/>
                  </a:cubicBezTo>
                  <a:lnTo>
                    <a:pt x="439103" y="621983"/>
                  </a:lnTo>
                  <a:close/>
                  <a:moveTo>
                    <a:pt x="362903" y="520065"/>
                  </a:moveTo>
                  <a:lnTo>
                    <a:pt x="362903" y="482918"/>
                  </a:lnTo>
                  <a:cubicBezTo>
                    <a:pt x="375285" y="484823"/>
                    <a:pt x="387668" y="487680"/>
                    <a:pt x="401003" y="488633"/>
                  </a:cubicBezTo>
                  <a:lnTo>
                    <a:pt x="401003" y="526733"/>
                  </a:lnTo>
                  <a:cubicBezTo>
                    <a:pt x="387668" y="524828"/>
                    <a:pt x="374333" y="522923"/>
                    <a:pt x="362903" y="520065"/>
                  </a:cubicBezTo>
                  <a:close/>
                  <a:moveTo>
                    <a:pt x="362903" y="603885"/>
                  </a:moveTo>
                  <a:cubicBezTo>
                    <a:pt x="339090" y="594360"/>
                    <a:pt x="324803" y="582930"/>
                    <a:pt x="324803" y="571500"/>
                  </a:cubicBezTo>
                  <a:lnTo>
                    <a:pt x="324803" y="569595"/>
                  </a:lnTo>
                  <a:cubicBezTo>
                    <a:pt x="324803" y="569595"/>
                    <a:pt x="324803" y="569595"/>
                    <a:pt x="325755" y="569595"/>
                  </a:cubicBezTo>
                  <a:cubicBezTo>
                    <a:pt x="328613" y="570548"/>
                    <a:pt x="330518" y="571500"/>
                    <a:pt x="333375" y="571500"/>
                  </a:cubicBezTo>
                  <a:cubicBezTo>
                    <a:pt x="342900" y="574358"/>
                    <a:pt x="352425" y="576263"/>
                    <a:pt x="362903" y="578168"/>
                  </a:cubicBezTo>
                  <a:lnTo>
                    <a:pt x="362903" y="603885"/>
                  </a:lnTo>
                  <a:close/>
                  <a:moveTo>
                    <a:pt x="210503" y="474345"/>
                  </a:moveTo>
                  <a:cubicBezTo>
                    <a:pt x="217170" y="474345"/>
                    <a:pt x="222885" y="475298"/>
                    <a:pt x="229553" y="475298"/>
                  </a:cubicBezTo>
                  <a:lnTo>
                    <a:pt x="229553" y="476250"/>
                  </a:lnTo>
                  <a:cubicBezTo>
                    <a:pt x="229553" y="489585"/>
                    <a:pt x="232410" y="502920"/>
                    <a:pt x="239078" y="513398"/>
                  </a:cubicBezTo>
                  <a:cubicBezTo>
                    <a:pt x="229553" y="513398"/>
                    <a:pt x="220028" y="512445"/>
                    <a:pt x="210503" y="511492"/>
                  </a:cubicBezTo>
                  <a:lnTo>
                    <a:pt x="210503" y="474345"/>
                  </a:lnTo>
                  <a:close/>
                  <a:moveTo>
                    <a:pt x="172403" y="360045"/>
                  </a:moveTo>
                  <a:cubicBezTo>
                    <a:pt x="184785" y="361950"/>
                    <a:pt x="197168" y="364808"/>
                    <a:pt x="210503" y="365760"/>
                  </a:cubicBezTo>
                  <a:lnTo>
                    <a:pt x="210503" y="403860"/>
                  </a:lnTo>
                  <a:cubicBezTo>
                    <a:pt x="197168" y="401955"/>
                    <a:pt x="183833" y="400050"/>
                    <a:pt x="172403" y="397193"/>
                  </a:cubicBezTo>
                  <a:lnTo>
                    <a:pt x="172403" y="360045"/>
                  </a:lnTo>
                  <a:close/>
                  <a:moveTo>
                    <a:pt x="172403" y="507683"/>
                  </a:moveTo>
                  <a:cubicBezTo>
                    <a:pt x="159068" y="505778"/>
                    <a:pt x="145733" y="503873"/>
                    <a:pt x="134303" y="501015"/>
                  </a:cubicBezTo>
                  <a:lnTo>
                    <a:pt x="134303" y="463868"/>
                  </a:lnTo>
                  <a:cubicBezTo>
                    <a:pt x="146685" y="465773"/>
                    <a:pt x="159068" y="468630"/>
                    <a:pt x="172403" y="469583"/>
                  </a:cubicBezTo>
                  <a:lnTo>
                    <a:pt x="172403" y="507683"/>
                  </a:lnTo>
                  <a:close/>
                  <a:moveTo>
                    <a:pt x="96203" y="352425"/>
                  </a:moveTo>
                  <a:lnTo>
                    <a:pt x="96203" y="335280"/>
                  </a:lnTo>
                  <a:cubicBezTo>
                    <a:pt x="107633" y="340995"/>
                    <a:pt x="120015" y="345758"/>
                    <a:pt x="134303" y="349568"/>
                  </a:cubicBezTo>
                  <a:lnTo>
                    <a:pt x="134303" y="384810"/>
                  </a:lnTo>
                  <a:cubicBezTo>
                    <a:pt x="110490" y="376238"/>
                    <a:pt x="96203" y="364808"/>
                    <a:pt x="96203" y="352425"/>
                  </a:cubicBezTo>
                  <a:close/>
                  <a:moveTo>
                    <a:pt x="96203" y="489585"/>
                  </a:moveTo>
                  <a:cubicBezTo>
                    <a:pt x="72390" y="480060"/>
                    <a:pt x="58103" y="468630"/>
                    <a:pt x="58103" y="457200"/>
                  </a:cubicBezTo>
                  <a:lnTo>
                    <a:pt x="58103" y="440055"/>
                  </a:lnTo>
                  <a:cubicBezTo>
                    <a:pt x="69533" y="445770"/>
                    <a:pt x="81915" y="450533"/>
                    <a:pt x="96203" y="454343"/>
                  </a:cubicBezTo>
                  <a:lnTo>
                    <a:pt x="96203" y="489585"/>
                  </a:lnTo>
                  <a:close/>
                  <a:moveTo>
                    <a:pt x="58103" y="192405"/>
                  </a:moveTo>
                  <a:cubicBezTo>
                    <a:pt x="69533" y="198120"/>
                    <a:pt x="81915" y="202883"/>
                    <a:pt x="96203" y="206693"/>
                  </a:cubicBezTo>
                  <a:lnTo>
                    <a:pt x="96203" y="241935"/>
                  </a:lnTo>
                  <a:cubicBezTo>
                    <a:pt x="72390" y="232410"/>
                    <a:pt x="58103" y="220980"/>
                    <a:pt x="58103" y="209550"/>
                  </a:cubicBezTo>
                  <a:lnTo>
                    <a:pt x="58103" y="192405"/>
                  </a:lnTo>
                  <a:close/>
                  <a:moveTo>
                    <a:pt x="172403" y="222885"/>
                  </a:moveTo>
                  <a:lnTo>
                    <a:pt x="172403" y="260985"/>
                  </a:lnTo>
                  <a:cubicBezTo>
                    <a:pt x="159068" y="259080"/>
                    <a:pt x="145733" y="257175"/>
                    <a:pt x="134303" y="254318"/>
                  </a:cubicBezTo>
                  <a:lnTo>
                    <a:pt x="134303" y="217170"/>
                  </a:lnTo>
                  <a:cubicBezTo>
                    <a:pt x="146685" y="219075"/>
                    <a:pt x="159068" y="220980"/>
                    <a:pt x="172403" y="222885"/>
                  </a:cubicBezTo>
                  <a:close/>
                  <a:moveTo>
                    <a:pt x="267653" y="57150"/>
                  </a:moveTo>
                  <a:cubicBezTo>
                    <a:pt x="383858" y="57150"/>
                    <a:pt x="477203" y="82868"/>
                    <a:pt x="477203" y="114300"/>
                  </a:cubicBezTo>
                  <a:cubicBezTo>
                    <a:pt x="477203" y="145733"/>
                    <a:pt x="383858" y="171450"/>
                    <a:pt x="267653" y="171450"/>
                  </a:cubicBezTo>
                  <a:cubicBezTo>
                    <a:pt x="151447" y="171450"/>
                    <a:pt x="58103" y="145733"/>
                    <a:pt x="58103" y="114300"/>
                  </a:cubicBezTo>
                  <a:cubicBezTo>
                    <a:pt x="58103" y="82868"/>
                    <a:pt x="151447" y="57150"/>
                    <a:pt x="267653" y="57150"/>
                  </a:cubicBezTo>
                  <a:close/>
                  <a:moveTo>
                    <a:pt x="324803" y="508635"/>
                  </a:moveTo>
                  <a:cubicBezTo>
                    <a:pt x="300990" y="499110"/>
                    <a:pt x="286703" y="487680"/>
                    <a:pt x="286703" y="476250"/>
                  </a:cubicBezTo>
                  <a:lnTo>
                    <a:pt x="286703" y="459105"/>
                  </a:lnTo>
                  <a:cubicBezTo>
                    <a:pt x="298133" y="464820"/>
                    <a:pt x="310515" y="469583"/>
                    <a:pt x="324803" y="473393"/>
                  </a:cubicBezTo>
                  <a:lnTo>
                    <a:pt x="324803" y="508635"/>
                  </a:lnTo>
                  <a:close/>
                  <a:moveTo>
                    <a:pt x="439103" y="241935"/>
                  </a:moveTo>
                  <a:lnTo>
                    <a:pt x="439103" y="207645"/>
                  </a:lnTo>
                  <a:cubicBezTo>
                    <a:pt x="452438" y="203835"/>
                    <a:pt x="465773" y="198120"/>
                    <a:pt x="477203" y="192405"/>
                  </a:cubicBezTo>
                  <a:lnTo>
                    <a:pt x="477203" y="209550"/>
                  </a:lnTo>
                  <a:cubicBezTo>
                    <a:pt x="477203" y="221933"/>
                    <a:pt x="462915" y="233363"/>
                    <a:pt x="439103" y="241935"/>
                  </a:cubicBezTo>
                  <a:close/>
                  <a:moveTo>
                    <a:pt x="362903" y="260033"/>
                  </a:moveTo>
                  <a:lnTo>
                    <a:pt x="362903" y="222885"/>
                  </a:lnTo>
                  <a:cubicBezTo>
                    <a:pt x="375285" y="220980"/>
                    <a:pt x="388620" y="219075"/>
                    <a:pt x="401003" y="217170"/>
                  </a:cubicBezTo>
                  <a:lnTo>
                    <a:pt x="401003" y="253365"/>
                  </a:lnTo>
                  <a:cubicBezTo>
                    <a:pt x="389573" y="256223"/>
                    <a:pt x="376238" y="258127"/>
                    <a:pt x="362903" y="260033"/>
                  </a:cubicBezTo>
                  <a:close/>
                  <a:moveTo>
                    <a:pt x="286703" y="266700"/>
                  </a:moveTo>
                  <a:lnTo>
                    <a:pt x="286703" y="228600"/>
                  </a:lnTo>
                  <a:cubicBezTo>
                    <a:pt x="298133" y="228600"/>
                    <a:pt x="311468" y="227648"/>
                    <a:pt x="324803" y="226695"/>
                  </a:cubicBezTo>
                  <a:lnTo>
                    <a:pt x="324803" y="264795"/>
                  </a:lnTo>
                  <a:cubicBezTo>
                    <a:pt x="312420" y="265748"/>
                    <a:pt x="300038" y="265748"/>
                    <a:pt x="286703" y="266700"/>
                  </a:cubicBezTo>
                  <a:close/>
                  <a:moveTo>
                    <a:pt x="210503" y="264795"/>
                  </a:moveTo>
                  <a:lnTo>
                    <a:pt x="210503" y="226695"/>
                  </a:lnTo>
                  <a:cubicBezTo>
                    <a:pt x="222885" y="227648"/>
                    <a:pt x="235267" y="228600"/>
                    <a:pt x="248603" y="228600"/>
                  </a:cubicBezTo>
                  <a:lnTo>
                    <a:pt x="248603" y="266700"/>
                  </a:lnTo>
                  <a:cubicBezTo>
                    <a:pt x="235267" y="265748"/>
                    <a:pt x="222885" y="265748"/>
                    <a:pt x="210503" y="264795"/>
                  </a:cubicBezTo>
                  <a:close/>
                  <a:moveTo>
                    <a:pt x="705803" y="381000"/>
                  </a:moveTo>
                  <a:cubicBezTo>
                    <a:pt x="705803" y="412433"/>
                    <a:pt x="612458" y="438150"/>
                    <a:pt x="496253" y="438150"/>
                  </a:cubicBezTo>
                  <a:cubicBezTo>
                    <a:pt x="380048" y="438150"/>
                    <a:pt x="286703" y="412433"/>
                    <a:pt x="286703" y="381000"/>
                  </a:cubicBezTo>
                  <a:cubicBezTo>
                    <a:pt x="286703" y="349568"/>
                    <a:pt x="380048" y="323850"/>
                    <a:pt x="496253" y="323850"/>
                  </a:cubicBezTo>
                  <a:cubicBezTo>
                    <a:pt x="612458" y="323850"/>
                    <a:pt x="705803" y="349568"/>
                    <a:pt x="705803" y="381000"/>
                  </a:cubicBezTo>
                  <a:close/>
                  <a:moveTo>
                    <a:pt x="762953" y="409575"/>
                  </a:moveTo>
                  <a:lnTo>
                    <a:pt x="762953" y="381000"/>
                  </a:lnTo>
                  <a:cubicBezTo>
                    <a:pt x="762953" y="336233"/>
                    <a:pt x="727710" y="303848"/>
                    <a:pt x="659130" y="285750"/>
                  </a:cubicBezTo>
                  <a:cubicBezTo>
                    <a:pt x="633413" y="279083"/>
                    <a:pt x="603885" y="273368"/>
                    <a:pt x="570548" y="270510"/>
                  </a:cubicBezTo>
                  <a:cubicBezTo>
                    <a:pt x="571500" y="266700"/>
                    <a:pt x="571500" y="261938"/>
                    <a:pt x="571500" y="257175"/>
                  </a:cubicBezTo>
                  <a:cubicBezTo>
                    <a:pt x="571500" y="230505"/>
                    <a:pt x="559118" y="207645"/>
                    <a:pt x="533400" y="190500"/>
                  </a:cubicBezTo>
                  <a:lnTo>
                    <a:pt x="533400" y="114300"/>
                  </a:lnTo>
                  <a:cubicBezTo>
                    <a:pt x="533400" y="69532"/>
                    <a:pt x="498158" y="37147"/>
                    <a:pt x="429578" y="19050"/>
                  </a:cubicBezTo>
                  <a:cubicBezTo>
                    <a:pt x="384810" y="6667"/>
                    <a:pt x="327660" y="0"/>
                    <a:pt x="266700" y="0"/>
                  </a:cubicBezTo>
                  <a:cubicBezTo>
                    <a:pt x="186690" y="0"/>
                    <a:pt x="0" y="11430"/>
                    <a:pt x="0" y="114300"/>
                  </a:cubicBezTo>
                  <a:lnTo>
                    <a:pt x="0" y="209550"/>
                  </a:lnTo>
                  <a:cubicBezTo>
                    <a:pt x="0" y="236220"/>
                    <a:pt x="12382" y="259080"/>
                    <a:pt x="38100" y="276225"/>
                  </a:cubicBezTo>
                  <a:lnTo>
                    <a:pt x="38100" y="294323"/>
                  </a:lnTo>
                  <a:cubicBezTo>
                    <a:pt x="15240" y="310515"/>
                    <a:pt x="0" y="332423"/>
                    <a:pt x="0" y="361950"/>
                  </a:cubicBezTo>
                  <a:lnTo>
                    <a:pt x="0" y="457200"/>
                  </a:lnTo>
                  <a:cubicBezTo>
                    <a:pt x="0" y="501967"/>
                    <a:pt x="35243" y="534353"/>
                    <a:pt x="103822" y="552450"/>
                  </a:cubicBezTo>
                  <a:cubicBezTo>
                    <a:pt x="148590" y="564833"/>
                    <a:pt x="205740" y="571500"/>
                    <a:pt x="266700" y="571500"/>
                  </a:cubicBezTo>
                  <a:cubicBezTo>
                    <a:pt x="266700" y="616268"/>
                    <a:pt x="301943" y="648653"/>
                    <a:pt x="370523" y="666750"/>
                  </a:cubicBezTo>
                  <a:cubicBezTo>
                    <a:pt x="415290" y="679133"/>
                    <a:pt x="472440" y="685800"/>
                    <a:pt x="533400" y="685800"/>
                  </a:cubicBezTo>
                  <a:cubicBezTo>
                    <a:pt x="613410" y="685800"/>
                    <a:pt x="800100" y="674370"/>
                    <a:pt x="800100" y="571500"/>
                  </a:cubicBezTo>
                  <a:lnTo>
                    <a:pt x="800100" y="476250"/>
                  </a:lnTo>
                  <a:cubicBezTo>
                    <a:pt x="801053" y="449580"/>
                    <a:pt x="788670" y="426720"/>
                    <a:pt x="762953" y="409575"/>
                  </a:cubicBezTo>
                  <a:close/>
                </a:path>
              </a:pathLst>
            </a:custGeom>
            <a:solidFill>
              <a:schemeClr val="bg1"/>
            </a:solidFill>
            <a:ln w="9525" cap="flat">
              <a:noFill/>
              <a:prstDash val="solid"/>
              <a:miter/>
            </a:ln>
          </xdr:spPr>
          <xdr:txBody>
            <a:bodyPr rtlCol="0" anchor="ctr"/>
            <a:lstStyle/>
            <a:p>
              <a:endParaRPr lang="en-US"/>
            </a:p>
          </xdr:txBody>
        </xdr:sp>
        <xdr:sp macro="" textlink="">
          <xdr:nvSpPr>
            <xdr:cNvPr id="277" name="TextBox 276">
              <a:extLst>
                <a:ext uri="{FF2B5EF4-FFF2-40B4-BE49-F238E27FC236}">
                  <a16:creationId xmlns:a16="http://schemas.microsoft.com/office/drawing/2014/main" id="{00000000-0008-0000-0000-000015010000}"/>
                </a:ext>
              </a:extLst>
            </xdr:cNvPr>
            <xdr:cNvSpPr txBox="1"/>
          </xdr:nvSpPr>
          <xdr:spPr>
            <a:xfrm>
              <a:off x="693965" y="244929"/>
              <a:ext cx="4463142"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Garamond" panose="02020404030301010803" pitchFamily="18" charset="0"/>
                </a:rPr>
                <a:t>SALES DASHBOARD</a:t>
              </a:r>
            </a:p>
          </xdr:txBody>
        </xdr:sp>
        <xdr:sp macro="" textlink="Analysis!F5">
          <xdr:nvSpPr>
            <xdr:cNvPr id="284" name="TextBox 283">
              <a:extLst>
                <a:ext uri="{FF2B5EF4-FFF2-40B4-BE49-F238E27FC236}">
                  <a16:creationId xmlns:a16="http://schemas.microsoft.com/office/drawing/2014/main" id="{00000000-0008-0000-0000-00001C010000}"/>
                </a:ext>
              </a:extLst>
            </xdr:cNvPr>
            <xdr:cNvSpPr txBox="1"/>
          </xdr:nvSpPr>
          <xdr:spPr>
            <a:xfrm>
              <a:off x="1771651" y="1310425"/>
              <a:ext cx="1813617" cy="43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C5EF81-E639-493C-92F0-26389E408DC1}" type="TxLink">
                <a:rPr lang="en-US" sz="2400" b="1" i="0" u="none" strike="noStrike">
                  <a:solidFill>
                    <a:schemeClr val="bg1"/>
                  </a:solidFill>
                  <a:latin typeface="Garamond" panose="02020404030301010803" pitchFamily="18" charset="0"/>
                  <a:ea typeface="+mn-ea"/>
                  <a:cs typeface="Calibri"/>
                </a:rPr>
                <a:t>$11,327</a:t>
              </a:fld>
              <a:endParaRPr lang="en-US" sz="2400" b="1">
                <a:solidFill>
                  <a:schemeClr val="bg1"/>
                </a:solidFill>
                <a:latin typeface="Garamond" panose="02020404030301010803" pitchFamily="18" charset="0"/>
                <a:ea typeface="+mn-ea"/>
                <a:cs typeface="+mn-cs"/>
              </a:endParaRPr>
            </a:p>
          </xdr:txBody>
        </xdr:sp>
        <xdr:sp macro="" textlink="">
          <xdr:nvSpPr>
            <xdr:cNvPr id="285" name="TextBox 284">
              <a:extLst>
                <a:ext uri="{FF2B5EF4-FFF2-40B4-BE49-F238E27FC236}">
                  <a16:creationId xmlns:a16="http://schemas.microsoft.com/office/drawing/2014/main" id="{00000000-0008-0000-0000-00001D010000}"/>
                </a:ext>
              </a:extLst>
            </xdr:cNvPr>
            <xdr:cNvSpPr txBox="1"/>
          </xdr:nvSpPr>
          <xdr:spPr>
            <a:xfrm>
              <a:off x="1937651" y="2005693"/>
              <a:ext cx="1028699" cy="253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Garamond" panose="02020404030301010803" pitchFamily="18" charset="0"/>
                </a:rPr>
                <a:t>MONTHLY</a:t>
              </a:r>
              <a:r>
                <a:rPr lang="en-US" sz="1100" b="1" baseline="0">
                  <a:solidFill>
                    <a:schemeClr val="bg1"/>
                  </a:solidFill>
                  <a:latin typeface="Garamond" panose="02020404030301010803" pitchFamily="18" charset="0"/>
                </a:rPr>
                <a:t> ('000)</a:t>
              </a:r>
              <a:endParaRPr lang="en-US" sz="1100" b="1">
                <a:solidFill>
                  <a:schemeClr val="bg1"/>
                </a:solidFill>
                <a:latin typeface="Garamond" panose="02020404030301010803" pitchFamily="18" charset="0"/>
              </a:endParaRPr>
            </a:p>
          </xdr:txBody>
        </xdr:sp>
        <xdr:sp macro="" textlink="">
          <xdr:nvSpPr>
            <xdr:cNvPr id="286" name="TextBox 285">
              <a:extLst>
                <a:ext uri="{FF2B5EF4-FFF2-40B4-BE49-F238E27FC236}">
                  <a16:creationId xmlns:a16="http://schemas.microsoft.com/office/drawing/2014/main" id="{00000000-0008-0000-0000-00001E010000}"/>
                </a:ext>
              </a:extLst>
            </xdr:cNvPr>
            <xdr:cNvSpPr txBox="1"/>
          </xdr:nvSpPr>
          <xdr:spPr>
            <a:xfrm>
              <a:off x="5464630" y="1994806"/>
              <a:ext cx="1257299" cy="291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Garamond" panose="02020404030301010803" pitchFamily="18" charset="0"/>
                  <a:ea typeface="+mn-ea"/>
                  <a:cs typeface="+mn-cs"/>
                </a:rPr>
                <a:t>PRODUCT</a:t>
              </a:r>
            </a:p>
          </xdr:txBody>
        </xdr:sp>
        <xdr:sp macro="" textlink="">
          <xdr:nvSpPr>
            <xdr:cNvPr id="287" name="TextBox 286">
              <a:extLst>
                <a:ext uri="{FF2B5EF4-FFF2-40B4-BE49-F238E27FC236}">
                  <a16:creationId xmlns:a16="http://schemas.microsoft.com/office/drawing/2014/main" id="{00000000-0008-0000-0000-00001F010000}"/>
                </a:ext>
              </a:extLst>
            </xdr:cNvPr>
            <xdr:cNvSpPr txBox="1"/>
          </xdr:nvSpPr>
          <xdr:spPr>
            <a:xfrm>
              <a:off x="7794173" y="1997529"/>
              <a:ext cx="1145720" cy="302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Garamond" panose="02020404030301010803" pitchFamily="18" charset="0"/>
                  <a:ea typeface="+mn-ea"/>
                  <a:cs typeface="+mn-cs"/>
                </a:rPr>
                <a:t>SALES TYPE</a:t>
              </a:r>
            </a:p>
          </xdr:txBody>
        </xdr:sp>
        <xdr:sp macro="" textlink="Analysis!F7">
          <xdr:nvSpPr>
            <xdr:cNvPr id="288" name="TextBox 287">
              <a:extLst>
                <a:ext uri="{FF2B5EF4-FFF2-40B4-BE49-F238E27FC236}">
                  <a16:creationId xmlns:a16="http://schemas.microsoft.com/office/drawing/2014/main" id="{00000000-0008-0000-0000-000020010000}"/>
                </a:ext>
              </a:extLst>
            </xdr:cNvPr>
            <xdr:cNvSpPr txBox="1"/>
          </xdr:nvSpPr>
          <xdr:spPr>
            <a:xfrm>
              <a:off x="6698159" y="1310425"/>
              <a:ext cx="1813617" cy="43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52EE4F8-5E37-4535-8167-5D3257CC1A12}" type="TxLink">
                <a:rPr lang="en-US" sz="2400" b="1" i="0" u="none" strike="noStrike">
                  <a:solidFill>
                    <a:schemeClr val="bg1"/>
                  </a:solidFill>
                  <a:latin typeface="Garamond" panose="02020404030301010803" pitchFamily="18" charset="0"/>
                  <a:ea typeface="+mn-ea"/>
                  <a:cs typeface="Calibri"/>
                </a:rPr>
                <a:pPr marL="0" indent="0"/>
                <a:t>24%</a:t>
              </a:fld>
              <a:endParaRPr lang="en-US" sz="2400" b="1" i="0" u="none" strike="noStrike">
                <a:solidFill>
                  <a:schemeClr val="bg1"/>
                </a:solidFill>
                <a:latin typeface="Garamond" panose="02020404030301010803" pitchFamily="18" charset="0"/>
                <a:ea typeface="+mn-ea"/>
                <a:cs typeface="Calibri"/>
              </a:endParaRPr>
            </a:p>
          </xdr:txBody>
        </xdr:sp>
        <xdr:sp macro="" textlink="Analysis!F6">
          <xdr:nvSpPr>
            <xdr:cNvPr id="289" name="TextBox 288">
              <a:extLst>
                <a:ext uri="{FF2B5EF4-FFF2-40B4-BE49-F238E27FC236}">
                  <a16:creationId xmlns:a16="http://schemas.microsoft.com/office/drawing/2014/main" id="{00000000-0008-0000-0000-000021010000}"/>
                </a:ext>
              </a:extLst>
            </xdr:cNvPr>
            <xdr:cNvSpPr txBox="1"/>
          </xdr:nvSpPr>
          <xdr:spPr>
            <a:xfrm>
              <a:off x="4370615" y="1309813"/>
              <a:ext cx="1813617" cy="432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7A4928-ABA3-4D60-BD5C-0205CF24C1B2}" type="TxLink">
                <a:rPr lang="en-US" sz="2400" b="1" i="0" u="none" strike="noStrike">
                  <a:solidFill>
                    <a:schemeClr val="bg1"/>
                  </a:solidFill>
                  <a:latin typeface="Garamond" panose="02020404030301010803" pitchFamily="18" charset="0"/>
                  <a:ea typeface="+mn-ea"/>
                  <a:cs typeface="Calibri"/>
                </a:rPr>
                <a:pPr marL="0" indent="0"/>
                <a:t>$2,228</a:t>
              </a:fld>
              <a:endParaRPr lang="en-US" sz="2400" b="1" i="0" u="none" strike="noStrike">
                <a:solidFill>
                  <a:schemeClr val="bg1"/>
                </a:solidFill>
                <a:latin typeface="Garamond" panose="02020404030301010803" pitchFamily="18" charset="0"/>
                <a:ea typeface="+mn-ea"/>
                <a:cs typeface="Calibri"/>
              </a:endParaRPr>
            </a:p>
          </xdr:txBody>
        </xdr:sp>
        <xdr:sp macro="" textlink="">
          <xdr:nvSpPr>
            <xdr:cNvPr id="290" name="TextBox 289">
              <a:extLst>
                <a:ext uri="{FF2B5EF4-FFF2-40B4-BE49-F238E27FC236}">
                  <a16:creationId xmlns:a16="http://schemas.microsoft.com/office/drawing/2014/main" id="{00000000-0008-0000-0000-000022010000}"/>
                </a:ext>
              </a:extLst>
            </xdr:cNvPr>
            <xdr:cNvSpPr txBox="1"/>
          </xdr:nvSpPr>
          <xdr:spPr>
            <a:xfrm>
              <a:off x="9416143" y="1211034"/>
              <a:ext cx="938893" cy="503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2"/>
                  </a:solidFill>
                  <a:latin typeface="Garamond" panose="02020404030301010803" pitchFamily="18" charset="0"/>
                  <a:ea typeface="+mn-ea"/>
                  <a:cs typeface="+mn-cs"/>
                </a:rPr>
                <a:t>TOP</a:t>
              </a:r>
              <a:endParaRPr lang="en-US" sz="1100" b="0">
                <a:solidFill>
                  <a:sysClr val="windowText" lastClr="000000"/>
                </a:solidFill>
                <a:latin typeface="+mn-lt"/>
                <a:ea typeface="+mn-ea"/>
                <a:cs typeface="+mn-cs"/>
              </a:endParaRPr>
            </a:p>
            <a:p>
              <a:pPr algn="ctr"/>
              <a:r>
                <a:rPr lang="en-US" sz="1100" b="1">
                  <a:solidFill>
                    <a:schemeClr val="accent2"/>
                  </a:solidFill>
                  <a:latin typeface="Garamond" panose="02020404030301010803" pitchFamily="18" charset="0"/>
                  <a:ea typeface="+mn-ea"/>
                  <a:cs typeface="+mn-cs"/>
                </a:rPr>
                <a:t>PRODUCT</a:t>
              </a:r>
            </a:p>
          </xdr:txBody>
        </xdr:sp>
        <xdr:sp macro="" textlink="Analysis!AV13">
          <xdr:nvSpPr>
            <xdr:cNvPr id="291" name="TextBox 290">
              <a:extLst>
                <a:ext uri="{FF2B5EF4-FFF2-40B4-BE49-F238E27FC236}">
                  <a16:creationId xmlns:a16="http://schemas.microsoft.com/office/drawing/2014/main" id="{00000000-0008-0000-0000-000023010000}"/>
                </a:ext>
              </a:extLst>
            </xdr:cNvPr>
            <xdr:cNvSpPr txBox="1"/>
          </xdr:nvSpPr>
          <xdr:spPr>
            <a:xfrm>
              <a:off x="9951103" y="1815192"/>
              <a:ext cx="353785" cy="195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78F2F0F-1F9D-4E3A-B124-22EC861FAB00}" type="TxLink">
                <a:rPr lang="en-US" sz="1100" b="1">
                  <a:solidFill>
                    <a:schemeClr val="bg1"/>
                  </a:solidFill>
                  <a:latin typeface="Garamond" panose="02020404030301010803" pitchFamily="18" charset="0"/>
                  <a:ea typeface="+mn-ea"/>
                  <a:cs typeface="+mn-cs"/>
                </a:rPr>
                <a:pPr marL="0" indent="0"/>
                <a:t> </a:t>
              </a:fld>
              <a:endParaRPr lang="en-US" sz="1100" b="1">
                <a:solidFill>
                  <a:schemeClr val="bg1"/>
                </a:solidFill>
                <a:latin typeface="Garamond" panose="02020404030301010803" pitchFamily="18" charset="0"/>
                <a:ea typeface="+mn-ea"/>
                <a:cs typeface="+mn-cs"/>
              </a:endParaRPr>
            </a:p>
          </xdr:txBody>
        </xdr:sp>
        <xdr:sp macro="" textlink="Analysis!AU13">
          <xdr:nvSpPr>
            <xdr:cNvPr id="292" name="TextBox 291">
              <a:extLst>
                <a:ext uri="{FF2B5EF4-FFF2-40B4-BE49-F238E27FC236}">
                  <a16:creationId xmlns:a16="http://schemas.microsoft.com/office/drawing/2014/main" id="{00000000-0008-0000-0000-000024010000}"/>
                </a:ext>
              </a:extLst>
            </xdr:cNvPr>
            <xdr:cNvSpPr txBox="1"/>
          </xdr:nvSpPr>
          <xdr:spPr>
            <a:xfrm>
              <a:off x="9574992" y="1586591"/>
              <a:ext cx="849085"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582ECEE-E45B-44B4-8B98-3D2603BA7AC7}" type="TxLink">
                <a:rPr lang="en-US" sz="1100" b="1">
                  <a:solidFill>
                    <a:schemeClr val="bg1"/>
                  </a:solidFill>
                  <a:latin typeface="Garamond" panose="02020404030301010803" pitchFamily="18" charset="0"/>
                  <a:ea typeface="+mn-ea"/>
                  <a:cs typeface="+mn-cs"/>
                </a:rPr>
                <a:pPr marL="0" indent="0"/>
                <a:t> </a:t>
              </a:fld>
              <a:endParaRPr lang="en-US" sz="1100" b="1">
                <a:solidFill>
                  <a:schemeClr val="bg1"/>
                </a:solidFill>
                <a:latin typeface="Garamond" panose="02020404030301010803" pitchFamily="18" charset="0"/>
                <a:ea typeface="+mn-ea"/>
                <a:cs typeface="+mn-cs"/>
              </a:endParaRPr>
            </a:p>
          </xdr:txBody>
        </xdr:sp>
        <xdr:sp macro="" textlink="Analysis!AW13">
          <xdr:nvSpPr>
            <xdr:cNvPr id="295" name="TextBox 294">
              <a:extLst>
                <a:ext uri="{FF2B5EF4-FFF2-40B4-BE49-F238E27FC236}">
                  <a16:creationId xmlns:a16="http://schemas.microsoft.com/office/drawing/2014/main" id="{00000000-0008-0000-0000-000027010000}"/>
                </a:ext>
              </a:extLst>
            </xdr:cNvPr>
            <xdr:cNvSpPr txBox="1"/>
          </xdr:nvSpPr>
          <xdr:spPr>
            <a:xfrm>
              <a:off x="9614704" y="2027464"/>
              <a:ext cx="707569"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2B65C8-071B-4033-9F39-2D0BCE05E551}" type="TxLink">
                <a:rPr lang="en-US" sz="1100" b="1">
                  <a:solidFill>
                    <a:schemeClr val="bg1"/>
                  </a:solidFill>
                  <a:latin typeface="Garamond" panose="02020404030301010803" pitchFamily="18" charset="0"/>
                  <a:ea typeface="+mn-ea"/>
                  <a:cs typeface="+mn-cs"/>
                </a:rPr>
                <a:pPr marL="0" indent="0"/>
                <a:t> </a:t>
              </a:fld>
              <a:endParaRPr lang="en-US" sz="1100" b="1">
                <a:solidFill>
                  <a:schemeClr val="bg1"/>
                </a:solidFill>
                <a:latin typeface="Garamond" panose="02020404030301010803" pitchFamily="18" charset="0"/>
                <a:ea typeface="+mn-ea"/>
                <a:cs typeface="+mn-cs"/>
              </a:endParaRPr>
            </a:p>
          </xdr:txBody>
        </xdr:sp>
        <xdr:sp macro="" textlink="">
          <xdr:nvSpPr>
            <xdr:cNvPr id="302" name="TextBox 301">
              <a:extLst>
                <a:ext uri="{FF2B5EF4-FFF2-40B4-BE49-F238E27FC236}">
                  <a16:creationId xmlns:a16="http://schemas.microsoft.com/office/drawing/2014/main" id="{00000000-0008-0000-0000-00002E010000}"/>
                </a:ext>
              </a:extLst>
            </xdr:cNvPr>
            <xdr:cNvSpPr txBox="1"/>
          </xdr:nvSpPr>
          <xdr:spPr>
            <a:xfrm>
              <a:off x="10831285" y="1172936"/>
              <a:ext cx="1061357" cy="48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accent2"/>
                  </a:solidFill>
                  <a:latin typeface="Garamond" panose="02020404030301010803" pitchFamily="18" charset="0"/>
                  <a:ea typeface="+mn-ea"/>
                  <a:cs typeface="+mn-cs"/>
                </a:rPr>
                <a:t>TOP</a:t>
              </a:r>
              <a:endParaRPr lang="en-US" sz="1050" b="0">
                <a:solidFill>
                  <a:sysClr val="windowText" lastClr="000000"/>
                </a:solidFill>
                <a:latin typeface="+mn-lt"/>
                <a:ea typeface="+mn-ea"/>
                <a:cs typeface="+mn-cs"/>
              </a:endParaRPr>
            </a:p>
            <a:p>
              <a:pPr algn="ctr"/>
              <a:r>
                <a:rPr lang="en-US" sz="1050" b="1">
                  <a:solidFill>
                    <a:schemeClr val="accent2"/>
                  </a:solidFill>
                  <a:latin typeface="Garamond" panose="02020404030301010803" pitchFamily="18" charset="0"/>
                  <a:ea typeface="+mn-ea"/>
                  <a:cs typeface="+mn-cs"/>
                </a:rPr>
                <a:t>CATEGORY</a:t>
              </a:r>
            </a:p>
          </xdr:txBody>
        </xdr:sp>
        <xdr:sp macro="" textlink="Analysis!BH13">
          <xdr:nvSpPr>
            <xdr:cNvPr id="303" name="TextBox 302">
              <a:extLst>
                <a:ext uri="{FF2B5EF4-FFF2-40B4-BE49-F238E27FC236}">
                  <a16:creationId xmlns:a16="http://schemas.microsoft.com/office/drawing/2014/main" id="{00000000-0008-0000-0000-00002F010000}"/>
                </a:ext>
              </a:extLst>
            </xdr:cNvPr>
            <xdr:cNvSpPr txBox="1"/>
          </xdr:nvSpPr>
          <xdr:spPr>
            <a:xfrm>
              <a:off x="11060893" y="1643742"/>
              <a:ext cx="859970" cy="27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E36C0E-150B-4B2F-AC7E-C80F6459503E}" type="TxLink">
                <a:rPr lang="en-US" sz="1100" b="1">
                  <a:solidFill>
                    <a:schemeClr val="bg1"/>
                  </a:solidFill>
                  <a:latin typeface="Garamond" panose="02020404030301010803" pitchFamily="18" charset="0"/>
                  <a:ea typeface="+mn-ea"/>
                  <a:cs typeface="+mn-cs"/>
                </a:rPr>
                <a:pPr marL="0" indent="0"/>
                <a:t> </a:t>
              </a:fld>
              <a:endParaRPr lang="en-US" sz="1100" b="1">
                <a:solidFill>
                  <a:schemeClr val="bg1"/>
                </a:solidFill>
                <a:latin typeface="Garamond" panose="02020404030301010803" pitchFamily="18" charset="0"/>
                <a:ea typeface="+mn-ea"/>
                <a:cs typeface="+mn-cs"/>
              </a:endParaRPr>
            </a:p>
          </xdr:txBody>
        </xdr:sp>
        <xdr:sp macro="" textlink="Analysis!BI13">
          <xdr:nvSpPr>
            <xdr:cNvPr id="304" name="TextBox 303">
              <a:extLst>
                <a:ext uri="{FF2B5EF4-FFF2-40B4-BE49-F238E27FC236}">
                  <a16:creationId xmlns:a16="http://schemas.microsoft.com/office/drawing/2014/main" id="{00000000-0008-0000-0000-000030010000}"/>
                </a:ext>
              </a:extLst>
            </xdr:cNvPr>
            <xdr:cNvSpPr txBox="1"/>
          </xdr:nvSpPr>
          <xdr:spPr>
            <a:xfrm>
              <a:off x="11155034" y="2016579"/>
              <a:ext cx="69124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87B8E36-0C76-4FE7-8A9D-C22DA5DCC420}" type="TxLink">
                <a:rPr lang="en-US" sz="1100" b="1">
                  <a:solidFill>
                    <a:schemeClr val="bg1"/>
                  </a:solidFill>
                  <a:latin typeface="Garamond" panose="02020404030301010803" pitchFamily="18" charset="0"/>
                  <a:ea typeface="+mn-ea"/>
                  <a:cs typeface="+mn-cs"/>
                </a:rPr>
                <a:pPr marL="0" indent="0"/>
                <a:t> </a:t>
              </a:fld>
              <a:endParaRPr lang="en-US" sz="1100" b="1">
                <a:solidFill>
                  <a:schemeClr val="bg1"/>
                </a:solidFill>
                <a:latin typeface="Garamond" panose="02020404030301010803" pitchFamily="18" charset="0"/>
                <a:ea typeface="+mn-ea"/>
                <a:cs typeface="+mn-cs"/>
              </a:endParaRPr>
            </a:p>
          </xdr:txBody>
        </xdr:sp>
        <xdr:sp macro="" textlink="">
          <xdr:nvSpPr>
            <xdr:cNvPr id="308" name="TextBox 307">
              <a:extLst>
                <a:ext uri="{FF2B5EF4-FFF2-40B4-BE49-F238E27FC236}">
                  <a16:creationId xmlns:a16="http://schemas.microsoft.com/office/drawing/2014/main" id="{00000000-0008-0000-0000-000034010000}"/>
                </a:ext>
              </a:extLst>
            </xdr:cNvPr>
            <xdr:cNvSpPr txBox="1"/>
          </xdr:nvSpPr>
          <xdr:spPr>
            <a:xfrm>
              <a:off x="9595759" y="3159578"/>
              <a:ext cx="1466848" cy="269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Garamond" panose="02020404030301010803" pitchFamily="18" charset="0"/>
                  <a:ea typeface="+mn-ea"/>
                  <a:cs typeface="+mn-cs"/>
                </a:rPr>
                <a:t>CATEGORY</a:t>
              </a:r>
            </a:p>
          </xdr:txBody>
        </xdr:sp>
        <xdr:sp macro="" textlink="">
          <xdr:nvSpPr>
            <xdr:cNvPr id="309" name="TextBox 308">
              <a:extLst>
                <a:ext uri="{FF2B5EF4-FFF2-40B4-BE49-F238E27FC236}">
                  <a16:creationId xmlns:a16="http://schemas.microsoft.com/office/drawing/2014/main" id="{00000000-0008-0000-0000-000035010000}"/>
                </a:ext>
              </a:extLst>
            </xdr:cNvPr>
            <xdr:cNvSpPr txBox="1"/>
          </xdr:nvSpPr>
          <xdr:spPr>
            <a:xfrm>
              <a:off x="7615104" y="4512126"/>
              <a:ext cx="1428749" cy="239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Garamond" panose="02020404030301010803" pitchFamily="18" charset="0"/>
                  <a:ea typeface="+mn-ea"/>
                  <a:cs typeface="+mn-cs"/>
                </a:rPr>
                <a:t>PAYMENT MODE</a:t>
              </a:r>
            </a:p>
          </xdr:txBody>
        </xdr:sp>
        <xdr:sp macro="" textlink="">
          <xdr:nvSpPr>
            <xdr:cNvPr id="310" name="TextBox 309">
              <a:extLst>
                <a:ext uri="{FF2B5EF4-FFF2-40B4-BE49-F238E27FC236}">
                  <a16:creationId xmlns:a16="http://schemas.microsoft.com/office/drawing/2014/main" id="{00000000-0008-0000-0000-000036010000}"/>
                </a:ext>
              </a:extLst>
            </xdr:cNvPr>
            <xdr:cNvSpPr txBox="1"/>
          </xdr:nvSpPr>
          <xdr:spPr>
            <a:xfrm>
              <a:off x="1885952" y="4539341"/>
              <a:ext cx="930727" cy="236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Garamond" panose="02020404030301010803" pitchFamily="18" charset="0"/>
                  <a:ea typeface="+mn-ea"/>
                  <a:cs typeface="+mn-cs"/>
                </a:rPr>
                <a:t>DAILY</a:t>
              </a:r>
            </a:p>
          </xdr:txBody>
        </xdr:sp>
        <xdr:sp macro="" textlink="">
          <xdr:nvSpPr>
            <xdr:cNvPr id="311" name="TextBox 310">
              <a:extLst>
                <a:ext uri="{FF2B5EF4-FFF2-40B4-BE49-F238E27FC236}">
                  <a16:creationId xmlns:a16="http://schemas.microsoft.com/office/drawing/2014/main" id="{00000000-0008-0000-0000-000037010000}"/>
                </a:ext>
              </a:extLst>
            </xdr:cNvPr>
            <xdr:cNvSpPr txBox="1"/>
          </xdr:nvSpPr>
          <xdr:spPr>
            <a:xfrm>
              <a:off x="1798553" y="1070881"/>
              <a:ext cx="1804306" cy="321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accent2"/>
                  </a:solidFill>
                  <a:latin typeface="Garamond" panose="02020404030301010803" pitchFamily="18" charset="0"/>
                  <a:ea typeface="+mn-ea"/>
                  <a:cs typeface="+mn-cs"/>
                </a:rPr>
                <a:t>TOTAL SALES</a:t>
              </a:r>
            </a:p>
          </xdr:txBody>
        </xdr:sp>
        <xdr:sp macro="" textlink="">
          <xdr:nvSpPr>
            <xdr:cNvPr id="312" name="TextBox 311">
              <a:extLst>
                <a:ext uri="{FF2B5EF4-FFF2-40B4-BE49-F238E27FC236}">
                  <a16:creationId xmlns:a16="http://schemas.microsoft.com/office/drawing/2014/main" id="{00000000-0008-0000-0000-000038010000}"/>
                </a:ext>
              </a:extLst>
            </xdr:cNvPr>
            <xdr:cNvSpPr txBox="1"/>
          </xdr:nvSpPr>
          <xdr:spPr>
            <a:xfrm>
              <a:off x="4341388" y="1080406"/>
              <a:ext cx="1845128" cy="334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accent2"/>
                  </a:solidFill>
                  <a:latin typeface="Garamond" panose="02020404030301010803" pitchFamily="18" charset="0"/>
                  <a:ea typeface="+mn-ea"/>
                  <a:cs typeface="+mn-cs"/>
                </a:rPr>
                <a:t>TOTAL PROFIT</a:t>
              </a:r>
            </a:p>
          </xdr:txBody>
        </xdr:sp>
        <xdr:sp macro="" textlink="">
          <xdr:nvSpPr>
            <xdr:cNvPr id="313" name="TextBox 312">
              <a:extLst>
                <a:ext uri="{FF2B5EF4-FFF2-40B4-BE49-F238E27FC236}">
                  <a16:creationId xmlns:a16="http://schemas.microsoft.com/office/drawing/2014/main" id="{00000000-0008-0000-0000-000039010000}"/>
                </a:ext>
              </a:extLst>
            </xdr:cNvPr>
            <xdr:cNvSpPr txBox="1"/>
          </xdr:nvSpPr>
          <xdr:spPr>
            <a:xfrm>
              <a:off x="6697437" y="1080406"/>
              <a:ext cx="1507670" cy="310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accent2"/>
                  </a:solidFill>
                  <a:latin typeface="Garamond" panose="02020404030301010803" pitchFamily="18" charset="0"/>
                  <a:ea typeface="+mn-ea"/>
                  <a:cs typeface="+mn-cs"/>
                </a:rPr>
                <a:t>PROFIT %</a:t>
              </a:r>
            </a:p>
          </xdr:txBody>
        </xdr:sp>
        <xdr:sp macro="" textlink="">
          <xdr:nvSpPr>
            <xdr:cNvPr id="314" name="TextBox 313">
              <a:extLst>
                <a:ext uri="{FF2B5EF4-FFF2-40B4-BE49-F238E27FC236}">
                  <a16:creationId xmlns:a16="http://schemas.microsoft.com/office/drawing/2014/main" id="{00000000-0008-0000-0000-00003A010000}"/>
                </a:ext>
              </a:extLst>
            </xdr:cNvPr>
            <xdr:cNvSpPr txBox="1"/>
          </xdr:nvSpPr>
          <xdr:spPr>
            <a:xfrm>
              <a:off x="696686" y="628650"/>
              <a:ext cx="1779814" cy="364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accent2"/>
                  </a:solidFill>
                  <a:latin typeface="Garamond" panose="02020404030301010803" pitchFamily="18" charset="0"/>
                  <a:ea typeface="+mn-ea"/>
                  <a:cs typeface="+mn-cs"/>
                </a:rPr>
                <a:t>BONA VENTURA</a:t>
              </a:r>
            </a:p>
          </xdr:txBody>
        </xdr:sp>
        <xdr:sp macro="" textlink="Analysis!AX13">
          <xdr:nvSpPr>
            <xdr:cNvPr id="356" name="TextBox 355">
              <a:extLst>
                <a:ext uri="{FF2B5EF4-FFF2-40B4-BE49-F238E27FC236}">
                  <a16:creationId xmlns:a16="http://schemas.microsoft.com/office/drawing/2014/main" id="{00000000-0008-0000-0000-000064010000}"/>
                </a:ext>
              </a:extLst>
            </xdr:cNvPr>
            <xdr:cNvSpPr txBox="1"/>
          </xdr:nvSpPr>
          <xdr:spPr>
            <a:xfrm>
              <a:off x="9506870" y="1789792"/>
              <a:ext cx="353785" cy="195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5506060-21FD-4556-9EFE-8972A788F2E9}" type="TxLink">
                <a:rPr lang="en-US" sz="1100" b="1" i="0" u="none" strike="noStrike">
                  <a:solidFill>
                    <a:schemeClr val="bg1"/>
                  </a:solidFill>
                  <a:latin typeface="Calibri"/>
                  <a:ea typeface="+mn-ea"/>
                  <a:cs typeface="Calibri"/>
                </a:rPr>
                <a:pPr marL="0" indent="0"/>
                <a:t> </a:t>
              </a:fld>
              <a:endParaRPr lang="en-US" sz="1100" b="1">
                <a:solidFill>
                  <a:schemeClr val="bg1"/>
                </a:solidFill>
                <a:latin typeface="Garamond" panose="02020404030301010803" pitchFamily="18" charset="0"/>
                <a:ea typeface="+mn-ea"/>
                <a:cs typeface="+mn-cs"/>
              </a:endParaRPr>
            </a:p>
          </xdr:txBody>
        </xdr:sp>
        <xdr:sp macro="" textlink="">
          <xdr:nvSpPr>
            <xdr:cNvPr id="358" name="TextBox 357">
              <a:extLst>
                <a:ext uri="{FF2B5EF4-FFF2-40B4-BE49-F238E27FC236}">
                  <a16:creationId xmlns:a16="http://schemas.microsoft.com/office/drawing/2014/main" id="{00000000-0008-0000-0000-000066010000}"/>
                </a:ext>
              </a:extLst>
            </xdr:cNvPr>
            <xdr:cNvSpPr txBox="1"/>
          </xdr:nvSpPr>
          <xdr:spPr>
            <a:xfrm>
              <a:off x="2919141" y="2005693"/>
              <a:ext cx="469134" cy="229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Garamond" panose="02020404030301010803" pitchFamily="18" charset="0"/>
                </a:rPr>
                <a:t>SALES</a:t>
              </a:r>
            </a:p>
          </xdr:txBody>
        </xdr:sp>
        <xdr:sp macro="" textlink="">
          <xdr:nvSpPr>
            <xdr:cNvPr id="359" name="TextBox 358">
              <a:extLst>
                <a:ext uri="{FF2B5EF4-FFF2-40B4-BE49-F238E27FC236}">
                  <a16:creationId xmlns:a16="http://schemas.microsoft.com/office/drawing/2014/main" id="{00000000-0008-0000-0000-000067010000}"/>
                </a:ext>
              </a:extLst>
            </xdr:cNvPr>
            <xdr:cNvSpPr txBox="1"/>
          </xdr:nvSpPr>
          <xdr:spPr>
            <a:xfrm>
              <a:off x="3389493" y="2005693"/>
              <a:ext cx="530105" cy="166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Garamond" panose="02020404030301010803" pitchFamily="18" charset="0"/>
                </a:rPr>
                <a:t>PROFIT</a:t>
              </a:r>
            </a:p>
          </xdr:txBody>
        </xdr:sp>
        <xdr:sp macro="" textlink="">
          <xdr:nvSpPr>
            <xdr:cNvPr id="360" name="TextBox 359">
              <a:extLst>
                <a:ext uri="{FF2B5EF4-FFF2-40B4-BE49-F238E27FC236}">
                  <a16:creationId xmlns:a16="http://schemas.microsoft.com/office/drawing/2014/main" id="{00000000-0008-0000-0000-000068010000}"/>
                </a:ext>
              </a:extLst>
            </xdr:cNvPr>
            <xdr:cNvSpPr txBox="1"/>
          </xdr:nvSpPr>
          <xdr:spPr>
            <a:xfrm>
              <a:off x="4025339" y="2005693"/>
              <a:ext cx="704310" cy="242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Garamond" panose="02020404030301010803" pitchFamily="18" charset="0"/>
                </a:rPr>
                <a:t>PROFIT %</a:t>
              </a:r>
            </a:p>
          </xdr:txBody>
        </xdr:sp>
      </xdr:grpSp>
      <mc:AlternateContent xmlns:mc="http://schemas.openxmlformats.org/markup-compatibility/2006">
        <mc:Choice xmlns:a14="http://schemas.microsoft.com/office/drawing/2010/main" Requires="a14">
          <xdr:graphicFrame macro="">
            <xdr:nvGraphicFramePr>
              <xdr:cNvPr id="315" name="SALE TYPE">
                <a:extLst>
                  <a:ext uri="{FF2B5EF4-FFF2-40B4-BE49-F238E27FC236}">
                    <a16:creationId xmlns:a16="http://schemas.microsoft.com/office/drawing/2014/main" id="{00000000-0008-0000-0000-00003B010000}"/>
                  </a:ext>
                </a:extLst>
              </xdr:cNvPr>
              <xdr:cNvGraphicFramePr/>
            </xdr:nvGraphicFramePr>
            <xdr:xfrm>
              <a:off x="6509656" y="180294"/>
              <a:ext cx="4370616" cy="636133"/>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8325035" y="174412"/>
                <a:ext cx="5589471" cy="6153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16" name="PAYMENT MODE">
                <a:extLst>
                  <a:ext uri="{FF2B5EF4-FFF2-40B4-BE49-F238E27FC236}">
                    <a16:creationId xmlns:a16="http://schemas.microsoft.com/office/drawing/2014/main" id="{00000000-0008-0000-0000-00003C010000}"/>
                  </a:ext>
                </a:extLst>
              </xdr:cNvPr>
              <xdr:cNvGraphicFramePr/>
            </xdr:nvGraphicFramePr>
            <xdr:xfrm>
              <a:off x="11027228" y="162608"/>
              <a:ext cx="3780065" cy="585786"/>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4102444" y="157303"/>
                <a:ext cx="4834230" cy="566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17" name="MONTH">
                <a:extLst>
                  <a:ext uri="{FF2B5EF4-FFF2-40B4-BE49-F238E27FC236}">
                    <a16:creationId xmlns:a16="http://schemas.microsoft.com/office/drawing/2014/main" id="{00000000-0008-0000-0000-00003D010000}"/>
                  </a:ext>
                </a:extLst>
              </xdr:cNvPr>
              <xdr:cNvGraphicFramePr/>
            </xdr:nvGraphicFramePr>
            <xdr:xfrm>
              <a:off x="287111" y="2316615"/>
              <a:ext cx="1462766" cy="3643314"/>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67179" y="2241035"/>
                <a:ext cx="1870695" cy="3524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18" name="YEAR">
                <a:extLst>
                  <a:ext uri="{FF2B5EF4-FFF2-40B4-BE49-F238E27FC236}">
                    <a16:creationId xmlns:a16="http://schemas.microsoft.com/office/drawing/2014/main" id="{00000000-0008-0000-0000-00003E010000}"/>
                  </a:ext>
                </a:extLst>
              </xdr:cNvPr>
              <xdr:cNvGraphicFramePr/>
            </xdr:nvGraphicFramePr>
            <xdr:xfrm>
              <a:off x="326570" y="1146402"/>
              <a:ext cx="1409701" cy="894669"/>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17642" y="1109000"/>
                <a:ext cx="1802831" cy="8654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19" name="Chart 318">
            <a:extLst>
              <a:ext uri="{FF2B5EF4-FFF2-40B4-BE49-F238E27FC236}">
                <a16:creationId xmlns:a16="http://schemas.microsoft.com/office/drawing/2014/main" id="{00000000-0008-0000-0000-00003F010000}"/>
              </a:ext>
            </a:extLst>
          </xdr:cNvPr>
          <xdr:cNvGraphicFramePr>
            <a:graphicFrameLocks/>
          </xdr:cNvGraphicFramePr>
        </xdr:nvGraphicFramePr>
        <xdr:xfrm>
          <a:off x="2019300" y="4897211"/>
          <a:ext cx="6678386" cy="179750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20" name="Chart 319">
            <a:extLst>
              <a:ext uri="{FF2B5EF4-FFF2-40B4-BE49-F238E27FC236}">
                <a16:creationId xmlns:a16="http://schemas.microsoft.com/office/drawing/2014/main" id="{00000000-0008-0000-0000-000040010000}"/>
              </a:ext>
            </a:extLst>
          </xdr:cNvPr>
          <xdr:cNvGraphicFramePr>
            <a:graphicFrameLocks/>
          </xdr:cNvGraphicFramePr>
        </xdr:nvGraphicFramePr>
        <xdr:xfrm>
          <a:off x="1899680" y="2445884"/>
          <a:ext cx="4051919" cy="1668916"/>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3463097" y="2005693"/>
                <a:ext cx="166772" cy="20524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4028069" y="2005693"/>
                <a:ext cx="265670" cy="18074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mc:AlternateContent xmlns:mc="http://schemas.openxmlformats.org/markup-compatibility/2006">
        <mc:Choice xmlns:a14="http://schemas.microsoft.com/office/drawing/2010/main" Requires="a14">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4807190" y="2005693"/>
                <a:ext cx="387803"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mc:Choice>
        <mc:Fallback/>
      </mc:AlternateContent>
      <xdr:graphicFrame macro="">
        <xdr:nvGraphicFramePr>
          <xdr:cNvPr id="321" name="Chart 320">
            <a:extLst>
              <a:ext uri="{FF2B5EF4-FFF2-40B4-BE49-F238E27FC236}">
                <a16:creationId xmlns:a16="http://schemas.microsoft.com/office/drawing/2014/main" id="{00000000-0008-0000-0000-000041010000}"/>
              </a:ext>
            </a:extLst>
          </xdr:cNvPr>
          <xdr:cNvGraphicFramePr>
            <a:graphicFrameLocks/>
          </xdr:cNvGraphicFramePr>
        </xdr:nvGraphicFramePr>
        <xdr:xfrm>
          <a:off x="6372224" y="2354034"/>
          <a:ext cx="2284639" cy="2027465"/>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sp macro="" textlink="">
            <xdr:nvSpPr>
              <xdr:cNvPr id="1028" name="Scroll Bar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6146150" y="2514600"/>
                <a:ext cx="224859" cy="1689100"/>
              </a:xfrm>
              <a:prstGeom prst="rect">
                <a:avLst/>
              </a:prstGeom>
              <a:noFill/>
              <a:ln w="9525">
                <a:miter lim="800000"/>
                <a:headEnd/>
                <a:tailEnd/>
              </a:ln>
            </xdr:spPr>
          </xdr:sp>
        </mc:Choice>
        <mc:Fallback/>
      </mc:AlternateContent>
      <mc:AlternateContent xmlns:mc="http://schemas.openxmlformats.org/markup-compatibility/2006">
        <mc:Choice xmlns:cx1="http://schemas.microsoft.com/office/drawing/2015/9/8/chartex" Requires="cx1">
          <xdr:graphicFrame macro="">
            <xdr:nvGraphicFramePr>
              <xdr:cNvPr id="322" name="Chart 321">
                <a:extLst>
                  <a:ext uri="{FF2B5EF4-FFF2-40B4-BE49-F238E27FC236}">
                    <a16:creationId xmlns:a16="http://schemas.microsoft.com/office/drawing/2014/main" id="{00000000-0008-0000-0000-000042010000}"/>
                  </a:ext>
                </a:extLst>
              </xdr:cNvPr>
              <xdr:cNvGraphicFramePr/>
            </xdr:nvGraphicFramePr>
            <xdr:xfrm>
              <a:off x="11371449" y="3505201"/>
              <a:ext cx="3435844" cy="3271156"/>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371449" y="3505201"/>
                <a:ext cx="3435844" cy="3271156"/>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graphicFrame macro="">
        <xdr:nvGraphicFramePr>
          <xdr:cNvPr id="323" name="Chart 322">
            <a:extLst>
              <a:ext uri="{FF2B5EF4-FFF2-40B4-BE49-F238E27FC236}">
                <a16:creationId xmlns:a16="http://schemas.microsoft.com/office/drawing/2014/main" id="{00000000-0008-0000-0000-000043010000}"/>
              </a:ext>
            </a:extLst>
          </xdr:cNvPr>
          <xdr:cNvGraphicFramePr>
            <a:graphicFrameLocks/>
          </xdr:cNvGraphicFramePr>
        </xdr:nvGraphicFramePr>
        <xdr:xfrm>
          <a:off x="9029020" y="2408464"/>
          <a:ext cx="2039030" cy="179614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24" name="Chart 323">
            <a:extLst>
              <a:ext uri="{FF2B5EF4-FFF2-40B4-BE49-F238E27FC236}">
                <a16:creationId xmlns:a16="http://schemas.microsoft.com/office/drawing/2014/main" id="{00000000-0008-0000-0000-000044010000}"/>
              </a:ext>
            </a:extLst>
          </xdr:cNvPr>
          <xdr:cNvGraphicFramePr>
            <a:graphicFrameLocks/>
          </xdr:cNvGraphicFramePr>
        </xdr:nvGraphicFramePr>
        <xdr:xfrm>
          <a:off x="9015781" y="4871357"/>
          <a:ext cx="2011447" cy="182335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24</xdr:col>
      <xdr:colOff>142014</xdr:colOff>
      <xdr:row>8</xdr:row>
      <xdr:rowOff>70036</xdr:rowOff>
    </xdr:from>
    <xdr:to>
      <xdr:col>25</xdr:col>
      <xdr:colOff>352125</xdr:colOff>
      <xdr:row>9</xdr:row>
      <xdr:rowOff>154081</xdr:rowOff>
    </xdr:to>
    <xdr:sp macro="" textlink="Analysis!W1">
      <xdr:nvSpPr>
        <xdr:cNvPr id="2" name="TextBox 1">
          <a:extLst>
            <a:ext uri="{FF2B5EF4-FFF2-40B4-BE49-F238E27FC236}">
              <a16:creationId xmlns:a16="http://schemas.microsoft.com/office/drawing/2014/main" id="{619D2312-A4F8-4619-ACFF-8D1F19EBF36E}"/>
            </a:ext>
          </a:extLst>
        </xdr:cNvPr>
        <xdr:cNvSpPr txBox="1"/>
      </xdr:nvSpPr>
      <xdr:spPr>
        <a:xfrm>
          <a:off x="14913091" y="1594036"/>
          <a:ext cx="825572" cy="274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EA56B52-E376-4E69-B6F2-92E16D480929}" type="TxLink">
            <a:rPr lang="en-US" sz="1300" b="1" i="0" u="none" strike="noStrike">
              <a:solidFill>
                <a:schemeClr val="bg1"/>
              </a:solidFill>
              <a:latin typeface="Garamond" panose="02020404030301010803" pitchFamily="18" charset="0"/>
              <a:ea typeface="+mn-ea"/>
              <a:cs typeface="Calibri"/>
            </a:rPr>
            <a:pPr marL="0" indent="0"/>
            <a:t>Product14</a:t>
          </a:fld>
          <a:endParaRPr lang="en-NG" sz="1300" b="1" i="0" u="none" strike="noStrike">
            <a:solidFill>
              <a:schemeClr val="bg1"/>
            </a:solidFill>
            <a:latin typeface="Garamond" panose="02020404030301010803" pitchFamily="18" charset="0"/>
            <a:ea typeface="+mn-ea"/>
            <a:cs typeface="Calibri"/>
          </a:endParaRPr>
        </a:p>
      </xdr:txBody>
    </xdr:sp>
    <xdr:clientData/>
  </xdr:twoCellAnchor>
  <xdr:twoCellAnchor>
    <xdr:from>
      <xdr:col>25</xdr:col>
      <xdr:colOff>264460</xdr:colOff>
      <xdr:row>8</xdr:row>
      <xdr:rowOff>68356</xdr:rowOff>
    </xdr:from>
    <xdr:to>
      <xdr:col>26</xdr:col>
      <xdr:colOff>70037</xdr:colOff>
      <xdr:row>9</xdr:row>
      <xdr:rowOff>168090</xdr:rowOff>
    </xdr:to>
    <xdr:sp macro="" textlink="Analysis!X1">
      <xdr:nvSpPr>
        <xdr:cNvPr id="134" name="TextBox 133">
          <a:extLst>
            <a:ext uri="{FF2B5EF4-FFF2-40B4-BE49-F238E27FC236}">
              <a16:creationId xmlns:a16="http://schemas.microsoft.com/office/drawing/2014/main" id="{B5912E1D-E8A0-4681-A071-C0D42E745948}"/>
            </a:ext>
          </a:extLst>
        </xdr:cNvPr>
        <xdr:cNvSpPr txBox="1"/>
      </xdr:nvSpPr>
      <xdr:spPr>
        <a:xfrm>
          <a:off x="15672548" y="1637180"/>
          <a:ext cx="421901" cy="295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0FA8BE-8E9B-4293-B405-419233981012}" type="TxLink">
            <a:rPr lang="en-US" sz="1300" b="1" i="0" u="none" strike="noStrike">
              <a:solidFill>
                <a:schemeClr val="bg1"/>
              </a:solidFill>
              <a:latin typeface="Garamond" panose="02020404030301010803" pitchFamily="18" charset="0"/>
              <a:ea typeface="+mn-ea"/>
              <a:cs typeface="Calibri"/>
            </a:rPr>
            <a:pPr marL="0" indent="0"/>
            <a:t>Kg</a:t>
          </a:fld>
          <a:endParaRPr lang="en-NG" sz="1300" b="1" i="0" u="none" strike="noStrike">
            <a:solidFill>
              <a:schemeClr val="bg1"/>
            </a:solidFill>
            <a:latin typeface="Garamond" panose="02020404030301010803" pitchFamily="18" charset="0"/>
            <a:ea typeface="+mn-ea"/>
            <a:cs typeface="Calibri"/>
          </a:endParaRPr>
        </a:p>
      </xdr:txBody>
    </xdr:sp>
    <xdr:clientData/>
  </xdr:twoCellAnchor>
  <xdr:twoCellAnchor>
    <xdr:from>
      <xdr:col>25</xdr:col>
      <xdr:colOff>150479</xdr:colOff>
      <xdr:row>10</xdr:row>
      <xdr:rowOff>799</xdr:rowOff>
    </xdr:from>
    <xdr:to>
      <xdr:col>26</xdr:col>
      <xdr:colOff>246849</xdr:colOff>
      <xdr:row>11</xdr:row>
      <xdr:rowOff>84844</xdr:rowOff>
    </xdr:to>
    <xdr:sp macro="" textlink="Analysis!Y1">
      <xdr:nvSpPr>
        <xdr:cNvPr id="135" name="TextBox 134">
          <a:extLst>
            <a:ext uri="{FF2B5EF4-FFF2-40B4-BE49-F238E27FC236}">
              <a16:creationId xmlns:a16="http://schemas.microsoft.com/office/drawing/2014/main" id="{728037DC-D548-41D1-AF56-54BE09AD8CE4}"/>
            </a:ext>
          </a:extLst>
        </xdr:cNvPr>
        <xdr:cNvSpPr txBox="1"/>
      </xdr:nvSpPr>
      <xdr:spPr>
        <a:xfrm>
          <a:off x="15458515" y="1905799"/>
          <a:ext cx="708691" cy="274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8E49389-83A6-45F6-8A90-FE6C79146432}" type="TxLink">
            <a:rPr lang="en-US" sz="1300" b="1" i="0" u="none" strike="noStrike">
              <a:solidFill>
                <a:schemeClr val="bg1"/>
              </a:solidFill>
              <a:latin typeface="Garamond" panose="02020404030301010803" pitchFamily="18" charset="0"/>
              <a:ea typeface="+mn-ea"/>
              <a:cs typeface="Calibri"/>
            </a:rPr>
            <a:pPr marL="0" indent="0"/>
            <a:t>$2,054</a:t>
          </a:fld>
          <a:endParaRPr lang="en-NG" sz="1300" b="1" i="0" u="none" strike="noStrike">
            <a:solidFill>
              <a:schemeClr val="bg1"/>
            </a:solidFill>
            <a:latin typeface="Garamond" panose="02020404030301010803" pitchFamily="18" charset="0"/>
            <a:ea typeface="+mn-ea"/>
            <a:cs typeface="Calibri"/>
          </a:endParaRPr>
        </a:p>
      </xdr:txBody>
    </xdr:sp>
    <xdr:clientData/>
  </xdr:twoCellAnchor>
  <xdr:twoCellAnchor>
    <xdr:from>
      <xdr:col>28</xdr:col>
      <xdr:colOff>68036</xdr:colOff>
      <xdr:row>8</xdr:row>
      <xdr:rowOff>13607</xdr:rowOff>
    </xdr:from>
    <xdr:to>
      <xdr:col>29</xdr:col>
      <xdr:colOff>530679</xdr:colOff>
      <xdr:row>9</xdr:row>
      <xdr:rowOff>40821</xdr:rowOff>
    </xdr:to>
    <xdr:sp macro="" textlink="Analysis!AJ1">
      <xdr:nvSpPr>
        <xdr:cNvPr id="136" name="TextBox 135">
          <a:extLst>
            <a:ext uri="{FF2B5EF4-FFF2-40B4-BE49-F238E27FC236}">
              <a16:creationId xmlns:a16="http://schemas.microsoft.com/office/drawing/2014/main" id="{BA9D8A50-3FCC-4ABF-BF37-57655435B0A7}"/>
            </a:ext>
          </a:extLst>
        </xdr:cNvPr>
        <xdr:cNvSpPr txBox="1"/>
      </xdr:nvSpPr>
      <xdr:spPr>
        <a:xfrm>
          <a:off x="17213036" y="1537607"/>
          <a:ext cx="1074964"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FDB269-0C3C-4EC4-B847-8E11ED7828B3}" type="TxLink">
            <a:rPr lang="en-US" sz="1300" b="1" i="0" u="none" strike="noStrike">
              <a:solidFill>
                <a:schemeClr val="bg1"/>
              </a:solidFill>
              <a:latin typeface="Garamond" panose="02020404030301010803" pitchFamily="18" charset="0"/>
              <a:ea typeface="+mn-ea"/>
              <a:cs typeface="Calibri"/>
            </a:rPr>
            <a:pPr marL="0" indent="0"/>
            <a:t>Category05</a:t>
          </a:fld>
          <a:endParaRPr lang="en-NG" sz="1300" b="1" i="0" u="none" strike="noStrike">
            <a:solidFill>
              <a:schemeClr val="bg1"/>
            </a:solidFill>
            <a:latin typeface="Garamond" panose="02020404030301010803" pitchFamily="18" charset="0"/>
            <a:ea typeface="+mn-ea"/>
            <a:cs typeface="Calibri"/>
          </a:endParaRPr>
        </a:p>
      </xdr:txBody>
    </xdr:sp>
    <xdr:clientData/>
  </xdr:twoCellAnchor>
  <xdr:twoCellAnchor>
    <xdr:from>
      <xdr:col>28</xdr:col>
      <xdr:colOff>292473</xdr:colOff>
      <xdr:row>9</xdr:row>
      <xdr:rowOff>180415</xdr:rowOff>
    </xdr:from>
    <xdr:to>
      <xdr:col>29</xdr:col>
      <xdr:colOff>388844</xdr:colOff>
      <xdr:row>11</xdr:row>
      <xdr:rowOff>68357</xdr:rowOff>
    </xdr:to>
    <xdr:sp macro="" textlink="Analysis!AK1">
      <xdr:nvSpPr>
        <xdr:cNvPr id="137" name="TextBox 136">
          <a:extLst>
            <a:ext uri="{FF2B5EF4-FFF2-40B4-BE49-F238E27FC236}">
              <a16:creationId xmlns:a16="http://schemas.microsoft.com/office/drawing/2014/main" id="{BF7C32C1-0311-41D0-B894-47EF102FF633}"/>
            </a:ext>
          </a:extLst>
        </xdr:cNvPr>
        <xdr:cNvSpPr txBox="1"/>
      </xdr:nvSpPr>
      <xdr:spPr>
        <a:xfrm>
          <a:off x="17549532" y="1945341"/>
          <a:ext cx="712694"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CB97653-8446-45A6-8277-CFE51ADE4CFB}" type="TxLink">
            <a:rPr lang="en-US" sz="1300" b="1" i="0" u="none" strike="noStrike">
              <a:solidFill>
                <a:schemeClr val="bg1"/>
              </a:solidFill>
              <a:latin typeface="Garamond" panose="02020404030301010803" pitchFamily="18" charset="0"/>
              <a:ea typeface="+mn-ea"/>
              <a:cs typeface="Calibri"/>
            </a:rPr>
            <a:pPr marL="0" indent="0"/>
            <a:t>$3,537</a:t>
          </a:fld>
          <a:endParaRPr lang="en-NG" sz="1300" b="1" i="0" u="none" strike="noStrike">
            <a:solidFill>
              <a:schemeClr val="bg1"/>
            </a:solidFill>
            <a:latin typeface="Garamond" panose="02020404030301010803" pitchFamily="18" charset="0"/>
            <a:ea typeface="+mn-ea"/>
            <a:cs typeface="Calibri"/>
          </a:endParaRPr>
        </a:p>
      </xdr:txBody>
    </xdr:sp>
    <xdr:clientData/>
  </xdr:twoCellAnchor>
  <xdr:twoCellAnchor>
    <xdr:from>
      <xdr:col>24</xdr:col>
      <xdr:colOff>219234</xdr:colOff>
      <xdr:row>9</xdr:row>
      <xdr:rowOff>176893</xdr:rowOff>
    </xdr:from>
    <xdr:to>
      <xdr:col>25</xdr:col>
      <xdr:colOff>108857</xdr:colOff>
      <xdr:row>11</xdr:row>
      <xdr:rowOff>96771</xdr:rowOff>
    </xdr:to>
    <xdr:sp macro="" textlink="Analysis!Z1">
      <xdr:nvSpPr>
        <xdr:cNvPr id="138" name="TextBox 137">
          <a:extLst>
            <a:ext uri="{FF2B5EF4-FFF2-40B4-BE49-F238E27FC236}">
              <a16:creationId xmlns:a16="http://schemas.microsoft.com/office/drawing/2014/main" id="{5A20F8F3-E229-46BA-BDD9-789204546278}"/>
            </a:ext>
          </a:extLst>
        </xdr:cNvPr>
        <xdr:cNvSpPr txBox="1"/>
      </xdr:nvSpPr>
      <xdr:spPr>
        <a:xfrm>
          <a:off x="14914948" y="1891393"/>
          <a:ext cx="501945" cy="300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510B4B1-0A47-43C4-8EFB-2A7AAA753511}" type="TxLink">
            <a:rPr lang="en-US" sz="1300" b="1" i="0" u="none" strike="noStrike">
              <a:solidFill>
                <a:schemeClr val="bg1"/>
              </a:solidFill>
              <a:latin typeface="Garamond" panose="02020404030301010803" pitchFamily="18" charset="0"/>
              <a:ea typeface="+mn-ea"/>
              <a:cs typeface="Calibri"/>
            </a:rPr>
            <a:pPr marL="0" indent="0"/>
            <a:t>14</a:t>
          </a:fld>
          <a:endParaRPr lang="en-NG" sz="1300" b="1" i="0" u="none" strike="noStrike">
            <a:solidFill>
              <a:schemeClr val="bg1"/>
            </a:solidFill>
            <a:latin typeface="Garamond" panose="02020404030301010803" pitchFamily="18" charset="0"/>
            <a:ea typeface="+mn-ea"/>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roju" refreshedDate="45443.27059039352" createdVersion="6" refreshedVersion="6" minRefreshableVersion="3" recordCount="527" xr:uid="{6A458654-4EBB-4C45-BF5E-97F2D15EA5F4}">
  <cacheSource type="worksheet">
    <worksheetSource name="InputData"/>
  </cacheSource>
  <cacheFields count="17">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T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ShortMonth" numFmtId="0">
      <sharedItems count="12">
        <s v="Jan"/>
        <s v="Feb"/>
        <s v="Mar"/>
        <s v="Apr"/>
        <s v="May"/>
        <s v="Jun"/>
        <s v="Jul"/>
        <s v="Aug"/>
        <s v="Sep"/>
        <s v="Oct"/>
        <s v="Nov"/>
        <s v="Dec"/>
      </sharedItems>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147506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n v="156.96"/>
    <n v="1296"/>
    <n v="1412.64"/>
    <x v="0"/>
    <x v="0"/>
    <x v="0"/>
    <x v="0"/>
  </r>
  <r>
    <d v="2021-01-02T00:00:00"/>
    <s v="P0038"/>
    <n v="15"/>
    <x v="1"/>
    <x v="1"/>
    <n v="0"/>
    <x v="1"/>
    <x v="1"/>
    <x v="1"/>
    <n v="72"/>
    <n v="79.92"/>
    <n v="1080"/>
    <n v="1198.8"/>
    <x v="1"/>
    <x v="0"/>
    <x v="0"/>
    <x v="0"/>
  </r>
  <r>
    <d v="2021-01-02T00:00:00"/>
    <s v="P0013"/>
    <n v="6"/>
    <x v="2"/>
    <x v="1"/>
    <n v="0"/>
    <x v="2"/>
    <x v="2"/>
    <x v="1"/>
    <n v="112"/>
    <n v="122.08"/>
    <n v="672"/>
    <n v="732.48"/>
    <x v="1"/>
    <x v="0"/>
    <x v="0"/>
    <x v="0"/>
  </r>
  <r>
    <d v="2021-01-03T00:00:00"/>
    <s v="P0004"/>
    <n v="5"/>
    <x v="2"/>
    <x v="0"/>
    <n v="0"/>
    <x v="3"/>
    <x v="3"/>
    <x v="2"/>
    <n v="44"/>
    <n v="48.84"/>
    <n v="220"/>
    <n v="244.20000000000002"/>
    <x v="2"/>
    <x v="0"/>
    <x v="0"/>
    <x v="0"/>
  </r>
  <r>
    <d v="2021-01-04T00:00:00"/>
    <s v="P0035"/>
    <n v="12"/>
    <x v="1"/>
    <x v="0"/>
    <n v="0"/>
    <x v="4"/>
    <x v="4"/>
    <x v="3"/>
    <n v="5"/>
    <n v="6.7"/>
    <n v="60"/>
    <n v="80.400000000000006"/>
    <x v="3"/>
    <x v="0"/>
    <x v="0"/>
    <x v="0"/>
  </r>
  <r>
    <d v="2021-01-09T00:00:00"/>
    <s v="P0031"/>
    <n v="1"/>
    <x v="2"/>
    <x v="1"/>
    <n v="0"/>
    <x v="5"/>
    <x v="4"/>
    <x v="1"/>
    <n v="93"/>
    <n v="104.16"/>
    <n v="93"/>
    <n v="104.16"/>
    <x v="4"/>
    <x v="0"/>
    <x v="0"/>
    <x v="0"/>
  </r>
  <r>
    <d v="2021-01-09T00:00:00"/>
    <s v="P0003"/>
    <n v="8"/>
    <x v="2"/>
    <x v="1"/>
    <n v="0"/>
    <x v="6"/>
    <x v="3"/>
    <x v="1"/>
    <n v="71"/>
    <n v="80.94"/>
    <n v="568"/>
    <n v="647.52"/>
    <x v="4"/>
    <x v="0"/>
    <x v="0"/>
    <x v="0"/>
  </r>
  <r>
    <d v="2021-01-09T00:00:00"/>
    <s v="P0025"/>
    <n v="4"/>
    <x v="2"/>
    <x v="0"/>
    <n v="0"/>
    <x v="7"/>
    <x v="0"/>
    <x v="3"/>
    <n v="7"/>
    <n v="8.33"/>
    <n v="28"/>
    <n v="33.32"/>
    <x v="4"/>
    <x v="0"/>
    <x v="0"/>
    <x v="0"/>
  </r>
  <r>
    <d v="2021-01-11T00:00:00"/>
    <s v="P0037"/>
    <n v="3"/>
    <x v="2"/>
    <x v="1"/>
    <n v="0"/>
    <x v="8"/>
    <x v="1"/>
    <x v="1"/>
    <n v="67"/>
    <n v="85.76"/>
    <n v="201"/>
    <n v="257.28000000000003"/>
    <x v="5"/>
    <x v="0"/>
    <x v="0"/>
    <x v="0"/>
  </r>
  <r>
    <d v="2021-01-11T00:00:00"/>
    <s v="P0014"/>
    <n v="4"/>
    <x v="0"/>
    <x v="0"/>
    <n v="0"/>
    <x v="9"/>
    <x v="2"/>
    <x v="1"/>
    <n v="112"/>
    <n v="146.72"/>
    <n v="448"/>
    <n v="586.88"/>
    <x v="5"/>
    <x v="0"/>
    <x v="0"/>
    <x v="0"/>
  </r>
  <r>
    <d v="2021-01-11T00:00:00"/>
    <s v="P0042"/>
    <n v="4"/>
    <x v="2"/>
    <x v="0"/>
    <n v="0"/>
    <x v="10"/>
    <x v="1"/>
    <x v="0"/>
    <n v="120"/>
    <n v="162"/>
    <n v="480"/>
    <n v="648"/>
    <x v="5"/>
    <x v="0"/>
    <x v="0"/>
    <x v="0"/>
  </r>
  <r>
    <d v="2021-01-12T00:00:00"/>
    <s v="P0042"/>
    <n v="10"/>
    <x v="1"/>
    <x v="1"/>
    <n v="0"/>
    <x v="10"/>
    <x v="1"/>
    <x v="0"/>
    <n v="120"/>
    <n v="162"/>
    <n v="1200"/>
    <n v="1620"/>
    <x v="6"/>
    <x v="0"/>
    <x v="0"/>
    <x v="0"/>
  </r>
  <r>
    <d v="2021-01-18T00:00:00"/>
    <s v="P0044"/>
    <n v="13"/>
    <x v="2"/>
    <x v="0"/>
    <n v="0"/>
    <x v="11"/>
    <x v="1"/>
    <x v="1"/>
    <n v="76"/>
    <n v="82.08"/>
    <n v="988"/>
    <n v="1067.04"/>
    <x v="7"/>
    <x v="0"/>
    <x v="0"/>
    <x v="0"/>
  </r>
  <r>
    <d v="2021-01-18T00:00:00"/>
    <s v="P0023"/>
    <n v="3"/>
    <x v="1"/>
    <x v="1"/>
    <n v="0"/>
    <x v="12"/>
    <x v="0"/>
    <x v="0"/>
    <n v="141"/>
    <n v="149.46"/>
    <n v="423"/>
    <n v="448.38"/>
    <x v="7"/>
    <x v="0"/>
    <x v="0"/>
    <x v="0"/>
  </r>
  <r>
    <d v="2021-01-19T00:00:00"/>
    <s v="P0035"/>
    <n v="6"/>
    <x v="2"/>
    <x v="1"/>
    <n v="0"/>
    <x v="4"/>
    <x v="4"/>
    <x v="3"/>
    <n v="5"/>
    <n v="6.7"/>
    <n v="30"/>
    <n v="40.200000000000003"/>
    <x v="8"/>
    <x v="0"/>
    <x v="0"/>
    <x v="0"/>
  </r>
  <r>
    <d v="2021-01-20T00:00:00"/>
    <s v="P0034"/>
    <n v="4"/>
    <x v="2"/>
    <x v="1"/>
    <n v="0"/>
    <x v="13"/>
    <x v="4"/>
    <x v="2"/>
    <n v="55"/>
    <n v="58.3"/>
    <n v="220"/>
    <n v="233.2"/>
    <x v="9"/>
    <x v="0"/>
    <x v="0"/>
    <x v="0"/>
  </r>
  <r>
    <d v="2021-01-20T00:00:00"/>
    <s v="P0020"/>
    <n v="4"/>
    <x v="2"/>
    <x v="1"/>
    <n v="0"/>
    <x v="14"/>
    <x v="0"/>
    <x v="2"/>
    <n v="61"/>
    <n v="76.25"/>
    <n v="244"/>
    <n v="305"/>
    <x v="9"/>
    <x v="0"/>
    <x v="0"/>
    <x v="0"/>
  </r>
  <r>
    <d v="2021-01-21T00:00:00"/>
    <s v="P0004"/>
    <n v="15"/>
    <x v="0"/>
    <x v="1"/>
    <n v="0"/>
    <x v="3"/>
    <x v="3"/>
    <x v="2"/>
    <n v="44"/>
    <n v="48.84"/>
    <n v="660"/>
    <n v="732.6"/>
    <x v="10"/>
    <x v="0"/>
    <x v="0"/>
    <x v="0"/>
  </r>
  <r>
    <d v="2021-01-21T00:00:00"/>
    <s v="P0003"/>
    <n v="9"/>
    <x v="2"/>
    <x v="0"/>
    <n v="0"/>
    <x v="6"/>
    <x v="3"/>
    <x v="1"/>
    <n v="71"/>
    <n v="80.94"/>
    <n v="639"/>
    <n v="728.46"/>
    <x v="10"/>
    <x v="0"/>
    <x v="0"/>
    <x v="0"/>
  </r>
  <r>
    <d v="2021-01-21T00:00:00"/>
    <s v="P0042"/>
    <n v="6"/>
    <x v="2"/>
    <x v="0"/>
    <n v="0"/>
    <x v="10"/>
    <x v="1"/>
    <x v="0"/>
    <n v="120"/>
    <n v="162"/>
    <n v="720"/>
    <n v="972"/>
    <x v="10"/>
    <x v="0"/>
    <x v="0"/>
    <x v="0"/>
  </r>
  <r>
    <d v="2021-01-25T00:00:00"/>
    <s v="P0034"/>
    <n v="6"/>
    <x v="2"/>
    <x v="1"/>
    <n v="0"/>
    <x v="13"/>
    <x v="4"/>
    <x v="2"/>
    <n v="55"/>
    <n v="58.3"/>
    <n v="330"/>
    <n v="349.79999999999995"/>
    <x v="11"/>
    <x v="0"/>
    <x v="0"/>
    <x v="0"/>
  </r>
  <r>
    <d v="2021-01-25T00:00:00"/>
    <s v="P0035"/>
    <n v="7"/>
    <x v="2"/>
    <x v="0"/>
    <n v="0"/>
    <x v="4"/>
    <x v="4"/>
    <x v="3"/>
    <n v="5"/>
    <n v="6.7"/>
    <n v="35"/>
    <n v="46.9"/>
    <x v="11"/>
    <x v="0"/>
    <x v="0"/>
    <x v="0"/>
  </r>
  <r>
    <d v="2021-01-25T00:00:00"/>
    <s v="P0031"/>
    <n v="14"/>
    <x v="2"/>
    <x v="0"/>
    <n v="0"/>
    <x v="5"/>
    <x v="4"/>
    <x v="1"/>
    <n v="93"/>
    <n v="104.16"/>
    <n v="1302"/>
    <n v="1458.24"/>
    <x v="11"/>
    <x v="0"/>
    <x v="0"/>
    <x v="0"/>
  </r>
  <r>
    <d v="2021-01-26T00:00:00"/>
    <s v="P0044"/>
    <n v="9"/>
    <x v="0"/>
    <x v="1"/>
    <n v="0"/>
    <x v="11"/>
    <x v="1"/>
    <x v="1"/>
    <n v="76"/>
    <n v="82.08"/>
    <n v="684"/>
    <n v="738.72"/>
    <x v="12"/>
    <x v="0"/>
    <x v="0"/>
    <x v="0"/>
  </r>
  <r>
    <d v="2021-01-26T00:00:00"/>
    <s v="P0006"/>
    <n v="7"/>
    <x v="1"/>
    <x v="1"/>
    <n v="0"/>
    <x v="15"/>
    <x v="3"/>
    <x v="1"/>
    <n v="75"/>
    <n v="85.5"/>
    <n v="525"/>
    <n v="598.5"/>
    <x v="12"/>
    <x v="0"/>
    <x v="0"/>
    <x v="0"/>
  </r>
  <r>
    <d v="2021-01-26T00:00:00"/>
    <s v="P0001"/>
    <n v="7"/>
    <x v="1"/>
    <x v="0"/>
    <n v="0"/>
    <x v="16"/>
    <x v="3"/>
    <x v="1"/>
    <n v="98"/>
    <n v="103.88"/>
    <n v="686"/>
    <n v="727.16"/>
    <x v="12"/>
    <x v="0"/>
    <x v="0"/>
    <x v="0"/>
  </r>
  <r>
    <d v="2021-01-27T00:00:00"/>
    <s v="P0040"/>
    <n v="7"/>
    <x v="0"/>
    <x v="0"/>
    <n v="0"/>
    <x v="17"/>
    <x v="1"/>
    <x v="1"/>
    <n v="90"/>
    <n v="115.2"/>
    <n v="630"/>
    <n v="806.4"/>
    <x v="13"/>
    <x v="0"/>
    <x v="0"/>
    <x v="0"/>
  </r>
  <r>
    <d v="2021-01-27T00:00:00"/>
    <s v="P0032"/>
    <n v="3"/>
    <x v="0"/>
    <x v="0"/>
    <n v="0"/>
    <x v="18"/>
    <x v="4"/>
    <x v="1"/>
    <n v="89"/>
    <n v="117.48"/>
    <n v="267"/>
    <n v="352.44"/>
    <x v="13"/>
    <x v="0"/>
    <x v="0"/>
    <x v="0"/>
  </r>
  <r>
    <d v="2021-01-28T00:00:00"/>
    <s v="P0004"/>
    <n v="10"/>
    <x v="1"/>
    <x v="1"/>
    <n v="0"/>
    <x v="3"/>
    <x v="3"/>
    <x v="2"/>
    <n v="44"/>
    <n v="48.84"/>
    <n v="440"/>
    <n v="488.40000000000003"/>
    <x v="14"/>
    <x v="0"/>
    <x v="0"/>
    <x v="0"/>
  </r>
  <r>
    <d v="2021-01-28T00:00:00"/>
    <s v="P0029"/>
    <n v="2"/>
    <x v="2"/>
    <x v="1"/>
    <n v="0"/>
    <x v="19"/>
    <x v="4"/>
    <x v="2"/>
    <n v="47"/>
    <n v="53.11"/>
    <n v="94"/>
    <n v="106.22"/>
    <x v="14"/>
    <x v="0"/>
    <x v="0"/>
    <x v="0"/>
  </r>
  <r>
    <d v="2021-02-02T00:00:00"/>
    <s v="P0010"/>
    <n v="7"/>
    <x v="1"/>
    <x v="0"/>
    <n v="0"/>
    <x v="20"/>
    <x v="2"/>
    <x v="0"/>
    <n v="148"/>
    <n v="164.28"/>
    <n v="1036"/>
    <n v="1149.96"/>
    <x v="1"/>
    <x v="1"/>
    <x v="1"/>
    <x v="0"/>
  </r>
  <r>
    <d v="2021-02-03T00:00:00"/>
    <s v="P0016"/>
    <n v="13"/>
    <x v="2"/>
    <x v="0"/>
    <n v="0"/>
    <x v="21"/>
    <x v="2"/>
    <x v="3"/>
    <n v="13"/>
    <n v="16.64"/>
    <n v="169"/>
    <n v="216.32"/>
    <x v="2"/>
    <x v="1"/>
    <x v="1"/>
    <x v="0"/>
  </r>
  <r>
    <d v="2021-02-03T00:00:00"/>
    <s v="P0022"/>
    <n v="2"/>
    <x v="0"/>
    <x v="1"/>
    <n v="0"/>
    <x v="22"/>
    <x v="0"/>
    <x v="0"/>
    <n v="121"/>
    <n v="141.57"/>
    <n v="242"/>
    <n v="283.14"/>
    <x v="2"/>
    <x v="1"/>
    <x v="1"/>
    <x v="0"/>
  </r>
  <r>
    <d v="2021-02-04T00:00:00"/>
    <s v="P0037"/>
    <n v="4"/>
    <x v="1"/>
    <x v="0"/>
    <n v="0"/>
    <x v="8"/>
    <x v="1"/>
    <x v="1"/>
    <n v="67"/>
    <n v="85.76"/>
    <n v="268"/>
    <n v="343.04"/>
    <x v="3"/>
    <x v="1"/>
    <x v="1"/>
    <x v="0"/>
  </r>
  <r>
    <d v="2021-02-05T00:00:00"/>
    <s v="P0043"/>
    <n v="7"/>
    <x v="1"/>
    <x v="1"/>
    <n v="0"/>
    <x v="23"/>
    <x v="1"/>
    <x v="1"/>
    <n v="67"/>
    <n v="83.08"/>
    <n v="469"/>
    <n v="581.55999999999995"/>
    <x v="15"/>
    <x v="1"/>
    <x v="1"/>
    <x v="0"/>
  </r>
  <r>
    <d v="2021-02-05T00:00:00"/>
    <s v="P0005"/>
    <n v="1"/>
    <x v="2"/>
    <x v="1"/>
    <n v="0"/>
    <x v="24"/>
    <x v="3"/>
    <x v="0"/>
    <n v="133"/>
    <n v="155.61000000000001"/>
    <n v="133"/>
    <n v="155.61000000000001"/>
    <x v="15"/>
    <x v="1"/>
    <x v="1"/>
    <x v="0"/>
  </r>
  <r>
    <d v="2021-02-05T00:00:00"/>
    <s v="P0043"/>
    <n v="9"/>
    <x v="2"/>
    <x v="1"/>
    <n v="0"/>
    <x v="23"/>
    <x v="1"/>
    <x v="1"/>
    <n v="67"/>
    <n v="83.08"/>
    <n v="603"/>
    <n v="747.72"/>
    <x v="15"/>
    <x v="1"/>
    <x v="1"/>
    <x v="0"/>
  </r>
  <r>
    <d v="2021-02-06T00:00:00"/>
    <s v="P0035"/>
    <n v="1"/>
    <x v="2"/>
    <x v="1"/>
    <n v="0"/>
    <x v="4"/>
    <x v="4"/>
    <x v="3"/>
    <n v="5"/>
    <n v="6.7"/>
    <n v="5"/>
    <n v="6.7"/>
    <x v="16"/>
    <x v="1"/>
    <x v="1"/>
    <x v="0"/>
  </r>
  <r>
    <d v="2021-02-09T00:00:00"/>
    <s v="P0034"/>
    <n v="14"/>
    <x v="2"/>
    <x v="0"/>
    <n v="0"/>
    <x v="13"/>
    <x v="4"/>
    <x v="2"/>
    <n v="55"/>
    <n v="58.3"/>
    <n v="770"/>
    <n v="816.19999999999993"/>
    <x v="4"/>
    <x v="1"/>
    <x v="1"/>
    <x v="0"/>
  </r>
  <r>
    <d v="2021-02-12T00:00:00"/>
    <s v="P0008"/>
    <n v="7"/>
    <x v="2"/>
    <x v="1"/>
    <n v="0"/>
    <x v="25"/>
    <x v="3"/>
    <x v="1"/>
    <n v="83"/>
    <n v="94.62"/>
    <n v="581"/>
    <n v="662.34"/>
    <x v="6"/>
    <x v="1"/>
    <x v="1"/>
    <x v="0"/>
  </r>
  <r>
    <d v="2021-02-12T00:00:00"/>
    <s v="P0023"/>
    <n v="9"/>
    <x v="1"/>
    <x v="1"/>
    <n v="0"/>
    <x v="12"/>
    <x v="0"/>
    <x v="0"/>
    <n v="141"/>
    <n v="149.46"/>
    <n v="1269"/>
    <n v="1345.14"/>
    <x v="6"/>
    <x v="1"/>
    <x v="1"/>
    <x v="0"/>
  </r>
  <r>
    <d v="2021-02-15T00:00:00"/>
    <s v="P0027"/>
    <n v="4"/>
    <x v="2"/>
    <x v="0"/>
    <n v="0"/>
    <x v="26"/>
    <x v="4"/>
    <x v="2"/>
    <n v="48"/>
    <n v="57.120000000000005"/>
    <n v="192"/>
    <n v="228.48000000000002"/>
    <x v="17"/>
    <x v="1"/>
    <x v="1"/>
    <x v="0"/>
  </r>
  <r>
    <d v="2021-02-18T00:00:00"/>
    <s v="P0015"/>
    <n v="6"/>
    <x v="1"/>
    <x v="1"/>
    <n v="0"/>
    <x v="27"/>
    <x v="2"/>
    <x v="3"/>
    <n v="12"/>
    <n v="15.719999999999999"/>
    <n v="72"/>
    <n v="94.32"/>
    <x v="7"/>
    <x v="1"/>
    <x v="1"/>
    <x v="0"/>
  </r>
  <r>
    <d v="2021-02-20T00:00:00"/>
    <s v="P0030"/>
    <n v="11"/>
    <x v="1"/>
    <x v="1"/>
    <n v="0"/>
    <x v="28"/>
    <x v="4"/>
    <x v="0"/>
    <n v="148"/>
    <n v="201.28"/>
    <n v="1628"/>
    <n v="2214.08"/>
    <x v="9"/>
    <x v="1"/>
    <x v="1"/>
    <x v="0"/>
  </r>
  <r>
    <d v="2021-02-22T00:00:00"/>
    <s v="P0013"/>
    <n v="5"/>
    <x v="1"/>
    <x v="1"/>
    <n v="0"/>
    <x v="2"/>
    <x v="2"/>
    <x v="1"/>
    <n v="112"/>
    <n v="122.08"/>
    <n v="560"/>
    <n v="610.4"/>
    <x v="18"/>
    <x v="1"/>
    <x v="1"/>
    <x v="0"/>
  </r>
  <r>
    <d v="2021-02-23T00:00:00"/>
    <s v="P0025"/>
    <n v="3"/>
    <x v="2"/>
    <x v="1"/>
    <n v="0"/>
    <x v="7"/>
    <x v="0"/>
    <x v="3"/>
    <n v="7"/>
    <n v="8.33"/>
    <n v="21"/>
    <n v="24.990000000000002"/>
    <x v="19"/>
    <x v="1"/>
    <x v="1"/>
    <x v="0"/>
  </r>
  <r>
    <d v="2021-02-23T00:00:00"/>
    <s v="P0005"/>
    <n v="2"/>
    <x v="2"/>
    <x v="0"/>
    <n v="0"/>
    <x v="24"/>
    <x v="3"/>
    <x v="0"/>
    <n v="133"/>
    <n v="155.61000000000001"/>
    <n v="266"/>
    <n v="311.22000000000003"/>
    <x v="19"/>
    <x v="1"/>
    <x v="1"/>
    <x v="0"/>
  </r>
  <r>
    <d v="2021-02-25T00:00:00"/>
    <s v="P0002"/>
    <n v="4"/>
    <x v="0"/>
    <x v="0"/>
    <n v="0"/>
    <x v="29"/>
    <x v="3"/>
    <x v="1"/>
    <n v="105"/>
    <n v="142.80000000000001"/>
    <n v="420"/>
    <n v="571.20000000000005"/>
    <x v="11"/>
    <x v="1"/>
    <x v="1"/>
    <x v="0"/>
  </r>
  <r>
    <d v="2021-02-25T00:00:00"/>
    <s v="P0032"/>
    <n v="11"/>
    <x v="1"/>
    <x v="1"/>
    <n v="0"/>
    <x v="18"/>
    <x v="4"/>
    <x v="1"/>
    <n v="89"/>
    <n v="117.48"/>
    <n v="979"/>
    <n v="1292.28"/>
    <x v="11"/>
    <x v="1"/>
    <x v="1"/>
    <x v="0"/>
  </r>
  <r>
    <d v="2021-02-25T00:00:00"/>
    <s v="P0030"/>
    <n v="2"/>
    <x v="2"/>
    <x v="0"/>
    <n v="0"/>
    <x v="28"/>
    <x v="4"/>
    <x v="0"/>
    <n v="148"/>
    <n v="201.28"/>
    <n v="296"/>
    <n v="402.56"/>
    <x v="11"/>
    <x v="1"/>
    <x v="1"/>
    <x v="0"/>
  </r>
  <r>
    <d v="2021-02-27T00:00:00"/>
    <s v="P0018"/>
    <n v="11"/>
    <x v="0"/>
    <x v="0"/>
    <n v="0"/>
    <x v="30"/>
    <x v="2"/>
    <x v="3"/>
    <n v="37"/>
    <n v="49.21"/>
    <n v="407"/>
    <n v="541.31000000000006"/>
    <x v="13"/>
    <x v="1"/>
    <x v="1"/>
    <x v="0"/>
  </r>
  <r>
    <d v="2021-03-03T00:00:00"/>
    <s v="P0011"/>
    <n v="1"/>
    <x v="2"/>
    <x v="0"/>
    <n v="0"/>
    <x v="31"/>
    <x v="2"/>
    <x v="2"/>
    <n v="44"/>
    <n v="48.4"/>
    <n v="44"/>
    <n v="48.4"/>
    <x v="2"/>
    <x v="2"/>
    <x v="2"/>
    <x v="0"/>
  </r>
  <r>
    <d v="2021-03-07T00:00:00"/>
    <s v="P0021"/>
    <n v="9"/>
    <x v="2"/>
    <x v="1"/>
    <n v="0"/>
    <x v="32"/>
    <x v="0"/>
    <x v="0"/>
    <n v="126"/>
    <n v="162.54"/>
    <n v="1134"/>
    <n v="1462.86"/>
    <x v="20"/>
    <x v="2"/>
    <x v="2"/>
    <x v="0"/>
  </r>
  <r>
    <d v="2021-03-08T00:00:00"/>
    <s v="P0027"/>
    <n v="6"/>
    <x v="1"/>
    <x v="1"/>
    <n v="0"/>
    <x v="26"/>
    <x v="4"/>
    <x v="2"/>
    <n v="48"/>
    <n v="57.120000000000005"/>
    <n v="288"/>
    <n v="342.72"/>
    <x v="21"/>
    <x v="2"/>
    <x v="2"/>
    <x v="0"/>
  </r>
  <r>
    <d v="2021-03-08T00:00:00"/>
    <s v="P0044"/>
    <n v="9"/>
    <x v="1"/>
    <x v="0"/>
    <n v="0"/>
    <x v="11"/>
    <x v="1"/>
    <x v="1"/>
    <n v="76"/>
    <n v="82.08"/>
    <n v="684"/>
    <n v="738.72"/>
    <x v="21"/>
    <x v="2"/>
    <x v="2"/>
    <x v="0"/>
  </r>
  <r>
    <d v="2021-03-09T00:00:00"/>
    <s v="P0029"/>
    <n v="6"/>
    <x v="0"/>
    <x v="0"/>
    <n v="0"/>
    <x v="19"/>
    <x v="4"/>
    <x v="2"/>
    <n v="47"/>
    <n v="53.11"/>
    <n v="282"/>
    <n v="318.65999999999997"/>
    <x v="4"/>
    <x v="2"/>
    <x v="2"/>
    <x v="0"/>
  </r>
  <r>
    <d v="2021-03-11T00:00:00"/>
    <s v="P0025"/>
    <n v="11"/>
    <x v="2"/>
    <x v="1"/>
    <n v="0"/>
    <x v="7"/>
    <x v="0"/>
    <x v="3"/>
    <n v="7"/>
    <n v="8.33"/>
    <n v="77"/>
    <n v="91.63"/>
    <x v="5"/>
    <x v="2"/>
    <x v="2"/>
    <x v="0"/>
  </r>
  <r>
    <d v="2021-03-13T00:00:00"/>
    <s v="P0028"/>
    <n v="10"/>
    <x v="0"/>
    <x v="1"/>
    <n v="0"/>
    <x v="33"/>
    <x v="4"/>
    <x v="3"/>
    <n v="37"/>
    <n v="41.81"/>
    <n v="370"/>
    <n v="418.1"/>
    <x v="22"/>
    <x v="2"/>
    <x v="2"/>
    <x v="0"/>
  </r>
  <r>
    <d v="2021-03-15T00:00:00"/>
    <s v="P0039"/>
    <n v="11"/>
    <x v="1"/>
    <x v="1"/>
    <n v="0"/>
    <x v="34"/>
    <x v="1"/>
    <x v="3"/>
    <n v="37"/>
    <n v="42.55"/>
    <n v="407"/>
    <n v="468.04999999999995"/>
    <x v="17"/>
    <x v="2"/>
    <x v="2"/>
    <x v="0"/>
  </r>
  <r>
    <d v="2021-03-16T00:00:00"/>
    <s v="P0012"/>
    <n v="14"/>
    <x v="2"/>
    <x v="1"/>
    <n v="0"/>
    <x v="35"/>
    <x v="2"/>
    <x v="1"/>
    <n v="73"/>
    <n v="94.17"/>
    <n v="1022"/>
    <n v="1318.38"/>
    <x v="23"/>
    <x v="2"/>
    <x v="2"/>
    <x v="0"/>
  </r>
  <r>
    <d v="2021-03-18T00:00:00"/>
    <s v="P0042"/>
    <n v="8"/>
    <x v="0"/>
    <x v="1"/>
    <n v="0"/>
    <x v="10"/>
    <x v="1"/>
    <x v="0"/>
    <n v="120"/>
    <n v="162"/>
    <n v="960"/>
    <n v="1296"/>
    <x v="7"/>
    <x v="2"/>
    <x v="2"/>
    <x v="0"/>
  </r>
  <r>
    <d v="2021-03-19T00:00:00"/>
    <s v="P0028"/>
    <n v="9"/>
    <x v="1"/>
    <x v="1"/>
    <n v="0"/>
    <x v="33"/>
    <x v="4"/>
    <x v="3"/>
    <n v="37"/>
    <n v="41.81"/>
    <n v="333"/>
    <n v="376.29"/>
    <x v="8"/>
    <x v="2"/>
    <x v="2"/>
    <x v="0"/>
  </r>
  <r>
    <d v="2021-03-21T00:00:00"/>
    <s v="P0020"/>
    <n v="13"/>
    <x v="1"/>
    <x v="0"/>
    <n v="0"/>
    <x v="14"/>
    <x v="0"/>
    <x v="2"/>
    <n v="61"/>
    <n v="76.25"/>
    <n v="793"/>
    <n v="991.25"/>
    <x v="10"/>
    <x v="2"/>
    <x v="2"/>
    <x v="0"/>
  </r>
  <r>
    <d v="2021-03-21T00:00:00"/>
    <s v="P0039"/>
    <n v="7"/>
    <x v="2"/>
    <x v="0"/>
    <n v="0"/>
    <x v="34"/>
    <x v="1"/>
    <x v="3"/>
    <n v="37"/>
    <n v="42.55"/>
    <n v="259"/>
    <n v="297.84999999999997"/>
    <x v="10"/>
    <x v="2"/>
    <x v="2"/>
    <x v="0"/>
  </r>
  <r>
    <d v="2021-03-22T00:00:00"/>
    <s v="P0002"/>
    <n v="8"/>
    <x v="1"/>
    <x v="0"/>
    <n v="0"/>
    <x v="29"/>
    <x v="3"/>
    <x v="1"/>
    <n v="105"/>
    <n v="142.80000000000001"/>
    <n v="840"/>
    <n v="1142.4000000000001"/>
    <x v="18"/>
    <x v="2"/>
    <x v="2"/>
    <x v="0"/>
  </r>
  <r>
    <d v="2021-03-22T00:00:00"/>
    <s v="P0012"/>
    <n v="4"/>
    <x v="1"/>
    <x v="0"/>
    <n v="0"/>
    <x v="35"/>
    <x v="2"/>
    <x v="1"/>
    <n v="73"/>
    <n v="94.17"/>
    <n v="292"/>
    <n v="376.68"/>
    <x v="18"/>
    <x v="2"/>
    <x v="2"/>
    <x v="0"/>
  </r>
  <r>
    <d v="2021-03-25T00:00:00"/>
    <s v="P0024"/>
    <n v="14"/>
    <x v="1"/>
    <x v="1"/>
    <n v="0"/>
    <x v="0"/>
    <x v="0"/>
    <x v="0"/>
    <n v="144"/>
    <n v="156.96"/>
    <n v="2016"/>
    <n v="2197.44"/>
    <x v="11"/>
    <x v="2"/>
    <x v="2"/>
    <x v="0"/>
  </r>
  <r>
    <d v="2021-03-25T00:00:00"/>
    <s v="P0006"/>
    <n v="4"/>
    <x v="2"/>
    <x v="1"/>
    <n v="0"/>
    <x v="15"/>
    <x v="3"/>
    <x v="1"/>
    <n v="75"/>
    <n v="85.5"/>
    <n v="300"/>
    <n v="342"/>
    <x v="11"/>
    <x v="2"/>
    <x v="2"/>
    <x v="0"/>
  </r>
  <r>
    <d v="2021-03-25T00:00:00"/>
    <s v="P0029"/>
    <n v="8"/>
    <x v="2"/>
    <x v="1"/>
    <n v="0"/>
    <x v="19"/>
    <x v="4"/>
    <x v="2"/>
    <n v="47"/>
    <n v="53.11"/>
    <n v="376"/>
    <n v="424.88"/>
    <x v="11"/>
    <x v="2"/>
    <x v="2"/>
    <x v="0"/>
  </r>
  <r>
    <d v="2021-03-25T00:00:00"/>
    <s v="P0038"/>
    <n v="2"/>
    <x v="2"/>
    <x v="0"/>
    <n v="0"/>
    <x v="1"/>
    <x v="1"/>
    <x v="1"/>
    <n v="72"/>
    <n v="79.92"/>
    <n v="144"/>
    <n v="159.84"/>
    <x v="11"/>
    <x v="2"/>
    <x v="2"/>
    <x v="0"/>
  </r>
  <r>
    <d v="2021-03-26T00:00:00"/>
    <s v="P0001"/>
    <n v="4"/>
    <x v="2"/>
    <x v="1"/>
    <n v="0"/>
    <x v="16"/>
    <x v="3"/>
    <x v="1"/>
    <n v="98"/>
    <n v="103.88"/>
    <n v="392"/>
    <n v="415.52"/>
    <x v="12"/>
    <x v="2"/>
    <x v="2"/>
    <x v="0"/>
  </r>
  <r>
    <d v="2021-03-26T00:00:00"/>
    <s v="P0042"/>
    <n v="1"/>
    <x v="2"/>
    <x v="1"/>
    <n v="0"/>
    <x v="10"/>
    <x v="1"/>
    <x v="0"/>
    <n v="120"/>
    <n v="162"/>
    <n v="120"/>
    <n v="162"/>
    <x v="12"/>
    <x v="2"/>
    <x v="2"/>
    <x v="0"/>
  </r>
  <r>
    <d v="2021-03-26T00:00:00"/>
    <s v="P0010"/>
    <n v="9"/>
    <x v="2"/>
    <x v="0"/>
    <n v="0"/>
    <x v="20"/>
    <x v="2"/>
    <x v="0"/>
    <n v="148"/>
    <n v="164.28"/>
    <n v="1332"/>
    <n v="1478.52"/>
    <x v="12"/>
    <x v="2"/>
    <x v="2"/>
    <x v="0"/>
  </r>
  <r>
    <d v="2021-03-27T00:00:00"/>
    <s v="P0030"/>
    <n v="3"/>
    <x v="2"/>
    <x v="0"/>
    <n v="0"/>
    <x v="28"/>
    <x v="4"/>
    <x v="0"/>
    <n v="148"/>
    <n v="201.28"/>
    <n v="444"/>
    <n v="603.84"/>
    <x v="13"/>
    <x v="2"/>
    <x v="2"/>
    <x v="0"/>
  </r>
  <r>
    <d v="2021-03-28T00:00:00"/>
    <s v="P0007"/>
    <n v="8"/>
    <x v="1"/>
    <x v="1"/>
    <n v="0"/>
    <x v="36"/>
    <x v="3"/>
    <x v="2"/>
    <n v="43"/>
    <n v="47.730000000000004"/>
    <n v="344"/>
    <n v="381.84000000000003"/>
    <x v="14"/>
    <x v="2"/>
    <x v="2"/>
    <x v="0"/>
  </r>
  <r>
    <d v="2021-03-30T00:00:00"/>
    <s v="P0038"/>
    <n v="1"/>
    <x v="1"/>
    <x v="1"/>
    <n v="0"/>
    <x v="1"/>
    <x v="1"/>
    <x v="1"/>
    <n v="72"/>
    <n v="79.92"/>
    <n v="72"/>
    <n v="79.92"/>
    <x v="24"/>
    <x v="2"/>
    <x v="2"/>
    <x v="0"/>
  </r>
  <r>
    <d v="2021-03-31T00:00:00"/>
    <s v="P0042"/>
    <n v="3"/>
    <x v="2"/>
    <x v="1"/>
    <n v="0"/>
    <x v="10"/>
    <x v="1"/>
    <x v="0"/>
    <n v="120"/>
    <n v="162"/>
    <n v="360"/>
    <n v="486"/>
    <x v="25"/>
    <x v="2"/>
    <x v="2"/>
    <x v="0"/>
  </r>
  <r>
    <d v="2021-04-04T00:00:00"/>
    <s v="P0040"/>
    <n v="4"/>
    <x v="2"/>
    <x v="1"/>
    <n v="0"/>
    <x v="17"/>
    <x v="1"/>
    <x v="1"/>
    <n v="90"/>
    <n v="115.2"/>
    <n v="360"/>
    <n v="460.8"/>
    <x v="3"/>
    <x v="3"/>
    <x v="3"/>
    <x v="0"/>
  </r>
  <r>
    <d v="2021-04-04T00:00:00"/>
    <s v="P0009"/>
    <n v="9"/>
    <x v="1"/>
    <x v="1"/>
    <n v="0"/>
    <x v="37"/>
    <x v="3"/>
    <x v="3"/>
    <n v="6"/>
    <n v="7.8599999999999994"/>
    <n v="54"/>
    <n v="70.739999999999995"/>
    <x v="3"/>
    <x v="3"/>
    <x v="3"/>
    <x v="0"/>
  </r>
  <r>
    <d v="2021-04-05T00:00:00"/>
    <s v="P0031"/>
    <n v="15"/>
    <x v="1"/>
    <x v="0"/>
    <n v="0"/>
    <x v="5"/>
    <x v="4"/>
    <x v="1"/>
    <n v="93"/>
    <n v="104.16"/>
    <n v="1395"/>
    <n v="1562.3999999999999"/>
    <x v="15"/>
    <x v="3"/>
    <x v="3"/>
    <x v="0"/>
  </r>
  <r>
    <d v="2021-04-09T00:00:00"/>
    <s v="P0005"/>
    <n v="3"/>
    <x v="1"/>
    <x v="0"/>
    <n v="0"/>
    <x v="24"/>
    <x v="3"/>
    <x v="0"/>
    <n v="133"/>
    <n v="155.61000000000001"/>
    <n v="399"/>
    <n v="466.83000000000004"/>
    <x v="4"/>
    <x v="3"/>
    <x v="3"/>
    <x v="0"/>
  </r>
  <r>
    <d v="2021-04-10T00:00:00"/>
    <s v="P0022"/>
    <n v="14"/>
    <x v="2"/>
    <x v="0"/>
    <n v="0"/>
    <x v="22"/>
    <x v="0"/>
    <x v="0"/>
    <n v="121"/>
    <n v="141.57"/>
    <n v="1694"/>
    <n v="1981.98"/>
    <x v="26"/>
    <x v="3"/>
    <x v="3"/>
    <x v="0"/>
  </r>
  <r>
    <d v="2021-04-12T00:00:00"/>
    <s v="P0037"/>
    <n v="3"/>
    <x v="2"/>
    <x v="1"/>
    <n v="0"/>
    <x v="8"/>
    <x v="1"/>
    <x v="1"/>
    <n v="67"/>
    <n v="85.76"/>
    <n v="201"/>
    <n v="257.28000000000003"/>
    <x v="6"/>
    <x v="3"/>
    <x v="3"/>
    <x v="0"/>
  </r>
  <r>
    <d v="2021-04-12T00:00:00"/>
    <s v="P0029"/>
    <n v="4"/>
    <x v="2"/>
    <x v="0"/>
    <n v="0"/>
    <x v="19"/>
    <x v="4"/>
    <x v="2"/>
    <n v="47"/>
    <n v="53.11"/>
    <n v="188"/>
    <n v="212.44"/>
    <x v="6"/>
    <x v="3"/>
    <x v="3"/>
    <x v="0"/>
  </r>
  <r>
    <d v="2021-04-12T00:00:00"/>
    <s v="P0027"/>
    <n v="9"/>
    <x v="2"/>
    <x v="0"/>
    <n v="0"/>
    <x v="26"/>
    <x v="4"/>
    <x v="2"/>
    <n v="48"/>
    <n v="57.120000000000005"/>
    <n v="432"/>
    <n v="514.08000000000004"/>
    <x v="6"/>
    <x v="3"/>
    <x v="3"/>
    <x v="0"/>
  </r>
  <r>
    <d v="2021-04-12T00:00:00"/>
    <s v="P0033"/>
    <n v="13"/>
    <x v="2"/>
    <x v="1"/>
    <n v="0"/>
    <x v="38"/>
    <x v="4"/>
    <x v="1"/>
    <n v="95"/>
    <n v="119.7"/>
    <n v="1235"/>
    <n v="1556.1000000000001"/>
    <x v="6"/>
    <x v="3"/>
    <x v="3"/>
    <x v="0"/>
  </r>
  <r>
    <d v="2021-04-15T00:00:00"/>
    <s v="P0017"/>
    <n v="3"/>
    <x v="2"/>
    <x v="0"/>
    <n v="0"/>
    <x v="39"/>
    <x v="2"/>
    <x v="0"/>
    <n v="134"/>
    <n v="156.78"/>
    <n v="402"/>
    <n v="470.34000000000003"/>
    <x v="17"/>
    <x v="3"/>
    <x v="3"/>
    <x v="0"/>
  </r>
  <r>
    <d v="2021-04-16T00:00:00"/>
    <s v="P0018"/>
    <n v="15"/>
    <x v="2"/>
    <x v="1"/>
    <n v="0"/>
    <x v="30"/>
    <x v="2"/>
    <x v="3"/>
    <n v="37"/>
    <n v="49.21"/>
    <n v="555"/>
    <n v="738.15"/>
    <x v="23"/>
    <x v="3"/>
    <x v="3"/>
    <x v="0"/>
  </r>
  <r>
    <d v="2021-04-18T00:00:00"/>
    <s v="P0038"/>
    <n v="9"/>
    <x v="0"/>
    <x v="0"/>
    <n v="0"/>
    <x v="1"/>
    <x v="1"/>
    <x v="1"/>
    <n v="72"/>
    <n v="79.92"/>
    <n v="648"/>
    <n v="719.28"/>
    <x v="7"/>
    <x v="3"/>
    <x v="3"/>
    <x v="0"/>
  </r>
  <r>
    <d v="2021-04-18T00:00:00"/>
    <s v="P0019"/>
    <n v="13"/>
    <x v="2"/>
    <x v="1"/>
    <n v="0"/>
    <x v="40"/>
    <x v="2"/>
    <x v="0"/>
    <n v="150"/>
    <n v="210"/>
    <n v="1950"/>
    <n v="2730"/>
    <x v="7"/>
    <x v="3"/>
    <x v="3"/>
    <x v="0"/>
  </r>
  <r>
    <d v="2021-04-23T00:00:00"/>
    <s v="P0042"/>
    <n v="6"/>
    <x v="2"/>
    <x v="0"/>
    <n v="0"/>
    <x v="10"/>
    <x v="1"/>
    <x v="0"/>
    <n v="120"/>
    <n v="162"/>
    <n v="720"/>
    <n v="972"/>
    <x v="19"/>
    <x v="3"/>
    <x v="3"/>
    <x v="0"/>
  </r>
  <r>
    <d v="2021-04-23T00:00:00"/>
    <s v="P0028"/>
    <n v="10"/>
    <x v="2"/>
    <x v="0"/>
    <n v="0"/>
    <x v="33"/>
    <x v="4"/>
    <x v="3"/>
    <n v="37"/>
    <n v="41.81"/>
    <n v="370"/>
    <n v="418.1"/>
    <x v="19"/>
    <x v="3"/>
    <x v="3"/>
    <x v="0"/>
  </r>
  <r>
    <d v="2021-04-24T00:00:00"/>
    <s v="P0030"/>
    <n v="2"/>
    <x v="1"/>
    <x v="0"/>
    <n v="0"/>
    <x v="28"/>
    <x v="4"/>
    <x v="0"/>
    <n v="148"/>
    <n v="201.28"/>
    <n v="296"/>
    <n v="402.56"/>
    <x v="27"/>
    <x v="3"/>
    <x v="3"/>
    <x v="0"/>
  </r>
  <r>
    <d v="2021-04-26T00:00:00"/>
    <s v="P0037"/>
    <n v="3"/>
    <x v="2"/>
    <x v="0"/>
    <n v="0"/>
    <x v="8"/>
    <x v="1"/>
    <x v="1"/>
    <n v="67"/>
    <n v="85.76"/>
    <n v="201"/>
    <n v="257.28000000000003"/>
    <x v="12"/>
    <x v="3"/>
    <x v="3"/>
    <x v="0"/>
  </r>
  <r>
    <d v="2021-04-29T00:00:00"/>
    <s v="P0030"/>
    <n v="7"/>
    <x v="2"/>
    <x v="0"/>
    <n v="0"/>
    <x v="28"/>
    <x v="4"/>
    <x v="0"/>
    <n v="148"/>
    <n v="201.28"/>
    <n v="1036"/>
    <n v="1408.96"/>
    <x v="28"/>
    <x v="3"/>
    <x v="3"/>
    <x v="0"/>
  </r>
  <r>
    <d v="2021-04-30T00:00:00"/>
    <s v="P0029"/>
    <n v="1"/>
    <x v="2"/>
    <x v="0"/>
    <n v="0"/>
    <x v="19"/>
    <x v="4"/>
    <x v="2"/>
    <n v="47"/>
    <n v="53.11"/>
    <n v="47"/>
    <n v="53.11"/>
    <x v="24"/>
    <x v="3"/>
    <x v="3"/>
    <x v="0"/>
  </r>
  <r>
    <d v="2021-05-01T00:00:00"/>
    <s v="P0018"/>
    <n v="3"/>
    <x v="1"/>
    <x v="1"/>
    <n v="0"/>
    <x v="30"/>
    <x v="2"/>
    <x v="3"/>
    <n v="37"/>
    <n v="49.21"/>
    <n v="111"/>
    <n v="147.63"/>
    <x v="0"/>
    <x v="4"/>
    <x v="4"/>
    <x v="0"/>
  </r>
  <r>
    <d v="2021-05-01T00:00:00"/>
    <s v="P0042"/>
    <n v="1"/>
    <x v="1"/>
    <x v="1"/>
    <n v="0"/>
    <x v="10"/>
    <x v="1"/>
    <x v="0"/>
    <n v="120"/>
    <n v="162"/>
    <n v="120"/>
    <n v="162"/>
    <x v="0"/>
    <x v="4"/>
    <x v="4"/>
    <x v="0"/>
  </r>
  <r>
    <d v="2021-05-03T00:00:00"/>
    <s v="P0034"/>
    <n v="3"/>
    <x v="1"/>
    <x v="0"/>
    <n v="0"/>
    <x v="13"/>
    <x v="4"/>
    <x v="2"/>
    <n v="55"/>
    <n v="58.3"/>
    <n v="165"/>
    <n v="174.89999999999998"/>
    <x v="2"/>
    <x v="4"/>
    <x v="4"/>
    <x v="0"/>
  </r>
  <r>
    <d v="2021-05-04T00:00:00"/>
    <s v="P0015"/>
    <n v="13"/>
    <x v="1"/>
    <x v="0"/>
    <n v="0"/>
    <x v="27"/>
    <x v="2"/>
    <x v="3"/>
    <n v="12"/>
    <n v="15.719999999999999"/>
    <n v="156"/>
    <n v="204.35999999999999"/>
    <x v="3"/>
    <x v="4"/>
    <x v="4"/>
    <x v="0"/>
  </r>
  <r>
    <d v="2021-05-04T00:00:00"/>
    <s v="P0014"/>
    <n v="4"/>
    <x v="2"/>
    <x v="1"/>
    <n v="0"/>
    <x v="9"/>
    <x v="2"/>
    <x v="1"/>
    <n v="112"/>
    <n v="146.72"/>
    <n v="448"/>
    <n v="586.88"/>
    <x v="3"/>
    <x v="4"/>
    <x v="4"/>
    <x v="0"/>
  </r>
  <r>
    <d v="2021-05-05T00:00:00"/>
    <s v="P0009"/>
    <n v="13"/>
    <x v="2"/>
    <x v="1"/>
    <n v="0"/>
    <x v="37"/>
    <x v="3"/>
    <x v="3"/>
    <n v="6"/>
    <n v="7.8599999999999994"/>
    <n v="78"/>
    <n v="102.17999999999999"/>
    <x v="15"/>
    <x v="4"/>
    <x v="4"/>
    <x v="0"/>
  </r>
  <r>
    <d v="2021-05-06T00:00:00"/>
    <s v="P0008"/>
    <n v="15"/>
    <x v="2"/>
    <x v="0"/>
    <n v="0"/>
    <x v="25"/>
    <x v="3"/>
    <x v="1"/>
    <n v="83"/>
    <n v="94.62"/>
    <n v="1245"/>
    <n v="1419.3000000000002"/>
    <x v="16"/>
    <x v="4"/>
    <x v="4"/>
    <x v="0"/>
  </r>
  <r>
    <d v="2021-05-06T00:00:00"/>
    <s v="P0009"/>
    <n v="6"/>
    <x v="1"/>
    <x v="0"/>
    <n v="0"/>
    <x v="37"/>
    <x v="3"/>
    <x v="3"/>
    <n v="6"/>
    <n v="7.8599999999999994"/>
    <n v="36"/>
    <n v="47.16"/>
    <x v="16"/>
    <x v="4"/>
    <x v="4"/>
    <x v="0"/>
  </r>
  <r>
    <d v="2021-05-07T00:00:00"/>
    <s v="P0018"/>
    <n v="1"/>
    <x v="2"/>
    <x v="1"/>
    <n v="0"/>
    <x v="30"/>
    <x v="2"/>
    <x v="3"/>
    <n v="37"/>
    <n v="49.21"/>
    <n v="37"/>
    <n v="49.21"/>
    <x v="20"/>
    <x v="4"/>
    <x v="4"/>
    <x v="0"/>
  </r>
  <r>
    <d v="2021-05-09T00:00:00"/>
    <s v="P0016"/>
    <n v="6"/>
    <x v="1"/>
    <x v="0"/>
    <n v="0"/>
    <x v="21"/>
    <x v="2"/>
    <x v="3"/>
    <n v="13"/>
    <n v="16.64"/>
    <n v="78"/>
    <n v="99.84"/>
    <x v="4"/>
    <x v="4"/>
    <x v="4"/>
    <x v="0"/>
  </r>
  <r>
    <d v="2021-05-09T00:00:00"/>
    <s v="P0028"/>
    <n v="8"/>
    <x v="2"/>
    <x v="1"/>
    <n v="0"/>
    <x v="33"/>
    <x v="4"/>
    <x v="3"/>
    <n v="37"/>
    <n v="41.81"/>
    <n v="296"/>
    <n v="334.48"/>
    <x v="4"/>
    <x v="4"/>
    <x v="4"/>
    <x v="0"/>
  </r>
  <r>
    <d v="2021-05-12T00:00:00"/>
    <s v="P0016"/>
    <n v="3"/>
    <x v="2"/>
    <x v="0"/>
    <n v="0"/>
    <x v="21"/>
    <x v="2"/>
    <x v="3"/>
    <n v="13"/>
    <n v="16.64"/>
    <n v="39"/>
    <n v="49.92"/>
    <x v="6"/>
    <x v="4"/>
    <x v="4"/>
    <x v="0"/>
  </r>
  <r>
    <d v="2021-05-12T00:00:00"/>
    <s v="P0035"/>
    <n v="15"/>
    <x v="2"/>
    <x v="0"/>
    <n v="0"/>
    <x v="4"/>
    <x v="4"/>
    <x v="3"/>
    <n v="5"/>
    <n v="6.7"/>
    <n v="75"/>
    <n v="100.5"/>
    <x v="6"/>
    <x v="4"/>
    <x v="4"/>
    <x v="0"/>
  </r>
  <r>
    <d v="2021-05-13T00:00:00"/>
    <s v="P0029"/>
    <n v="4"/>
    <x v="2"/>
    <x v="0"/>
    <n v="0"/>
    <x v="19"/>
    <x v="4"/>
    <x v="2"/>
    <n v="47"/>
    <n v="53.11"/>
    <n v="188"/>
    <n v="212.44"/>
    <x v="22"/>
    <x v="4"/>
    <x v="4"/>
    <x v="0"/>
  </r>
  <r>
    <d v="2021-05-20T00:00:00"/>
    <s v="P0042"/>
    <n v="2"/>
    <x v="1"/>
    <x v="1"/>
    <n v="0"/>
    <x v="10"/>
    <x v="1"/>
    <x v="0"/>
    <n v="120"/>
    <n v="162"/>
    <n v="240"/>
    <n v="324"/>
    <x v="9"/>
    <x v="4"/>
    <x v="4"/>
    <x v="0"/>
  </r>
  <r>
    <d v="2021-05-23T00:00:00"/>
    <s v="P0040"/>
    <n v="11"/>
    <x v="2"/>
    <x v="0"/>
    <n v="0"/>
    <x v="17"/>
    <x v="1"/>
    <x v="1"/>
    <n v="90"/>
    <n v="115.2"/>
    <n v="990"/>
    <n v="1267.2"/>
    <x v="19"/>
    <x v="4"/>
    <x v="4"/>
    <x v="0"/>
  </r>
  <r>
    <d v="2021-05-30T00:00:00"/>
    <s v="P0023"/>
    <n v="13"/>
    <x v="1"/>
    <x v="0"/>
    <n v="0"/>
    <x v="12"/>
    <x v="0"/>
    <x v="0"/>
    <n v="141"/>
    <n v="149.46"/>
    <n v="1833"/>
    <n v="1942.98"/>
    <x v="24"/>
    <x v="4"/>
    <x v="4"/>
    <x v="0"/>
  </r>
  <r>
    <d v="2021-05-30T00:00:00"/>
    <s v="P0013"/>
    <n v="6"/>
    <x v="1"/>
    <x v="1"/>
    <n v="0"/>
    <x v="2"/>
    <x v="2"/>
    <x v="1"/>
    <n v="112"/>
    <n v="122.08"/>
    <n v="672"/>
    <n v="732.48"/>
    <x v="24"/>
    <x v="4"/>
    <x v="4"/>
    <x v="0"/>
  </r>
  <r>
    <d v="2021-06-03T00:00:00"/>
    <s v="P0021"/>
    <n v="10"/>
    <x v="2"/>
    <x v="1"/>
    <n v="0"/>
    <x v="32"/>
    <x v="0"/>
    <x v="0"/>
    <n v="126"/>
    <n v="162.54"/>
    <n v="1260"/>
    <n v="1625.3999999999999"/>
    <x v="2"/>
    <x v="5"/>
    <x v="5"/>
    <x v="0"/>
  </r>
  <r>
    <d v="2021-06-04T00:00:00"/>
    <s v="P0020"/>
    <n v="8"/>
    <x v="0"/>
    <x v="0"/>
    <n v="0"/>
    <x v="14"/>
    <x v="0"/>
    <x v="2"/>
    <n v="61"/>
    <n v="76.25"/>
    <n v="488"/>
    <n v="610"/>
    <x v="3"/>
    <x v="5"/>
    <x v="5"/>
    <x v="0"/>
  </r>
  <r>
    <d v="2021-06-04T00:00:00"/>
    <s v="P0020"/>
    <n v="12"/>
    <x v="1"/>
    <x v="1"/>
    <n v="0"/>
    <x v="14"/>
    <x v="0"/>
    <x v="2"/>
    <n v="61"/>
    <n v="76.25"/>
    <n v="732"/>
    <n v="915"/>
    <x v="3"/>
    <x v="5"/>
    <x v="5"/>
    <x v="0"/>
  </r>
  <r>
    <d v="2021-06-05T00:00:00"/>
    <s v="P0022"/>
    <n v="15"/>
    <x v="0"/>
    <x v="0"/>
    <n v="0"/>
    <x v="22"/>
    <x v="0"/>
    <x v="0"/>
    <n v="121"/>
    <n v="141.57"/>
    <n v="1815"/>
    <n v="2123.5499999999997"/>
    <x v="15"/>
    <x v="5"/>
    <x v="5"/>
    <x v="0"/>
  </r>
  <r>
    <d v="2021-06-05T00:00:00"/>
    <s v="P0035"/>
    <n v="10"/>
    <x v="2"/>
    <x v="0"/>
    <n v="0"/>
    <x v="4"/>
    <x v="4"/>
    <x v="3"/>
    <n v="5"/>
    <n v="6.7"/>
    <n v="50"/>
    <n v="67"/>
    <x v="15"/>
    <x v="5"/>
    <x v="5"/>
    <x v="0"/>
  </r>
  <r>
    <d v="2021-06-06T00:00:00"/>
    <s v="P0033"/>
    <n v="6"/>
    <x v="2"/>
    <x v="0"/>
    <n v="0"/>
    <x v="38"/>
    <x v="4"/>
    <x v="1"/>
    <n v="95"/>
    <n v="119.7"/>
    <n v="570"/>
    <n v="718.2"/>
    <x v="16"/>
    <x v="5"/>
    <x v="5"/>
    <x v="0"/>
  </r>
  <r>
    <d v="2021-06-08T00:00:00"/>
    <s v="P0028"/>
    <n v="11"/>
    <x v="2"/>
    <x v="0"/>
    <n v="0"/>
    <x v="33"/>
    <x v="4"/>
    <x v="3"/>
    <n v="37"/>
    <n v="41.81"/>
    <n v="407"/>
    <n v="459.91"/>
    <x v="21"/>
    <x v="5"/>
    <x v="5"/>
    <x v="0"/>
  </r>
  <r>
    <d v="2021-06-08T00:00:00"/>
    <s v="P0004"/>
    <n v="11"/>
    <x v="0"/>
    <x v="1"/>
    <n v="0"/>
    <x v="3"/>
    <x v="3"/>
    <x v="2"/>
    <n v="44"/>
    <n v="48.84"/>
    <n v="484"/>
    <n v="537.24"/>
    <x v="21"/>
    <x v="5"/>
    <x v="5"/>
    <x v="0"/>
  </r>
  <r>
    <d v="2021-06-09T00:00:00"/>
    <s v="P0001"/>
    <n v="7"/>
    <x v="2"/>
    <x v="0"/>
    <n v="0"/>
    <x v="16"/>
    <x v="3"/>
    <x v="1"/>
    <n v="98"/>
    <n v="103.88"/>
    <n v="686"/>
    <n v="727.16"/>
    <x v="4"/>
    <x v="5"/>
    <x v="5"/>
    <x v="0"/>
  </r>
  <r>
    <d v="2021-06-11T00:00:00"/>
    <s v="P0032"/>
    <n v="12"/>
    <x v="0"/>
    <x v="1"/>
    <n v="0"/>
    <x v="18"/>
    <x v="4"/>
    <x v="1"/>
    <n v="89"/>
    <n v="117.48"/>
    <n v="1068"/>
    <n v="1409.76"/>
    <x v="5"/>
    <x v="5"/>
    <x v="5"/>
    <x v="0"/>
  </r>
  <r>
    <d v="2021-06-12T00:00:00"/>
    <s v="P0041"/>
    <n v="6"/>
    <x v="2"/>
    <x v="0"/>
    <n v="0"/>
    <x v="41"/>
    <x v="1"/>
    <x v="0"/>
    <n v="138"/>
    <n v="173.88"/>
    <n v="828"/>
    <n v="1043.28"/>
    <x v="6"/>
    <x v="5"/>
    <x v="5"/>
    <x v="0"/>
  </r>
  <r>
    <d v="2021-06-14T00:00:00"/>
    <s v="P0025"/>
    <n v="10"/>
    <x v="1"/>
    <x v="1"/>
    <n v="0"/>
    <x v="7"/>
    <x v="0"/>
    <x v="3"/>
    <n v="7"/>
    <n v="8.33"/>
    <n v="70"/>
    <n v="83.3"/>
    <x v="29"/>
    <x v="5"/>
    <x v="5"/>
    <x v="0"/>
  </r>
  <r>
    <d v="2021-06-16T00:00:00"/>
    <s v="P0019"/>
    <n v="5"/>
    <x v="0"/>
    <x v="1"/>
    <n v="0"/>
    <x v="40"/>
    <x v="2"/>
    <x v="0"/>
    <n v="150"/>
    <n v="210"/>
    <n v="750"/>
    <n v="1050"/>
    <x v="23"/>
    <x v="5"/>
    <x v="5"/>
    <x v="0"/>
  </r>
  <r>
    <d v="2021-06-16T00:00:00"/>
    <s v="P0015"/>
    <n v="12"/>
    <x v="1"/>
    <x v="1"/>
    <n v="0"/>
    <x v="27"/>
    <x v="2"/>
    <x v="3"/>
    <n v="12"/>
    <n v="15.719999999999999"/>
    <n v="144"/>
    <n v="188.64"/>
    <x v="23"/>
    <x v="5"/>
    <x v="5"/>
    <x v="0"/>
  </r>
  <r>
    <d v="2021-06-16T00:00:00"/>
    <s v="P0039"/>
    <n v="11"/>
    <x v="2"/>
    <x v="1"/>
    <n v="0"/>
    <x v="34"/>
    <x v="1"/>
    <x v="3"/>
    <n v="37"/>
    <n v="42.55"/>
    <n v="407"/>
    <n v="468.04999999999995"/>
    <x v="23"/>
    <x v="5"/>
    <x v="5"/>
    <x v="0"/>
  </r>
  <r>
    <d v="2021-06-18T00:00:00"/>
    <s v="P0025"/>
    <n v="13"/>
    <x v="2"/>
    <x v="1"/>
    <n v="0"/>
    <x v="7"/>
    <x v="0"/>
    <x v="3"/>
    <n v="7"/>
    <n v="8.33"/>
    <n v="91"/>
    <n v="108.29"/>
    <x v="7"/>
    <x v="5"/>
    <x v="5"/>
    <x v="0"/>
  </r>
  <r>
    <d v="2021-06-19T00:00:00"/>
    <s v="P0041"/>
    <n v="5"/>
    <x v="2"/>
    <x v="0"/>
    <n v="0"/>
    <x v="41"/>
    <x v="1"/>
    <x v="0"/>
    <n v="138"/>
    <n v="173.88"/>
    <n v="690"/>
    <n v="869.4"/>
    <x v="8"/>
    <x v="5"/>
    <x v="5"/>
    <x v="0"/>
  </r>
  <r>
    <d v="2021-06-20T00:00:00"/>
    <s v="P0016"/>
    <n v="1"/>
    <x v="0"/>
    <x v="1"/>
    <n v="0"/>
    <x v="21"/>
    <x v="2"/>
    <x v="3"/>
    <n v="13"/>
    <n v="16.64"/>
    <n v="13"/>
    <n v="16.64"/>
    <x v="9"/>
    <x v="5"/>
    <x v="5"/>
    <x v="0"/>
  </r>
  <r>
    <d v="2021-06-23T00:00:00"/>
    <s v="P0016"/>
    <n v="4"/>
    <x v="2"/>
    <x v="0"/>
    <n v="0"/>
    <x v="21"/>
    <x v="2"/>
    <x v="3"/>
    <n v="13"/>
    <n v="16.64"/>
    <n v="52"/>
    <n v="66.56"/>
    <x v="19"/>
    <x v="5"/>
    <x v="5"/>
    <x v="0"/>
  </r>
  <r>
    <d v="2021-06-24T00:00:00"/>
    <s v="P0011"/>
    <n v="13"/>
    <x v="2"/>
    <x v="0"/>
    <n v="0"/>
    <x v="31"/>
    <x v="2"/>
    <x v="2"/>
    <n v="44"/>
    <n v="48.4"/>
    <n v="572"/>
    <n v="629.19999999999993"/>
    <x v="27"/>
    <x v="5"/>
    <x v="5"/>
    <x v="0"/>
  </r>
  <r>
    <d v="2021-06-26T00:00:00"/>
    <s v="P0009"/>
    <n v="7"/>
    <x v="1"/>
    <x v="0"/>
    <n v="0"/>
    <x v="37"/>
    <x v="3"/>
    <x v="3"/>
    <n v="6"/>
    <n v="7.8599999999999994"/>
    <n v="42"/>
    <n v="55.019999999999996"/>
    <x v="12"/>
    <x v="5"/>
    <x v="5"/>
    <x v="0"/>
  </r>
  <r>
    <d v="2021-06-27T00:00:00"/>
    <s v="P0005"/>
    <n v="11"/>
    <x v="2"/>
    <x v="1"/>
    <n v="0"/>
    <x v="24"/>
    <x v="3"/>
    <x v="0"/>
    <n v="133"/>
    <n v="155.61000000000001"/>
    <n v="1463"/>
    <n v="1711.71"/>
    <x v="13"/>
    <x v="5"/>
    <x v="5"/>
    <x v="0"/>
  </r>
  <r>
    <d v="2021-06-28T00:00:00"/>
    <s v="P0021"/>
    <n v="2"/>
    <x v="1"/>
    <x v="1"/>
    <n v="0"/>
    <x v="32"/>
    <x v="0"/>
    <x v="0"/>
    <n v="126"/>
    <n v="162.54"/>
    <n v="252"/>
    <n v="325.08"/>
    <x v="14"/>
    <x v="5"/>
    <x v="5"/>
    <x v="0"/>
  </r>
  <r>
    <d v="2021-06-28T00:00:00"/>
    <s v="P0035"/>
    <n v="7"/>
    <x v="1"/>
    <x v="0"/>
    <n v="0"/>
    <x v="4"/>
    <x v="4"/>
    <x v="3"/>
    <n v="5"/>
    <n v="6.7"/>
    <n v="35"/>
    <n v="46.9"/>
    <x v="14"/>
    <x v="5"/>
    <x v="5"/>
    <x v="0"/>
  </r>
  <r>
    <d v="2021-06-29T00:00:00"/>
    <s v="P0014"/>
    <n v="4"/>
    <x v="2"/>
    <x v="0"/>
    <n v="0"/>
    <x v="9"/>
    <x v="2"/>
    <x v="1"/>
    <n v="112"/>
    <n v="146.72"/>
    <n v="448"/>
    <n v="586.88"/>
    <x v="28"/>
    <x v="5"/>
    <x v="5"/>
    <x v="0"/>
  </r>
  <r>
    <d v="2021-07-01T00:00:00"/>
    <s v="P0005"/>
    <n v="11"/>
    <x v="2"/>
    <x v="1"/>
    <n v="0"/>
    <x v="24"/>
    <x v="3"/>
    <x v="0"/>
    <n v="133"/>
    <n v="155.61000000000001"/>
    <n v="1463"/>
    <n v="1711.71"/>
    <x v="0"/>
    <x v="6"/>
    <x v="6"/>
    <x v="0"/>
  </r>
  <r>
    <d v="2021-07-02T00:00:00"/>
    <s v="P0010"/>
    <n v="11"/>
    <x v="2"/>
    <x v="1"/>
    <n v="0"/>
    <x v="20"/>
    <x v="2"/>
    <x v="0"/>
    <n v="148"/>
    <n v="164.28"/>
    <n v="1628"/>
    <n v="1807.08"/>
    <x v="1"/>
    <x v="6"/>
    <x v="6"/>
    <x v="0"/>
  </r>
  <r>
    <d v="2021-07-03T00:00:00"/>
    <s v="P0033"/>
    <n v="9"/>
    <x v="1"/>
    <x v="1"/>
    <n v="0"/>
    <x v="38"/>
    <x v="4"/>
    <x v="1"/>
    <n v="95"/>
    <n v="119.7"/>
    <n v="855"/>
    <n v="1077.3"/>
    <x v="2"/>
    <x v="6"/>
    <x v="6"/>
    <x v="0"/>
  </r>
  <r>
    <d v="2021-07-03T00:00:00"/>
    <s v="P0003"/>
    <n v="8"/>
    <x v="1"/>
    <x v="1"/>
    <n v="0"/>
    <x v="6"/>
    <x v="3"/>
    <x v="1"/>
    <n v="71"/>
    <n v="80.94"/>
    <n v="568"/>
    <n v="647.52"/>
    <x v="2"/>
    <x v="6"/>
    <x v="6"/>
    <x v="0"/>
  </r>
  <r>
    <d v="2021-07-05T00:00:00"/>
    <s v="P0002"/>
    <n v="8"/>
    <x v="2"/>
    <x v="0"/>
    <n v="0"/>
    <x v="29"/>
    <x v="3"/>
    <x v="1"/>
    <n v="105"/>
    <n v="142.80000000000001"/>
    <n v="840"/>
    <n v="1142.4000000000001"/>
    <x v="15"/>
    <x v="6"/>
    <x v="6"/>
    <x v="0"/>
  </r>
  <r>
    <d v="2021-07-06T00:00:00"/>
    <s v="P0041"/>
    <n v="15"/>
    <x v="2"/>
    <x v="1"/>
    <n v="0"/>
    <x v="41"/>
    <x v="1"/>
    <x v="0"/>
    <n v="138"/>
    <n v="173.88"/>
    <n v="2070"/>
    <n v="2608.1999999999998"/>
    <x v="16"/>
    <x v="6"/>
    <x v="6"/>
    <x v="0"/>
  </r>
  <r>
    <d v="2021-07-08T00:00:00"/>
    <s v="P0004"/>
    <n v="10"/>
    <x v="2"/>
    <x v="0"/>
    <n v="0"/>
    <x v="3"/>
    <x v="3"/>
    <x v="2"/>
    <n v="44"/>
    <n v="48.84"/>
    <n v="440"/>
    <n v="488.40000000000003"/>
    <x v="21"/>
    <x v="6"/>
    <x v="6"/>
    <x v="0"/>
  </r>
  <r>
    <d v="2021-07-10T00:00:00"/>
    <s v="P0034"/>
    <n v="6"/>
    <x v="0"/>
    <x v="1"/>
    <n v="0"/>
    <x v="13"/>
    <x v="4"/>
    <x v="2"/>
    <n v="55"/>
    <n v="58.3"/>
    <n v="330"/>
    <n v="349.79999999999995"/>
    <x v="26"/>
    <x v="6"/>
    <x v="6"/>
    <x v="0"/>
  </r>
  <r>
    <d v="2021-07-11T00:00:00"/>
    <s v="P0009"/>
    <n v="4"/>
    <x v="0"/>
    <x v="0"/>
    <n v="0"/>
    <x v="37"/>
    <x v="3"/>
    <x v="3"/>
    <n v="6"/>
    <n v="7.8599999999999994"/>
    <n v="24"/>
    <n v="31.439999999999998"/>
    <x v="5"/>
    <x v="6"/>
    <x v="6"/>
    <x v="0"/>
  </r>
  <r>
    <d v="2021-07-13T00:00:00"/>
    <s v="P0019"/>
    <n v="1"/>
    <x v="2"/>
    <x v="1"/>
    <n v="0"/>
    <x v="40"/>
    <x v="2"/>
    <x v="0"/>
    <n v="150"/>
    <n v="210"/>
    <n v="150"/>
    <n v="210"/>
    <x v="22"/>
    <x v="6"/>
    <x v="6"/>
    <x v="0"/>
  </r>
  <r>
    <d v="2021-07-16T00:00:00"/>
    <s v="P0023"/>
    <n v="8"/>
    <x v="0"/>
    <x v="1"/>
    <n v="0"/>
    <x v="12"/>
    <x v="0"/>
    <x v="0"/>
    <n v="141"/>
    <n v="149.46"/>
    <n v="1128"/>
    <n v="1195.68"/>
    <x v="23"/>
    <x v="6"/>
    <x v="6"/>
    <x v="0"/>
  </r>
  <r>
    <d v="2021-07-18T00:00:00"/>
    <s v="P0027"/>
    <n v="14"/>
    <x v="1"/>
    <x v="0"/>
    <n v="0"/>
    <x v="26"/>
    <x v="4"/>
    <x v="2"/>
    <n v="48"/>
    <n v="57.120000000000005"/>
    <n v="672"/>
    <n v="799.68000000000006"/>
    <x v="7"/>
    <x v="6"/>
    <x v="6"/>
    <x v="0"/>
  </r>
  <r>
    <d v="2021-07-20T00:00:00"/>
    <s v="P0038"/>
    <n v="11"/>
    <x v="1"/>
    <x v="0"/>
    <n v="0"/>
    <x v="1"/>
    <x v="1"/>
    <x v="1"/>
    <n v="72"/>
    <n v="79.92"/>
    <n v="792"/>
    <n v="879.12"/>
    <x v="9"/>
    <x v="6"/>
    <x v="6"/>
    <x v="0"/>
  </r>
  <r>
    <d v="2021-07-20T00:00:00"/>
    <s v="P0043"/>
    <n v="5"/>
    <x v="2"/>
    <x v="0"/>
    <n v="0"/>
    <x v="23"/>
    <x v="1"/>
    <x v="1"/>
    <n v="67"/>
    <n v="83.08"/>
    <n v="335"/>
    <n v="415.4"/>
    <x v="9"/>
    <x v="6"/>
    <x v="6"/>
    <x v="0"/>
  </r>
  <r>
    <d v="2021-07-21T00:00:00"/>
    <s v="P0029"/>
    <n v="15"/>
    <x v="2"/>
    <x v="0"/>
    <n v="0"/>
    <x v="19"/>
    <x v="4"/>
    <x v="2"/>
    <n v="47"/>
    <n v="53.11"/>
    <n v="705"/>
    <n v="796.65"/>
    <x v="10"/>
    <x v="6"/>
    <x v="6"/>
    <x v="0"/>
  </r>
  <r>
    <d v="2021-07-22T00:00:00"/>
    <s v="P0026"/>
    <n v="3"/>
    <x v="0"/>
    <x v="1"/>
    <n v="0"/>
    <x v="42"/>
    <x v="4"/>
    <x v="3"/>
    <n v="18"/>
    <n v="24.66"/>
    <n v="54"/>
    <n v="73.98"/>
    <x v="18"/>
    <x v="6"/>
    <x v="6"/>
    <x v="0"/>
  </r>
  <r>
    <d v="2021-07-22T00:00:00"/>
    <s v="P0024"/>
    <n v="14"/>
    <x v="1"/>
    <x v="1"/>
    <n v="0"/>
    <x v="0"/>
    <x v="0"/>
    <x v="0"/>
    <n v="144"/>
    <n v="156.96"/>
    <n v="2016"/>
    <n v="2197.44"/>
    <x v="18"/>
    <x v="6"/>
    <x v="6"/>
    <x v="0"/>
  </r>
  <r>
    <d v="2021-07-23T00:00:00"/>
    <s v="P0036"/>
    <n v="7"/>
    <x v="0"/>
    <x v="0"/>
    <n v="0"/>
    <x v="43"/>
    <x v="4"/>
    <x v="1"/>
    <n v="90"/>
    <n v="96.3"/>
    <n v="630"/>
    <n v="674.1"/>
    <x v="19"/>
    <x v="6"/>
    <x v="6"/>
    <x v="0"/>
  </r>
  <r>
    <d v="2021-07-23T00:00:00"/>
    <s v="P0037"/>
    <n v="8"/>
    <x v="2"/>
    <x v="0"/>
    <n v="0"/>
    <x v="8"/>
    <x v="1"/>
    <x v="1"/>
    <n v="67"/>
    <n v="85.76"/>
    <n v="536"/>
    <n v="686.08"/>
    <x v="19"/>
    <x v="6"/>
    <x v="6"/>
    <x v="0"/>
  </r>
  <r>
    <d v="2021-07-24T00:00:00"/>
    <s v="P0009"/>
    <n v="4"/>
    <x v="1"/>
    <x v="1"/>
    <n v="0"/>
    <x v="37"/>
    <x v="3"/>
    <x v="3"/>
    <n v="6"/>
    <n v="7.8599999999999994"/>
    <n v="24"/>
    <n v="31.439999999999998"/>
    <x v="27"/>
    <x v="6"/>
    <x v="6"/>
    <x v="0"/>
  </r>
  <r>
    <d v="2021-07-29T00:00:00"/>
    <s v="P0044"/>
    <n v="15"/>
    <x v="1"/>
    <x v="1"/>
    <n v="0"/>
    <x v="11"/>
    <x v="1"/>
    <x v="1"/>
    <n v="76"/>
    <n v="82.08"/>
    <n v="1140"/>
    <n v="1231.2"/>
    <x v="28"/>
    <x v="6"/>
    <x v="6"/>
    <x v="0"/>
  </r>
  <r>
    <d v="2021-08-01T00:00:00"/>
    <s v="P0001"/>
    <n v="11"/>
    <x v="2"/>
    <x v="1"/>
    <n v="0"/>
    <x v="16"/>
    <x v="3"/>
    <x v="1"/>
    <n v="98"/>
    <n v="103.88"/>
    <n v="1078"/>
    <n v="1142.6799999999998"/>
    <x v="0"/>
    <x v="7"/>
    <x v="7"/>
    <x v="0"/>
  </r>
  <r>
    <d v="2021-08-02T00:00:00"/>
    <s v="P0023"/>
    <n v="3"/>
    <x v="2"/>
    <x v="0"/>
    <n v="0"/>
    <x v="12"/>
    <x v="0"/>
    <x v="0"/>
    <n v="141"/>
    <n v="149.46"/>
    <n v="423"/>
    <n v="448.38"/>
    <x v="1"/>
    <x v="7"/>
    <x v="7"/>
    <x v="0"/>
  </r>
  <r>
    <d v="2021-08-03T00:00:00"/>
    <s v="P0022"/>
    <n v="13"/>
    <x v="1"/>
    <x v="0"/>
    <n v="0"/>
    <x v="22"/>
    <x v="0"/>
    <x v="0"/>
    <n v="121"/>
    <n v="141.57"/>
    <n v="1573"/>
    <n v="1840.4099999999999"/>
    <x v="2"/>
    <x v="7"/>
    <x v="7"/>
    <x v="0"/>
  </r>
  <r>
    <d v="2021-08-03T00:00:00"/>
    <s v="P0034"/>
    <n v="12"/>
    <x v="1"/>
    <x v="0"/>
    <n v="0"/>
    <x v="13"/>
    <x v="4"/>
    <x v="2"/>
    <n v="55"/>
    <n v="58.3"/>
    <n v="660"/>
    <n v="699.59999999999991"/>
    <x v="2"/>
    <x v="7"/>
    <x v="7"/>
    <x v="0"/>
  </r>
  <r>
    <d v="2021-08-05T00:00:00"/>
    <s v="P0028"/>
    <n v="14"/>
    <x v="2"/>
    <x v="1"/>
    <n v="0"/>
    <x v="33"/>
    <x v="4"/>
    <x v="3"/>
    <n v="37"/>
    <n v="41.81"/>
    <n v="518"/>
    <n v="585.34"/>
    <x v="15"/>
    <x v="7"/>
    <x v="7"/>
    <x v="0"/>
  </r>
  <r>
    <d v="2021-08-06T00:00:00"/>
    <s v="P0037"/>
    <n v="1"/>
    <x v="0"/>
    <x v="1"/>
    <n v="0"/>
    <x v="8"/>
    <x v="1"/>
    <x v="1"/>
    <n v="67"/>
    <n v="85.76"/>
    <n v="67"/>
    <n v="85.76"/>
    <x v="16"/>
    <x v="7"/>
    <x v="7"/>
    <x v="0"/>
  </r>
  <r>
    <d v="2021-08-10T00:00:00"/>
    <s v="P0005"/>
    <n v="4"/>
    <x v="0"/>
    <x v="1"/>
    <n v="0"/>
    <x v="24"/>
    <x v="3"/>
    <x v="0"/>
    <n v="133"/>
    <n v="155.61000000000001"/>
    <n v="532"/>
    <n v="622.44000000000005"/>
    <x v="26"/>
    <x v="7"/>
    <x v="7"/>
    <x v="0"/>
  </r>
  <r>
    <d v="2021-08-10T00:00:00"/>
    <s v="P0044"/>
    <n v="10"/>
    <x v="1"/>
    <x v="1"/>
    <n v="0"/>
    <x v="11"/>
    <x v="1"/>
    <x v="1"/>
    <n v="76"/>
    <n v="82.08"/>
    <n v="760"/>
    <n v="820.8"/>
    <x v="26"/>
    <x v="7"/>
    <x v="7"/>
    <x v="0"/>
  </r>
  <r>
    <d v="2021-08-10T00:00:00"/>
    <s v="P0006"/>
    <n v="6"/>
    <x v="2"/>
    <x v="1"/>
    <n v="0"/>
    <x v="15"/>
    <x v="3"/>
    <x v="1"/>
    <n v="75"/>
    <n v="85.5"/>
    <n v="450"/>
    <n v="513"/>
    <x v="26"/>
    <x v="7"/>
    <x v="7"/>
    <x v="0"/>
  </r>
  <r>
    <d v="2021-08-11T00:00:00"/>
    <s v="P0023"/>
    <n v="4"/>
    <x v="2"/>
    <x v="0"/>
    <n v="0"/>
    <x v="12"/>
    <x v="0"/>
    <x v="0"/>
    <n v="141"/>
    <n v="149.46"/>
    <n v="564"/>
    <n v="597.84"/>
    <x v="5"/>
    <x v="7"/>
    <x v="7"/>
    <x v="0"/>
  </r>
  <r>
    <d v="2021-08-13T00:00:00"/>
    <s v="P0011"/>
    <n v="13"/>
    <x v="2"/>
    <x v="0"/>
    <n v="0"/>
    <x v="31"/>
    <x v="2"/>
    <x v="2"/>
    <n v="44"/>
    <n v="48.4"/>
    <n v="572"/>
    <n v="629.19999999999993"/>
    <x v="22"/>
    <x v="7"/>
    <x v="7"/>
    <x v="0"/>
  </r>
  <r>
    <d v="2021-08-13T00:00:00"/>
    <s v="P0027"/>
    <n v="9"/>
    <x v="2"/>
    <x v="0"/>
    <n v="0"/>
    <x v="26"/>
    <x v="4"/>
    <x v="2"/>
    <n v="48"/>
    <n v="57.120000000000005"/>
    <n v="432"/>
    <n v="514.08000000000004"/>
    <x v="22"/>
    <x v="7"/>
    <x v="7"/>
    <x v="0"/>
  </r>
  <r>
    <d v="2021-08-16T00:00:00"/>
    <s v="P0003"/>
    <n v="3"/>
    <x v="1"/>
    <x v="0"/>
    <n v="0"/>
    <x v="6"/>
    <x v="3"/>
    <x v="1"/>
    <n v="71"/>
    <n v="80.94"/>
    <n v="213"/>
    <n v="242.82"/>
    <x v="23"/>
    <x v="7"/>
    <x v="7"/>
    <x v="0"/>
  </r>
  <r>
    <d v="2021-08-18T00:00:00"/>
    <s v="P0025"/>
    <n v="6"/>
    <x v="2"/>
    <x v="0"/>
    <n v="0"/>
    <x v="7"/>
    <x v="0"/>
    <x v="3"/>
    <n v="7"/>
    <n v="8.33"/>
    <n v="42"/>
    <n v="49.980000000000004"/>
    <x v="7"/>
    <x v="7"/>
    <x v="7"/>
    <x v="0"/>
  </r>
  <r>
    <d v="2021-08-20T00:00:00"/>
    <s v="P0020"/>
    <n v="15"/>
    <x v="2"/>
    <x v="1"/>
    <n v="0"/>
    <x v="14"/>
    <x v="0"/>
    <x v="2"/>
    <n v="61"/>
    <n v="76.25"/>
    <n v="915"/>
    <n v="1143.75"/>
    <x v="9"/>
    <x v="7"/>
    <x v="7"/>
    <x v="0"/>
  </r>
  <r>
    <d v="2021-08-20T00:00:00"/>
    <s v="P0031"/>
    <n v="9"/>
    <x v="2"/>
    <x v="0"/>
    <n v="0"/>
    <x v="5"/>
    <x v="4"/>
    <x v="1"/>
    <n v="93"/>
    <n v="104.16"/>
    <n v="837"/>
    <n v="937.43999999999994"/>
    <x v="9"/>
    <x v="7"/>
    <x v="7"/>
    <x v="0"/>
  </r>
  <r>
    <d v="2021-08-20T00:00:00"/>
    <s v="P0028"/>
    <n v="13"/>
    <x v="2"/>
    <x v="0"/>
    <n v="0"/>
    <x v="33"/>
    <x v="4"/>
    <x v="3"/>
    <n v="37"/>
    <n v="41.81"/>
    <n v="481"/>
    <n v="543.53"/>
    <x v="9"/>
    <x v="7"/>
    <x v="7"/>
    <x v="0"/>
  </r>
  <r>
    <d v="2021-08-26T00:00:00"/>
    <s v="P0039"/>
    <n v="4"/>
    <x v="2"/>
    <x v="0"/>
    <n v="0"/>
    <x v="34"/>
    <x v="1"/>
    <x v="3"/>
    <n v="37"/>
    <n v="42.55"/>
    <n v="148"/>
    <n v="170.2"/>
    <x v="12"/>
    <x v="7"/>
    <x v="7"/>
    <x v="0"/>
  </r>
  <r>
    <d v="2021-08-29T00:00:00"/>
    <s v="P0034"/>
    <n v="12"/>
    <x v="0"/>
    <x v="0"/>
    <n v="0"/>
    <x v="13"/>
    <x v="4"/>
    <x v="2"/>
    <n v="55"/>
    <n v="58.3"/>
    <n v="660"/>
    <n v="699.59999999999991"/>
    <x v="28"/>
    <x v="7"/>
    <x v="7"/>
    <x v="0"/>
  </r>
  <r>
    <d v="2021-08-30T00:00:00"/>
    <s v="P0013"/>
    <n v="13"/>
    <x v="2"/>
    <x v="0"/>
    <n v="0"/>
    <x v="2"/>
    <x v="2"/>
    <x v="1"/>
    <n v="112"/>
    <n v="122.08"/>
    <n v="1456"/>
    <n v="1587.04"/>
    <x v="24"/>
    <x v="7"/>
    <x v="7"/>
    <x v="0"/>
  </r>
  <r>
    <d v="2021-08-31T00:00:00"/>
    <s v="P0001"/>
    <n v="2"/>
    <x v="2"/>
    <x v="0"/>
    <n v="0"/>
    <x v="16"/>
    <x v="3"/>
    <x v="1"/>
    <n v="98"/>
    <n v="103.88"/>
    <n v="196"/>
    <n v="207.76"/>
    <x v="25"/>
    <x v="7"/>
    <x v="7"/>
    <x v="0"/>
  </r>
  <r>
    <d v="2021-08-31T00:00:00"/>
    <s v="P0035"/>
    <n v="11"/>
    <x v="2"/>
    <x v="0"/>
    <n v="0"/>
    <x v="4"/>
    <x v="4"/>
    <x v="3"/>
    <n v="5"/>
    <n v="6.7"/>
    <n v="55"/>
    <n v="73.7"/>
    <x v="25"/>
    <x v="7"/>
    <x v="7"/>
    <x v="0"/>
  </r>
  <r>
    <d v="2021-09-01T00:00:00"/>
    <s v="P0024"/>
    <n v="1"/>
    <x v="0"/>
    <x v="1"/>
    <n v="0"/>
    <x v="0"/>
    <x v="0"/>
    <x v="0"/>
    <n v="144"/>
    <n v="156.96"/>
    <n v="144"/>
    <n v="156.96"/>
    <x v="0"/>
    <x v="8"/>
    <x v="8"/>
    <x v="0"/>
  </r>
  <r>
    <d v="2021-09-01T00:00:00"/>
    <s v="P0003"/>
    <n v="14"/>
    <x v="1"/>
    <x v="0"/>
    <n v="0"/>
    <x v="6"/>
    <x v="3"/>
    <x v="1"/>
    <n v="71"/>
    <n v="80.94"/>
    <n v="994"/>
    <n v="1133.1599999999999"/>
    <x v="0"/>
    <x v="8"/>
    <x v="8"/>
    <x v="0"/>
  </r>
  <r>
    <d v="2021-09-03T00:00:00"/>
    <s v="P0041"/>
    <n v="8"/>
    <x v="2"/>
    <x v="0"/>
    <n v="0"/>
    <x v="41"/>
    <x v="1"/>
    <x v="0"/>
    <n v="138"/>
    <n v="173.88"/>
    <n v="1104"/>
    <n v="1391.04"/>
    <x v="2"/>
    <x v="8"/>
    <x v="8"/>
    <x v="0"/>
  </r>
  <r>
    <d v="2021-09-04T00:00:00"/>
    <s v="P0028"/>
    <n v="7"/>
    <x v="2"/>
    <x v="0"/>
    <n v="0"/>
    <x v="33"/>
    <x v="4"/>
    <x v="3"/>
    <n v="37"/>
    <n v="41.81"/>
    <n v="259"/>
    <n v="292.67"/>
    <x v="3"/>
    <x v="8"/>
    <x v="8"/>
    <x v="0"/>
  </r>
  <r>
    <d v="2021-09-04T00:00:00"/>
    <s v="P0023"/>
    <n v="15"/>
    <x v="2"/>
    <x v="0"/>
    <n v="0"/>
    <x v="12"/>
    <x v="0"/>
    <x v="0"/>
    <n v="141"/>
    <n v="149.46"/>
    <n v="2115"/>
    <n v="2241.9"/>
    <x v="3"/>
    <x v="8"/>
    <x v="8"/>
    <x v="0"/>
  </r>
  <r>
    <d v="2021-09-05T00:00:00"/>
    <s v="P0032"/>
    <n v="1"/>
    <x v="2"/>
    <x v="1"/>
    <n v="0"/>
    <x v="18"/>
    <x v="4"/>
    <x v="1"/>
    <n v="89"/>
    <n v="117.48"/>
    <n v="89"/>
    <n v="117.48"/>
    <x v="15"/>
    <x v="8"/>
    <x v="8"/>
    <x v="0"/>
  </r>
  <r>
    <d v="2021-09-07T00:00:00"/>
    <s v="P0019"/>
    <n v="5"/>
    <x v="2"/>
    <x v="0"/>
    <n v="0"/>
    <x v="40"/>
    <x v="2"/>
    <x v="0"/>
    <n v="150"/>
    <n v="210"/>
    <n v="750"/>
    <n v="1050"/>
    <x v="20"/>
    <x v="8"/>
    <x v="8"/>
    <x v="0"/>
  </r>
  <r>
    <d v="2021-09-09T00:00:00"/>
    <s v="P0044"/>
    <n v="4"/>
    <x v="2"/>
    <x v="0"/>
    <n v="0"/>
    <x v="11"/>
    <x v="1"/>
    <x v="1"/>
    <n v="76"/>
    <n v="82.08"/>
    <n v="304"/>
    <n v="328.32"/>
    <x v="4"/>
    <x v="8"/>
    <x v="8"/>
    <x v="0"/>
  </r>
  <r>
    <d v="2021-09-10T00:00:00"/>
    <s v="P0030"/>
    <n v="6"/>
    <x v="2"/>
    <x v="0"/>
    <n v="0"/>
    <x v="28"/>
    <x v="4"/>
    <x v="0"/>
    <n v="148"/>
    <n v="201.28"/>
    <n v="888"/>
    <n v="1207.68"/>
    <x v="26"/>
    <x v="8"/>
    <x v="8"/>
    <x v="0"/>
  </r>
  <r>
    <d v="2021-09-10T00:00:00"/>
    <s v="P0001"/>
    <n v="9"/>
    <x v="0"/>
    <x v="0"/>
    <n v="0"/>
    <x v="16"/>
    <x v="3"/>
    <x v="1"/>
    <n v="98"/>
    <n v="103.88"/>
    <n v="882"/>
    <n v="934.92"/>
    <x v="26"/>
    <x v="8"/>
    <x v="8"/>
    <x v="0"/>
  </r>
  <r>
    <d v="2021-09-10T00:00:00"/>
    <s v="P0026"/>
    <n v="2"/>
    <x v="2"/>
    <x v="0"/>
    <n v="0"/>
    <x v="42"/>
    <x v="4"/>
    <x v="3"/>
    <n v="18"/>
    <n v="24.66"/>
    <n v="36"/>
    <n v="49.32"/>
    <x v="26"/>
    <x v="8"/>
    <x v="8"/>
    <x v="0"/>
  </r>
  <r>
    <d v="2021-09-11T00:00:00"/>
    <s v="P0001"/>
    <n v="6"/>
    <x v="0"/>
    <x v="0"/>
    <n v="0"/>
    <x v="16"/>
    <x v="3"/>
    <x v="1"/>
    <n v="98"/>
    <n v="103.88"/>
    <n v="588"/>
    <n v="623.28"/>
    <x v="5"/>
    <x v="8"/>
    <x v="8"/>
    <x v="0"/>
  </r>
  <r>
    <d v="2021-09-13T00:00:00"/>
    <s v="P0041"/>
    <n v="7"/>
    <x v="2"/>
    <x v="1"/>
    <n v="0"/>
    <x v="41"/>
    <x v="1"/>
    <x v="0"/>
    <n v="138"/>
    <n v="173.88"/>
    <n v="966"/>
    <n v="1217.1599999999999"/>
    <x v="22"/>
    <x v="8"/>
    <x v="8"/>
    <x v="0"/>
  </r>
  <r>
    <d v="2021-09-15T00:00:00"/>
    <s v="P0042"/>
    <n v="6"/>
    <x v="2"/>
    <x v="0"/>
    <n v="0"/>
    <x v="10"/>
    <x v="1"/>
    <x v="0"/>
    <n v="120"/>
    <n v="162"/>
    <n v="720"/>
    <n v="972"/>
    <x v="17"/>
    <x v="8"/>
    <x v="8"/>
    <x v="0"/>
  </r>
  <r>
    <d v="2021-09-15T00:00:00"/>
    <s v="P0042"/>
    <n v="14"/>
    <x v="2"/>
    <x v="0"/>
    <n v="0"/>
    <x v="10"/>
    <x v="1"/>
    <x v="0"/>
    <n v="120"/>
    <n v="162"/>
    <n v="1680"/>
    <n v="2268"/>
    <x v="17"/>
    <x v="8"/>
    <x v="8"/>
    <x v="0"/>
  </r>
  <r>
    <d v="2021-09-21T00:00:00"/>
    <s v="P0020"/>
    <n v="7"/>
    <x v="0"/>
    <x v="1"/>
    <n v="0"/>
    <x v="14"/>
    <x v="0"/>
    <x v="2"/>
    <n v="61"/>
    <n v="76.25"/>
    <n v="427"/>
    <n v="533.75"/>
    <x v="10"/>
    <x v="8"/>
    <x v="8"/>
    <x v="0"/>
  </r>
  <r>
    <d v="2021-09-22T00:00:00"/>
    <s v="P0040"/>
    <n v="2"/>
    <x v="1"/>
    <x v="1"/>
    <n v="0"/>
    <x v="17"/>
    <x v="1"/>
    <x v="1"/>
    <n v="90"/>
    <n v="115.2"/>
    <n v="180"/>
    <n v="230.4"/>
    <x v="18"/>
    <x v="8"/>
    <x v="8"/>
    <x v="0"/>
  </r>
  <r>
    <d v="2021-09-22T00:00:00"/>
    <s v="P0002"/>
    <n v="4"/>
    <x v="2"/>
    <x v="1"/>
    <n v="0"/>
    <x v="29"/>
    <x v="3"/>
    <x v="1"/>
    <n v="105"/>
    <n v="142.80000000000001"/>
    <n v="420"/>
    <n v="571.20000000000005"/>
    <x v="18"/>
    <x v="8"/>
    <x v="8"/>
    <x v="0"/>
  </r>
  <r>
    <d v="2021-09-23T00:00:00"/>
    <s v="P0018"/>
    <n v="12"/>
    <x v="2"/>
    <x v="1"/>
    <n v="0"/>
    <x v="30"/>
    <x v="2"/>
    <x v="3"/>
    <n v="37"/>
    <n v="49.21"/>
    <n v="444"/>
    <n v="590.52"/>
    <x v="19"/>
    <x v="8"/>
    <x v="8"/>
    <x v="0"/>
  </r>
  <r>
    <d v="2021-09-23T00:00:00"/>
    <s v="P0021"/>
    <n v="7"/>
    <x v="1"/>
    <x v="0"/>
    <n v="0"/>
    <x v="32"/>
    <x v="0"/>
    <x v="0"/>
    <n v="126"/>
    <n v="162.54"/>
    <n v="882"/>
    <n v="1137.78"/>
    <x v="19"/>
    <x v="8"/>
    <x v="8"/>
    <x v="0"/>
  </r>
  <r>
    <d v="2021-09-27T00:00:00"/>
    <s v="P0034"/>
    <n v="1"/>
    <x v="2"/>
    <x v="1"/>
    <n v="0"/>
    <x v="13"/>
    <x v="4"/>
    <x v="2"/>
    <n v="55"/>
    <n v="58.3"/>
    <n v="55"/>
    <n v="58.3"/>
    <x v="13"/>
    <x v="8"/>
    <x v="8"/>
    <x v="0"/>
  </r>
  <r>
    <d v="2021-09-30T00:00:00"/>
    <s v="P0014"/>
    <n v="9"/>
    <x v="1"/>
    <x v="0"/>
    <n v="0"/>
    <x v="9"/>
    <x v="2"/>
    <x v="1"/>
    <n v="112"/>
    <n v="146.72"/>
    <n v="1008"/>
    <n v="1320.48"/>
    <x v="24"/>
    <x v="8"/>
    <x v="8"/>
    <x v="0"/>
  </r>
  <r>
    <d v="2021-09-30T00:00:00"/>
    <s v="P0006"/>
    <n v="5"/>
    <x v="1"/>
    <x v="0"/>
    <n v="0"/>
    <x v="15"/>
    <x v="3"/>
    <x v="1"/>
    <n v="75"/>
    <n v="85.5"/>
    <n v="375"/>
    <n v="427.5"/>
    <x v="24"/>
    <x v="8"/>
    <x v="8"/>
    <x v="0"/>
  </r>
  <r>
    <d v="2021-10-01T00:00:00"/>
    <s v="P0030"/>
    <n v="14"/>
    <x v="1"/>
    <x v="1"/>
    <n v="0"/>
    <x v="28"/>
    <x v="4"/>
    <x v="0"/>
    <n v="148"/>
    <n v="201.28"/>
    <n v="2072"/>
    <n v="2817.92"/>
    <x v="0"/>
    <x v="9"/>
    <x v="9"/>
    <x v="0"/>
  </r>
  <r>
    <d v="2021-10-02T00:00:00"/>
    <s v="P0014"/>
    <n v="15"/>
    <x v="2"/>
    <x v="0"/>
    <n v="0"/>
    <x v="9"/>
    <x v="2"/>
    <x v="1"/>
    <n v="112"/>
    <n v="146.72"/>
    <n v="1680"/>
    <n v="2200.8000000000002"/>
    <x v="1"/>
    <x v="9"/>
    <x v="9"/>
    <x v="0"/>
  </r>
  <r>
    <d v="2021-10-03T00:00:00"/>
    <s v="P0019"/>
    <n v="9"/>
    <x v="2"/>
    <x v="0"/>
    <n v="0"/>
    <x v="40"/>
    <x v="2"/>
    <x v="0"/>
    <n v="150"/>
    <n v="210"/>
    <n v="1350"/>
    <n v="1890"/>
    <x v="2"/>
    <x v="9"/>
    <x v="9"/>
    <x v="0"/>
  </r>
  <r>
    <d v="2021-10-06T00:00:00"/>
    <s v="P0035"/>
    <n v="1"/>
    <x v="2"/>
    <x v="0"/>
    <n v="0"/>
    <x v="4"/>
    <x v="4"/>
    <x v="3"/>
    <n v="5"/>
    <n v="6.7"/>
    <n v="5"/>
    <n v="6.7"/>
    <x v="16"/>
    <x v="9"/>
    <x v="9"/>
    <x v="0"/>
  </r>
  <r>
    <d v="2021-10-06T00:00:00"/>
    <s v="P0036"/>
    <n v="12"/>
    <x v="1"/>
    <x v="0"/>
    <n v="0"/>
    <x v="43"/>
    <x v="4"/>
    <x v="1"/>
    <n v="90"/>
    <n v="96.3"/>
    <n v="1080"/>
    <n v="1155.5999999999999"/>
    <x v="16"/>
    <x v="9"/>
    <x v="9"/>
    <x v="0"/>
  </r>
  <r>
    <d v="2021-10-07T00:00:00"/>
    <s v="P0026"/>
    <n v="6"/>
    <x v="2"/>
    <x v="1"/>
    <n v="0"/>
    <x v="42"/>
    <x v="4"/>
    <x v="3"/>
    <n v="18"/>
    <n v="24.66"/>
    <n v="108"/>
    <n v="147.96"/>
    <x v="20"/>
    <x v="9"/>
    <x v="9"/>
    <x v="0"/>
  </r>
  <r>
    <d v="2021-10-09T00:00:00"/>
    <s v="P0038"/>
    <n v="5"/>
    <x v="2"/>
    <x v="1"/>
    <n v="0"/>
    <x v="1"/>
    <x v="1"/>
    <x v="1"/>
    <n v="72"/>
    <n v="79.92"/>
    <n v="360"/>
    <n v="399.6"/>
    <x v="4"/>
    <x v="9"/>
    <x v="9"/>
    <x v="0"/>
  </r>
  <r>
    <d v="2021-10-09T00:00:00"/>
    <s v="P0032"/>
    <n v="11"/>
    <x v="1"/>
    <x v="1"/>
    <n v="0"/>
    <x v="18"/>
    <x v="4"/>
    <x v="1"/>
    <n v="89"/>
    <n v="117.48"/>
    <n v="979"/>
    <n v="1292.28"/>
    <x v="4"/>
    <x v="9"/>
    <x v="9"/>
    <x v="0"/>
  </r>
  <r>
    <d v="2021-10-10T00:00:00"/>
    <s v="P0035"/>
    <n v="14"/>
    <x v="2"/>
    <x v="1"/>
    <n v="0"/>
    <x v="4"/>
    <x v="4"/>
    <x v="3"/>
    <n v="5"/>
    <n v="6.7"/>
    <n v="70"/>
    <n v="93.8"/>
    <x v="26"/>
    <x v="9"/>
    <x v="9"/>
    <x v="0"/>
  </r>
  <r>
    <d v="2021-10-11T00:00:00"/>
    <s v="P0011"/>
    <n v="15"/>
    <x v="2"/>
    <x v="1"/>
    <n v="0"/>
    <x v="31"/>
    <x v="2"/>
    <x v="2"/>
    <n v="44"/>
    <n v="48.4"/>
    <n v="660"/>
    <n v="726"/>
    <x v="5"/>
    <x v="9"/>
    <x v="9"/>
    <x v="0"/>
  </r>
  <r>
    <d v="2021-10-12T00:00:00"/>
    <s v="P0027"/>
    <n v="8"/>
    <x v="1"/>
    <x v="0"/>
    <n v="0"/>
    <x v="26"/>
    <x v="4"/>
    <x v="2"/>
    <n v="48"/>
    <n v="57.120000000000005"/>
    <n v="384"/>
    <n v="456.96000000000004"/>
    <x v="6"/>
    <x v="9"/>
    <x v="9"/>
    <x v="0"/>
  </r>
  <r>
    <d v="2021-10-17T00:00:00"/>
    <s v="P0001"/>
    <n v="13"/>
    <x v="2"/>
    <x v="0"/>
    <n v="0"/>
    <x v="16"/>
    <x v="3"/>
    <x v="1"/>
    <n v="98"/>
    <n v="103.88"/>
    <n v="1274"/>
    <n v="1350.44"/>
    <x v="30"/>
    <x v="9"/>
    <x v="9"/>
    <x v="0"/>
  </r>
  <r>
    <d v="2021-10-18T00:00:00"/>
    <s v="P0025"/>
    <n v="6"/>
    <x v="1"/>
    <x v="1"/>
    <n v="0"/>
    <x v="7"/>
    <x v="0"/>
    <x v="3"/>
    <n v="7"/>
    <n v="8.33"/>
    <n v="42"/>
    <n v="49.980000000000004"/>
    <x v="7"/>
    <x v="9"/>
    <x v="9"/>
    <x v="0"/>
  </r>
  <r>
    <d v="2021-10-18T00:00:00"/>
    <s v="P0021"/>
    <n v="13"/>
    <x v="1"/>
    <x v="1"/>
    <n v="0"/>
    <x v="32"/>
    <x v="0"/>
    <x v="0"/>
    <n v="126"/>
    <n v="162.54"/>
    <n v="1638"/>
    <n v="2113.02"/>
    <x v="7"/>
    <x v="9"/>
    <x v="9"/>
    <x v="0"/>
  </r>
  <r>
    <d v="2021-10-22T00:00:00"/>
    <s v="P0011"/>
    <n v="7"/>
    <x v="2"/>
    <x v="1"/>
    <n v="0"/>
    <x v="31"/>
    <x v="2"/>
    <x v="2"/>
    <n v="44"/>
    <n v="48.4"/>
    <n v="308"/>
    <n v="338.8"/>
    <x v="18"/>
    <x v="9"/>
    <x v="9"/>
    <x v="0"/>
  </r>
  <r>
    <d v="2021-10-22T00:00:00"/>
    <s v="P0024"/>
    <n v="13"/>
    <x v="1"/>
    <x v="1"/>
    <n v="0"/>
    <x v="0"/>
    <x v="0"/>
    <x v="0"/>
    <n v="144"/>
    <n v="156.96"/>
    <n v="1872"/>
    <n v="2040.48"/>
    <x v="18"/>
    <x v="9"/>
    <x v="9"/>
    <x v="0"/>
  </r>
  <r>
    <d v="2021-10-22T00:00:00"/>
    <s v="P0009"/>
    <n v="1"/>
    <x v="2"/>
    <x v="1"/>
    <n v="0"/>
    <x v="37"/>
    <x v="3"/>
    <x v="3"/>
    <n v="6"/>
    <n v="7.8599999999999994"/>
    <n v="6"/>
    <n v="7.8599999999999994"/>
    <x v="18"/>
    <x v="9"/>
    <x v="9"/>
    <x v="0"/>
  </r>
  <r>
    <d v="2021-10-24T00:00:00"/>
    <s v="P0011"/>
    <n v="3"/>
    <x v="0"/>
    <x v="1"/>
    <n v="0"/>
    <x v="31"/>
    <x v="2"/>
    <x v="2"/>
    <n v="44"/>
    <n v="48.4"/>
    <n v="132"/>
    <n v="145.19999999999999"/>
    <x v="27"/>
    <x v="9"/>
    <x v="9"/>
    <x v="0"/>
  </r>
  <r>
    <d v="2021-10-25T00:00:00"/>
    <s v="P0044"/>
    <n v="9"/>
    <x v="1"/>
    <x v="1"/>
    <n v="0"/>
    <x v="11"/>
    <x v="1"/>
    <x v="1"/>
    <n v="76"/>
    <n v="82.08"/>
    <n v="684"/>
    <n v="738.72"/>
    <x v="11"/>
    <x v="9"/>
    <x v="9"/>
    <x v="0"/>
  </r>
  <r>
    <d v="2021-10-26T00:00:00"/>
    <s v="P0004"/>
    <n v="6"/>
    <x v="0"/>
    <x v="1"/>
    <n v="0"/>
    <x v="3"/>
    <x v="3"/>
    <x v="2"/>
    <n v="44"/>
    <n v="48.84"/>
    <n v="264"/>
    <n v="293.04000000000002"/>
    <x v="12"/>
    <x v="9"/>
    <x v="9"/>
    <x v="0"/>
  </r>
  <r>
    <d v="2021-10-28T00:00:00"/>
    <s v="P0008"/>
    <n v="1"/>
    <x v="2"/>
    <x v="1"/>
    <n v="0"/>
    <x v="25"/>
    <x v="3"/>
    <x v="1"/>
    <n v="83"/>
    <n v="94.62"/>
    <n v="83"/>
    <n v="94.62"/>
    <x v="14"/>
    <x v="9"/>
    <x v="9"/>
    <x v="0"/>
  </r>
  <r>
    <d v="2021-10-29T00:00:00"/>
    <s v="P0038"/>
    <n v="14"/>
    <x v="1"/>
    <x v="0"/>
    <n v="0"/>
    <x v="1"/>
    <x v="1"/>
    <x v="1"/>
    <n v="72"/>
    <n v="79.92"/>
    <n v="1008"/>
    <n v="1118.8800000000001"/>
    <x v="28"/>
    <x v="9"/>
    <x v="9"/>
    <x v="0"/>
  </r>
  <r>
    <d v="2021-10-31T00:00:00"/>
    <s v="P0021"/>
    <n v="6"/>
    <x v="1"/>
    <x v="1"/>
    <n v="0"/>
    <x v="32"/>
    <x v="0"/>
    <x v="0"/>
    <n v="126"/>
    <n v="162.54"/>
    <n v="756"/>
    <n v="975.24"/>
    <x v="25"/>
    <x v="9"/>
    <x v="9"/>
    <x v="0"/>
  </r>
  <r>
    <d v="2021-11-03T00:00:00"/>
    <s v="P0013"/>
    <n v="12"/>
    <x v="2"/>
    <x v="1"/>
    <n v="0"/>
    <x v="2"/>
    <x v="2"/>
    <x v="1"/>
    <n v="112"/>
    <n v="122.08"/>
    <n v="1344"/>
    <n v="1464.96"/>
    <x v="2"/>
    <x v="10"/>
    <x v="10"/>
    <x v="0"/>
  </r>
  <r>
    <d v="2021-11-06T00:00:00"/>
    <s v="P0036"/>
    <n v="10"/>
    <x v="2"/>
    <x v="0"/>
    <n v="0"/>
    <x v="43"/>
    <x v="4"/>
    <x v="1"/>
    <n v="90"/>
    <n v="96.3"/>
    <n v="900"/>
    <n v="963"/>
    <x v="16"/>
    <x v="10"/>
    <x v="10"/>
    <x v="0"/>
  </r>
  <r>
    <d v="2021-11-08T00:00:00"/>
    <s v="P0007"/>
    <n v="15"/>
    <x v="2"/>
    <x v="0"/>
    <n v="0"/>
    <x v="36"/>
    <x v="3"/>
    <x v="2"/>
    <n v="43"/>
    <n v="47.730000000000004"/>
    <n v="645"/>
    <n v="715.95"/>
    <x v="21"/>
    <x v="10"/>
    <x v="10"/>
    <x v="0"/>
  </r>
  <r>
    <d v="2021-11-10T00:00:00"/>
    <s v="P0042"/>
    <n v="6"/>
    <x v="1"/>
    <x v="1"/>
    <n v="0"/>
    <x v="10"/>
    <x v="1"/>
    <x v="0"/>
    <n v="120"/>
    <n v="162"/>
    <n v="720"/>
    <n v="972"/>
    <x v="26"/>
    <x v="10"/>
    <x v="10"/>
    <x v="0"/>
  </r>
  <r>
    <d v="2021-11-11T00:00:00"/>
    <s v="P0040"/>
    <n v="12"/>
    <x v="0"/>
    <x v="0"/>
    <n v="0"/>
    <x v="17"/>
    <x v="1"/>
    <x v="1"/>
    <n v="90"/>
    <n v="115.2"/>
    <n v="1080"/>
    <n v="1382.4"/>
    <x v="5"/>
    <x v="10"/>
    <x v="10"/>
    <x v="0"/>
  </r>
  <r>
    <d v="2021-11-12T00:00:00"/>
    <s v="P0010"/>
    <n v="3"/>
    <x v="1"/>
    <x v="1"/>
    <n v="0"/>
    <x v="20"/>
    <x v="2"/>
    <x v="0"/>
    <n v="148"/>
    <n v="164.28"/>
    <n v="444"/>
    <n v="492.84000000000003"/>
    <x v="6"/>
    <x v="10"/>
    <x v="10"/>
    <x v="0"/>
  </r>
  <r>
    <d v="2021-11-20T00:00:00"/>
    <s v="P0034"/>
    <n v="14"/>
    <x v="1"/>
    <x v="0"/>
    <n v="0"/>
    <x v="13"/>
    <x v="4"/>
    <x v="2"/>
    <n v="55"/>
    <n v="58.3"/>
    <n v="770"/>
    <n v="816.19999999999993"/>
    <x v="9"/>
    <x v="10"/>
    <x v="10"/>
    <x v="0"/>
  </r>
  <r>
    <d v="2021-11-20T00:00:00"/>
    <s v="P0008"/>
    <n v="11"/>
    <x v="1"/>
    <x v="1"/>
    <n v="0"/>
    <x v="25"/>
    <x v="3"/>
    <x v="1"/>
    <n v="83"/>
    <n v="94.62"/>
    <n v="913"/>
    <n v="1040.8200000000002"/>
    <x v="9"/>
    <x v="10"/>
    <x v="10"/>
    <x v="0"/>
  </r>
  <r>
    <d v="2021-11-21T00:00:00"/>
    <s v="P0014"/>
    <n v="1"/>
    <x v="0"/>
    <x v="0"/>
    <n v="0"/>
    <x v="9"/>
    <x v="2"/>
    <x v="1"/>
    <n v="112"/>
    <n v="146.72"/>
    <n v="112"/>
    <n v="146.72"/>
    <x v="10"/>
    <x v="10"/>
    <x v="10"/>
    <x v="0"/>
  </r>
  <r>
    <d v="2021-11-21T00:00:00"/>
    <s v="P0006"/>
    <n v="1"/>
    <x v="1"/>
    <x v="1"/>
    <n v="0"/>
    <x v="15"/>
    <x v="3"/>
    <x v="1"/>
    <n v="75"/>
    <n v="85.5"/>
    <n v="75"/>
    <n v="85.5"/>
    <x v="10"/>
    <x v="10"/>
    <x v="10"/>
    <x v="0"/>
  </r>
  <r>
    <d v="2021-11-27T00:00:00"/>
    <s v="P0012"/>
    <n v="8"/>
    <x v="1"/>
    <x v="0"/>
    <n v="0"/>
    <x v="35"/>
    <x v="2"/>
    <x v="1"/>
    <n v="73"/>
    <n v="94.17"/>
    <n v="584"/>
    <n v="753.36"/>
    <x v="13"/>
    <x v="10"/>
    <x v="10"/>
    <x v="0"/>
  </r>
  <r>
    <d v="2021-11-28T00:00:00"/>
    <s v="P0040"/>
    <n v="2"/>
    <x v="2"/>
    <x v="1"/>
    <n v="0"/>
    <x v="17"/>
    <x v="1"/>
    <x v="1"/>
    <n v="90"/>
    <n v="115.2"/>
    <n v="180"/>
    <n v="230.4"/>
    <x v="14"/>
    <x v="10"/>
    <x v="10"/>
    <x v="0"/>
  </r>
  <r>
    <d v="2021-11-30T00:00:00"/>
    <s v="P0039"/>
    <n v="15"/>
    <x v="2"/>
    <x v="0"/>
    <n v="0"/>
    <x v="34"/>
    <x v="1"/>
    <x v="3"/>
    <n v="37"/>
    <n v="42.55"/>
    <n v="555"/>
    <n v="638.25"/>
    <x v="24"/>
    <x v="10"/>
    <x v="10"/>
    <x v="0"/>
  </r>
  <r>
    <d v="2021-12-02T00:00:00"/>
    <s v="P0016"/>
    <n v="10"/>
    <x v="2"/>
    <x v="1"/>
    <n v="0"/>
    <x v="21"/>
    <x v="2"/>
    <x v="3"/>
    <n v="13"/>
    <n v="16.64"/>
    <n v="130"/>
    <n v="166.4"/>
    <x v="1"/>
    <x v="11"/>
    <x v="11"/>
    <x v="0"/>
  </r>
  <r>
    <d v="2021-12-03T00:00:00"/>
    <s v="P0034"/>
    <n v="2"/>
    <x v="1"/>
    <x v="1"/>
    <n v="0"/>
    <x v="13"/>
    <x v="4"/>
    <x v="2"/>
    <n v="55"/>
    <n v="58.3"/>
    <n v="110"/>
    <n v="116.6"/>
    <x v="2"/>
    <x v="11"/>
    <x v="11"/>
    <x v="0"/>
  </r>
  <r>
    <d v="2021-12-03T00:00:00"/>
    <s v="P0019"/>
    <n v="8"/>
    <x v="1"/>
    <x v="0"/>
    <n v="0"/>
    <x v="40"/>
    <x v="2"/>
    <x v="0"/>
    <n v="150"/>
    <n v="210"/>
    <n v="1200"/>
    <n v="1680"/>
    <x v="2"/>
    <x v="11"/>
    <x v="11"/>
    <x v="0"/>
  </r>
  <r>
    <d v="2021-12-05T00:00:00"/>
    <s v="P0004"/>
    <n v="15"/>
    <x v="2"/>
    <x v="1"/>
    <n v="0"/>
    <x v="3"/>
    <x v="3"/>
    <x v="2"/>
    <n v="44"/>
    <n v="48.84"/>
    <n v="660"/>
    <n v="732.6"/>
    <x v="15"/>
    <x v="11"/>
    <x v="11"/>
    <x v="0"/>
  </r>
  <r>
    <d v="2021-12-05T00:00:00"/>
    <s v="P0010"/>
    <n v="1"/>
    <x v="2"/>
    <x v="0"/>
    <n v="0"/>
    <x v="20"/>
    <x v="2"/>
    <x v="0"/>
    <n v="148"/>
    <n v="164.28"/>
    <n v="148"/>
    <n v="164.28"/>
    <x v="15"/>
    <x v="11"/>
    <x v="11"/>
    <x v="0"/>
  </r>
  <r>
    <d v="2021-12-07T00:00:00"/>
    <s v="P0013"/>
    <n v="8"/>
    <x v="2"/>
    <x v="0"/>
    <n v="0"/>
    <x v="2"/>
    <x v="2"/>
    <x v="1"/>
    <n v="112"/>
    <n v="122.08"/>
    <n v="896"/>
    <n v="976.64"/>
    <x v="20"/>
    <x v="11"/>
    <x v="11"/>
    <x v="0"/>
  </r>
  <r>
    <d v="2021-12-08T00:00:00"/>
    <s v="P0044"/>
    <n v="14"/>
    <x v="2"/>
    <x v="0"/>
    <n v="0"/>
    <x v="11"/>
    <x v="1"/>
    <x v="1"/>
    <n v="76"/>
    <n v="82.08"/>
    <n v="1064"/>
    <n v="1149.1199999999999"/>
    <x v="21"/>
    <x v="11"/>
    <x v="11"/>
    <x v="0"/>
  </r>
  <r>
    <d v="2021-12-14T00:00:00"/>
    <s v="P0042"/>
    <n v="4"/>
    <x v="2"/>
    <x v="0"/>
    <n v="0"/>
    <x v="10"/>
    <x v="1"/>
    <x v="0"/>
    <n v="120"/>
    <n v="162"/>
    <n v="480"/>
    <n v="648"/>
    <x v="29"/>
    <x v="11"/>
    <x v="11"/>
    <x v="0"/>
  </r>
  <r>
    <d v="2021-12-18T00:00:00"/>
    <s v="P0003"/>
    <n v="2"/>
    <x v="2"/>
    <x v="1"/>
    <n v="0"/>
    <x v="6"/>
    <x v="3"/>
    <x v="1"/>
    <n v="71"/>
    <n v="80.94"/>
    <n v="142"/>
    <n v="161.88"/>
    <x v="7"/>
    <x v="11"/>
    <x v="11"/>
    <x v="0"/>
  </r>
  <r>
    <d v="2021-12-18T00:00:00"/>
    <s v="P0022"/>
    <n v="8"/>
    <x v="1"/>
    <x v="1"/>
    <n v="0"/>
    <x v="22"/>
    <x v="0"/>
    <x v="0"/>
    <n v="121"/>
    <n v="141.57"/>
    <n v="968"/>
    <n v="1132.56"/>
    <x v="7"/>
    <x v="11"/>
    <x v="11"/>
    <x v="0"/>
  </r>
  <r>
    <d v="2021-12-19T00:00:00"/>
    <s v="P0023"/>
    <n v="12"/>
    <x v="2"/>
    <x v="0"/>
    <n v="0"/>
    <x v="12"/>
    <x v="0"/>
    <x v="0"/>
    <n v="141"/>
    <n v="149.46"/>
    <n v="1692"/>
    <n v="1793.52"/>
    <x v="8"/>
    <x v="11"/>
    <x v="11"/>
    <x v="0"/>
  </r>
  <r>
    <d v="2021-12-19T00:00:00"/>
    <s v="P0029"/>
    <n v="3"/>
    <x v="0"/>
    <x v="0"/>
    <n v="0"/>
    <x v="19"/>
    <x v="4"/>
    <x v="2"/>
    <n v="47"/>
    <n v="53.11"/>
    <n v="141"/>
    <n v="159.32999999999998"/>
    <x v="8"/>
    <x v="11"/>
    <x v="11"/>
    <x v="0"/>
  </r>
  <r>
    <d v="2021-12-19T00:00:00"/>
    <s v="P0011"/>
    <n v="10"/>
    <x v="1"/>
    <x v="0"/>
    <n v="0"/>
    <x v="31"/>
    <x v="2"/>
    <x v="2"/>
    <n v="44"/>
    <n v="48.4"/>
    <n v="440"/>
    <n v="484"/>
    <x v="8"/>
    <x v="11"/>
    <x v="11"/>
    <x v="0"/>
  </r>
  <r>
    <d v="2021-12-20T00:00:00"/>
    <s v="P0012"/>
    <n v="14"/>
    <x v="2"/>
    <x v="0"/>
    <n v="0"/>
    <x v="35"/>
    <x v="2"/>
    <x v="1"/>
    <n v="73"/>
    <n v="94.17"/>
    <n v="1022"/>
    <n v="1318.38"/>
    <x v="9"/>
    <x v="11"/>
    <x v="11"/>
    <x v="0"/>
  </r>
  <r>
    <d v="2021-12-21T00:00:00"/>
    <s v="P0026"/>
    <n v="10"/>
    <x v="1"/>
    <x v="1"/>
    <n v="0"/>
    <x v="42"/>
    <x v="4"/>
    <x v="3"/>
    <n v="18"/>
    <n v="24.66"/>
    <n v="180"/>
    <n v="246.6"/>
    <x v="10"/>
    <x v="11"/>
    <x v="11"/>
    <x v="0"/>
  </r>
  <r>
    <d v="2021-12-24T00:00:00"/>
    <s v="P0042"/>
    <n v="8"/>
    <x v="0"/>
    <x v="1"/>
    <n v="0"/>
    <x v="10"/>
    <x v="1"/>
    <x v="0"/>
    <n v="120"/>
    <n v="162"/>
    <n v="960"/>
    <n v="1296"/>
    <x v="27"/>
    <x v="11"/>
    <x v="11"/>
    <x v="0"/>
  </r>
  <r>
    <d v="2021-12-24T00:00:00"/>
    <s v="P0036"/>
    <n v="8"/>
    <x v="0"/>
    <x v="0"/>
    <n v="0"/>
    <x v="43"/>
    <x v="4"/>
    <x v="1"/>
    <n v="90"/>
    <n v="96.3"/>
    <n v="720"/>
    <n v="770.4"/>
    <x v="27"/>
    <x v="11"/>
    <x v="11"/>
    <x v="0"/>
  </r>
  <r>
    <d v="2021-12-26T00:00:00"/>
    <s v="P0041"/>
    <n v="14"/>
    <x v="1"/>
    <x v="1"/>
    <n v="0"/>
    <x v="41"/>
    <x v="1"/>
    <x v="0"/>
    <n v="138"/>
    <n v="173.88"/>
    <n v="1932"/>
    <n v="2434.3199999999997"/>
    <x v="12"/>
    <x v="11"/>
    <x v="11"/>
    <x v="0"/>
  </r>
  <r>
    <d v="2021-12-27T00:00:00"/>
    <s v="P0029"/>
    <n v="14"/>
    <x v="2"/>
    <x v="1"/>
    <n v="0"/>
    <x v="19"/>
    <x v="4"/>
    <x v="2"/>
    <n v="47"/>
    <n v="53.11"/>
    <n v="658"/>
    <n v="743.54"/>
    <x v="13"/>
    <x v="11"/>
    <x v="11"/>
    <x v="0"/>
  </r>
  <r>
    <d v="2021-12-28T00:00:00"/>
    <s v="P0029"/>
    <n v="6"/>
    <x v="2"/>
    <x v="1"/>
    <n v="0"/>
    <x v="19"/>
    <x v="4"/>
    <x v="2"/>
    <n v="47"/>
    <n v="53.11"/>
    <n v="282"/>
    <n v="318.65999999999997"/>
    <x v="14"/>
    <x v="11"/>
    <x v="11"/>
    <x v="0"/>
  </r>
  <r>
    <d v="2021-12-30T00:00:00"/>
    <s v="P0010"/>
    <n v="13"/>
    <x v="1"/>
    <x v="0"/>
    <n v="0"/>
    <x v="20"/>
    <x v="2"/>
    <x v="0"/>
    <n v="148"/>
    <n v="164.28"/>
    <n v="1924"/>
    <n v="2135.64"/>
    <x v="24"/>
    <x v="11"/>
    <x v="11"/>
    <x v="0"/>
  </r>
  <r>
    <d v="2022-01-01T00:00:00"/>
    <s v="P0022"/>
    <n v="1"/>
    <x v="0"/>
    <x v="1"/>
    <n v="0"/>
    <x v="22"/>
    <x v="0"/>
    <x v="0"/>
    <n v="121"/>
    <n v="141.57"/>
    <n v="121"/>
    <n v="141.57"/>
    <x v="0"/>
    <x v="0"/>
    <x v="0"/>
    <x v="1"/>
  </r>
  <r>
    <d v="2022-01-02T00:00:00"/>
    <s v="P0010"/>
    <n v="7"/>
    <x v="2"/>
    <x v="1"/>
    <n v="0"/>
    <x v="20"/>
    <x v="2"/>
    <x v="0"/>
    <n v="148"/>
    <n v="164.28"/>
    <n v="1036"/>
    <n v="1149.96"/>
    <x v="1"/>
    <x v="0"/>
    <x v="0"/>
    <x v="1"/>
  </r>
  <r>
    <d v="2022-01-02T00:00:00"/>
    <s v="P0015"/>
    <n v="2"/>
    <x v="1"/>
    <x v="1"/>
    <n v="0"/>
    <x v="27"/>
    <x v="2"/>
    <x v="3"/>
    <n v="12"/>
    <n v="15.719999999999999"/>
    <n v="24"/>
    <n v="31.439999999999998"/>
    <x v="1"/>
    <x v="0"/>
    <x v="0"/>
    <x v="1"/>
  </r>
  <r>
    <d v="2022-01-02T00:00:00"/>
    <s v="P0033"/>
    <n v="1"/>
    <x v="2"/>
    <x v="1"/>
    <n v="0"/>
    <x v="38"/>
    <x v="4"/>
    <x v="1"/>
    <n v="95"/>
    <n v="119.7"/>
    <n v="95"/>
    <n v="119.7"/>
    <x v="1"/>
    <x v="0"/>
    <x v="0"/>
    <x v="1"/>
  </r>
  <r>
    <d v="2022-01-03T00:00:00"/>
    <s v="P0043"/>
    <n v="9"/>
    <x v="2"/>
    <x v="1"/>
    <n v="0"/>
    <x v="23"/>
    <x v="1"/>
    <x v="1"/>
    <n v="67"/>
    <n v="83.08"/>
    <n v="603"/>
    <n v="747.72"/>
    <x v="2"/>
    <x v="0"/>
    <x v="0"/>
    <x v="1"/>
  </r>
  <r>
    <d v="2022-01-04T00:00:00"/>
    <s v="P0012"/>
    <n v="8"/>
    <x v="2"/>
    <x v="0"/>
    <n v="0"/>
    <x v="35"/>
    <x v="2"/>
    <x v="1"/>
    <n v="73"/>
    <n v="94.17"/>
    <n v="584"/>
    <n v="753.36"/>
    <x v="3"/>
    <x v="0"/>
    <x v="0"/>
    <x v="1"/>
  </r>
  <r>
    <d v="2022-01-04T00:00:00"/>
    <s v="P0029"/>
    <n v="1"/>
    <x v="1"/>
    <x v="0"/>
    <n v="0"/>
    <x v="19"/>
    <x v="4"/>
    <x v="2"/>
    <n v="47"/>
    <n v="53.11"/>
    <n v="47"/>
    <n v="53.11"/>
    <x v="3"/>
    <x v="0"/>
    <x v="0"/>
    <x v="1"/>
  </r>
  <r>
    <d v="2022-01-09T00:00:00"/>
    <s v="P0032"/>
    <n v="12"/>
    <x v="2"/>
    <x v="0"/>
    <n v="0"/>
    <x v="18"/>
    <x v="4"/>
    <x v="1"/>
    <n v="89"/>
    <n v="117.48"/>
    <n v="1068"/>
    <n v="1409.76"/>
    <x v="4"/>
    <x v="0"/>
    <x v="0"/>
    <x v="1"/>
  </r>
  <r>
    <d v="2022-01-10T00:00:00"/>
    <s v="P0034"/>
    <n v="14"/>
    <x v="1"/>
    <x v="0"/>
    <n v="0"/>
    <x v="13"/>
    <x v="4"/>
    <x v="2"/>
    <n v="55"/>
    <n v="58.3"/>
    <n v="770"/>
    <n v="816.19999999999993"/>
    <x v="26"/>
    <x v="0"/>
    <x v="0"/>
    <x v="1"/>
  </r>
  <r>
    <d v="2022-01-11T00:00:00"/>
    <s v="P0032"/>
    <n v="2"/>
    <x v="2"/>
    <x v="0"/>
    <n v="0"/>
    <x v="18"/>
    <x v="4"/>
    <x v="1"/>
    <n v="89"/>
    <n v="117.48"/>
    <n v="178"/>
    <n v="234.96"/>
    <x v="5"/>
    <x v="0"/>
    <x v="0"/>
    <x v="1"/>
  </r>
  <r>
    <d v="2022-01-13T00:00:00"/>
    <s v="P0019"/>
    <n v="6"/>
    <x v="1"/>
    <x v="0"/>
    <n v="0"/>
    <x v="40"/>
    <x v="2"/>
    <x v="0"/>
    <n v="150"/>
    <n v="210"/>
    <n v="900"/>
    <n v="1260"/>
    <x v="22"/>
    <x v="0"/>
    <x v="0"/>
    <x v="1"/>
  </r>
  <r>
    <d v="2022-01-14T00:00:00"/>
    <s v="P0011"/>
    <n v="14"/>
    <x v="2"/>
    <x v="0"/>
    <n v="0"/>
    <x v="31"/>
    <x v="2"/>
    <x v="2"/>
    <n v="44"/>
    <n v="48.4"/>
    <n v="616"/>
    <n v="677.6"/>
    <x v="29"/>
    <x v="0"/>
    <x v="0"/>
    <x v="1"/>
  </r>
  <r>
    <d v="2022-01-15T00:00:00"/>
    <s v="P0022"/>
    <n v="10"/>
    <x v="2"/>
    <x v="1"/>
    <n v="0"/>
    <x v="22"/>
    <x v="0"/>
    <x v="0"/>
    <n v="121"/>
    <n v="141.57"/>
    <n v="1210"/>
    <n v="1415.6999999999998"/>
    <x v="17"/>
    <x v="0"/>
    <x v="0"/>
    <x v="1"/>
  </r>
  <r>
    <d v="2022-01-16T00:00:00"/>
    <s v="P0014"/>
    <n v="11"/>
    <x v="1"/>
    <x v="1"/>
    <n v="0"/>
    <x v="9"/>
    <x v="2"/>
    <x v="1"/>
    <n v="112"/>
    <n v="146.72"/>
    <n v="1232"/>
    <n v="1613.92"/>
    <x v="23"/>
    <x v="0"/>
    <x v="0"/>
    <x v="1"/>
  </r>
  <r>
    <d v="2022-01-17T00:00:00"/>
    <s v="P0040"/>
    <n v="4"/>
    <x v="1"/>
    <x v="0"/>
    <n v="0"/>
    <x v="17"/>
    <x v="1"/>
    <x v="1"/>
    <n v="90"/>
    <n v="115.2"/>
    <n v="360"/>
    <n v="460.8"/>
    <x v="30"/>
    <x v="0"/>
    <x v="0"/>
    <x v="1"/>
  </r>
  <r>
    <d v="2022-01-18T00:00:00"/>
    <s v="P0008"/>
    <n v="9"/>
    <x v="0"/>
    <x v="1"/>
    <n v="0"/>
    <x v="25"/>
    <x v="3"/>
    <x v="1"/>
    <n v="83"/>
    <n v="94.62"/>
    <n v="747"/>
    <n v="851.58"/>
    <x v="7"/>
    <x v="0"/>
    <x v="0"/>
    <x v="1"/>
  </r>
  <r>
    <d v="2022-01-20T00:00:00"/>
    <s v="P0021"/>
    <n v="2"/>
    <x v="2"/>
    <x v="1"/>
    <n v="0"/>
    <x v="32"/>
    <x v="0"/>
    <x v="0"/>
    <n v="126"/>
    <n v="162.54"/>
    <n v="252"/>
    <n v="325.08"/>
    <x v="9"/>
    <x v="0"/>
    <x v="0"/>
    <x v="1"/>
  </r>
  <r>
    <d v="2022-01-20T00:00:00"/>
    <s v="P0014"/>
    <n v="7"/>
    <x v="1"/>
    <x v="0"/>
    <n v="0"/>
    <x v="9"/>
    <x v="2"/>
    <x v="1"/>
    <n v="112"/>
    <n v="146.72"/>
    <n v="784"/>
    <n v="1027.04"/>
    <x v="9"/>
    <x v="0"/>
    <x v="0"/>
    <x v="1"/>
  </r>
  <r>
    <d v="2022-01-22T00:00:00"/>
    <s v="P0001"/>
    <n v="6"/>
    <x v="1"/>
    <x v="1"/>
    <n v="0"/>
    <x v="16"/>
    <x v="3"/>
    <x v="1"/>
    <n v="98"/>
    <n v="103.88"/>
    <n v="588"/>
    <n v="623.28"/>
    <x v="18"/>
    <x v="0"/>
    <x v="0"/>
    <x v="1"/>
  </r>
  <r>
    <d v="2022-01-23T00:00:00"/>
    <s v="P0002"/>
    <n v="5"/>
    <x v="0"/>
    <x v="1"/>
    <n v="0"/>
    <x v="29"/>
    <x v="3"/>
    <x v="1"/>
    <n v="105"/>
    <n v="142.80000000000001"/>
    <n v="525"/>
    <n v="714"/>
    <x v="19"/>
    <x v="0"/>
    <x v="0"/>
    <x v="1"/>
  </r>
  <r>
    <d v="2022-01-23T00:00:00"/>
    <s v="P0042"/>
    <n v="8"/>
    <x v="2"/>
    <x v="0"/>
    <n v="0"/>
    <x v="10"/>
    <x v="1"/>
    <x v="0"/>
    <n v="120"/>
    <n v="162"/>
    <n v="960"/>
    <n v="1296"/>
    <x v="19"/>
    <x v="0"/>
    <x v="0"/>
    <x v="1"/>
  </r>
  <r>
    <d v="2022-01-24T00:00:00"/>
    <s v="P0030"/>
    <n v="15"/>
    <x v="1"/>
    <x v="0"/>
    <n v="0"/>
    <x v="28"/>
    <x v="4"/>
    <x v="0"/>
    <n v="148"/>
    <n v="201.28"/>
    <n v="2220"/>
    <n v="3019.2"/>
    <x v="27"/>
    <x v="0"/>
    <x v="0"/>
    <x v="1"/>
  </r>
  <r>
    <d v="2022-01-25T00:00:00"/>
    <s v="P0017"/>
    <n v="14"/>
    <x v="2"/>
    <x v="1"/>
    <n v="0"/>
    <x v="39"/>
    <x v="2"/>
    <x v="0"/>
    <n v="134"/>
    <n v="156.78"/>
    <n v="1876"/>
    <n v="2194.92"/>
    <x v="11"/>
    <x v="0"/>
    <x v="0"/>
    <x v="1"/>
  </r>
  <r>
    <d v="2022-01-28T00:00:00"/>
    <s v="P0016"/>
    <n v="11"/>
    <x v="2"/>
    <x v="0"/>
    <n v="0"/>
    <x v="21"/>
    <x v="2"/>
    <x v="3"/>
    <n v="13"/>
    <n v="16.64"/>
    <n v="143"/>
    <n v="183.04000000000002"/>
    <x v="14"/>
    <x v="0"/>
    <x v="0"/>
    <x v="1"/>
  </r>
  <r>
    <d v="2022-01-31T00:00:00"/>
    <s v="P0023"/>
    <n v="6"/>
    <x v="1"/>
    <x v="1"/>
    <n v="0"/>
    <x v="12"/>
    <x v="0"/>
    <x v="0"/>
    <n v="141"/>
    <n v="149.46"/>
    <n v="846"/>
    <n v="896.76"/>
    <x v="25"/>
    <x v="0"/>
    <x v="0"/>
    <x v="1"/>
  </r>
  <r>
    <d v="2022-01-31T00:00:00"/>
    <s v="P0041"/>
    <n v="9"/>
    <x v="2"/>
    <x v="1"/>
    <n v="0"/>
    <x v="41"/>
    <x v="1"/>
    <x v="0"/>
    <n v="138"/>
    <n v="173.88"/>
    <n v="1242"/>
    <n v="1564.92"/>
    <x v="25"/>
    <x v="0"/>
    <x v="0"/>
    <x v="1"/>
  </r>
  <r>
    <d v="2022-02-01T00:00:00"/>
    <s v="P0005"/>
    <n v="9"/>
    <x v="2"/>
    <x v="1"/>
    <n v="0"/>
    <x v="24"/>
    <x v="3"/>
    <x v="0"/>
    <n v="133"/>
    <n v="155.61000000000001"/>
    <n v="1197"/>
    <n v="1400.4900000000002"/>
    <x v="0"/>
    <x v="1"/>
    <x v="1"/>
    <x v="1"/>
  </r>
  <r>
    <d v="2022-02-03T00:00:00"/>
    <s v="P0014"/>
    <n v="8"/>
    <x v="2"/>
    <x v="0"/>
    <n v="0"/>
    <x v="9"/>
    <x v="2"/>
    <x v="1"/>
    <n v="112"/>
    <n v="146.72"/>
    <n v="896"/>
    <n v="1173.76"/>
    <x v="2"/>
    <x v="1"/>
    <x v="1"/>
    <x v="1"/>
  </r>
  <r>
    <d v="2022-02-05T00:00:00"/>
    <s v="P0018"/>
    <n v="6"/>
    <x v="2"/>
    <x v="1"/>
    <n v="0"/>
    <x v="30"/>
    <x v="2"/>
    <x v="3"/>
    <n v="37"/>
    <n v="49.21"/>
    <n v="222"/>
    <n v="295.26"/>
    <x v="15"/>
    <x v="1"/>
    <x v="1"/>
    <x v="1"/>
  </r>
  <r>
    <d v="2022-02-06T00:00:00"/>
    <s v="P0002"/>
    <n v="6"/>
    <x v="2"/>
    <x v="1"/>
    <n v="0"/>
    <x v="29"/>
    <x v="3"/>
    <x v="1"/>
    <n v="105"/>
    <n v="142.80000000000001"/>
    <n v="630"/>
    <n v="856.80000000000007"/>
    <x v="16"/>
    <x v="1"/>
    <x v="1"/>
    <x v="1"/>
  </r>
  <r>
    <d v="2022-02-08T00:00:00"/>
    <s v="P0005"/>
    <n v="11"/>
    <x v="1"/>
    <x v="1"/>
    <n v="0"/>
    <x v="24"/>
    <x v="3"/>
    <x v="0"/>
    <n v="133"/>
    <n v="155.61000000000001"/>
    <n v="1463"/>
    <n v="1711.71"/>
    <x v="21"/>
    <x v="1"/>
    <x v="1"/>
    <x v="1"/>
  </r>
  <r>
    <d v="2022-02-08T00:00:00"/>
    <s v="P0004"/>
    <n v="3"/>
    <x v="1"/>
    <x v="1"/>
    <n v="0"/>
    <x v="3"/>
    <x v="3"/>
    <x v="2"/>
    <n v="44"/>
    <n v="48.84"/>
    <n v="132"/>
    <n v="146.52000000000001"/>
    <x v="21"/>
    <x v="1"/>
    <x v="1"/>
    <x v="1"/>
  </r>
  <r>
    <d v="2022-02-09T00:00:00"/>
    <s v="P0032"/>
    <n v="14"/>
    <x v="1"/>
    <x v="0"/>
    <n v="0"/>
    <x v="18"/>
    <x v="4"/>
    <x v="1"/>
    <n v="89"/>
    <n v="117.48"/>
    <n v="1246"/>
    <n v="1644.72"/>
    <x v="4"/>
    <x v="1"/>
    <x v="1"/>
    <x v="1"/>
  </r>
  <r>
    <d v="2022-02-12T00:00:00"/>
    <s v="P0010"/>
    <n v="13"/>
    <x v="2"/>
    <x v="1"/>
    <n v="0"/>
    <x v="20"/>
    <x v="2"/>
    <x v="0"/>
    <n v="148"/>
    <n v="164.28"/>
    <n v="1924"/>
    <n v="2135.64"/>
    <x v="6"/>
    <x v="1"/>
    <x v="1"/>
    <x v="1"/>
  </r>
  <r>
    <d v="2022-02-14T00:00:00"/>
    <s v="P0026"/>
    <n v="8"/>
    <x v="1"/>
    <x v="1"/>
    <n v="0"/>
    <x v="42"/>
    <x v="4"/>
    <x v="3"/>
    <n v="18"/>
    <n v="24.66"/>
    <n v="144"/>
    <n v="197.28"/>
    <x v="29"/>
    <x v="1"/>
    <x v="1"/>
    <x v="1"/>
  </r>
  <r>
    <d v="2022-02-14T00:00:00"/>
    <s v="P0028"/>
    <n v="3"/>
    <x v="2"/>
    <x v="1"/>
    <n v="0"/>
    <x v="33"/>
    <x v="4"/>
    <x v="3"/>
    <n v="37"/>
    <n v="41.81"/>
    <n v="111"/>
    <n v="125.43"/>
    <x v="29"/>
    <x v="1"/>
    <x v="1"/>
    <x v="1"/>
  </r>
  <r>
    <d v="2022-02-16T00:00:00"/>
    <s v="P0032"/>
    <n v="1"/>
    <x v="1"/>
    <x v="1"/>
    <n v="0"/>
    <x v="18"/>
    <x v="4"/>
    <x v="1"/>
    <n v="89"/>
    <n v="117.48"/>
    <n v="89"/>
    <n v="117.48"/>
    <x v="23"/>
    <x v="1"/>
    <x v="1"/>
    <x v="1"/>
  </r>
  <r>
    <d v="2022-02-19T00:00:00"/>
    <s v="P0002"/>
    <n v="13"/>
    <x v="1"/>
    <x v="1"/>
    <n v="0"/>
    <x v="29"/>
    <x v="3"/>
    <x v="1"/>
    <n v="105"/>
    <n v="142.80000000000001"/>
    <n v="1365"/>
    <n v="1856.4"/>
    <x v="8"/>
    <x v="1"/>
    <x v="1"/>
    <x v="1"/>
  </r>
  <r>
    <d v="2022-02-20T00:00:00"/>
    <s v="P0012"/>
    <n v="6"/>
    <x v="2"/>
    <x v="1"/>
    <n v="0"/>
    <x v="35"/>
    <x v="2"/>
    <x v="1"/>
    <n v="73"/>
    <n v="94.17"/>
    <n v="438"/>
    <n v="565.02"/>
    <x v="9"/>
    <x v="1"/>
    <x v="1"/>
    <x v="1"/>
  </r>
  <r>
    <d v="2022-02-23T00:00:00"/>
    <s v="P0013"/>
    <n v="6"/>
    <x v="1"/>
    <x v="0"/>
    <n v="0"/>
    <x v="2"/>
    <x v="2"/>
    <x v="1"/>
    <n v="112"/>
    <n v="122.08"/>
    <n v="672"/>
    <n v="732.48"/>
    <x v="19"/>
    <x v="1"/>
    <x v="1"/>
    <x v="1"/>
  </r>
  <r>
    <d v="2022-02-23T00:00:00"/>
    <s v="P0016"/>
    <n v="15"/>
    <x v="1"/>
    <x v="1"/>
    <n v="0"/>
    <x v="21"/>
    <x v="2"/>
    <x v="3"/>
    <n v="13"/>
    <n v="16.64"/>
    <n v="195"/>
    <n v="249.60000000000002"/>
    <x v="19"/>
    <x v="1"/>
    <x v="1"/>
    <x v="1"/>
  </r>
  <r>
    <d v="2022-02-23T00:00:00"/>
    <s v="P0036"/>
    <n v="8"/>
    <x v="2"/>
    <x v="0"/>
    <n v="0"/>
    <x v="43"/>
    <x v="4"/>
    <x v="1"/>
    <n v="90"/>
    <n v="96.3"/>
    <n v="720"/>
    <n v="770.4"/>
    <x v="19"/>
    <x v="1"/>
    <x v="1"/>
    <x v="1"/>
  </r>
  <r>
    <d v="2022-02-27T00:00:00"/>
    <s v="P0012"/>
    <n v="7"/>
    <x v="2"/>
    <x v="1"/>
    <n v="0"/>
    <x v="35"/>
    <x v="2"/>
    <x v="1"/>
    <n v="73"/>
    <n v="94.17"/>
    <n v="511"/>
    <n v="659.19"/>
    <x v="13"/>
    <x v="1"/>
    <x v="1"/>
    <x v="1"/>
  </r>
  <r>
    <d v="2022-02-27T00:00:00"/>
    <s v="P0005"/>
    <n v="15"/>
    <x v="2"/>
    <x v="0"/>
    <n v="0"/>
    <x v="24"/>
    <x v="3"/>
    <x v="0"/>
    <n v="133"/>
    <n v="155.61000000000001"/>
    <n v="1995"/>
    <n v="2334.15"/>
    <x v="13"/>
    <x v="1"/>
    <x v="1"/>
    <x v="1"/>
  </r>
  <r>
    <d v="2022-02-28T00:00:00"/>
    <s v="P0037"/>
    <n v="15"/>
    <x v="2"/>
    <x v="1"/>
    <n v="0"/>
    <x v="8"/>
    <x v="1"/>
    <x v="1"/>
    <n v="67"/>
    <n v="85.76"/>
    <n v="1005"/>
    <n v="1286.4000000000001"/>
    <x v="14"/>
    <x v="1"/>
    <x v="1"/>
    <x v="1"/>
  </r>
  <r>
    <d v="2022-03-04T00:00:00"/>
    <s v="P0026"/>
    <n v="13"/>
    <x v="0"/>
    <x v="0"/>
    <n v="0"/>
    <x v="42"/>
    <x v="4"/>
    <x v="3"/>
    <n v="18"/>
    <n v="24.66"/>
    <n v="234"/>
    <n v="320.58"/>
    <x v="3"/>
    <x v="2"/>
    <x v="2"/>
    <x v="1"/>
  </r>
  <r>
    <d v="2022-03-06T00:00:00"/>
    <s v="P0004"/>
    <n v="2"/>
    <x v="2"/>
    <x v="1"/>
    <n v="0"/>
    <x v="3"/>
    <x v="3"/>
    <x v="2"/>
    <n v="44"/>
    <n v="48.84"/>
    <n v="88"/>
    <n v="97.68"/>
    <x v="16"/>
    <x v="2"/>
    <x v="2"/>
    <x v="1"/>
  </r>
  <r>
    <d v="2022-03-07T00:00:00"/>
    <s v="P0003"/>
    <n v="1"/>
    <x v="2"/>
    <x v="1"/>
    <n v="0"/>
    <x v="6"/>
    <x v="3"/>
    <x v="1"/>
    <n v="71"/>
    <n v="80.94"/>
    <n v="71"/>
    <n v="80.94"/>
    <x v="20"/>
    <x v="2"/>
    <x v="2"/>
    <x v="1"/>
  </r>
  <r>
    <d v="2022-03-08T00:00:00"/>
    <s v="P0044"/>
    <n v="6"/>
    <x v="2"/>
    <x v="0"/>
    <n v="0"/>
    <x v="11"/>
    <x v="1"/>
    <x v="1"/>
    <n v="76"/>
    <n v="82.08"/>
    <n v="456"/>
    <n v="492.48"/>
    <x v="21"/>
    <x v="2"/>
    <x v="2"/>
    <x v="1"/>
  </r>
  <r>
    <d v="2022-03-09T00:00:00"/>
    <s v="P0030"/>
    <n v="3"/>
    <x v="2"/>
    <x v="0"/>
    <n v="0"/>
    <x v="28"/>
    <x v="4"/>
    <x v="0"/>
    <n v="148"/>
    <n v="201.28"/>
    <n v="444"/>
    <n v="603.84"/>
    <x v="4"/>
    <x v="2"/>
    <x v="2"/>
    <x v="1"/>
  </r>
  <r>
    <d v="2022-03-09T00:00:00"/>
    <s v="P0004"/>
    <n v="11"/>
    <x v="1"/>
    <x v="1"/>
    <n v="0"/>
    <x v="3"/>
    <x v="3"/>
    <x v="2"/>
    <n v="44"/>
    <n v="48.84"/>
    <n v="484"/>
    <n v="537.24"/>
    <x v="4"/>
    <x v="2"/>
    <x v="2"/>
    <x v="1"/>
  </r>
  <r>
    <d v="2022-03-10T00:00:00"/>
    <s v="P0033"/>
    <n v="12"/>
    <x v="0"/>
    <x v="0"/>
    <n v="0"/>
    <x v="38"/>
    <x v="4"/>
    <x v="1"/>
    <n v="95"/>
    <n v="119.7"/>
    <n v="1140"/>
    <n v="1436.4"/>
    <x v="26"/>
    <x v="2"/>
    <x v="2"/>
    <x v="1"/>
  </r>
  <r>
    <d v="2022-03-14T00:00:00"/>
    <s v="P0016"/>
    <n v="2"/>
    <x v="2"/>
    <x v="1"/>
    <n v="0"/>
    <x v="21"/>
    <x v="2"/>
    <x v="3"/>
    <n v="13"/>
    <n v="16.64"/>
    <n v="26"/>
    <n v="33.28"/>
    <x v="29"/>
    <x v="2"/>
    <x v="2"/>
    <x v="1"/>
  </r>
  <r>
    <d v="2022-03-14T00:00:00"/>
    <s v="P0026"/>
    <n v="13"/>
    <x v="2"/>
    <x v="0"/>
    <n v="0"/>
    <x v="42"/>
    <x v="4"/>
    <x v="3"/>
    <n v="18"/>
    <n v="24.66"/>
    <n v="234"/>
    <n v="320.58"/>
    <x v="29"/>
    <x v="2"/>
    <x v="2"/>
    <x v="1"/>
  </r>
  <r>
    <d v="2022-03-18T00:00:00"/>
    <s v="P0019"/>
    <n v="2"/>
    <x v="1"/>
    <x v="1"/>
    <n v="0"/>
    <x v="40"/>
    <x v="2"/>
    <x v="0"/>
    <n v="150"/>
    <n v="210"/>
    <n v="300"/>
    <n v="420"/>
    <x v="7"/>
    <x v="2"/>
    <x v="2"/>
    <x v="1"/>
  </r>
  <r>
    <d v="2022-03-18T00:00:00"/>
    <s v="P0027"/>
    <n v="10"/>
    <x v="2"/>
    <x v="1"/>
    <n v="0"/>
    <x v="26"/>
    <x v="4"/>
    <x v="2"/>
    <n v="48"/>
    <n v="57.120000000000005"/>
    <n v="480"/>
    <n v="571.20000000000005"/>
    <x v="7"/>
    <x v="2"/>
    <x v="2"/>
    <x v="1"/>
  </r>
  <r>
    <d v="2022-03-19T00:00:00"/>
    <s v="P0041"/>
    <n v="6"/>
    <x v="0"/>
    <x v="1"/>
    <n v="0"/>
    <x v="41"/>
    <x v="1"/>
    <x v="0"/>
    <n v="138"/>
    <n v="173.88"/>
    <n v="828"/>
    <n v="1043.28"/>
    <x v="8"/>
    <x v="2"/>
    <x v="2"/>
    <x v="1"/>
  </r>
  <r>
    <d v="2022-03-23T00:00:00"/>
    <s v="P0032"/>
    <n v="9"/>
    <x v="2"/>
    <x v="1"/>
    <n v="0"/>
    <x v="18"/>
    <x v="4"/>
    <x v="1"/>
    <n v="89"/>
    <n v="117.48"/>
    <n v="801"/>
    <n v="1057.32"/>
    <x v="19"/>
    <x v="2"/>
    <x v="2"/>
    <x v="1"/>
  </r>
  <r>
    <d v="2022-03-25T00:00:00"/>
    <s v="P0001"/>
    <n v="2"/>
    <x v="0"/>
    <x v="0"/>
    <n v="0"/>
    <x v="16"/>
    <x v="3"/>
    <x v="1"/>
    <n v="98"/>
    <n v="103.88"/>
    <n v="196"/>
    <n v="207.76"/>
    <x v="11"/>
    <x v="2"/>
    <x v="2"/>
    <x v="1"/>
  </r>
  <r>
    <d v="2022-03-25T00:00:00"/>
    <s v="P0030"/>
    <n v="11"/>
    <x v="2"/>
    <x v="0"/>
    <n v="0"/>
    <x v="28"/>
    <x v="4"/>
    <x v="0"/>
    <n v="148"/>
    <n v="201.28"/>
    <n v="1628"/>
    <n v="2214.08"/>
    <x v="11"/>
    <x v="2"/>
    <x v="2"/>
    <x v="1"/>
  </r>
  <r>
    <d v="2022-03-29T00:00:00"/>
    <s v="P0032"/>
    <n v="12"/>
    <x v="1"/>
    <x v="0"/>
    <n v="0"/>
    <x v="18"/>
    <x v="4"/>
    <x v="1"/>
    <n v="89"/>
    <n v="117.48"/>
    <n v="1068"/>
    <n v="1409.76"/>
    <x v="28"/>
    <x v="2"/>
    <x v="2"/>
    <x v="1"/>
  </r>
  <r>
    <d v="2022-03-30T00:00:00"/>
    <s v="P0001"/>
    <n v="13"/>
    <x v="1"/>
    <x v="1"/>
    <n v="0"/>
    <x v="16"/>
    <x v="3"/>
    <x v="1"/>
    <n v="98"/>
    <n v="103.88"/>
    <n v="1274"/>
    <n v="1350.44"/>
    <x v="24"/>
    <x v="2"/>
    <x v="2"/>
    <x v="1"/>
  </r>
  <r>
    <d v="2022-04-01T00:00:00"/>
    <s v="P0002"/>
    <n v="2"/>
    <x v="1"/>
    <x v="1"/>
    <n v="0"/>
    <x v="29"/>
    <x v="3"/>
    <x v="1"/>
    <n v="105"/>
    <n v="142.80000000000001"/>
    <n v="210"/>
    <n v="285.60000000000002"/>
    <x v="0"/>
    <x v="3"/>
    <x v="3"/>
    <x v="1"/>
  </r>
  <r>
    <d v="2022-04-02T00:00:00"/>
    <s v="P0002"/>
    <n v="3"/>
    <x v="2"/>
    <x v="1"/>
    <n v="0"/>
    <x v="29"/>
    <x v="3"/>
    <x v="1"/>
    <n v="105"/>
    <n v="142.80000000000001"/>
    <n v="315"/>
    <n v="428.40000000000003"/>
    <x v="1"/>
    <x v="3"/>
    <x v="3"/>
    <x v="1"/>
  </r>
  <r>
    <d v="2022-04-06T00:00:00"/>
    <s v="P0040"/>
    <n v="2"/>
    <x v="0"/>
    <x v="1"/>
    <n v="0"/>
    <x v="17"/>
    <x v="1"/>
    <x v="1"/>
    <n v="90"/>
    <n v="115.2"/>
    <n v="180"/>
    <n v="230.4"/>
    <x v="16"/>
    <x v="3"/>
    <x v="3"/>
    <x v="1"/>
  </r>
  <r>
    <d v="2022-04-07T00:00:00"/>
    <s v="P0026"/>
    <n v="7"/>
    <x v="2"/>
    <x v="0"/>
    <n v="0"/>
    <x v="42"/>
    <x v="4"/>
    <x v="3"/>
    <n v="18"/>
    <n v="24.66"/>
    <n v="126"/>
    <n v="172.62"/>
    <x v="20"/>
    <x v="3"/>
    <x v="3"/>
    <x v="1"/>
  </r>
  <r>
    <d v="2022-04-09T00:00:00"/>
    <s v="P0039"/>
    <n v="12"/>
    <x v="0"/>
    <x v="1"/>
    <n v="0"/>
    <x v="34"/>
    <x v="1"/>
    <x v="3"/>
    <n v="37"/>
    <n v="42.55"/>
    <n v="444"/>
    <n v="510.59999999999997"/>
    <x v="4"/>
    <x v="3"/>
    <x v="3"/>
    <x v="1"/>
  </r>
  <r>
    <d v="2022-04-09T00:00:00"/>
    <s v="P0002"/>
    <n v="9"/>
    <x v="1"/>
    <x v="0"/>
    <n v="0"/>
    <x v="29"/>
    <x v="3"/>
    <x v="1"/>
    <n v="105"/>
    <n v="142.80000000000001"/>
    <n v="945"/>
    <n v="1285.2"/>
    <x v="4"/>
    <x v="3"/>
    <x v="3"/>
    <x v="1"/>
  </r>
  <r>
    <d v="2022-04-13T00:00:00"/>
    <s v="P0016"/>
    <n v="14"/>
    <x v="0"/>
    <x v="0"/>
    <n v="0"/>
    <x v="21"/>
    <x v="2"/>
    <x v="3"/>
    <n v="13"/>
    <n v="16.64"/>
    <n v="182"/>
    <n v="232.96"/>
    <x v="22"/>
    <x v="3"/>
    <x v="3"/>
    <x v="1"/>
  </r>
  <r>
    <d v="2022-04-18T00:00:00"/>
    <s v="P0041"/>
    <n v="9"/>
    <x v="2"/>
    <x v="1"/>
    <n v="0"/>
    <x v="41"/>
    <x v="1"/>
    <x v="0"/>
    <n v="138"/>
    <n v="173.88"/>
    <n v="1242"/>
    <n v="1564.92"/>
    <x v="7"/>
    <x v="3"/>
    <x v="3"/>
    <x v="1"/>
  </r>
  <r>
    <d v="2022-04-20T00:00:00"/>
    <s v="P0018"/>
    <n v="2"/>
    <x v="0"/>
    <x v="0"/>
    <n v="0"/>
    <x v="30"/>
    <x v="2"/>
    <x v="3"/>
    <n v="37"/>
    <n v="49.21"/>
    <n v="74"/>
    <n v="98.42"/>
    <x v="9"/>
    <x v="3"/>
    <x v="3"/>
    <x v="1"/>
  </r>
  <r>
    <d v="2022-04-20T00:00:00"/>
    <s v="P0012"/>
    <n v="4"/>
    <x v="2"/>
    <x v="0"/>
    <n v="0"/>
    <x v="35"/>
    <x v="2"/>
    <x v="1"/>
    <n v="73"/>
    <n v="94.17"/>
    <n v="292"/>
    <n v="376.68"/>
    <x v="9"/>
    <x v="3"/>
    <x v="3"/>
    <x v="1"/>
  </r>
  <r>
    <d v="2022-04-21T00:00:00"/>
    <s v="P0030"/>
    <n v="2"/>
    <x v="2"/>
    <x v="1"/>
    <n v="0"/>
    <x v="28"/>
    <x v="4"/>
    <x v="0"/>
    <n v="148"/>
    <n v="201.28"/>
    <n v="296"/>
    <n v="402.56"/>
    <x v="10"/>
    <x v="3"/>
    <x v="3"/>
    <x v="1"/>
  </r>
  <r>
    <d v="2022-04-21T00:00:00"/>
    <s v="P0026"/>
    <n v="14"/>
    <x v="1"/>
    <x v="0"/>
    <n v="0"/>
    <x v="42"/>
    <x v="4"/>
    <x v="3"/>
    <n v="18"/>
    <n v="24.66"/>
    <n v="252"/>
    <n v="345.24"/>
    <x v="10"/>
    <x v="3"/>
    <x v="3"/>
    <x v="1"/>
  </r>
  <r>
    <d v="2022-04-23T00:00:00"/>
    <s v="P0044"/>
    <n v="15"/>
    <x v="1"/>
    <x v="0"/>
    <n v="0"/>
    <x v="11"/>
    <x v="1"/>
    <x v="1"/>
    <n v="76"/>
    <n v="82.08"/>
    <n v="1140"/>
    <n v="1231.2"/>
    <x v="19"/>
    <x v="3"/>
    <x v="3"/>
    <x v="1"/>
  </r>
  <r>
    <d v="2022-04-24T00:00:00"/>
    <s v="P0034"/>
    <n v="4"/>
    <x v="2"/>
    <x v="0"/>
    <n v="0"/>
    <x v="13"/>
    <x v="4"/>
    <x v="2"/>
    <n v="55"/>
    <n v="58.3"/>
    <n v="220"/>
    <n v="233.2"/>
    <x v="27"/>
    <x v="3"/>
    <x v="3"/>
    <x v="1"/>
  </r>
  <r>
    <d v="2022-04-25T00:00:00"/>
    <s v="P0004"/>
    <n v="9"/>
    <x v="2"/>
    <x v="1"/>
    <n v="0"/>
    <x v="3"/>
    <x v="3"/>
    <x v="2"/>
    <n v="44"/>
    <n v="48.84"/>
    <n v="396"/>
    <n v="439.56000000000006"/>
    <x v="11"/>
    <x v="3"/>
    <x v="3"/>
    <x v="1"/>
  </r>
  <r>
    <d v="2022-04-25T00:00:00"/>
    <s v="P0003"/>
    <n v="8"/>
    <x v="1"/>
    <x v="0"/>
    <n v="0"/>
    <x v="6"/>
    <x v="3"/>
    <x v="1"/>
    <n v="71"/>
    <n v="80.94"/>
    <n v="568"/>
    <n v="647.52"/>
    <x v="11"/>
    <x v="3"/>
    <x v="3"/>
    <x v="1"/>
  </r>
  <r>
    <d v="2022-04-26T00:00:00"/>
    <s v="P0027"/>
    <n v="2"/>
    <x v="2"/>
    <x v="1"/>
    <n v="0"/>
    <x v="26"/>
    <x v="4"/>
    <x v="2"/>
    <n v="48"/>
    <n v="57.120000000000005"/>
    <n v="96"/>
    <n v="114.24000000000001"/>
    <x v="12"/>
    <x v="3"/>
    <x v="3"/>
    <x v="1"/>
  </r>
  <r>
    <d v="2022-04-28T00:00:00"/>
    <s v="P0014"/>
    <n v="14"/>
    <x v="2"/>
    <x v="1"/>
    <n v="0"/>
    <x v="9"/>
    <x v="2"/>
    <x v="1"/>
    <n v="112"/>
    <n v="146.72"/>
    <n v="1568"/>
    <n v="2054.08"/>
    <x v="14"/>
    <x v="3"/>
    <x v="3"/>
    <x v="1"/>
  </r>
  <r>
    <d v="2022-04-30T00:00:00"/>
    <s v="P0016"/>
    <n v="13"/>
    <x v="1"/>
    <x v="0"/>
    <n v="0"/>
    <x v="21"/>
    <x v="2"/>
    <x v="3"/>
    <n v="13"/>
    <n v="16.64"/>
    <n v="169"/>
    <n v="216.32"/>
    <x v="24"/>
    <x v="3"/>
    <x v="3"/>
    <x v="1"/>
  </r>
  <r>
    <d v="2022-04-30T00:00:00"/>
    <s v="P0027"/>
    <n v="8"/>
    <x v="2"/>
    <x v="0"/>
    <n v="0"/>
    <x v="26"/>
    <x v="4"/>
    <x v="2"/>
    <n v="48"/>
    <n v="57.120000000000005"/>
    <n v="384"/>
    <n v="456.96000000000004"/>
    <x v="24"/>
    <x v="3"/>
    <x v="3"/>
    <x v="1"/>
  </r>
  <r>
    <d v="2022-05-01T00:00:00"/>
    <s v="P0034"/>
    <n v="9"/>
    <x v="0"/>
    <x v="0"/>
    <n v="0"/>
    <x v="13"/>
    <x v="4"/>
    <x v="2"/>
    <n v="55"/>
    <n v="58.3"/>
    <n v="495"/>
    <n v="524.69999999999993"/>
    <x v="0"/>
    <x v="4"/>
    <x v="4"/>
    <x v="1"/>
  </r>
  <r>
    <d v="2022-05-01T00:00:00"/>
    <s v="P0033"/>
    <n v="6"/>
    <x v="1"/>
    <x v="0"/>
    <n v="0"/>
    <x v="38"/>
    <x v="4"/>
    <x v="1"/>
    <n v="95"/>
    <n v="119.7"/>
    <n v="570"/>
    <n v="718.2"/>
    <x v="0"/>
    <x v="4"/>
    <x v="4"/>
    <x v="1"/>
  </r>
  <r>
    <d v="2022-05-02T00:00:00"/>
    <s v="P0013"/>
    <n v="4"/>
    <x v="1"/>
    <x v="1"/>
    <n v="0"/>
    <x v="2"/>
    <x v="2"/>
    <x v="1"/>
    <n v="112"/>
    <n v="122.08"/>
    <n v="448"/>
    <n v="488.32"/>
    <x v="1"/>
    <x v="4"/>
    <x v="4"/>
    <x v="1"/>
  </r>
  <r>
    <d v="2022-05-04T00:00:00"/>
    <s v="P0020"/>
    <n v="10"/>
    <x v="2"/>
    <x v="0"/>
    <n v="0"/>
    <x v="14"/>
    <x v="0"/>
    <x v="2"/>
    <n v="61"/>
    <n v="76.25"/>
    <n v="610"/>
    <n v="762.5"/>
    <x v="3"/>
    <x v="4"/>
    <x v="4"/>
    <x v="1"/>
  </r>
  <r>
    <d v="2022-05-06T00:00:00"/>
    <s v="P0034"/>
    <n v="7"/>
    <x v="2"/>
    <x v="0"/>
    <n v="0"/>
    <x v="13"/>
    <x v="4"/>
    <x v="2"/>
    <n v="55"/>
    <n v="58.3"/>
    <n v="385"/>
    <n v="408.09999999999997"/>
    <x v="16"/>
    <x v="4"/>
    <x v="4"/>
    <x v="1"/>
  </r>
  <r>
    <d v="2022-05-07T00:00:00"/>
    <s v="P0015"/>
    <n v="4"/>
    <x v="1"/>
    <x v="1"/>
    <n v="0"/>
    <x v="27"/>
    <x v="2"/>
    <x v="3"/>
    <n v="12"/>
    <n v="15.719999999999999"/>
    <n v="48"/>
    <n v="62.879999999999995"/>
    <x v="20"/>
    <x v="4"/>
    <x v="4"/>
    <x v="1"/>
  </r>
  <r>
    <d v="2022-05-07T00:00:00"/>
    <s v="P0027"/>
    <n v="1"/>
    <x v="1"/>
    <x v="0"/>
    <n v="0"/>
    <x v="26"/>
    <x v="4"/>
    <x v="2"/>
    <n v="48"/>
    <n v="57.120000000000005"/>
    <n v="48"/>
    <n v="57.120000000000005"/>
    <x v="20"/>
    <x v="4"/>
    <x v="4"/>
    <x v="1"/>
  </r>
  <r>
    <d v="2022-05-08T00:00:00"/>
    <s v="P0022"/>
    <n v="7"/>
    <x v="1"/>
    <x v="0"/>
    <n v="0"/>
    <x v="22"/>
    <x v="0"/>
    <x v="0"/>
    <n v="121"/>
    <n v="141.57"/>
    <n v="847"/>
    <n v="990.99"/>
    <x v="21"/>
    <x v="4"/>
    <x v="4"/>
    <x v="1"/>
  </r>
  <r>
    <d v="2022-05-09T00:00:00"/>
    <s v="P0017"/>
    <n v="12"/>
    <x v="0"/>
    <x v="1"/>
    <n v="0"/>
    <x v="39"/>
    <x v="2"/>
    <x v="0"/>
    <n v="134"/>
    <n v="156.78"/>
    <n v="1608"/>
    <n v="1881.3600000000001"/>
    <x v="4"/>
    <x v="4"/>
    <x v="4"/>
    <x v="1"/>
  </r>
  <r>
    <d v="2022-05-10T00:00:00"/>
    <s v="P0009"/>
    <n v="6"/>
    <x v="2"/>
    <x v="0"/>
    <n v="0"/>
    <x v="37"/>
    <x v="3"/>
    <x v="3"/>
    <n v="6"/>
    <n v="7.8599999999999994"/>
    <n v="36"/>
    <n v="47.16"/>
    <x v="26"/>
    <x v="4"/>
    <x v="4"/>
    <x v="1"/>
  </r>
  <r>
    <d v="2022-05-12T00:00:00"/>
    <s v="P0011"/>
    <n v="7"/>
    <x v="1"/>
    <x v="1"/>
    <n v="0"/>
    <x v="31"/>
    <x v="2"/>
    <x v="2"/>
    <n v="44"/>
    <n v="48.4"/>
    <n v="308"/>
    <n v="338.8"/>
    <x v="6"/>
    <x v="4"/>
    <x v="4"/>
    <x v="1"/>
  </r>
  <r>
    <d v="2022-05-13T00:00:00"/>
    <s v="P0012"/>
    <n v="5"/>
    <x v="2"/>
    <x v="0"/>
    <n v="0"/>
    <x v="35"/>
    <x v="2"/>
    <x v="1"/>
    <n v="73"/>
    <n v="94.17"/>
    <n v="365"/>
    <n v="470.85"/>
    <x v="22"/>
    <x v="4"/>
    <x v="4"/>
    <x v="1"/>
  </r>
  <r>
    <d v="2022-05-14T00:00:00"/>
    <s v="P0008"/>
    <n v="14"/>
    <x v="2"/>
    <x v="1"/>
    <n v="0"/>
    <x v="25"/>
    <x v="3"/>
    <x v="1"/>
    <n v="83"/>
    <n v="94.62"/>
    <n v="1162"/>
    <n v="1324.68"/>
    <x v="29"/>
    <x v="4"/>
    <x v="4"/>
    <x v="1"/>
  </r>
  <r>
    <d v="2022-05-15T00:00:00"/>
    <s v="P0020"/>
    <n v="5"/>
    <x v="1"/>
    <x v="0"/>
    <n v="0"/>
    <x v="14"/>
    <x v="0"/>
    <x v="2"/>
    <n v="61"/>
    <n v="76.25"/>
    <n v="305"/>
    <n v="381.25"/>
    <x v="17"/>
    <x v="4"/>
    <x v="4"/>
    <x v="1"/>
  </r>
  <r>
    <d v="2022-05-16T00:00:00"/>
    <s v="P0010"/>
    <n v="13"/>
    <x v="2"/>
    <x v="1"/>
    <n v="0"/>
    <x v="20"/>
    <x v="2"/>
    <x v="0"/>
    <n v="148"/>
    <n v="164.28"/>
    <n v="1924"/>
    <n v="2135.64"/>
    <x v="23"/>
    <x v="4"/>
    <x v="4"/>
    <x v="1"/>
  </r>
  <r>
    <d v="2022-05-16T00:00:00"/>
    <s v="P0031"/>
    <n v="13"/>
    <x v="1"/>
    <x v="0"/>
    <n v="0"/>
    <x v="5"/>
    <x v="4"/>
    <x v="1"/>
    <n v="93"/>
    <n v="104.16"/>
    <n v="1209"/>
    <n v="1354.08"/>
    <x v="23"/>
    <x v="4"/>
    <x v="4"/>
    <x v="1"/>
  </r>
  <r>
    <d v="2022-05-17T00:00:00"/>
    <s v="P0027"/>
    <n v="8"/>
    <x v="2"/>
    <x v="1"/>
    <n v="0"/>
    <x v="26"/>
    <x v="4"/>
    <x v="2"/>
    <n v="48"/>
    <n v="57.120000000000005"/>
    <n v="384"/>
    <n v="456.96000000000004"/>
    <x v="30"/>
    <x v="4"/>
    <x v="4"/>
    <x v="1"/>
  </r>
  <r>
    <d v="2022-05-18T00:00:00"/>
    <s v="P0027"/>
    <n v="4"/>
    <x v="0"/>
    <x v="0"/>
    <n v="0"/>
    <x v="26"/>
    <x v="4"/>
    <x v="2"/>
    <n v="48"/>
    <n v="57.120000000000005"/>
    <n v="192"/>
    <n v="228.48000000000002"/>
    <x v="7"/>
    <x v="4"/>
    <x v="4"/>
    <x v="1"/>
  </r>
  <r>
    <d v="2022-05-18T00:00:00"/>
    <s v="P0038"/>
    <n v="8"/>
    <x v="0"/>
    <x v="0"/>
    <n v="0"/>
    <x v="1"/>
    <x v="1"/>
    <x v="1"/>
    <n v="72"/>
    <n v="79.92"/>
    <n v="576"/>
    <n v="639.36"/>
    <x v="7"/>
    <x v="4"/>
    <x v="4"/>
    <x v="1"/>
  </r>
  <r>
    <d v="2022-05-20T00:00:00"/>
    <s v="P0044"/>
    <n v="15"/>
    <x v="1"/>
    <x v="1"/>
    <n v="0"/>
    <x v="11"/>
    <x v="1"/>
    <x v="1"/>
    <n v="76"/>
    <n v="82.08"/>
    <n v="1140"/>
    <n v="1231.2"/>
    <x v="9"/>
    <x v="4"/>
    <x v="4"/>
    <x v="1"/>
  </r>
  <r>
    <d v="2022-05-22T00:00:00"/>
    <s v="P0015"/>
    <n v="12"/>
    <x v="2"/>
    <x v="0"/>
    <n v="0"/>
    <x v="27"/>
    <x v="2"/>
    <x v="3"/>
    <n v="12"/>
    <n v="15.719999999999999"/>
    <n v="144"/>
    <n v="188.64"/>
    <x v="18"/>
    <x v="4"/>
    <x v="4"/>
    <x v="1"/>
  </r>
  <r>
    <d v="2022-05-25T00:00:00"/>
    <s v="P0002"/>
    <n v="7"/>
    <x v="1"/>
    <x v="0"/>
    <n v="0"/>
    <x v="29"/>
    <x v="3"/>
    <x v="1"/>
    <n v="105"/>
    <n v="142.80000000000001"/>
    <n v="735"/>
    <n v="999.60000000000014"/>
    <x v="11"/>
    <x v="4"/>
    <x v="4"/>
    <x v="1"/>
  </r>
  <r>
    <d v="2022-05-26T00:00:00"/>
    <s v="P0028"/>
    <n v="2"/>
    <x v="2"/>
    <x v="0"/>
    <n v="0"/>
    <x v="33"/>
    <x v="4"/>
    <x v="3"/>
    <n v="37"/>
    <n v="41.81"/>
    <n v="74"/>
    <n v="83.62"/>
    <x v="12"/>
    <x v="4"/>
    <x v="4"/>
    <x v="1"/>
  </r>
  <r>
    <d v="2022-05-26T00:00:00"/>
    <s v="P0027"/>
    <n v="2"/>
    <x v="1"/>
    <x v="0"/>
    <n v="0"/>
    <x v="26"/>
    <x v="4"/>
    <x v="2"/>
    <n v="48"/>
    <n v="57.120000000000005"/>
    <n v="96"/>
    <n v="114.24000000000001"/>
    <x v="12"/>
    <x v="4"/>
    <x v="4"/>
    <x v="1"/>
  </r>
  <r>
    <d v="2022-05-28T00:00:00"/>
    <s v="P0041"/>
    <n v="10"/>
    <x v="0"/>
    <x v="1"/>
    <n v="0"/>
    <x v="41"/>
    <x v="1"/>
    <x v="0"/>
    <n v="138"/>
    <n v="173.88"/>
    <n v="1380"/>
    <n v="1738.8"/>
    <x v="14"/>
    <x v="4"/>
    <x v="4"/>
    <x v="1"/>
  </r>
  <r>
    <d v="2022-05-28T00:00:00"/>
    <s v="P0008"/>
    <n v="5"/>
    <x v="0"/>
    <x v="0"/>
    <n v="0"/>
    <x v="25"/>
    <x v="3"/>
    <x v="1"/>
    <n v="83"/>
    <n v="94.62"/>
    <n v="415"/>
    <n v="473.1"/>
    <x v="14"/>
    <x v="4"/>
    <x v="4"/>
    <x v="1"/>
  </r>
  <r>
    <d v="2022-05-28T00:00:00"/>
    <s v="P0010"/>
    <n v="9"/>
    <x v="1"/>
    <x v="1"/>
    <n v="0"/>
    <x v="20"/>
    <x v="2"/>
    <x v="0"/>
    <n v="148"/>
    <n v="164.28"/>
    <n v="1332"/>
    <n v="1478.52"/>
    <x v="14"/>
    <x v="4"/>
    <x v="4"/>
    <x v="1"/>
  </r>
  <r>
    <d v="2022-05-28T00:00:00"/>
    <s v="P0004"/>
    <n v="12"/>
    <x v="1"/>
    <x v="0"/>
    <n v="0"/>
    <x v="3"/>
    <x v="3"/>
    <x v="2"/>
    <n v="44"/>
    <n v="48.84"/>
    <n v="528"/>
    <n v="586.08000000000004"/>
    <x v="14"/>
    <x v="4"/>
    <x v="4"/>
    <x v="1"/>
  </r>
  <r>
    <d v="2022-05-28T00:00:00"/>
    <s v="P0020"/>
    <n v="14"/>
    <x v="2"/>
    <x v="1"/>
    <n v="0"/>
    <x v="14"/>
    <x v="0"/>
    <x v="2"/>
    <n v="61"/>
    <n v="76.25"/>
    <n v="854"/>
    <n v="1067.5"/>
    <x v="14"/>
    <x v="4"/>
    <x v="4"/>
    <x v="1"/>
  </r>
  <r>
    <d v="2022-05-30T00:00:00"/>
    <s v="P0044"/>
    <n v="9"/>
    <x v="2"/>
    <x v="0"/>
    <n v="0"/>
    <x v="11"/>
    <x v="1"/>
    <x v="1"/>
    <n v="76"/>
    <n v="82.08"/>
    <n v="684"/>
    <n v="738.72"/>
    <x v="24"/>
    <x v="4"/>
    <x v="4"/>
    <x v="1"/>
  </r>
  <r>
    <d v="2022-05-30T00:00:00"/>
    <s v="P0005"/>
    <n v="4"/>
    <x v="0"/>
    <x v="1"/>
    <n v="0"/>
    <x v="24"/>
    <x v="3"/>
    <x v="0"/>
    <n v="133"/>
    <n v="155.61000000000001"/>
    <n v="532"/>
    <n v="622.44000000000005"/>
    <x v="24"/>
    <x v="4"/>
    <x v="4"/>
    <x v="1"/>
  </r>
  <r>
    <d v="2022-05-30T00:00:00"/>
    <s v="P0033"/>
    <n v="3"/>
    <x v="1"/>
    <x v="1"/>
    <n v="0"/>
    <x v="38"/>
    <x v="4"/>
    <x v="1"/>
    <n v="95"/>
    <n v="119.7"/>
    <n v="285"/>
    <n v="359.1"/>
    <x v="24"/>
    <x v="4"/>
    <x v="4"/>
    <x v="1"/>
  </r>
  <r>
    <d v="2022-06-03T00:00:00"/>
    <s v="P0008"/>
    <n v="14"/>
    <x v="1"/>
    <x v="0"/>
    <n v="0"/>
    <x v="25"/>
    <x v="3"/>
    <x v="1"/>
    <n v="83"/>
    <n v="94.62"/>
    <n v="1162"/>
    <n v="1324.68"/>
    <x v="2"/>
    <x v="5"/>
    <x v="5"/>
    <x v="1"/>
  </r>
  <r>
    <d v="2022-06-10T00:00:00"/>
    <s v="P0028"/>
    <n v="8"/>
    <x v="0"/>
    <x v="0"/>
    <n v="0"/>
    <x v="33"/>
    <x v="4"/>
    <x v="3"/>
    <n v="37"/>
    <n v="41.81"/>
    <n v="296"/>
    <n v="334.48"/>
    <x v="26"/>
    <x v="5"/>
    <x v="5"/>
    <x v="1"/>
  </r>
  <r>
    <d v="2022-06-11T00:00:00"/>
    <s v="P0039"/>
    <n v="13"/>
    <x v="1"/>
    <x v="1"/>
    <n v="0"/>
    <x v="34"/>
    <x v="1"/>
    <x v="3"/>
    <n v="37"/>
    <n v="42.55"/>
    <n v="481"/>
    <n v="553.15"/>
    <x v="5"/>
    <x v="5"/>
    <x v="5"/>
    <x v="1"/>
  </r>
  <r>
    <d v="2022-06-11T00:00:00"/>
    <s v="P0021"/>
    <n v="6"/>
    <x v="2"/>
    <x v="0"/>
    <n v="0"/>
    <x v="32"/>
    <x v="0"/>
    <x v="0"/>
    <n v="126"/>
    <n v="162.54"/>
    <n v="756"/>
    <n v="975.24"/>
    <x v="5"/>
    <x v="5"/>
    <x v="5"/>
    <x v="1"/>
  </r>
  <r>
    <d v="2022-06-13T00:00:00"/>
    <s v="P0026"/>
    <n v="6"/>
    <x v="2"/>
    <x v="1"/>
    <n v="0"/>
    <x v="42"/>
    <x v="4"/>
    <x v="3"/>
    <n v="18"/>
    <n v="24.66"/>
    <n v="108"/>
    <n v="147.96"/>
    <x v="22"/>
    <x v="5"/>
    <x v="5"/>
    <x v="1"/>
  </r>
  <r>
    <d v="2022-06-15T00:00:00"/>
    <s v="P0042"/>
    <n v="15"/>
    <x v="0"/>
    <x v="0"/>
    <n v="0"/>
    <x v="10"/>
    <x v="1"/>
    <x v="0"/>
    <n v="120"/>
    <n v="162"/>
    <n v="1800"/>
    <n v="2430"/>
    <x v="17"/>
    <x v="5"/>
    <x v="5"/>
    <x v="1"/>
  </r>
  <r>
    <d v="2022-06-16T00:00:00"/>
    <s v="P0029"/>
    <n v="15"/>
    <x v="1"/>
    <x v="1"/>
    <n v="0"/>
    <x v="19"/>
    <x v="4"/>
    <x v="2"/>
    <n v="47"/>
    <n v="53.11"/>
    <n v="705"/>
    <n v="796.65"/>
    <x v="23"/>
    <x v="5"/>
    <x v="5"/>
    <x v="1"/>
  </r>
  <r>
    <d v="2022-06-19T00:00:00"/>
    <s v="P0002"/>
    <n v="8"/>
    <x v="2"/>
    <x v="1"/>
    <n v="0"/>
    <x v="29"/>
    <x v="3"/>
    <x v="1"/>
    <n v="105"/>
    <n v="142.80000000000001"/>
    <n v="840"/>
    <n v="1142.4000000000001"/>
    <x v="8"/>
    <x v="5"/>
    <x v="5"/>
    <x v="1"/>
  </r>
  <r>
    <d v="2022-06-21T00:00:00"/>
    <s v="P0017"/>
    <n v="14"/>
    <x v="2"/>
    <x v="1"/>
    <n v="0"/>
    <x v="39"/>
    <x v="2"/>
    <x v="0"/>
    <n v="134"/>
    <n v="156.78"/>
    <n v="1876"/>
    <n v="2194.92"/>
    <x v="10"/>
    <x v="5"/>
    <x v="5"/>
    <x v="1"/>
  </r>
  <r>
    <d v="2022-06-22T00:00:00"/>
    <s v="P0040"/>
    <n v="10"/>
    <x v="1"/>
    <x v="1"/>
    <n v="0"/>
    <x v="17"/>
    <x v="1"/>
    <x v="1"/>
    <n v="90"/>
    <n v="115.2"/>
    <n v="900"/>
    <n v="1152"/>
    <x v="18"/>
    <x v="5"/>
    <x v="5"/>
    <x v="1"/>
  </r>
  <r>
    <d v="2022-06-22T00:00:00"/>
    <s v="P0001"/>
    <n v="4"/>
    <x v="2"/>
    <x v="1"/>
    <n v="0"/>
    <x v="16"/>
    <x v="3"/>
    <x v="1"/>
    <n v="98"/>
    <n v="103.88"/>
    <n v="392"/>
    <n v="415.52"/>
    <x v="18"/>
    <x v="5"/>
    <x v="5"/>
    <x v="1"/>
  </r>
  <r>
    <d v="2022-06-23T00:00:00"/>
    <s v="P0004"/>
    <n v="8"/>
    <x v="2"/>
    <x v="0"/>
    <n v="0"/>
    <x v="3"/>
    <x v="3"/>
    <x v="2"/>
    <n v="44"/>
    <n v="48.84"/>
    <n v="352"/>
    <n v="390.72"/>
    <x v="19"/>
    <x v="5"/>
    <x v="5"/>
    <x v="1"/>
  </r>
  <r>
    <d v="2022-06-24T00:00:00"/>
    <s v="P0018"/>
    <n v="7"/>
    <x v="2"/>
    <x v="1"/>
    <n v="0"/>
    <x v="30"/>
    <x v="2"/>
    <x v="3"/>
    <n v="37"/>
    <n v="49.21"/>
    <n v="259"/>
    <n v="344.47"/>
    <x v="27"/>
    <x v="5"/>
    <x v="5"/>
    <x v="1"/>
  </r>
  <r>
    <d v="2022-06-25T00:00:00"/>
    <s v="P0012"/>
    <n v="7"/>
    <x v="1"/>
    <x v="0"/>
    <n v="0"/>
    <x v="35"/>
    <x v="2"/>
    <x v="1"/>
    <n v="73"/>
    <n v="94.17"/>
    <n v="511"/>
    <n v="659.19"/>
    <x v="11"/>
    <x v="5"/>
    <x v="5"/>
    <x v="1"/>
  </r>
  <r>
    <d v="2022-06-26T00:00:00"/>
    <s v="P0034"/>
    <n v="4"/>
    <x v="2"/>
    <x v="1"/>
    <n v="0"/>
    <x v="13"/>
    <x v="4"/>
    <x v="2"/>
    <n v="55"/>
    <n v="58.3"/>
    <n v="220"/>
    <n v="233.2"/>
    <x v="12"/>
    <x v="5"/>
    <x v="5"/>
    <x v="1"/>
  </r>
  <r>
    <d v="2022-06-26T00:00:00"/>
    <s v="P0043"/>
    <n v="12"/>
    <x v="2"/>
    <x v="0"/>
    <n v="0"/>
    <x v="23"/>
    <x v="1"/>
    <x v="1"/>
    <n v="67"/>
    <n v="83.08"/>
    <n v="804"/>
    <n v="996.96"/>
    <x v="12"/>
    <x v="5"/>
    <x v="5"/>
    <x v="1"/>
  </r>
  <r>
    <d v="2022-07-03T00:00:00"/>
    <s v="P0033"/>
    <n v="15"/>
    <x v="2"/>
    <x v="1"/>
    <n v="0"/>
    <x v="38"/>
    <x v="4"/>
    <x v="1"/>
    <n v="95"/>
    <n v="119.7"/>
    <n v="1425"/>
    <n v="1795.5"/>
    <x v="2"/>
    <x v="6"/>
    <x v="6"/>
    <x v="1"/>
  </r>
  <r>
    <d v="2022-07-04T00:00:00"/>
    <s v="P0007"/>
    <n v="7"/>
    <x v="2"/>
    <x v="0"/>
    <n v="0"/>
    <x v="36"/>
    <x v="3"/>
    <x v="2"/>
    <n v="43"/>
    <n v="47.730000000000004"/>
    <n v="301"/>
    <n v="334.11"/>
    <x v="3"/>
    <x v="6"/>
    <x v="6"/>
    <x v="1"/>
  </r>
  <r>
    <d v="2022-07-05T00:00:00"/>
    <s v="P0025"/>
    <n v="7"/>
    <x v="1"/>
    <x v="1"/>
    <n v="0"/>
    <x v="7"/>
    <x v="0"/>
    <x v="3"/>
    <n v="7"/>
    <n v="8.33"/>
    <n v="49"/>
    <n v="58.31"/>
    <x v="15"/>
    <x v="6"/>
    <x v="6"/>
    <x v="1"/>
  </r>
  <r>
    <d v="2022-07-05T00:00:00"/>
    <s v="P0015"/>
    <n v="8"/>
    <x v="2"/>
    <x v="0"/>
    <n v="0"/>
    <x v="27"/>
    <x v="2"/>
    <x v="3"/>
    <n v="12"/>
    <n v="15.719999999999999"/>
    <n v="96"/>
    <n v="125.75999999999999"/>
    <x v="15"/>
    <x v="6"/>
    <x v="6"/>
    <x v="1"/>
  </r>
  <r>
    <d v="2022-07-06T00:00:00"/>
    <s v="P0041"/>
    <n v="2"/>
    <x v="2"/>
    <x v="1"/>
    <n v="0"/>
    <x v="41"/>
    <x v="1"/>
    <x v="0"/>
    <n v="138"/>
    <n v="173.88"/>
    <n v="276"/>
    <n v="347.76"/>
    <x v="16"/>
    <x v="6"/>
    <x v="6"/>
    <x v="1"/>
  </r>
  <r>
    <d v="2022-07-08T00:00:00"/>
    <s v="P0018"/>
    <n v="2"/>
    <x v="2"/>
    <x v="0"/>
    <n v="0"/>
    <x v="30"/>
    <x v="2"/>
    <x v="3"/>
    <n v="37"/>
    <n v="49.21"/>
    <n v="74"/>
    <n v="98.42"/>
    <x v="21"/>
    <x v="6"/>
    <x v="6"/>
    <x v="1"/>
  </r>
  <r>
    <d v="2022-07-10T00:00:00"/>
    <s v="P0032"/>
    <n v="12"/>
    <x v="1"/>
    <x v="1"/>
    <n v="0"/>
    <x v="18"/>
    <x v="4"/>
    <x v="1"/>
    <n v="89"/>
    <n v="117.48"/>
    <n v="1068"/>
    <n v="1409.76"/>
    <x v="26"/>
    <x v="6"/>
    <x v="6"/>
    <x v="1"/>
  </r>
  <r>
    <d v="2022-07-12T00:00:00"/>
    <s v="P0028"/>
    <n v="12"/>
    <x v="2"/>
    <x v="1"/>
    <n v="0"/>
    <x v="33"/>
    <x v="4"/>
    <x v="3"/>
    <n v="37"/>
    <n v="41.81"/>
    <n v="444"/>
    <n v="501.72"/>
    <x v="6"/>
    <x v="6"/>
    <x v="6"/>
    <x v="1"/>
  </r>
  <r>
    <d v="2022-07-13T00:00:00"/>
    <s v="P0025"/>
    <n v="7"/>
    <x v="2"/>
    <x v="0"/>
    <n v="0"/>
    <x v="7"/>
    <x v="0"/>
    <x v="3"/>
    <n v="7"/>
    <n v="8.33"/>
    <n v="49"/>
    <n v="58.31"/>
    <x v="22"/>
    <x v="6"/>
    <x v="6"/>
    <x v="1"/>
  </r>
  <r>
    <d v="2022-07-14T00:00:00"/>
    <s v="P0033"/>
    <n v="9"/>
    <x v="2"/>
    <x v="0"/>
    <n v="0"/>
    <x v="38"/>
    <x v="4"/>
    <x v="1"/>
    <n v="95"/>
    <n v="119.7"/>
    <n v="855"/>
    <n v="1077.3"/>
    <x v="29"/>
    <x v="6"/>
    <x v="6"/>
    <x v="1"/>
  </r>
  <r>
    <d v="2022-07-15T00:00:00"/>
    <s v="P0004"/>
    <n v="2"/>
    <x v="1"/>
    <x v="0"/>
    <n v="0"/>
    <x v="3"/>
    <x v="3"/>
    <x v="2"/>
    <n v="44"/>
    <n v="48.84"/>
    <n v="88"/>
    <n v="97.68"/>
    <x v="17"/>
    <x v="6"/>
    <x v="6"/>
    <x v="1"/>
  </r>
  <r>
    <d v="2022-07-17T00:00:00"/>
    <s v="P0041"/>
    <n v="8"/>
    <x v="1"/>
    <x v="1"/>
    <n v="0"/>
    <x v="41"/>
    <x v="1"/>
    <x v="0"/>
    <n v="138"/>
    <n v="173.88"/>
    <n v="1104"/>
    <n v="1391.04"/>
    <x v="30"/>
    <x v="6"/>
    <x v="6"/>
    <x v="1"/>
  </r>
  <r>
    <d v="2022-07-18T00:00:00"/>
    <s v="P0010"/>
    <n v="12"/>
    <x v="2"/>
    <x v="0"/>
    <n v="0"/>
    <x v="20"/>
    <x v="2"/>
    <x v="0"/>
    <n v="148"/>
    <n v="164.28"/>
    <n v="1776"/>
    <n v="1971.3600000000001"/>
    <x v="7"/>
    <x v="6"/>
    <x v="6"/>
    <x v="1"/>
  </r>
  <r>
    <d v="2022-07-20T00:00:00"/>
    <s v="P0042"/>
    <n v="8"/>
    <x v="0"/>
    <x v="0"/>
    <n v="0"/>
    <x v="10"/>
    <x v="1"/>
    <x v="0"/>
    <n v="120"/>
    <n v="162"/>
    <n v="960"/>
    <n v="1296"/>
    <x v="9"/>
    <x v="6"/>
    <x v="6"/>
    <x v="1"/>
  </r>
  <r>
    <d v="2022-07-22T00:00:00"/>
    <s v="P0034"/>
    <n v="6"/>
    <x v="2"/>
    <x v="1"/>
    <n v="0"/>
    <x v="13"/>
    <x v="4"/>
    <x v="2"/>
    <n v="55"/>
    <n v="58.3"/>
    <n v="330"/>
    <n v="349.79999999999995"/>
    <x v="18"/>
    <x v="6"/>
    <x v="6"/>
    <x v="1"/>
  </r>
  <r>
    <d v="2022-07-23T00:00:00"/>
    <s v="P0018"/>
    <n v="2"/>
    <x v="1"/>
    <x v="0"/>
    <n v="0"/>
    <x v="30"/>
    <x v="2"/>
    <x v="3"/>
    <n v="37"/>
    <n v="49.21"/>
    <n v="74"/>
    <n v="98.42"/>
    <x v="19"/>
    <x v="6"/>
    <x v="6"/>
    <x v="1"/>
  </r>
  <r>
    <d v="2022-07-24T00:00:00"/>
    <s v="P0006"/>
    <n v="14"/>
    <x v="2"/>
    <x v="1"/>
    <n v="0"/>
    <x v="15"/>
    <x v="3"/>
    <x v="1"/>
    <n v="75"/>
    <n v="85.5"/>
    <n v="1050"/>
    <n v="1197"/>
    <x v="27"/>
    <x v="6"/>
    <x v="6"/>
    <x v="1"/>
  </r>
  <r>
    <d v="2022-07-24T00:00:00"/>
    <s v="P0027"/>
    <n v="1"/>
    <x v="1"/>
    <x v="0"/>
    <n v="0"/>
    <x v="26"/>
    <x v="4"/>
    <x v="2"/>
    <n v="48"/>
    <n v="57.120000000000005"/>
    <n v="48"/>
    <n v="57.120000000000005"/>
    <x v="27"/>
    <x v="6"/>
    <x v="6"/>
    <x v="1"/>
  </r>
  <r>
    <d v="2022-07-25T00:00:00"/>
    <s v="P0044"/>
    <n v="2"/>
    <x v="2"/>
    <x v="1"/>
    <n v="0"/>
    <x v="11"/>
    <x v="1"/>
    <x v="1"/>
    <n v="76"/>
    <n v="82.08"/>
    <n v="152"/>
    <n v="164.16"/>
    <x v="11"/>
    <x v="6"/>
    <x v="6"/>
    <x v="1"/>
  </r>
  <r>
    <d v="2022-07-25T00:00:00"/>
    <s v="P0017"/>
    <n v="12"/>
    <x v="2"/>
    <x v="1"/>
    <n v="0"/>
    <x v="39"/>
    <x v="2"/>
    <x v="0"/>
    <n v="134"/>
    <n v="156.78"/>
    <n v="1608"/>
    <n v="1881.3600000000001"/>
    <x v="11"/>
    <x v="6"/>
    <x v="6"/>
    <x v="1"/>
  </r>
  <r>
    <d v="2022-07-25T00:00:00"/>
    <s v="P0003"/>
    <n v="13"/>
    <x v="1"/>
    <x v="1"/>
    <n v="0"/>
    <x v="6"/>
    <x v="3"/>
    <x v="1"/>
    <n v="71"/>
    <n v="80.94"/>
    <n v="923"/>
    <n v="1052.22"/>
    <x v="11"/>
    <x v="6"/>
    <x v="6"/>
    <x v="1"/>
  </r>
  <r>
    <d v="2022-07-26T00:00:00"/>
    <s v="P0003"/>
    <n v="10"/>
    <x v="1"/>
    <x v="0"/>
    <n v="0"/>
    <x v="6"/>
    <x v="3"/>
    <x v="1"/>
    <n v="71"/>
    <n v="80.94"/>
    <n v="710"/>
    <n v="809.4"/>
    <x v="12"/>
    <x v="6"/>
    <x v="6"/>
    <x v="1"/>
  </r>
  <r>
    <d v="2022-07-26T00:00:00"/>
    <s v="P0026"/>
    <n v="1"/>
    <x v="1"/>
    <x v="1"/>
    <n v="0"/>
    <x v="42"/>
    <x v="4"/>
    <x v="3"/>
    <n v="18"/>
    <n v="24.66"/>
    <n v="18"/>
    <n v="24.66"/>
    <x v="12"/>
    <x v="6"/>
    <x v="6"/>
    <x v="1"/>
  </r>
  <r>
    <d v="2022-08-03T00:00:00"/>
    <s v="P0012"/>
    <n v="5"/>
    <x v="2"/>
    <x v="1"/>
    <n v="0"/>
    <x v="35"/>
    <x v="2"/>
    <x v="1"/>
    <n v="73"/>
    <n v="94.17"/>
    <n v="365"/>
    <n v="470.85"/>
    <x v="2"/>
    <x v="7"/>
    <x v="7"/>
    <x v="1"/>
  </r>
  <r>
    <d v="2022-08-06T00:00:00"/>
    <s v="P0016"/>
    <n v="9"/>
    <x v="1"/>
    <x v="0"/>
    <n v="0"/>
    <x v="21"/>
    <x v="2"/>
    <x v="3"/>
    <n v="13"/>
    <n v="16.64"/>
    <n v="117"/>
    <n v="149.76"/>
    <x v="16"/>
    <x v="7"/>
    <x v="7"/>
    <x v="1"/>
  </r>
  <r>
    <d v="2022-08-08T00:00:00"/>
    <s v="P0016"/>
    <n v="2"/>
    <x v="2"/>
    <x v="0"/>
    <n v="0"/>
    <x v="21"/>
    <x v="2"/>
    <x v="3"/>
    <n v="13"/>
    <n v="16.64"/>
    <n v="26"/>
    <n v="33.28"/>
    <x v="21"/>
    <x v="7"/>
    <x v="7"/>
    <x v="1"/>
  </r>
  <r>
    <d v="2022-08-08T00:00:00"/>
    <s v="P0032"/>
    <n v="12"/>
    <x v="2"/>
    <x v="1"/>
    <n v="0"/>
    <x v="18"/>
    <x v="4"/>
    <x v="1"/>
    <n v="89"/>
    <n v="117.48"/>
    <n v="1068"/>
    <n v="1409.76"/>
    <x v="21"/>
    <x v="7"/>
    <x v="7"/>
    <x v="1"/>
  </r>
  <r>
    <d v="2022-08-08T00:00:00"/>
    <s v="P0021"/>
    <n v="11"/>
    <x v="2"/>
    <x v="1"/>
    <n v="0"/>
    <x v="32"/>
    <x v="0"/>
    <x v="0"/>
    <n v="126"/>
    <n v="162.54"/>
    <n v="1386"/>
    <n v="1787.9399999999998"/>
    <x v="21"/>
    <x v="7"/>
    <x v="7"/>
    <x v="1"/>
  </r>
  <r>
    <d v="2022-08-14T00:00:00"/>
    <s v="P0030"/>
    <n v="14"/>
    <x v="2"/>
    <x v="1"/>
    <n v="0"/>
    <x v="28"/>
    <x v="4"/>
    <x v="0"/>
    <n v="148"/>
    <n v="201.28"/>
    <n v="2072"/>
    <n v="2817.92"/>
    <x v="29"/>
    <x v="7"/>
    <x v="7"/>
    <x v="1"/>
  </r>
  <r>
    <d v="2022-08-15T00:00:00"/>
    <s v="P0011"/>
    <n v="10"/>
    <x v="0"/>
    <x v="1"/>
    <n v="0"/>
    <x v="31"/>
    <x v="2"/>
    <x v="2"/>
    <n v="44"/>
    <n v="48.4"/>
    <n v="440"/>
    <n v="484"/>
    <x v="17"/>
    <x v="7"/>
    <x v="7"/>
    <x v="1"/>
  </r>
  <r>
    <d v="2022-08-15T00:00:00"/>
    <s v="P0015"/>
    <n v="7"/>
    <x v="2"/>
    <x v="0"/>
    <n v="0"/>
    <x v="27"/>
    <x v="2"/>
    <x v="3"/>
    <n v="12"/>
    <n v="15.719999999999999"/>
    <n v="84"/>
    <n v="110.03999999999999"/>
    <x v="17"/>
    <x v="7"/>
    <x v="7"/>
    <x v="1"/>
  </r>
  <r>
    <d v="2022-08-18T00:00:00"/>
    <s v="P0029"/>
    <n v="8"/>
    <x v="1"/>
    <x v="0"/>
    <n v="0"/>
    <x v="19"/>
    <x v="4"/>
    <x v="2"/>
    <n v="47"/>
    <n v="53.11"/>
    <n v="376"/>
    <n v="424.88"/>
    <x v="7"/>
    <x v="7"/>
    <x v="7"/>
    <x v="1"/>
  </r>
  <r>
    <d v="2022-08-18T00:00:00"/>
    <s v="P0010"/>
    <n v="2"/>
    <x v="1"/>
    <x v="1"/>
    <n v="0"/>
    <x v="20"/>
    <x v="2"/>
    <x v="0"/>
    <n v="148"/>
    <n v="164.28"/>
    <n v="296"/>
    <n v="328.56"/>
    <x v="7"/>
    <x v="7"/>
    <x v="7"/>
    <x v="1"/>
  </r>
  <r>
    <d v="2022-08-19T00:00:00"/>
    <s v="P0007"/>
    <n v="3"/>
    <x v="1"/>
    <x v="0"/>
    <n v="0"/>
    <x v="36"/>
    <x v="3"/>
    <x v="2"/>
    <n v="43"/>
    <n v="47.730000000000004"/>
    <n v="129"/>
    <n v="143.19"/>
    <x v="8"/>
    <x v="7"/>
    <x v="7"/>
    <x v="1"/>
  </r>
  <r>
    <d v="2022-08-20T00:00:00"/>
    <s v="P0023"/>
    <n v="13"/>
    <x v="2"/>
    <x v="0"/>
    <n v="0"/>
    <x v="12"/>
    <x v="0"/>
    <x v="0"/>
    <n v="141"/>
    <n v="149.46"/>
    <n v="1833"/>
    <n v="1942.98"/>
    <x v="9"/>
    <x v="7"/>
    <x v="7"/>
    <x v="1"/>
  </r>
  <r>
    <d v="2022-08-20T00:00:00"/>
    <s v="P0033"/>
    <n v="14"/>
    <x v="2"/>
    <x v="0"/>
    <n v="0"/>
    <x v="38"/>
    <x v="4"/>
    <x v="1"/>
    <n v="95"/>
    <n v="119.7"/>
    <n v="1330"/>
    <n v="1675.8"/>
    <x v="9"/>
    <x v="7"/>
    <x v="7"/>
    <x v="1"/>
  </r>
  <r>
    <d v="2022-08-21T00:00:00"/>
    <s v="P0016"/>
    <n v="4"/>
    <x v="2"/>
    <x v="0"/>
    <n v="0"/>
    <x v="21"/>
    <x v="2"/>
    <x v="3"/>
    <n v="13"/>
    <n v="16.64"/>
    <n v="52"/>
    <n v="66.56"/>
    <x v="10"/>
    <x v="7"/>
    <x v="7"/>
    <x v="1"/>
  </r>
  <r>
    <d v="2022-08-23T00:00:00"/>
    <s v="P0044"/>
    <n v="11"/>
    <x v="1"/>
    <x v="0"/>
    <n v="0"/>
    <x v="11"/>
    <x v="1"/>
    <x v="1"/>
    <n v="76"/>
    <n v="82.08"/>
    <n v="836"/>
    <n v="902.88"/>
    <x v="19"/>
    <x v="7"/>
    <x v="7"/>
    <x v="1"/>
  </r>
  <r>
    <d v="2022-08-23T00:00:00"/>
    <s v="P0029"/>
    <n v="14"/>
    <x v="2"/>
    <x v="1"/>
    <n v="0"/>
    <x v="19"/>
    <x v="4"/>
    <x v="2"/>
    <n v="47"/>
    <n v="53.11"/>
    <n v="658"/>
    <n v="743.54"/>
    <x v="19"/>
    <x v="7"/>
    <x v="7"/>
    <x v="1"/>
  </r>
  <r>
    <d v="2022-08-24T00:00:00"/>
    <s v="P0005"/>
    <n v="5"/>
    <x v="2"/>
    <x v="1"/>
    <n v="0"/>
    <x v="24"/>
    <x v="3"/>
    <x v="0"/>
    <n v="133"/>
    <n v="155.61000000000001"/>
    <n v="665"/>
    <n v="778.05000000000007"/>
    <x v="27"/>
    <x v="7"/>
    <x v="7"/>
    <x v="1"/>
  </r>
  <r>
    <d v="2022-08-26T00:00:00"/>
    <s v="P0019"/>
    <n v="13"/>
    <x v="0"/>
    <x v="1"/>
    <n v="0"/>
    <x v="40"/>
    <x v="2"/>
    <x v="0"/>
    <n v="150"/>
    <n v="210"/>
    <n v="1950"/>
    <n v="2730"/>
    <x v="12"/>
    <x v="7"/>
    <x v="7"/>
    <x v="1"/>
  </r>
  <r>
    <d v="2022-08-26T00:00:00"/>
    <s v="P0037"/>
    <n v="8"/>
    <x v="1"/>
    <x v="0"/>
    <n v="0"/>
    <x v="8"/>
    <x v="1"/>
    <x v="1"/>
    <n v="67"/>
    <n v="85.76"/>
    <n v="536"/>
    <n v="686.08"/>
    <x v="12"/>
    <x v="7"/>
    <x v="7"/>
    <x v="1"/>
  </r>
  <r>
    <d v="2022-08-27T00:00:00"/>
    <s v="P0039"/>
    <n v="15"/>
    <x v="0"/>
    <x v="0"/>
    <n v="0"/>
    <x v="34"/>
    <x v="1"/>
    <x v="3"/>
    <n v="37"/>
    <n v="42.55"/>
    <n v="555"/>
    <n v="638.25"/>
    <x v="13"/>
    <x v="7"/>
    <x v="7"/>
    <x v="1"/>
  </r>
  <r>
    <d v="2022-08-28T00:00:00"/>
    <s v="P0005"/>
    <n v="9"/>
    <x v="1"/>
    <x v="0"/>
    <n v="0"/>
    <x v="24"/>
    <x v="3"/>
    <x v="0"/>
    <n v="133"/>
    <n v="155.61000000000001"/>
    <n v="1197"/>
    <n v="1400.4900000000002"/>
    <x v="14"/>
    <x v="7"/>
    <x v="7"/>
    <x v="1"/>
  </r>
  <r>
    <d v="2022-08-28T00:00:00"/>
    <s v="P0039"/>
    <n v="5"/>
    <x v="2"/>
    <x v="0"/>
    <n v="0"/>
    <x v="34"/>
    <x v="1"/>
    <x v="3"/>
    <n v="37"/>
    <n v="42.55"/>
    <n v="185"/>
    <n v="212.75"/>
    <x v="14"/>
    <x v="7"/>
    <x v="7"/>
    <x v="1"/>
  </r>
  <r>
    <d v="2022-08-30T00:00:00"/>
    <s v="P0006"/>
    <n v="6"/>
    <x v="1"/>
    <x v="1"/>
    <n v="0"/>
    <x v="15"/>
    <x v="3"/>
    <x v="1"/>
    <n v="75"/>
    <n v="85.5"/>
    <n v="450"/>
    <n v="513"/>
    <x v="24"/>
    <x v="7"/>
    <x v="7"/>
    <x v="1"/>
  </r>
  <r>
    <d v="2022-08-30T00:00:00"/>
    <s v="P0043"/>
    <n v="6"/>
    <x v="2"/>
    <x v="1"/>
    <n v="0"/>
    <x v="23"/>
    <x v="1"/>
    <x v="1"/>
    <n v="67"/>
    <n v="83.08"/>
    <n v="402"/>
    <n v="498.48"/>
    <x v="24"/>
    <x v="7"/>
    <x v="7"/>
    <x v="1"/>
  </r>
  <r>
    <d v="2022-08-30T00:00:00"/>
    <s v="P0025"/>
    <n v="5"/>
    <x v="2"/>
    <x v="1"/>
    <n v="0"/>
    <x v="7"/>
    <x v="0"/>
    <x v="3"/>
    <n v="7"/>
    <n v="8.33"/>
    <n v="35"/>
    <n v="41.65"/>
    <x v="24"/>
    <x v="7"/>
    <x v="7"/>
    <x v="1"/>
  </r>
  <r>
    <d v="2022-08-31T00:00:00"/>
    <s v="P0015"/>
    <n v="13"/>
    <x v="2"/>
    <x v="1"/>
    <n v="0"/>
    <x v="27"/>
    <x v="2"/>
    <x v="3"/>
    <n v="12"/>
    <n v="15.719999999999999"/>
    <n v="156"/>
    <n v="204.35999999999999"/>
    <x v="25"/>
    <x v="7"/>
    <x v="7"/>
    <x v="1"/>
  </r>
  <r>
    <d v="2022-09-04T00:00:00"/>
    <s v="P0002"/>
    <n v="1"/>
    <x v="2"/>
    <x v="1"/>
    <n v="0"/>
    <x v="29"/>
    <x v="3"/>
    <x v="1"/>
    <n v="105"/>
    <n v="142.80000000000001"/>
    <n v="105"/>
    <n v="142.80000000000001"/>
    <x v="3"/>
    <x v="8"/>
    <x v="8"/>
    <x v="1"/>
  </r>
  <r>
    <d v="2022-09-06T00:00:00"/>
    <s v="P0005"/>
    <n v="12"/>
    <x v="0"/>
    <x v="0"/>
    <n v="0"/>
    <x v="24"/>
    <x v="3"/>
    <x v="0"/>
    <n v="133"/>
    <n v="155.61000000000001"/>
    <n v="1596"/>
    <n v="1867.3200000000002"/>
    <x v="16"/>
    <x v="8"/>
    <x v="8"/>
    <x v="1"/>
  </r>
  <r>
    <d v="2022-09-09T00:00:00"/>
    <s v="P0041"/>
    <n v="9"/>
    <x v="2"/>
    <x v="0"/>
    <n v="0"/>
    <x v="41"/>
    <x v="1"/>
    <x v="0"/>
    <n v="138"/>
    <n v="173.88"/>
    <n v="1242"/>
    <n v="1564.92"/>
    <x v="4"/>
    <x v="8"/>
    <x v="8"/>
    <x v="1"/>
  </r>
  <r>
    <d v="2022-09-09T00:00:00"/>
    <s v="P0003"/>
    <n v="3"/>
    <x v="2"/>
    <x v="0"/>
    <n v="0"/>
    <x v="6"/>
    <x v="3"/>
    <x v="1"/>
    <n v="71"/>
    <n v="80.94"/>
    <n v="213"/>
    <n v="242.82"/>
    <x v="4"/>
    <x v="8"/>
    <x v="8"/>
    <x v="1"/>
  </r>
  <r>
    <d v="2022-09-10T00:00:00"/>
    <s v="P0035"/>
    <n v="15"/>
    <x v="1"/>
    <x v="1"/>
    <n v="0"/>
    <x v="4"/>
    <x v="4"/>
    <x v="3"/>
    <n v="5"/>
    <n v="6.7"/>
    <n v="75"/>
    <n v="100.5"/>
    <x v="26"/>
    <x v="8"/>
    <x v="8"/>
    <x v="1"/>
  </r>
  <r>
    <d v="2022-09-10T00:00:00"/>
    <s v="P0038"/>
    <n v="4"/>
    <x v="2"/>
    <x v="1"/>
    <n v="0"/>
    <x v="1"/>
    <x v="1"/>
    <x v="1"/>
    <n v="72"/>
    <n v="79.92"/>
    <n v="288"/>
    <n v="319.68"/>
    <x v="26"/>
    <x v="8"/>
    <x v="8"/>
    <x v="1"/>
  </r>
  <r>
    <d v="2022-09-14T00:00:00"/>
    <s v="P0029"/>
    <n v="3"/>
    <x v="2"/>
    <x v="1"/>
    <n v="0"/>
    <x v="19"/>
    <x v="4"/>
    <x v="2"/>
    <n v="47"/>
    <n v="53.11"/>
    <n v="141"/>
    <n v="159.32999999999998"/>
    <x v="29"/>
    <x v="8"/>
    <x v="8"/>
    <x v="1"/>
  </r>
  <r>
    <d v="2022-09-15T00:00:00"/>
    <s v="P0037"/>
    <n v="15"/>
    <x v="1"/>
    <x v="0"/>
    <n v="0"/>
    <x v="8"/>
    <x v="1"/>
    <x v="1"/>
    <n v="67"/>
    <n v="85.76"/>
    <n v="1005"/>
    <n v="1286.4000000000001"/>
    <x v="17"/>
    <x v="8"/>
    <x v="8"/>
    <x v="1"/>
  </r>
  <r>
    <d v="2022-09-18T00:00:00"/>
    <s v="P0026"/>
    <n v="14"/>
    <x v="1"/>
    <x v="1"/>
    <n v="0"/>
    <x v="42"/>
    <x v="4"/>
    <x v="3"/>
    <n v="18"/>
    <n v="24.66"/>
    <n v="252"/>
    <n v="345.24"/>
    <x v="7"/>
    <x v="8"/>
    <x v="8"/>
    <x v="1"/>
  </r>
  <r>
    <d v="2022-09-19T00:00:00"/>
    <s v="P0033"/>
    <n v="8"/>
    <x v="0"/>
    <x v="1"/>
    <n v="0"/>
    <x v="38"/>
    <x v="4"/>
    <x v="1"/>
    <n v="95"/>
    <n v="119.7"/>
    <n v="760"/>
    <n v="957.6"/>
    <x v="8"/>
    <x v="8"/>
    <x v="8"/>
    <x v="1"/>
  </r>
  <r>
    <d v="2022-09-20T00:00:00"/>
    <s v="P0033"/>
    <n v="6"/>
    <x v="2"/>
    <x v="0"/>
    <n v="0"/>
    <x v="38"/>
    <x v="4"/>
    <x v="1"/>
    <n v="95"/>
    <n v="119.7"/>
    <n v="570"/>
    <n v="718.2"/>
    <x v="9"/>
    <x v="8"/>
    <x v="8"/>
    <x v="1"/>
  </r>
  <r>
    <d v="2022-09-20T00:00:00"/>
    <s v="P0001"/>
    <n v="10"/>
    <x v="2"/>
    <x v="0"/>
    <n v="0"/>
    <x v="16"/>
    <x v="3"/>
    <x v="1"/>
    <n v="98"/>
    <n v="103.88"/>
    <n v="980"/>
    <n v="1038.8"/>
    <x v="9"/>
    <x v="8"/>
    <x v="8"/>
    <x v="1"/>
  </r>
  <r>
    <d v="2022-09-21T00:00:00"/>
    <s v="P0018"/>
    <n v="14"/>
    <x v="1"/>
    <x v="0"/>
    <n v="0"/>
    <x v="30"/>
    <x v="2"/>
    <x v="3"/>
    <n v="37"/>
    <n v="49.21"/>
    <n v="518"/>
    <n v="688.94"/>
    <x v="10"/>
    <x v="8"/>
    <x v="8"/>
    <x v="1"/>
  </r>
  <r>
    <d v="2022-09-21T00:00:00"/>
    <s v="P0026"/>
    <n v="5"/>
    <x v="2"/>
    <x v="1"/>
    <n v="0"/>
    <x v="42"/>
    <x v="4"/>
    <x v="3"/>
    <n v="18"/>
    <n v="24.66"/>
    <n v="90"/>
    <n v="123.3"/>
    <x v="10"/>
    <x v="8"/>
    <x v="8"/>
    <x v="1"/>
  </r>
  <r>
    <d v="2022-09-22T00:00:00"/>
    <s v="P0043"/>
    <n v="12"/>
    <x v="1"/>
    <x v="0"/>
    <n v="0"/>
    <x v="23"/>
    <x v="1"/>
    <x v="1"/>
    <n v="67"/>
    <n v="83.08"/>
    <n v="804"/>
    <n v="996.96"/>
    <x v="18"/>
    <x v="8"/>
    <x v="8"/>
    <x v="1"/>
  </r>
  <r>
    <d v="2022-09-23T00:00:00"/>
    <s v="P0012"/>
    <n v="12"/>
    <x v="2"/>
    <x v="0"/>
    <n v="0"/>
    <x v="35"/>
    <x v="2"/>
    <x v="1"/>
    <n v="73"/>
    <n v="94.17"/>
    <n v="876"/>
    <n v="1130.04"/>
    <x v="19"/>
    <x v="8"/>
    <x v="8"/>
    <x v="1"/>
  </r>
  <r>
    <d v="2022-09-24T00:00:00"/>
    <s v="P0032"/>
    <n v="14"/>
    <x v="2"/>
    <x v="0"/>
    <n v="0"/>
    <x v="18"/>
    <x v="4"/>
    <x v="1"/>
    <n v="89"/>
    <n v="117.48"/>
    <n v="1246"/>
    <n v="1644.72"/>
    <x v="27"/>
    <x v="8"/>
    <x v="8"/>
    <x v="1"/>
  </r>
  <r>
    <d v="2022-09-24T00:00:00"/>
    <s v="P0032"/>
    <n v="8"/>
    <x v="2"/>
    <x v="1"/>
    <n v="0"/>
    <x v="18"/>
    <x v="4"/>
    <x v="1"/>
    <n v="89"/>
    <n v="117.48"/>
    <n v="712"/>
    <n v="939.84"/>
    <x v="27"/>
    <x v="8"/>
    <x v="8"/>
    <x v="1"/>
  </r>
  <r>
    <d v="2022-09-27T00:00:00"/>
    <s v="P0036"/>
    <n v="4"/>
    <x v="2"/>
    <x v="1"/>
    <n v="0"/>
    <x v="43"/>
    <x v="4"/>
    <x v="1"/>
    <n v="90"/>
    <n v="96.3"/>
    <n v="360"/>
    <n v="385.2"/>
    <x v="13"/>
    <x v="8"/>
    <x v="8"/>
    <x v="1"/>
  </r>
  <r>
    <d v="2022-09-27T00:00:00"/>
    <s v="P0044"/>
    <n v="9"/>
    <x v="2"/>
    <x v="1"/>
    <n v="0"/>
    <x v="11"/>
    <x v="1"/>
    <x v="1"/>
    <n v="76"/>
    <n v="82.08"/>
    <n v="684"/>
    <n v="738.72"/>
    <x v="13"/>
    <x v="8"/>
    <x v="8"/>
    <x v="1"/>
  </r>
  <r>
    <d v="2022-09-27T00:00:00"/>
    <s v="P0038"/>
    <n v="3"/>
    <x v="0"/>
    <x v="1"/>
    <n v="0"/>
    <x v="1"/>
    <x v="1"/>
    <x v="1"/>
    <n v="72"/>
    <n v="79.92"/>
    <n v="216"/>
    <n v="239.76"/>
    <x v="13"/>
    <x v="8"/>
    <x v="8"/>
    <x v="1"/>
  </r>
  <r>
    <d v="2022-09-29T00:00:00"/>
    <s v="P0034"/>
    <n v="13"/>
    <x v="2"/>
    <x v="0"/>
    <n v="0"/>
    <x v="13"/>
    <x v="4"/>
    <x v="2"/>
    <n v="55"/>
    <n v="58.3"/>
    <n v="715"/>
    <n v="757.9"/>
    <x v="28"/>
    <x v="8"/>
    <x v="8"/>
    <x v="1"/>
  </r>
  <r>
    <d v="2022-10-03T00:00:00"/>
    <s v="P0011"/>
    <n v="5"/>
    <x v="2"/>
    <x v="1"/>
    <n v="0"/>
    <x v="31"/>
    <x v="2"/>
    <x v="2"/>
    <n v="44"/>
    <n v="48.4"/>
    <n v="220"/>
    <n v="242"/>
    <x v="2"/>
    <x v="9"/>
    <x v="9"/>
    <x v="1"/>
  </r>
  <r>
    <d v="2022-10-04T00:00:00"/>
    <s v="P0007"/>
    <n v="15"/>
    <x v="2"/>
    <x v="0"/>
    <n v="0"/>
    <x v="36"/>
    <x v="3"/>
    <x v="2"/>
    <n v="43"/>
    <n v="47.730000000000004"/>
    <n v="645"/>
    <n v="715.95"/>
    <x v="3"/>
    <x v="9"/>
    <x v="9"/>
    <x v="1"/>
  </r>
  <r>
    <d v="2022-10-06T00:00:00"/>
    <s v="P0035"/>
    <n v="1"/>
    <x v="2"/>
    <x v="0"/>
    <n v="0"/>
    <x v="4"/>
    <x v="4"/>
    <x v="3"/>
    <n v="5"/>
    <n v="6.7"/>
    <n v="5"/>
    <n v="6.7"/>
    <x v="16"/>
    <x v="9"/>
    <x v="9"/>
    <x v="1"/>
  </r>
  <r>
    <d v="2022-10-09T00:00:00"/>
    <s v="P0038"/>
    <n v="14"/>
    <x v="1"/>
    <x v="0"/>
    <n v="0"/>
    <x v="1"/>
    <x v="1"/>
    <x v="1"/>
    <n v="72"/>
    <n v="79.92"/>
    <n v="1008"/>
    <n v="1118.8800000000001"/>
    <x v="4"/>
    <x v="9"/>
    <x v="9"/>
    <x v="1"/>
  </r>
  <r>
    <d v="2022-10-10T00:00:00"/>
    <s v="P0019"/>
    <n v="9"/>
    <x v="2"/>
    <x v="0"/>
    <n v="0"/>
    <x v="40"/>
    <x v="2"/>
    <x v="0"/>
    <n v="150"/>
    <n v="210"/>
    <n v="1350"/>
    <n v="1890"/>
    <x v="26"/>
    <x v="9"/>
    <x v="9"/>
    <x v="1"/>
  </r>
  <r>
    <d v="2022-10-10T00:00:00"/>
    <s v="P0044"/>
    <n v="12"/>
    <x v="1"/>
    <x v="0"/>
    <n v="0"/>
    <x v="11"/>
    <x v="1"/>
    <x v="1"/>
    <n v="76"/>
    <n v="82.08"/>
    <n v="912"/>
    <n v="984.96"/>
    <x v="26"/>
    <x v="9"/>
    <x v="9"/>
    <x v="1"/>
  </r>
  <r>
    <d v="2022-10-11T00:00:00"/>
    <s v="P0008"/>
    <n v="10"/>
    <x v="2"/>
    <x v="0"/>
    <n v="0"/>
    <x v="25"/>
    <x v="3"/>
    <x v="1"/>
    <n v="83"/>
    <n v="94.62"/>
    <n v="830"/>
    <n v="946.2"/>
    <x v="5"/>
    <x v="9"/>
    <x v="9"/>
    <x v="1"/>
  </r>
  <r>
    <d v="2022-10-13T00:00:00"/>
    <s v="P0002"/>
    <n v="15"/>
    <x v="1"/>
    <x v="0"/>
    <n v="0"/>
    <x v="29"/>
    <x v="3"/>
    <x v="1"/>
    <n v="105"/>
    <n v="142.80000000000001"/>
    <n v="1575"/>
    <n v="2142"/>
    <x v="22"/>
    <x v="9"/>
    <x v="9"/>
    <x v="1"/>
  </r>
  <r>
    <d v="2022-10-14T00:00:00"/>
    <s v="P0044"/>
    <n v="15"/>
    <x v="0"/>
    <x v="0"/>
    <n v="0"/>
    <x v="11"/>
    <x v="1"/>
    <x v="1"/>
    <n v="76"/>
    <n v="82.08"/>
    <n v="1140"/>
    <n v="1231.2"/>
    <x v="29"/>
    <x v="9"/>
    <x v="9"/>
    <x v="1"/>
  </r>
  <r>
    <d v="2022-10-15T00:00:00"/>
    <s v="P0015"/>
    <n v="10"/>
    <x v="2"/>
    <x v="1"/>
    <n v="0"/>
    <x v="27"/>
    <x v="2"/>
    <x v="3"/>
    <n v="12"/>
    <n v="15.719999999999999"/>
    <n v="120"/>
    <n v="157.19999999999999"/>
    <x v="17"/>
    <x v="9"/>
    <x v="9"/>
    <x v="1"/>
  </r>
  <r>
    <d v="2022-10-16T00:00:00"/>
    <s v="P0036"/>
    <n v="3"/>
    <x v="1"/>
    <x v="0"/>
    <n v="0"/>
    <x v="43"/>
    <x v="4"/>
    <x v="1"/>
    <n v="90"/>
    <n v="96.3"/>
    <n v="270"/>
    <n v="288.89999999999998"/>
    <x v="23"/>
    <x v="9"/>
    <x v="9"/>
    <x v="1"/>
  </r>
  <r>
    <d v="2022-10-23T00:00:00"/>
    <s v="P0024"/>
    <n v="14"/>
    <x v="1"/>
    <x v="1"/>
    <n v="0"/>
    <x v="0"/>
    <x v="0"/>
    <x v="0"/>
    <n v="144"/>
    <n v="156.96"/>
    <n v="2016"/>
    <n v="2197.44"/>
    <x v="19"/>
    <x v="9"/>
    <x v="9"/>
    <x v="1"/>
  </r>
  <r>
    <d v="2022-10-30T00:00:00"/>
    <s v="P0042"/>
    <n v="3"/>
    <x v="2"/>
    <x v="1"/>
    <n v="0"/>
    <x v="10"/>
    <x v="1"/>
    <x v="0"/>
    <n v="120"/>
    <n v="162"/>
    <n v="360"/>
    <n v="486"/>
    <x v="24"/>
    <x v="9"/>
    <x v="9"/>
    <x v="1"/>
  </r>
  <r>
    <d v="2022-10-31T00:00:00"/>
    <s v="P0038"/>
    <n v="8"/>
    <x v="2"/>
    <x v="0"/>
    <n v="0"/>
    <x v="1"/>
    <x v="1"/>
    <x v="1"/>
    <n v="72"/>
    <n v="79.92"/>
    <n v="576"/>
    <n v="639.36"/>
    <x v="25"/>
    <x v="9"/>
    <x v="9"/>
    <x v="1"/>
  </r>
  <r>
    <d v="2022-11-01T00:00:00"/>
    <s v="P0012"/>
    <n v="15"/>
    <x v="0"/>
    <x v="0"/>
    <n v="0"/>
    <x v="35"/>
    <x v="2"/>
    <x v="1"/>
    <n v="73"/>
    <n v="94.17"/>
    <n v="1095"/>
    <n v="1412.55"/>
    <x v="0"/>
    <x v="10"/>
    <x v="10"/>
    <x v="1"/>
  </r>
  <r>
    <d v="2022-11-02T00:00:00"/>
    <s v="P0015"/>
    <n v="15"/>
    <x v="0"/>
    <x v="1"/>
    <n v="0"/>
    <x v="27"/>
    <x v="2"/>
    <x v="3"/>
    <n v="12"/>
    <n v="15.719999999999999"/>
    <n v="180"/>
    <n v="235.79999999999998"/>
    <x v="1"/>
    <x v="10"/>
    <x v="10"/>
    <x v="1"/>
  </r>
  <r>
    <d v="2022-11-02T00:00:00"/>
    <s v="P0030"/>
    <n v="15"/>
    <x v="2"/>
    <x v="1"/>
    <n v="0"/>
    <x v="28"/>
    <x v="4"/>
    <x v="0"/>
    <n v="148"/>
    <n v="201.28"/>
    <n v="2220"/>
    <n v="3019.2"/>
    <x v="1"/>
    <x v="10"/>
    <x v="10"/>
    <x v="1"/>
  </r>
  <r>
    <d v="2022-11-02T00:00:00"/>
    <s v="P0035"/>
    <n v="5"/>
    <x v="2"/>
    <x v="1"/>
    <n v="0"/>
    <x v="4"/>
    <x v="4"/>
    <x v="3"/>
    <n v="5"/>
    <n v="6.7"/>
    <n v="25"/>
    <n v="33.5"/>
    <x v="1"/>
    <x v="10"/>
    <x v="10"/>
    <x v="1"/>
  </r>
  <r>
    <d v="2022-11-03T00:00:00"/>
    <s v="P0020"/>
    <n v="11"/>
    <x v="1"/>
    <x v="0"/>
    <n v="0"/>
    <x v="14"/>
    <x v="0"/>
    <x v="2"/>
    <n v="61"/>
    <n v="76.25"/>
    <n v="671"/>
    <n v="838.75"/>
    <x v="2"/>
    <x v="10"/>
    <x v="10"/>
    <x v="1"/>
  </r>
  <r>
    <d v="2022-11-04T00:00:00"/>
    <s v="P0008"/>
    <n v="10"/>
    <x v="2"/>
    <x v="0"/>
    <n v="0"/>
    <x v="25"/>
    <x v="3"/>
    <x v="1"/>
    <n v="83"/>
    <n v="94.62"/>
    <n v="830"/>
    <n v="946.2"/>
    <x v="3"/>
    <x v="10"/>
    <x v="10"/>
    <x v="1"/>
  </r>
  <r>
    <d v="2022-11-05T00:00:00"/>
    <s v="P0019"/>
    <n v="15"/>
    <x v="2"/>
    <x v="1"/>
    <n v="0"/>
    <x v="40"/>
    <x v="2"/>
    <x v="0"/>
    <n v="150"/>
    <n v="210"/>
    <n v="2250"/>
    <n v="3150"/>
    <x v="15"/>
    <x v="10"/>
    <x v="10"/>
    <x v="1"/>
  </r>
  <r>
    <d v="2022-11-06T00:00:00"/>
    <s v="P0043"/>
    <n v="13"/>
    <x v="2"/>
    <x v="1"/>
    <n v="0"/>
    <x v="23"/>
    <x v="1"/>
    <x v="1"/>
    <n v="67"/>
    <n v="83.08"/>
    <n v="871"/>
    <n v="1080.04"/>
    <x v="16"/>
    <x v="10"/>
    <x v="10"/>
    <x v="1"/>
  </r>
  <r>
    <d v="2022-11-06T00:00:00"/>
    <s v="P0015"/>
    <n v="13"/>
    <x v="1"/>
    <x v="0"/>
    <n v="0"/>
    <x v="27"/>
    <x v="2"/>
    <x v="3"/>
    <n v="12"/>
    <n v="15.719999999999999"/>
    <n v="156"/>
    <n v="204.35999999999999"/>
    <x v="16"/>
    <x v="10"/>
    <x v="10"/>
    <x v="1"/>
  </r>
  <r>
    <d v="2022-11-06T00:00:00"/>
    <s v="P0042"/>
    <n v="13"/>
    <x v="2"/>
    <x v="1"/>
    <n v="0"/>
    <x v="10"/>
    <x v="1"/>
    <x v="0"/>
    <n v="120"/>
    <n v="162"/>
    <n v="1560"/>
    <n v="2106"/>
    <x v="16"/>
    <x v="10"/>
    <x v="10"/>
    <x v="1"/>
  </r>
  <r>
    <d v="2022-11-07T00:00:00"/>
    <s v="P0040"/>
    <n v="13"/>
    <x v="1"/>
    <x v="1"/>
    <n v="0"/>
    <x v="17"/>
    <x v="1"/>
    <x v="1"/>
    <n v="90"/>
    <n v="115.2"/>
    <n v="1170"/>
    <n v="1497.6000000000001"/>
    <x v="20"/>
    <x v="10"/>
    <x v="10"/>
    <x v="1"/>
  </r>
  <r>
    <d v="2022-11-08T00:00:00"/>
    <s v="P0036"/>
    <n v="11"/>
    <x v="0"/>
    <x v="1"/>
    <n v="0"/>
    <x v="43"/>
    <x v="4"/>
    <x v="1"/>
    <n v="90"/>
    <n v="96.3"/>
    <n v="990"/>
    <n v="1059.3"/>
    <x v="21"/>
    <x v="10"/>
    <x v="10"/>
    <x v="1"/>
  </r>
  <r>
    <d v="2022-11-08T00:00:00"/>
    <s v="P0019"/>
    <n v="10"/>
    <x v="0"/>
    <x v="0"/>
    <n v="0"/>
    <x v="40"/>
    <x v="2"/>
    <x v="0"/>
    <n v="150"/>
    <n v="210"/>
    <n v="1500"/>
    <n v="2100"/>
    <x v="21"/>
    <x v="10"/>
    <x v="10"/>
    <x v="1"/>
  </r>
  <r>
    <d v="2022-11-09T00:00:00"/>
    <s v="P0027"/>
    <n v="8"/>
    <x v="1"/>
    <x v="1"/>
    <n v="0"/>
    <x v="26"/>
    <x v="4"/>
    <x v="2"/>
    <n v="48"/>
    <n v="57.120000000000005"/>
    <n v="384"/>
    <n v="456.96000000000004"/>
    <x v="4"/>
    <x v="10"/>
    <x v="10"/>
    <x v="1"/>
  </r>
  <r>
    <d v="2022-11-10T00:00:00"/>
    <s v="P0018"/>
    <n v="7"/>
    <x v="2"/>
    <x v="0"/>
    <n v="0"/>
    <x v="30"/>
    <x v="2"/>
    <x v="3"/>
    <n v="37"/>
    <n v="49.21"/>
    <n v="259"/>
    <n v="344.47"/>
    <x v="26"/>
    <x v="10"/>
    <x v="10"/>
    <x v="1"/>
  </r>
  <r>
    <d v="2022-11-13T00:00:00"/>
    <s v="P0027"/>
    <n v="10"/>
    <x v="0"/>
    <x v="1"/>
    <n v="0"/>
    <x v="26"/>
    <x v="4"/>
    <x v="2"/>
    <n v="48"/>
    <n v="57.120000000000005"/>
    <n v="480"/>
    <n v="571.20000000000005"/>
    <x v="22"/>
    <x v="10"/>
    <x v="10"/>
    <x v="1"/>
  </r>
  <r>
    <d v="2022-11-14T00:00:00"/>
    <s v="P0002"/>
    <n v="1"/>
    <x v="2"/>
    <x v="1"/>
    <n v="0"/>
    <x v="29"/>
    <x v="3"/>
    <x v="1"/>
    <n v="105"/>
    <n v="142.80000000000001"/>
    <n v="105"/>
    <n v="142.80000000000001"/>
    <x v="29"/>
    <x v="10"/>
    <x v="10"/>
    <x v="1"/>
  </r>
  <r>
    <d v="2022-11-15T00:00:00"/>
    <s v="P0012"/>
    <n v="14"/>
    <x v="2"/>
    <x v="1"/>
    <n v="0"/>
    <x v="35"/>
    <x v="2"/>
    <x v="1"/>
    <n v="73"/>
    <n v="94.17"/>
    <n v="1022"/>
    <n v="1318.38"/>
    <x v="17"/>
    <x v="10"/>
    <x v="10"/>
    <x v="1"/>
  </r>
  <r>
    <d v="2022-11-16T00:00:00"/>
    <s v="P0017"/>
    <n v="8"/>
    <x v="1"/>
    <x v="0"/>
    <n v="0"/>
    <x v="39"/>
    <x v="2"/>
    <x v="0"/>
    <n v="134"/>
    <n v="156.78"/>
    <n v="1072"/>
    <n v="1254.24"/>
    <x v="23"/>
    <x v="10"/>
    <x v="10"/>
    <x v="1"/>
  </r>
  <r>
    <d v="2022-11-18T00:00:00"/>
    <s v="P0034"/>
    <n v="8"/>
    <x v="2"/>
    <x v="1"/>
    <n v="0"/>
    <x v="13"/>
    <x v="4"/>
    <x v="2"/>
    <n v="55"/>
    <n v="58.3"/>
    <n v="440"/>
    <n v="466.4"/>
    <x v="7"/>
    <x v="10"/>
    <x v="10"/>
    <x v="1"/>
  </r>
  <r>
    <d v="2022-11-21T00:00:00"/>
    <s v="P0020"/>
    <n v="6"/>
    <x v="2"/>
    <x v="1"/>
    <n v="0"/>
    <x v="14"/>
    <x v="0"/>
    <x v="2"/>
    <n v="61"/>
    <n v="76.25"/>
    <n v="366"/>
    <n v="457.5"/>
    <x v="10"/>
    <x v="10"/>
    <x v="10"/>
    <x v="1"/>
  </r>
  <r>
    <d v="2022-11-23T00:00:00"/>
    <s v="P0036"/>
    <n v="12"/>
    <x v="1"/>
    <x v="0"/>
    <n v="0"/>
    <x v="43"/>
    <x v="4"/>
    <x v="1"/>
    <n v="90"/>
    <n v="96.3"/>
    <n v="1080"/>
    <n v="1155.5999999999999"/>
    <x v="19"/>
    <x v="10"/>
    <x v="10"/>
    <x v="1"/>
  </r>
  <r>
    <d v="2022-11-25T00:00:00"/>
    <s v="P0004"/>
    <n v="5"/>
    <x v="2"/>
    <x v="1"/>
    <n v="0"/>
    <x v="3"/>
    <x v="3"/>
    <x v="2"/>
    <n v="44"/>
    <n v="48.84"/>
    <n v="220"/>
    <n v="244.20000000000002"/>
    <x v="11"/>
    <x v="10"/>
    <x v="10"/>
    <x v="1"/>
  </r>
  <r>
    <d v="2022-11-26T00:00:00"/>
    <s v="P0032"/>
    <n v="5"/>
    <x v="2"/>
    <x v="0"/>
    <n v="0"/>
    <x v="18"/>
    <x v="4"/>
    <x v="1"/>
    <n v="89"/>
    <n v="117.48"/>
    <n v="445"/>
    <n v="587.4"/>
    <x v="12"/>
    <x v="10"/>
    <x v="10"/>
    <x v="1"/>
  </r>
  <r>
    <d v="2022-11-27T00:00:00"/>
    <s v="P0034"/>
    <n v="15"/>
    <x v="2"/>
    <x v="0"/>
    <n v="0"/>
    <x v="13"/>
    <x v="4"/>
    <x v="2"/>
    <n v="55"/>
    <n v="58.3"/>
    <n v="825"/>
    <n v="874.5"/>
    <x v="13"/>
    <x v="10"/>
    <x v="10"/>
    <x v="1"/>
  </r>
  <r>
    <d v="2022-11-28T00:00:00"/>
    <s v="P0031"/>
    <n v="8"/>
    <x v="2"/>
    <x v="1"/>
    <n v="0"/>
    <x v="5"/>
    <x v="4"/>
    <x v="1"/>
    <n v="93"/>
    <n v="104.16"/>
    <n v="744"/>
    <n v="833.28"/>
    <x v="14"/>
    <x v="10"/>
    <x v="10"/>
    <x v="1"/>
  </r>
  <r>
    <d v="2022-11-30T00:00:00"/>
    <s v="P0015"/>
    <n v="2"/>
    <x v="2"/>
    <x v="0"/>
    <n v="0"/>
    <x v="27"/>
    <x v="2"/>
    <x v="3"/>
    <n v="12"/>
    <n v="15.719999999999999"/>
    <n v="24"/>
    <n v="31.439999999999998"/>
    <x v="24"/>
    <x v="10"/>
    <x v="10"/>
    <x v="1"/>
  </r>
  <r>
    <d v="2022-12-03T00:00:00"/>
    <s v="P0028"/>
    <n v="5"/>
    <x v="0"/>
    <x v="1"/>
    <n v="0"/>
    <x v="33"/>
    <x v="4"/>
    <x v="3"/>
    <n v="37"/>
    <n v="41.81"/>
    <n v="185"/>
    <n v="209.05"/>
    <x v="2"/>
    <x v="11"/>
    <x v="11"/>
    <x v="1"/>
  </r>
  <r>
    <d v="2022-12-04T00:00:00"/>
    <s v="P0026"/>
    <n v="10"/>
    <x v="2"/>
    <x v="1"/>
    <n v="0"/>
    <x v="42"/>
    <x v="4"/>
    <x v="3"/>
    <n v="18"/>
    <n v="24.66"/>
    <n v="180"/>
    <n v="246.6"/>
    <x v="3"/>
    <x v="11"/>
    <x v="11"/>
    <x v="1"/>
  </r>
  <r>
    <d v="2022-12-04T00:00:00"/>
    <s v="P0044"/>
    <n v="15"/>
    <x v="2"/>
    <x v="1"/>
    <n v="0"/>
    <x v="11"/>
    <x v="1"/>
    <x v="1"/>
    <n v="76"/>
    <n v="82.08"/>
    <n v="1140"/>
    <n v="1231.2"/>
    <x v="3"/>
    <x v="11"/>
    <x v="11"/>
    <x v="1"/>
  </r>
  <r>
    <d v="2022-12-07T00:00:00"/>
    <s v="P0038"/>
    <n v="12"/>
    <x v="2"/>
    <x v="1"/>
    <n v="0"/>
    <x v="1"/>
    <x v="1"/>
    <x v="1"/>
    <n v="72"/>
    <n v="79.92"/>
    <n v="864"/>
    <n v="959.04"/>
    <x v="20"/>
    <x v="11"/>
    <x v="11"/>
    <x v="1"/>
  </r>
  <r>
    <d v="2022-12-07T00:00:00"/>
    <s v="P0016"/>
    <n v="13"/>
    <x v="2"/>
    <x v="0"/>
    <n v="0"/>
    <x v="21"/>
    <x v="2"/>
    <x v="3"/>
    <n v="13"/>
    <n v="16.64"/>
    <n v="169"/>
    <n v="216.32"/>
    <x v="20"/>
    <x v="11"/>
    <x v="11"/>
    <x v="1"/>
  </r>
  <r>
    <d v="2022-12-07T00:00:00"/>
    <s v="P0038"/>
    <n v="5"/>
    <x v="2"/>
    <x v="1"/>
    <n v="0"/>
    <x v="1"/>
    <x v="1"/>
    <x v="1"/>
    <n v="72"/>
    <n v="79.92"/>
    <n v="360"/>
    <n v="399.6"/>
    <x v="20"/>
    <x v="11"/>
    <x v="11"/>
    <x v="1"/>
  </r>
  <r>
    <d v="2022-12-11T00:00:00"/>
    <s v="P0027"/>
    <n v="5"/>
    <x v="2"/>
    <x v="0"/>
    <n v="0"/>
    <x v="26"/>
    <x v="4"/>
    <x v="2"/>
    <n v="48"/>
    <n v="57.120000000000005"/>
    <n v="240"/>
    <n v="285.60000000000002"/>
    <x v="5"/>
    <x v="11"/>
    <x v="11"/>
    <x v="1"/>
  </r>
  <r>
    <d v="2022-12-11T00:00:00"/>
    <s v="P0013"/>
    <n v="9"/>
    <x v="0"/>
    <x v="0"/>
    <n v="0"/>
    <x v="2"/>
    <x v="2"/>
    <x v="1"/>
    <n v="112"/>
    <n v="122.08"/>
    <n v="1008"/>
    <n v="1098.72"/>
    <x v="5"/>
    <x v="11"/>
    <x v="11"/>
    <x v="1"/>
  </r>
  <r>
    <d v="2022-12-11T00:00:00"/>
    <s v="P0014"/>
    <n v="10"/>
    <x v="1"/>
    <x v="1"/>
    <n v="0"/>
    <x v="9"/>
    <x v="2"/>
    <x v="1"/>
    <n v="112"/>
    <n v="146.72"/>
    <n v="1120"/>
    <n v="1467.2"/>
    <x v="5"/>
    <x v="11"/>
    <x v="11"/>
    <x v="1"/>
  </r>
  <r>
    <d v="2022-12-12T00:00:00"/>
    <s v="P0030"/>
    <n v="9"/>
    <x v="0"/>
    <x v="1"/>
    <n v="0"/>
    <x v="28"/>
    <x v="4"/>
    <x v="0"/>
    <n v="148"/>
    <n v="201.28"/>
    <n v="1332"/>
    <n v="1811.52"/>
    <x v="6"/>
    <x v="11"/>
    <x v="11"/>
    <x v="1"/>
  </r>
  <r>
    <d v="2022-12-12T00:00:00"/>
    <s v="P0041"/>
    <n v="10"/>
    <x v="0"/>
    <x v="0"/>
    <n v="0"/>
    <x v="41"/>
    <x v="1"/>
    <x v="0"/>
    <n v="138"/>
    <n v="173.88"/>
    <n v="1380"/>
    <n v="1738.8"/>
    <x v="6"/>
    <x v="11"/>
    <x v="11"/>
    <x v="1"/>
  </r>
  <r>
    <d v="2022-12-14T00:00:00"/>
    <s v="P0005"/>
    <n v="4"/>
    <x v="2"/>
    <x v="1"/>
    <n v="0"/>
    <x v="24"/>
    <x v="3"/>
    <x v="0"/>
    <n v="133"/>
    <n v="155.61000000000001"/>
    <n v="532"/>
    <n v="622.44000000000005"/>
    <x v="29"/>
    <x v="11"/>
    <x v="11"/>
    <x v="1"/>
  </r>
  <r>
    <d v="2022-12-15T00:00:00"/>
    <s v="P0009"/>
    <n v="13"/>
    <x v="2"/>
    <x v="0"/>
    <n v="0"/>
    <x v="37"/>
    <x v="3"/>
    <x v="3"/>
    <n v="6"/>
    <n v="7.8599999999999994"/>
    <n v="78"/>
    <n v="102.17999999999999"/>
    <x v="17"/>
    <x v="11"/>
    <x v="11"/>
    <x v="1"/>
  </r>
  <r>
    <d v="2022-12-19T00:00:00"/>
    <s v="P0044"/>
    <n v="7"/>
    <x v="2"/>
    <x v="0"/>
    <n v="0"/>
    <x v="11"/>
    <x v="1"/>
    <x v="1"/>
    <n v="76"/>
    <n v="82.08"/>
    <n v="532"/>
    <n v="574.55999999999995"/>
    <x v="8"/>
    <x v="11"/>
    <x v="11"/>
    <x v="1"/>
  </r>
  <r>
    <d v="2022-12-19T00:00:00"/>
    <s v="P0011"/>
    <n v="14"/>
    <x v="2"/>
    <x v="1"/>
    <n v="0"/>
    <x v="31"/>
    <x v="2"/>
    <x v="2"/>
    <n v="44"/>
    <n v="48.4"/>
    <n v="616"/>
    <n v="677.6"/>
    <x v="8"/>
    <x v="11"/>
    <x v="11"/>
    <x v="1"/>
  </r>
  <r>
    <d v="2022-12-19T00:00:00"/>
    <s v="P0009"/>
    <n v="11"/>
    <x v="1"/>
    <x v="0"/>
    <n v="0"/>
    <x v="37"/>
    <x v="3"/>
    <x v="3"/>
    <n v="6"/>
    <n v="7.8599999999999994"/>
    <n v="66"/>
    <n v="86.46"/>
    <x v="8"/>
    <x v="11"/>
    <x v="11"/>
    <x v="1"/>
  </r>
  <r>
    <d v="2022-12-21T00:00:00"/>
    <s v="P0006"/>
    <n v="10"/>
    <x v="2"/>
    <x v="0"/>
    <n v="0"/>
    <x v="15"/>
    <x v="3"/>
    <x v="1"/>
    <n v="75"/>
    <n v="85.5"/>
    <n v="750"/>
    <n v="855"/>
    <x v="10"/>
    <x v="11"/>
    <x v="11"/>
    <x v="1"/>
  </r>
  <r>
    <d v="2022-12-29T00:00:00"/>
    <s v="P0008"/>
    <n v="15"/>
    <x v="2"/>
    <x v="0"/>
    <n v="0"/>
    <x v="25"/>
    <x v="3"/>
    <x v="1"/>
    <n v="83"/>
    <n v="94.62"/>
    <n v="1245"/>
    <n v="1419.3000000000002"/>
    <x v="28"/>
    <x v="11"/>
    <x v="11"/>
    <x v="1"/>
  </r>
  <r>
    <d v="2022-12-29T00:00:00"/>
    <s v="P0042"/>
    <n v="1"/>
    <x v="0"/>
    <x v="1"/>
    <n v="0"/>
    <x v="10"/>
    <x v="1"/>
    <x v="0"/>
    <n v="120"/>
    <n v="162"/>
    <n v="120"/>
    <n v="162"/>
    <x v="28"/>
    <x v="11"/>
    <x v="11"/>
    <x v="1"/>
  </r>
  <r>
    <d v="2022-12-30T00:00:00"/>
    <s v="P0041"/>
    <n v="14"/>
    <x v="2"/>
    <x v="0"/>
    <n v="0"/>
    <x v="41"/>
    <x v="1"/>
    <x v="0"/>
    <n v="138"/>
    <n v="173.88"/>
    <n v="1932"/>
    <n v="2434.3199999999997"/>
    <x v="24"/>
    <x v="11"/>
    <x v="11"/>
    <x v="1"/>
  </r>
  <r>
    <d v="2022-12-31T00:00:00"/>
    <s v="P0033"/>
    <n v="12"/>
    <x v="1"/>
    <x v="0"/>
    <n v="0"/>
    <x v="38"/>
    <x v="4"/>
    <x v="1"/>
    <n v="95"/>
    <n v="119.7"/>
    <n v="1140"/>
    <n v="1436.4"/>
    <x v="25"/>
    <x v="11"/>
    <x v="11"/>
    <x v="1"/>
  </r>
  <r>
    <d v="2022-12-31T00:00:00"/>
    <s v="P0011"/>
    <n v="6"/>
    <x v="1"/>
    <x v="0"/>
    <n v="0"/>
    <x v="31"/>
    <x v="2"/>
    <x v="2"/>
    <n v="44"/>
    <n v="48.4"/>
    <n v="264"/>
    <n v="290.39999999999998"/>
    <x v="25"/>
    <x v="11"/>
    <x v="11"/>
    <x v="1"/>
  </r>
  <r>
    <d v="2022-12-31T00:00:00"/>
    <s v="P0011"/>
    <n v="3"/>
    <x v="0"/>
    <x v="1"/>
    <n v="0"/>
    <x v="31"/>
    <x v="2"/>
    <x v="2"/>
    <n v="44"/>
    <n v="48.4"/>
    <n v="132"/>
    <n v="145.19999999999999"/>
    <x v="25"/>
    <x v="11"/>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9FFB9-08FD-423B-AAD5-F71E7021F7D2}" name="Productwise" cacheId="11"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Q1:T17" firstHeaderRow="1" firstDataRow="2" firstDataCol="2"/>
  <pivotFields count="17">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pivotField compact="0" outline="0" showAll="0">
      <items count="13">
        <item h="1" x="0"/>
        <item h="1" x="1"/>
        <item h="1" x="2"/>
        <item x="3"/>
        <item h="1" x="4"/>
        <item h="1" x="5"/>
        <item h="1" x="6"/>
        <item h="1" x="7"/>
        <item h="1" x="8"/>
        <item h="1" x="9"/>
        <item h="1" x="10"/>
        <item h="1" x="11"/>
        <item t="default"/>
      </items>
    </pivotField>
    <pivotField compact="0" outline="0" showAll="0">
      <items count="3">
        <item h="1" x="0"/>
        <item x="1"/>
        <item t="default"/>
      </items>
    </pivotField>
  </pivotFields>
  <rowFields count="2">
    <field x="6"/>
    <field x="8"/>
  </rowFields>
  <rowItems count="15">
    <i>
      <x v="1"/>
      <x v="1"/>
    </i>
    <i>
      <x v="2"/>
      <x v="1"/>
    </i>
    <i>
      <x v="3"/>
      <x v="2"/>
    </i>
    <i>
      <x v="11"/>
      <x v="1"/>
    </i>
    <i>
      <x v="13"/>
      <x v="1"/>
    </i>
    <i>
      <x v="15"/>
      <x v="3"/>
    </i>
    <i>
      <x v="17"/>
      <x v="3"/>
    </i>
    <i>
      <x v="25"/>
      <x v="3"/>
    </i>
    <i>
      <x v="26"/>
      <x v="2"/>
    </i>
    <i>
      <x v="29"/>
      <x/>
    </i>
    <i>
      <x v="33"/>
      <x v="2"/>
    </i>
    <i>
      <x v="38"/>
      <x v="3"/>
    </i>
    <i>
      <x v="39"/>
      <x v="1"/>
    </i>
    <i>
      <x v="40"/>
      <x/>
    </i>
    <i>
      <x v="43"/>
      <x v="1"/>
    </i>
  </rowItems>
  <colFields count="1">
    <field x="-2"/>
  </colFields>
  <colItems count="2">
    <i>
      <x/>
    </i>
    <i i="1">
      <x v="1"/>
    </i>
  </colItems>
  <dataFields count="2">
    <dataField name="Sum of TOTAL SELLING VALUE" fld="12" baseField="0" baseItem="0" numFmtId="166"/>
    <dataField name="Sum of QUANTITY" fld="2" baseField="0" baseItem="0"/>
  </dataFields>
  <formats count="1">
    <format dxfId="9">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ECD30-27FF-4ADD-AB4F-6BA2011FEF9A}" name="Monthly" cacheId="11"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H1:J14" firstHeaderRow="1" firstDataRow="2" firstDataCol="1"/>
  <pivotFields count="17">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5" outline="0" showAll="0"/>
    <pivotField dataField="1" compact="0" numFmtId="165" outline="0" showAll="0"/>
    <pivotField compact="0" outline="0" showAll="0"/>
    <pivotField axis="axisRow" compact="0" outline="0" showAll="0">
      <items count="13">
        <item x="0"/>
        <item x="1"/>
        <item x="2"/>
        <item x="3"/>
        <item x="4"/>
        <item x="5"/>
        <item x="6"/>
        <item x="7"/>
        <item x="8"/>
        <item x="9"/>
        <item x="10"/>
        <item x="11"/>
        <item t="default"/>
      </items>
    </pivotField>
    <pivotField compact="0" outline="0" showAll="0">
      <items count="13">
        <item x="0"/>
        <item x="1"/>
        <item x="2"/>
        <item x="3"/>
        <item x="4"/>
        <item x="5"/>
        <item x="6"/>
        <item x="7"/>
        <item x="8"/>
        <item x="9"/>
        <item x="10"/>
        <item x="11"/>
        <item t="default"/>
      </items>
    </pivotField>
    <pivotField compact="0" outline="0" showAll="0">
      <items count="3">
        <item h="1"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T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6C5BD-9907-482C-B1B3-7624EB1897D9}" name="SalesType" cacheId="11"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9">
  <location ref="AM1:AN5" firstHeaderRow="2" firstDataRow="2" firstDataCol="1"/>
  <pivotFields count="17">
    <pivotField compact="0" numFmtId="14" outline="0" showAll="0"/>
    <pivotField compact="0" outline="0" showAll="0"/>
    <pivotField compact="0" outline="0" showAll="0"/>
    <pivotField axis="axisRow"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pivotField compact="0" outline="0" showAll="0">
      <items count="13">
        <item h="1" x="0"/>
        <item h="1" x="1"/>
        <item h="1" x="2"/>
        <item x="3"/>
        <item h="1" x="4"/>
        <item h="1" x="5"/>
        <item h="1" x="6"/>
        <item h="1" x="7"/>
        <item h="1" x="8"/>
        <item h="1" x="9"/>
        <item h="1" x="10"/>
        <item h="1" x="11"/>
        <item t="default"/>
      </items>
    </pivotField>
    <pivotField compact="0" outline="0" showAll="0">
      <items count="3">
        <item h="1"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0361FE-669F-4F30-BCE4-3768BB5B6FE4}" name="CategoryWise" cacheId="11"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location ref="AF1:AG6" firstHeaderRow="2" firstDataRow="2" firstDataCol="1"/>
  <pivotFields count="17">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axis="axisRow" compact="0" outline="0" showAll="0">
      <items count="6">
        <item x="3"/>
        <item x="2"/>
        <item x="0"/>
        <item x="4"/>
        <item x="1"/>
        <item t="default"/>
      </items>
    </pivotField>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pivotField compact="0" outline="0" showAll="0">
      <items count="13">
        <item h="1" x="0"/>
        <item h="1" x="1"/>
        <item h="1" x="2"/>
        <item x="3"/>
        <item h="1" x="4"/>
        <item h="1" x="5"/>
        <item h="1" x="6"/>
        <item h="1" x="7"/>
        <item h="1" x="8"/>
        <item h="1" x="9"/>
        <item h="1" x="10"/>
        <item h="1" x="11"/>
        <item t="default"/>
      </items>
    </pivotField>
    <pivotField compact="0" outline="0" showAll="0">
      <items count="3">
        <item h="1" x="0"/>
        <item x="1"/>
        <item t="default"/>
      </items>
    </pivotField>
  </pivotFields>
  <rowFields count="1">
    <field x="7"/>
  </rowFields>
  <rowItems count="4">
    <i>
      <x/>
    </i>
    <i>
      <x v="1"/>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3B5581-A66C-4F99-AF34-7A5B9731CFCE}" name="TotalSales" cacheId="1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D1:F3" firstHeaderRow="1" firstDataRow="2" firstDataCol="1"/>
  <pivotFields count="17">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dataField="1" compact="0" numFmtId="165" outline="0" showAll="0"/>
    <pivotField dataField="1" compact="0" numFmtId="165" outline="0" showAll="0"/>
    <pivotField compact="0" outline="0" showAll="0"/>
    <pivotField compact="0" outline="0" showAll="0"/>
    <pivotField compact="0" outline="0" showAll="0">
      <items count="13">
        <item h="1" x="0"/>
        <item h="1" x="1"/>
        <item h="1" x="2"/>
        <item x="3"/>
        <item h="1" x="4"/>
        <item h="1" x="5"/>
        <item h="1" x="6"/>
        <item h="1" x="7"/>
        <item h="1" x="8"/>
        <item h="1" x="9"/>
        <item h="1" x="10"/>
        <item h="1" x="11"/>
        <item t="default"/>
      </items>
    </pivotField>
    <pivotField compact="0" outline="0" showAll="0">
      <items count="3">
        <item h="1" x="0"/>
        <item x="1"/>
        <item t="default"/>
      </items>
    </pivotField>
  </pivotFields>
  <rowItems count="1">
    <i/>
  </rowItems>
  <colFields count="1">
    <field x="-2"/>
  </colFields>
  <colItems count="2">
    <i>
      <x/>
    </i>
    <i i="1">
      <x v="1"/>
    </i>
  </colItems>
  <dataFields count="2">
    <dataField name="Sum of TOTAT BUYING VALUE" fld="11" baseField="0" baseItem="0"/>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7CF3ED-9AAE-4310-B0B2-4739790975E0}" name="Daily" cacheId="11"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8">
  <location ref="A1:B17" firstHeaderRow="2" firstDataRow="2" firstDataCol="1"/>
  <pivotFields count="17">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5" outline="0" showAll="0"/>
    <pivotField dataField="1" compact="0" numFmtId="165" outline="0" showAll="0"/>
    <pivotField axis="axisRow"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pivotField compact="0" outline="0" showAll="0">
      <items count="13">
        <item h="1" x="0"/>
        <item h="1" x="1"/>
        <item h="1" x="2"/>
        <item x="3"/>
        <item h="1" x="4"/>
        <item h="1" x="5"/>
        <item h="1" x="6"/>
        <item h="1" x="7"/>
        <item h="1" x="8"/>
        <item h="1" x="9"/>
        <item h="1" x="10"/>
        <item h="1" x="11"/>
        <item t="default"/>
      </items>
    </pivotField>
    <pivotField compact="0" outline="0" showAll="0">
      <items count="3">
        <item h="1" x="0"/>
        <item x="1"/>
        <item t="default"/>
      </items>
    </pivotField>
  </pivotFields>
  <rowFields count="1">
    <field x="13"/>
  </rowFields>
  <rowItems count="15">
    <i>
      <x/>
    </i>
    <i>
      <x v="1"/>
    </i>
    <i>
      <x v="5"/>
    </i>
    <i>
      <x v="6"/>
    </i>
    <i>
      <x v="8"/>
    </i>
    <i>
      <x v="12"/>
    </i>
    <i>
      <x v="17"/>
    </i>
    <i>
      <x v="19"/>
    </i>
    <i>
      <x v="20"/>
    </i>
    <i>
      <x v="22"/>
    </i>
    <i>
      <x v="23"/>
    </i>
    <i>
      <x v="24"/>
    </i>
    <i>
      <x v="25"/>
    </i>
    <i>
      <x v="27"/>
    </i>
    <i>
      <x v="29"/>
    </i>
  </rowItems>
  <colItems count="1">
    <i/>
  </colItems>
  <dataFields count="1">
    <dataField name="Sum of TOTAL SELLING VALUE" fld="12" baseField="0" baseItem="0" numFmtId="165"/>
  </dataFields>
  <formats count="2">
    <format dxfId="11">
      <pivotArea outline="0" collapsedLevelsAreSubtotals="1" fieldPosition="0"/>
    </format>
    <format dxfId="10">
      <pivotArea outline="0" fieldPosition="0">
        <references count="1">
          <reference field="13" count="30" selected="0">
            <x v="0"/>
            <x v="1"/>
            <x v="2"/>
            <x v="3"/>
            <x v="4"/>
            <x v="5"/>
            <x v="6"/>
            <x v="7"/>
            <x v="8"/>
            <x v="9"/>
            <x v="10"/>
            <x v="11"/>
            <x v="12"/>
            <x v="13"/>
            <x v="14"/>
            <x v="15"/>
            <x v="16"/>
            <x v="17"/>
            <x v="18"/>
            <x v="19"/>
            <x v="20"/>
            <x v="21"/>
            <x v="22"/>
            <x v="23"/>
            <x v="24"/>
            <x v="25"/>
            <x v="26"/>
            <x v="27"/>
            <x v="28"/>
            <x v="29"/>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61A73D-2704-499D-A578-20A98871FCFE}" name="PaymentMode" cacheId="11"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gridDropZones="1" multipleFieldFilters="0" chartFormat="9">
  <location ref="AP1:AQ4" firstHeaderRow="2" firstDataRow="2" firstDataCol="1"/>
  <pivotFields count="17">
    <pivotField compact="0" numFmtId="14" outline="0" showAll="0"/>
    <pivotField compact="0" outline="0" showAll="0"/>
    <pivotField compact="0" outline="0" showAll="0"/>
    <pivotField compact="0" outline="0" showAll="0">
      <items count="4">
        <item x="2"/>
        <item x="1"/>
        <item x="0"/>
        <item t="default"/>
      </items>
    </pivotField>
    <pivotField axis="axisRow" compact="0" outline="0" showAll="0">
      <items count="3">
        <item x="1"/>
        <item x="0"/>
        <item t="default"/>
      </items>
    </pivotField>
    <pivotField compact="0" numFmtId="164" outline="0" showAll="0"/>
    <pivotField compact="0" outline="0" showAll="0"/>
    <pivotField compact="0" outline="0" showAll="0"/>
    <pivotField compact="0" outline="0" showAll="0"/>
    <pivotField compact="0" numFmtId="165" outline="0" showAll="0"/>
    <pivotField compact="0" numFmtId="165" outline="0" showAll="0"/>
    <pivotField compact="0" numFmtId="165" outline="0" showAll="0"/>
    <pivotField dataField="1" compact="0" numFmtId="165" outline="0" showAll="0"/>
    <pivotField compact="0" outline="0" showAll="0"/>
    <pivotField compact="0" outline="0" showAll="0"/>
    <pivotField compact="0" outline="0" showAll="0">
      <items count="13">
        <item h="1" x="0"/>
        <item h="1" x="1"/>
        <item h="1" x="2"/>
        <item x="3"/>
        <item h="1" x="4"/>
        <item h="1" x="5"/>
        <item h="1" x="6"/>
        <item h="1" x="7"/>
        <item h="1" x="8"/>
        <item h="1" x="9"/>
        <item h="1" x="10"/>
        <item h="1" x="11"/>
        <item t="default"/>
      </items>
    </pivotField>
    <pivotField compact="0" outline="0" showAll="0">
      <items count="3">
        <item h="1" x="0"/>
        <item x="1"/>
        <item t="default"/>
      </items>
    </pivotField>
  </pivotFields>
  <rowFields count="1">
    <field x="4"/>
  </rowFields>
  <rowItems count="2">
    <i>
      <x/>
    </i>
    <i>
      <x v="1"/>
    </i>
  </rowItems>
  <colItems count="1">
    <i/>
  </colItems>
  <dataFields count="1">
    <dataField name="Sum of TOTAL SELLING VALUE" fld="12"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B720847-6693-454F-8B74-CD9ABD84B26B}" sourceName="YEAR">
  <pivotTables>
    <pivotTable tabId="3" name="Daily"/>
    <pivotTable tabId="3" name="CategoryWise"/>
    <pivotTable tabId="3" name="Monthly"/>
    <pivotTable tabId="3" name="PaymentMode"/>
    <pivotTable tabId="3" name="Productwise"/>
    <pivotTable tabId="3" name="SalesType"/>
    <pivotTable tabId="3" name="TotalSales"/>
  </pivotTables>
  <data>
    <tabular pivotCacheId="11475062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90C9232-1AB6-4CF5-B046-DDA001AFDCD2}" sourceName="MONTH">
  <pivotTables>
    <pivotTable tabId="3" name="Daily"/>
    <pivotTable tabId="3" name="CategoryWise"/>
    <pivotTable tabId="3" name="PaymentMode"/>
    <pivotTable tabId="3" name="Productwise"/>
    <pivotTable tabId="3" name="SalesType"/>
    <pivotTable tabId="3" name="TotalSales"/>
  </pivotTables>
  <data>
    <tabular pivotCacheId="1147506258">
      <items count="12">
        <i x="0"/>
        <i x="1"/>
        <i x="2"/>
        <i x="3" s="1"/>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93C1E368-52BF-45F2-B62E-CCF46A5E4545}" sourceName="PAYMENT MODE">
  <pivotTables>
    <pivotTable tabId="3" name="Daily"/>
    <pivotTable tabId="3" name="CategoryWise"/>
    <pivotTable tabId="3" name="Monthly"/>
    <pivotTable tabId="3" name="Productwise"/>
    <pivotTable tabId="3" name="SalesType"/>
    <pivotTable tabId="3" name="TotalSales"/>
  </pivotTables>
  <data>
    <tabular pivotCacheId="114750625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729D3D1A-4BF6-44E5-9F11-91F5C634E786}" sourceName="SALE TYPE">
  <pivotTables>
    <pivotTable tabId="3" name="Daily"/>
    <pivotTable tabId="3" name="CategoryWise"/>
    <pivotTable tabId="3" name="Monthly"/>
    <pivotTable tabId="3" name="PaymentMode"/>
    <pivotTable tabId="3" name="Productwise"/>
    <pivotTable tabId="3" name="TotalSales"/>
  </pivotTables>
  <data>
    <tabular pivotCacheId="114750625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9C48D28-2D46-41FB-844A-B14031D9F4DD}" cache="Slicer_YEAR" caption="YEAR" style="SLICER" rowHeight="241300"/>
  <slicer name="MONTH" xr10:uid="{20DA4F2C-47F1-445D-AD04-CDA147FA0CF8}" cache="Slicer_MONTH" caption="MONTH" style="SLICER" rowHeight="241300"/>
  <slicer name="PAYMENT MODE" xr10:uid="{163FA6FB-E35C-4FA8-9CB2-949B966E1FD0}" cache="Slicer_PAYMENT_MODE" caption="PAYMENT MODE" columnCount="2" style="SLICER" rowHeight="241300"/>
  <slicer name="SALE TYPE" xr10:uid="{38CA6D9A-D0DE-4687-8EB5-C62C26BA9173}" cache="Slicer_SALE_TYPE" caption="SALE TYPE" columnCount="3" sty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Q528" totalsRowShown="0" headerRowDxfId="30" headerRowBorderDxfId="29">
  <autoFilter ref="A1:Q528" xr:uid="{60351B27-4213-4B50-AF1E-6DD234ED1CD8}"/>
  <sortState ref="A2:E527">
    <sortCondition ref="A1:A527"/>
  </sortState>
  <tableColumns count="17">
    <tableColumn id="1" xr3:uid="{7E2D9722-C99A-4D79-AD8A-A4AF24D31B15}" name="DATE" dataDxfId="6"/>
    <tableColumn id="3" xr3:uid="{1B687DA1-746A-409E-8132-464ADA2D65F7}" name="PRODUCT ID" dataDxfId="5"/>
    <tableColumn id="2" xr3:uid="{3D21C161-3520-4EEB-95C2-BC89A67F811B}" name="QUANTITY" dataDxfId="4"/>
    <tableColumn id="4" xr3:uid="{51AFA112-3989-4C7A-B537-003512753602}" name="SALE TYPE" dataDxfId="3"/>
    <tableColumn id="5" xr3:uid="{057B8FDA-60FB-4816-999C-2030B688B9CF}" name="PAYMENT MODE" dataDxfId="2"/>
    <tableColumn id="6" xr3:uid="{A77A9445-20AF-4122-92EB-C3706E536AB4}" name="DISCOUNT %" dataDxfId="0"/>
    <tableColumn id="7" xr3:uid="{9713C519-66B0-4FDF-BF93-3E9DE22787F4}" name="PRODUCT" dataDxfId="1">
      <calculatedColumnFormula>VLOOKUP(InputData[[#This Row],[PRODUCT ID]],MasterData[],2,0)</calculatedColumnFormula>
    </tableColumn>
    <tableColumn id="8" xr3:uid="{4504E6CE-C9C2-4A4B-B4D0-060B3F37C862}" name="CATEGORY" dataDxfId="28">
      <calculatedColumnFormula>VLOOKUP(InputData[[#This Row],[PRODUCT ID]],MasterData[],3,0)</calculatedColumnFormula>
    </tableColumn>
    <tableColumn id="9" xr3:uid="{938DEA95-1B6B-4F89-98FD-7F91D88E9A0A}" name="UOM" dataDxfId="27">
      <calculatedColumnFormula>VLOOKUP(InputData[[#This Row],[PRODUCT ID]],MasterData[],4,0)</calculatedColumnFormula>
    </tableColumn>
    <tableColumn id="10" xr3:uid="{C9D4ECB3-FE4D-43D0-8A06-C6EC2CBC4AC4}" name="BUYING PRIZE" dataDxfId="26">
      <calculatedColumnFormula>VLOOKUP(InputData[[#This Row],[PRODUCT ID]],MasterData[],5,0)</calculatedColumnFormula>
    </tableColumn>
    <tableColumn id="11" xr3:uid="{09E0289B-F1CD-426C-A419-DB31B977CDD6}" name="SELLING PRICE" dataDxfId="25">
      <calculatedColumnFormula>VLOOKUP(InputData[[#This Row],[PRODUCT ID]],MasterData[],6,0)</calculatedColumnFormula>
    </tableColumn>
    <tableColumn id="12" xr3:uid="{313C2766-8F4E-44D0-8782-528CDB3187D0}" name="TOTAT BUYING VALUE" dataDxfId="24">
      <calculatedColumnFormula>InputData[[#This Row],[BUYING PRIZE]]*InputData[[#This Row],[QUANTITY]]</calculatedColumnFormula>
    </tableColumn>
    <tableColumn id="13" xr3:uid="{7EA9BAE1-D026-4E7A-9A03-ADBEDCCA46DC}" name="TOTAL SELLING VALUE" dataDxfId="23">
      <calculatedColumnFormula>InputData[[#This Row],[SELLING PRICE]]*InputData[[#This Row],[QUANTITY]]*(1-InputData[[#This Row],[DISCOUNT %]])</calculatedColumnFormula>
    </tableColumn>
    <tableColumn id="14" xr3:uid="{A5A49852-9F96-4E89-BC83-B97517974F1B}" name="DAY" dataDxfId="22">
      <calculatedColumnFormula>DAY(InputData[[#This Row],[DATE]])</calculatedColumnFormula>
    </tableColumn>
    <tableColumn id="18" xr3:uid="{2FDFAF77-3F84-470D-8B47-555B7BBD8018}" name="ShortMonth" dataDxfId="7">
      <calculatedColumnFormula>TEXT(InputData[[#This Row],[DATE]],"MMM")</calculatedColumnFormula>
    </tableColumn>
    <tableColumn id="15" xr3:uid="{48D4FE02-20F5-46E2-8EB9-AED7255AD6B2}" name="MONTH" dataDxfId="8">
      <calculatedColumnFormula>TEXT(InputData[[#This Row],[DATE]],"MMMM")</calculatedColumnFormula>
    </tableColumn>
    <tableColumn id="16" xr3:uid="{4F65CAD6-2D1E-4B06-8E37-8C8788E1365C}" name="YEAR" dataDxfId="21">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20" dataDxfId="18" headerRowBorderDxfId="19">
  <autoFilter ref="A1:F46" xr:uid="{DE6FA1E2-6EE8-430A-AF62-020400F3E926}"/>
  <tableColumns count="6">
    <tableColumn id="1" xr3:uid="{106E50BA-9FFB-484D-AC75-176578AFED44}" name="PRODUCT ID" dataDxfId="17"/>
    <tableColumn id="2" xr3:uid="{C6063C4C-22AC-43C3-B630-5C0916CFA263}" name="PRODUCT" dataDxfId="16"/>
    <tableColumn id="3" xr3:uid="{FEA9A0A4-A0D7-45FA-BD75-4D9EBBD09441}" name="CATEGORY" dataDxfId="15"/>
    <tableColumn id="4" xr3:uid="{3BDFD3DA-79CD-4B0E-9F98-1F406523093B}" name="UOM" dataDxfId="14"/>
    <tableColumn id="5" xr3:uid="{C286276F-25D5-4D9D-9759-32EF67A133BE}" name="BUYING PRIZE" dataDxfId="13"/>
    <tableColumn id="6" xr3:uid="{BFC92544-6510-4B40-ABEE-FD6A4B0302D7}" name="SELLING PRICE" dataDxfId="1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Custom 1">
      <a:dk1>
        <a:srgbClr val="000000"/>
      </a:dk1>
      <a:lt1>
        <a:srgbClr val="FFFFFF"/>
      </a:lt1>
      <a:dk2>
        <a:srgbClr val="44546A"/>
      </a:dk2>
      <a:lt2>
        <a:srgbClr val="A5A5A5"/>
      </a:lt2>
      <a:accent1>
        <a:srgbClr val="C00000"/>
      </a:accent1>
      <a:accent2>
        <a:srgbClr val="FFC000"/>
      </a:accent2>
      <a:accent3>
        <a:srgbClr val="70AD47"/>
      </a:accent3>
      <a:accent4>
        <a:srgbClr val="5B9BD5"/>
      </a:accent4>
      <a:accent5>
        <a:srgbClr val="7030A0"/>
      </a:accent5>
      <a:accent6>
        <a:srgbClr val="002060"/>
      </a:accent6>
      <a:hlink>
        <a:srgbClr val="FF000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7"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13E82-FEB8-409F-A354-92F32A046371}">
  <sheetPr>
    <tabColor theme="2" tint="-0.499984740745262"/>
  </sheetPr>
  <dimension ref="A1:A37"/>
  <sheetViews>
    <sheetView showGridLines="0" tabSelected="1" topLeftCell="A2" zoomScale="65" zoomScaleNormal="65" workbookViewId="0">
      <selection activeCell="A37" sqref="A37:XFD37"/>
    </sheetView>
  </sheetViews>
  <sheetFormatPr defaultColWidth="0" defaultRowHeight="15" zeroHeight="1" x14ac:dyDescent="0.25"/>
  <cols>
    <col min="1" max="30" width="9.140625" customWidth="1"/>
    <col min="31" max="31" width="12" customWidth="1"/>
    <col min="32" max="16384" width="9.1406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hidden="1" x14ac:dyDescent="0.2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Check Box 1">
              <controlPr defaultSize="0" autoFill="0" autoLine="0" autoPict="0">
                <anchor moveWithCells="1">
                  <from>
                    <xdr:col>7</xdr:col>
                    <xdr:colOff>123825</xdr:colOff>
                    <xdr:row>10</xdr:row>
                    <xdr:rowOff>38100</xdr:rowOff>
                  </from>
                  <to>
                    <xdr:col>7</xdr:col>
                    <xdr:colOff>333375</xdr:colOff>
                    <xdr:row>11</xdr:row>
                    <xdr:rowOff>38100</xdr:rowOff>
                  </to>
                </anchor>
              </controlPr>
            </control>
          </mc:Choice>
        </mc:AlternateContent>
        <mc:AlternateContent xmlns:mc="http://schemas.openxmlformats.org/markup-compatibility/2006">
          <mc:Choice Requires="x14">
            <control shapeId="1026" r:id="rId4" name="Check Box 2">
              <controlPr defaultSize="0" autoFill="0" autoLine="0" autoPict="0">
                <anchor moveWithCells="1">
                  <from>
                    <xdr:col>8</xdr:col>
                    <xdr:colOff>228600</xdr:colOff>
                    <xdr:row>10</xdr:row>
                    <xdr:rowOff>38100</xdr:rowOff>
                  </from>
                  <to>
                    <xdr:col>8</xdr:col>
                    <xdr:colOff>571500</xdr:colOff>
                    <xdr:row>11</xdr:row>
                    <xdr:rowOff>19050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9</xdr:col>
                    <xdr:colOff>609600</xdr:colOff>
                    <xdr:row>10</xdr:row>
                    <xdr:rowOff>38100</xdr:rowOff>
                  </from>
                  <to>
                    <xdr:col>10</xdr:col>
                    <xdr:colOff>485775</xdr:colOff>
                    <xdr:row>11</xdr:row>
                    <xdr:rowOff>47625</xdr:rowOff>
                  </to>
                </anchor>
              </controlPr>
            </control>
          </mc:Choice>
        </mc:AlternateContent>
        <mc:AlternateContent xmlns:mc="http://schemas.openxmlformats.org/markup-compatibility/2006">
          <mc:Choice Requires="x14">
            <control shapeId="1028" r:id="rId6" name="Scroll Bar 4">
              <controlPr defaultSize="0" autoPict="0">
                <anchor moveWithCells="1">
                  <from>
                    <xdr:col>12</xdr:col>
                    <xdr:colOff>476250</xdr:colOff>
                    <xdr:row>12</xdr:row>
                    <xdr:rowOff>142875</xdr:rowOff>
                  </from>
                  <to>
                    <xdr:col>13</xdr:col>
                    <xdr:colOff>142875</xdr:colOff>
                    <xdr:row>21</xdr:row>
                    <xdr:rowOff>66675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Q528"/>
  <sheetViews>
    <sheetView workbookViewId="0">
      <selection activeCell="G7" sqref="G7"/>
    </sheetView>
  </sheetViews>
  <sheetFormatPr defaultRowHeight="15" x14ac:dyDescent="0.25"/>
  <cols>
    <col min="1" max="1" width="10.7109375" bestFit="1" customWidth="1"/>
    <col min="2" max="2" width="15.85546875" bestFit="1" customWidth="1"/>
    <col min="3" max="3" width="14.28515625" bestFit="1" customWidth="1"/>
    <col min="4" max="4" width="14.140625" bestFit="1" customWidth="1"/>
    <col min="5" max="5" width="20.5703125" bestFit="1" customWidth="1"/>
    <col min="6" max="6" width="16.8554687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4.28515625" bestFit="1" customWidth="1"/>
    <col min="13" max="13" width="24.5703125" bestFit="1" customWidth="1"/>
  </cols>
  <sheetData>
    <row r="1" spans="1:17" ht="15.75" thickBot="1" x14ac:dyDescent="0.3">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142</v>
      </c>
      <c r="P1" s="2" t="s">
        <v>117</v>
      </c>
      <c r="Q1" s="2" t="s">
        <v>118</v>
      </c>
    </row>
    <row r="2" spans="1:17" x14ac:dyDescent="0.25">
      <c r="A2" s="11">
        <v>44197</v>
      </c>
      <c r="B2" s="12" t="s">
        <v>56</v>
      </c>
      <c r="C2" s="3">
        <v>9</v>
      </c>
      <c r="D2" s="3" t="s">
        <v>105</v>
      </c>
      <c r="E2" s="3" t="s">
        <v>106</v>
      </c>
      <c r="F2" s="13">
        <v>0</v>
      </c>
      <c r="G2" t="str">
        <f>VLOOKUP(InputData[[#This Row],[PRODUCT ID]],MasterData[],2,0)</f>
        <v>Product24</v>
      </c>
      <c r="H2" t="str">
        <f>VLOOKUP(InputData[[#This Row],[PRODUCT ID]],MasterData[],3,0)</f>
        <v>Category03</v>
      </c>
      <c r="I2" t="str">
        <f>VLOOKUP(InputData[[#This Row],[PRODUCT ID]],MasterData[],4,0)</f>
        <v>Ft</v>
      </c>
      <c r="J2" s="6">
        <f>VLOOKUP(InputData[[#This Row],[PRODUCT ID]],MasterData[],5,0)</f>
        <v>144</v>
      </c>
      <c r="K2" s="6">
        <f>VLOOKUP(InputData[[#This Row],[PRODUCT ID]],MasterData[],6,0)</f>
        <v>156.96</v>
      </c>
      <c r="L2" s="6">
        <f>InputData[[#This Row],[BUYING PRIZE]]*InputData[[#This Row],[QUANTITY]]</f>
        <v>1296</v>
      </c>
      <c r="M2" s="6">
        <f>InputData[[#This Row],[SELLING PRICE]]*InputData[[#This Row],[QUANTITY]]*(1-InputData[[#This Row],[DISCOUNT %]])</f>
        <v>1412.64</v>
      </c>
      <c r="N2" s="5">
        <f>DAY(InputData[[#This Row],[DATE]])</f>
        <v>1</v>
      </c>
      <c r="O2" s="5" t="str">
        <f>TEXT(InputData[[#This Row],[DATE]],"MMM")</f>
        <v>Jan</v>
      </c>
      <c r="P2" s="5" t="str">
        <f>TEXT(InputData[[#This Row],[DATE]],"MMMM")</f>
        <v>January</v>
      </c>
      <c r="Q2" s="5">
        <f>YEAR(InputData[[#This Row],[DATE]])</f>
        <v>2021</v>
      </c>
    </row>
    <row r="3" spans="1:17" x14ac:dyDescent="0.25">
      <c r="A3" s="11">
        <v>44198</v>
      </c>
      <c r="B3" s="12" t="s">
        <v>86</v>
      </c>
      <c r="C3" s="3">
        <v>15</v>
      </c>
      <c r="D3" s="3" t="s">
        <v>106</v>
      </c>
      <c r="E3" s="3" t="s">
        <v>107</v>
      </c>
      <c r="F3" s="13">
        <v>0</v>
      </c>
      <c r="G3" t="str">
        <f>VLOOKUP(InputData[[#This Row],[PRODUCT ID]],MasterData[],2,0)</f>
        <v>Product38</v>
      </c>
      <c r="H3" t="str">
        <f>VLOOKUP(InputData[[#This Row],[PRODUCT ID]],MasterData[],3,0)</f>
        <v>Category05</v>
      </c>
      <c r="I3" t="str">
        <f>VLOOKUP(InputData[[#This Row],[PRODUCT ID]],MasterData[],4,0)</f>
        <v>Kg</v>
      </c>
      <c r="J3" s="6">
        <f>VLOOKUP(InputData[[#This Row],[PRODUCT ID]],MasterData[],5,0)</f>
        <v>72</v>
      </c>
      <c r="K3" s="6">
        <f>VLOOKUP(InputData[[#This Row],[PRODUCT ID]],MasterData[],6,0)</f>
        <v>79.92</v>
      </c>
      <c r="L3" s="6">
        <f>InputData[[#This Row],[BUYING PRIZE]]*InputData[[#This Row],[QUANTITY]]</f>
        <v>1080</v>
      </c>
      <c r="M3" s="6">
        <f>InputData[[#This Row],[SELLING PRICE]]*InputData[[#This Row],[QUANTITY]]*(1-InputData[[#This Row],[DISCOUNT %]])</f>
        <v>1198.8</v>
      </c>
      <c r="N3" s="5">
        <f>DAY(InputData[[#This Row],[DATE]])</f>
        <v>2</v>
      </c>
      <c r="O3" s="5" t="str">
        <f>TEXT(InputData[[#This Row],[DATE]],"MMM")</f>
        <v>Jan</v>
      </c>
      <c r="P3" s="5" t="str">
        <f>TEXT(InputData[[#This Row],[DATE]],"MMMM")</f>
        <v>January</v>
      </c>
      <c r="Q3" s="5">
        <f>YEAR(InputData[[#This Row],[DATE]])</f>
        <v>2021</v>
      </c>
    </row>
    <row r="4" spans="1:17" x14ac:dyDescent="0.25">
      <c r="A4" s="11">
        <v>44198</v>
      </c>
      <c r="B4" s="12" t="s">
        <v>33</v>
      </c>
      <c r="C4" s="3">
        <v>6</v>
      </c>
      <c r="D4" s="3" t="s">
        <v>108</v>
      </c>
      <c r="E4" s="3" t="s">
        <v>107</v>
      </c>
      <c r="F4" s="13">
        <v>0</v>
      </c>
      <c r="G4" t="str">
        <f>VLOOKUP(InputData[[#This Row],[PRODUCT ID]],MasterData[],2,0)</f>
        <v>Product13</v>
      </c>
      <c r="H4" t="str">
        <f>VLOOKUP(InputData[[#This Row],[PRODUCT ID]],MasterData[],3,0)</f>
        <v>Category02</v>
      </c>
      <c r="I4" t="str">
        <f>VLOOKUP(InputData[[#This Row],[PRODUCT ID]],MasterData[],4,0)</f>
        <v>Kg</v>
      </c>
      <c r="J4" s="6">
        <f>VLOOKUP(InputData[[#This Row],[PRODUCT ID]],MasterData[],5,0)</f>
        <v>112</v>
      </c>
      <c r="K4" s="6">
        <f>VLOOKUP(InputData[[#This Row],[PRODUCT ID]],MasterData[],6,0)</f>
        <v>122.08</v>
      </c>
      <c r="L4" s="6">
        <f>InputData[[#This Row],[BUYING PRIZE]]*InputData[[#This Row],[QUANTITY]]</f>
        <v>672</v>
      </c>
      <c r="M4" s="6">
        <f>InputData[[#This Row],[SELLING PRICE]]*InputData[[#This Row],[QUANTITY]]*(1-InputData[[#This Row],[DISCOUNT %]])</f>
        <v>732.48</v>
      </c>
      <c r="N4" s="5">
        <f>DAY(InputData[[#This Row],[DATE]])</f>
        <v>2</v>
      </c>
      <c r="O4" s="5" t="str">
        <f>TEXT(InputData[[#This Row],[DATE]],"MMM")</f>
        <v>Jan</v>
      </c>
      <c r="P4" s="5" t="str">
        <f>TEXT(InputData[[#This Row],[DATE]],"MMMM")</f>
        <v>January</v>
      </c>
      <c r="Q4" s="5">
        <f>YEAR(InputData[[#This Row],[DATE]])</f>
        <v>2021</v>
      </c>
    </row>
    <row r="5" spans="1:17" x14ac:dyDescent="0.25">
      <c r="A5" s="11">
        <v>44199</v>
      </c>
      <c r="B5" s="12" t="s">
        <v>14</v>
      </c>
      <c r="C5" s="3">
        <v>5</v>
      </c>
      <c r="D5" s="3" t="s">
        <v>108</v>
      </c>
      <c r="E5" s="3" t="s">
        <v>106</v>
      </c>
      <c r="F5" s="13">
        <v>0</v>
      </c>
      <c r="G5" t="str">
        <f>VLOOKUP(InputData[[#This Row],[PRODUCT ID]],MasterData[],2,0)</f>
        <v>Product04</v>
      </c>
      <c r="H5" t="str">
        <f>VLOOKUP(InputData[[#This Row],[PRODUCT ID]],MasterData[],3,0)</f>
        <v>Category01</v>
      </c>
      <c r="I5" t="str">
        <f>VLOOKUP(InputData[[#This Row],[PRODUCT ID]],MasterData[],4,0)</f>
        <v>Lt</v>
      </c>
      <c r="J5" s="6">
        <f>VLOOKUP(InputData[[#This Row],[PRODUCT ID]],MasterData[],5,0)</f>
        <v>44</v>
      </c>
      <c r="K5" s="6">
        <f>VLOOKUP(InputData[[#This Row],[PRODUCT ID]],MasterData[],6,0)</f>
        <v>48.84</v>
      </c>
      <c r="L5" s="6">
        <f>InputData[[#This Row],[BUYING PRIZE]]*InputData[[#This Row],[QUANTITY]]</f>
        <v>220</v>
      </c>
      <c r="M5" s="6">
        <f>InputData[[#This Row],[SELLING PRICE]]*InputData[[#This Row],[QUANTITY]]*(1-InputData[[#This Row],[DISCOUNT %]])</f>
        <v>244.20000000000002</v>
      </c>
      <c r="N5" s="5">
        <f>DAY(InputData[[#This Row],[DATE]])</f>
        <v>3</v>
      </c>
      <c r="O5" s="5" t="str">
        <f>TEXT(InputData[[#This Row],[DATE]],"MMM")</f>
        <v>Jan</v>
      </c>
      <c r="P5" s="5" t="str">
        <f>TEXT(InputData[[#This Row],[DATE]],"MMMM")</f>
        <v>January</v>
      </c>
      <c r="Q5" s="5">
        <f>YEAR(InputData[[#This Row],[DATE]])</f>
        <v>2021</v>
      </c>
    </row>
    <row r="6" spans="1:17" x14ac:dyDescent="0.25">
      <c r="A6" s="11">
        <v>44200</v>
      </c>
      <c r="B6" s="12" t="s">
        <v>79</v>
      </c>
      <c r="C6" s="3">
        <v>12</v>
      </c>
      <c r="D6" s="3" t="s">
        <v>106</v>
      </c>
      <c r="E6" s="3" t="s">
        <v>106</v>
      </c>
      <c r="F6" s="13">
        <v>0</v>
      </c>
      <c r="G6" t="str">
        <f>VLOOKUP(InputData[[#This Row],[PRODUCT ID]],MasterData[],2,0)</f>
        <v>Product35</v>
      </c>
      <c r="H6" t="str">
        <f>VLOOKUP(InputData[[#This Row],[PRODUCT ID]],MasterData[],3,0)</f>
        <v>Category04</v>
      </c>
      <c r="I6" t="str">
        <f>VLOOKUP(InputData[[#This Row],[PRODUCT ID]],MasterData[],4,0)</f>
        <v>No.</v>
      </c>
      <c r="J6" s="6">
        <f>VLOOKUP(InputData[[#This Row],[PRODUCT ID]],MasterData[],5,0)</f>
        <v>5</v>
      </c>
      <c r="K6" s="6">
        <f>VLOOKUP(InputData[[#This Row],[PRODUCT ID]],MasterData[],6,0)</f>
        <v>6.7</v>
      </c>
      <c r="L6" s="6">
        <f>InputData[[#This Row],[BUYING PRIZE]]*InputData[[#This Row],[QUANTITY]]</f>
        <v>60</v>
      </c>
      <c r="M6" s="6">
        <f>InputData[[#This Row],[SELLING PRICE]]*InputData[[#This Row],[QUANTITY]]*(1-InputData[[#This Row],[DISCOUNT %]])</f>
        <v>80.400000000000006</v>
      </c>
      <c r="N6" s="5">
        <f>DAY(InputData[[#This Row],[DATE]])</f>
        <v>4</v>
      </c>
      <c r="O6" s="5" t="str">
        <f>TEXT(InputData[[#This Row],[DATE]],"MMM")</f>
        <v>Jan</v>
      </c>
      <c r="P6" s="5" t="str">
        <f>TEXT(InputData[[#This Row],[DATE]],"MMMM")</f>
        <v>January</v>
      </c>
      <c r="Q6" s="5">
        <f>YEAR(InputData[[#This Row],[DATE]])</f>
        <v>2021</v>
      </c>
    </row>
    <row r="7" spans="1:17" x14ac:dyDescent="0.25">
      <c r="A7" s="11">
        <v>44205</v>
      </c>
      <c r="B7" s="12" t="s">
        <v>71</v>
      </c>
      <c r="C7" s="3">
        <v>1</v>
      </c>
      <c r="D7" s="3" t="s">
        <v>108</v>
      </c>
      <c r="E7" s="3" t="s">
        <v>107</v>
      </c>
      <c r="F7" s="13">
        <v>0</v>
      </c>
      <c r="G7" t="str">
        <f>VLOOKUP(InputData[[#This Row],[PRODUCT ID]],MasterData[],2,0)</f>
        <v>Product31</v>
      </c>
      <c r="H7" t="str">
        <f>VLOOKUP(InputData[[#This Row],[PRODUCT ID]],MasterData[],3,0)</f>
        <v>Category04</v>
      </c>
      <c r="I7" t="str">
        <f>VLOOKUP(InputData[[#This Row],[PRODUCT ID]],MasterData[],4,0)</f>
        <v>Kg</v>
      </c>
      <c r="J7" s="6">
        <f>VLOOKUP(InputData[[#This Row],[PRODUCT ID]],MasterData[],5,0)</f>
        <v>93</v>
      </c>
      <c r="K7" s="6">
        <f>VLOOKUP(InputData[[#This Row],[PRODUCT ID]],MasterData[],6,0)</f>
        <v>104.16</v>
      </c>
      <c r="L7" s="6">
        <f>InputData[[#This Row],[BUYING PRIZE]]*InputData[[#This Row],[QUANTITY]]</f>
        <v>93</v>
      </c>
      <c r="M7" s="6">
        <f>InputData[[#This Row],[SELLING PRICE]]*InputData[[#This Row],[QUANTITY]]*(1-InputData[[#This Row],[DISCOUNT %]])</f>
        <v>104.16</v>
      </c>
      <c r="N7" s="5">
        <f>DAY(InputData[[#This Row],[DATE]])</f>
        <v>9</v>
      </c>
      <c r="O7" s="5" t="str">
        <f>TEXT(InputData[[#This Row],[DATE]],"MMM")</f>
        <v>Jan</v>
      </c>
      <c r="P7" s="5" t="str">
        <f>TEXT(InputData[[#This Row],[DATE]],"MMMM")</f>
        <v>January</v>
      </c>
      <c r="Q7" s="5">
        <f>YEAR(InputData[[#This Row],[DATE]])</f>
        <v>2021</v>
      </c>
    </row>
    <row r="8" spans="1:17" x14ac:dyDescent="0.25">
      <c r="A8" s="11">
        <v>44205</v>
      </c>
      <c r="B8" s="12" t="s">
        <v>12</v>
      </c>
      <c r="C8" s="3">
        <v>8</v>
      </c>
      <c r="D8" s="3" t="s">
        <v>108</v>
      </c>
      <c r="E8" s="3" t="s">
        <v>107</v>
      </c>
      <c r="F8" s="13">
        <v>0</v>
      </c>
      <c r="G8" t="str">
        <f>VLOOKUP(InputData[[#This Row],[PRODUCT ID]],MasterData[],2,0)</f>
        <v>Product03</v>
      </c>
      <c r="H8" t="str">
        <f>VLOOKUP(InputData[[#This Row],[PRODUCT ID]],MasterData[],3,0)</f>
        <v>Category01</v>
      </c>
      <c r="I8" t="str">
        <f>VLOOKUP(InputData[[#This Row],[PRODUCT ID]],MasterData[],4,0)</f>
        <v>Kg</v>
      </c>
      <c r="J8" s="6">
        <f>VLOOKUP(InputData[[#This Row],[PRODUCT ID]],MasterData[],5,0)</f>
        <v>71</v>
      </c>
      <c r="K8" s="6">
        <f>VLOOKUP(InputData[[#This Row],[PRODUCT ID]],MasterData[],6,0)</f>
        <v>80.94</v>
      </c>
      <c r="L8" s="6">
        <f>InputData[[#This Row],[BUYING PRIZE]]*InputData[[#This Row],[QUANTITY]]</f>
        <v>568</v>
      </c>
      <c r="M8" s="6">
        <f>InputData[[#This Row],[SELLING PRICE]]*InputData[[#This Row],[QUANTITY]]*(1-InputData[[#This Row],[DISCOUNT %]])</f>
        <v>647.52</v>
      </c>
      <c r="N8" s="5">
        <f>DAY(InputData[[#This Row],[DATE]])</f>
        <v>9</v>
      </c>
      <c r="O8" s="5" t="str">
        <f>TEXT(InputData[[#This Row],[DATE]],"MMM")</f>
        <v>Jan</v>
      </c>
      <c r="P8" s="5" t="str">
        <f>TEXT(InputData[[#This Row],[DATE]],"MMMM")</f>
        <v>January</v>
      </c>
      <c r="Q8" s="5">
        <f>YEAR(InputData[[#This Row],[DATE]])</f>
        <v>2021</v>
      </c>
    </row>
    <row r="9" spans="1:17" x14ac:dyDescent="0.25">
      <c r="A9" s="11">
        <v>44205</v>
      </c>
      <c r="B9" s="12" t="s">
        <v>58</v>
      </c>
      <c r="C9" s="3">
        <v>4</v>
      </c>
      <c r="D9" s="3" t="s">
        <v>108</v>
      </c>
      <c r="E9" s="3" t="s">
        <v>106</v>
      </c>
      <c r="F9" s="13">
        <v>0</v>
      </c>
      <c r="G9" t="str">
        <f>VLOOKUP(InputData[[#This Row],[PRODUCT ID]],MasterData[],2,0)</f>
        <v>Product25</v>
      </c>
      <c r="H9" t="str">
        <f>VLOOKUP(InputData[[#This Row],[PRODUCT ID]],MasterData[],3,0)</f>
        <v>Category03</v>
      </c>
      <c r="I9" t="str">
        <f>VLOOKUP(InputData[[#This Row],[PRODUCT ID]],MasterData[],4,0)</f>
        <v>No.</v>
      </c>
      <c r="J9" s="6">
        <f>VLOOKUP(InputData[[#This Row],[PRODUCT ID]],MasterData[],5,0)</f>
        <v>7</v>
      </c>
      <c r="K9" s="6">
        <f>VLOOKUP(InputData[[#This Row],[PRODUCT ID]],MasterData[],6,0)</f>
        <v>8.33</v>
      </c>
      <c r="L9" s="6">
        <f>InputData[[#This Row],[BUYING PRIZE]]*InputData[[#This Row],[QUANTITY]]</f>
        <v>28</v>
      </c>
      <c r="M9" s="6">
        <f>InputData[[#This Row],[SELLING PRICE]]*InputData[[#This Row],[QUANTITY]]*(1-InputData[[#This Row],[DISCOUNT %]])</f>
        <v>33.32</v>
      </c>
      <c r="N9" s="5">
        <f>DAY(InputData[[#This Row],[DATE]])</f>
        <v>9</v>
      </c>
      <c r="O9" s="5" t="str">
        <f>TEXT(InputData[[#This Row],[DATE]],"MMM")</f>
        <v>Jan</v>
      </c>
      <c r="P9" s="5" t="str">
        <f>TEXT(InputData[[#This Row],[DATE]],"MMMM")</f>
        <v>January</v>
      </c>
      <c r="Q9" s="5">
        <f>YEAR(InputData[[#This Row],[DATE]])</f>
        <v>2021</v>
      </c>
    </row>
    <row r="10" spans="1:17" x14ac:dyDescent="0.25">
      <c r="A10" s="11">
        <v>44207</v>
      </c>
      <c r="B10" s="12" t="s">
        <v>83</v>
      </c>
      <c r="C10" s="3">
        <v>3</v>
      </c>
      <c r="D10" s="3" t="s">
        <v>108</v>
      </c>
      <c r="E10" s="3" t="s">
        <v>107</v>
      </c>
      <c r="F10" s="13">
        <v>0</v>
      </c>
      <c r="G10" t="str">
        <f>VLOOKUP(InputData[[#This Row],[PRODUCT ID]],MasterData[],2,0)</f>
        <v>Product37</v>
      </c>
      <c r="H10" t="str">
        <f>VLOOKUP(InputData[[#This Row],[PRODUCT ID]],MasterData[],3,0)</f>
        <v>Category05</v>
      </c>
      <c r="I10" t="str">
        <f>VLOOKUP(InputData[[#This Row],[PRODUCT ID]],MasterData[],4,0)</f>
        <v>Kg</v>
      </c>
      <c r="J10" s="6">
        <f>VLOOKUP(InputData[[#This Row],[PRODUCT ID]],MasterData[],5,0)</f>
        <v>67</v>
      </c>
      <c r="K10" s="6">
        <f>VLOOKUP(InputData[[#This Row],[PRODUCT ID]],MasterData[],6,0)</f>
        <v>85.76</v>
      </c>
      <c r="L10" s="6">
        <f>InputData[[#This Row],[BUYING PRIZE]]*InputData[[#This Row],[QUANTITY]]</f>
        <v>201</v>
      </c>
      <c r="M10" s="6">
        <f>InputData[[#This Row],[SELLING PRICE]]*InputData[[#This Row],[QUANTITY]]*(1-InputData[[#This Row],[DISCOUNT %]])</f>
        <v>257.28000000000003</v>
      </c>
      <c r="N10" s="5">
        <f>DAY(InputData[[#This Row],[DATE]])</f>
        <v>11</v>
      </c>
      <c r="O10" s="5" t="str">
        <f>TEXT(InputData[[#This Row],[DATE]],"MMM")</f>
        <v>Jan</v>
      </c>
      <c r="P10" s="5" t="str">
        <f>TEXT(InputData[[#This Row],[DATE]],"MMMM")</f>
        <v>January</v>
      </c>
      <c r="Q10" s="5">
        <f>YEAR(InputData[[#This Row],[DATE]])</f>
        <v>2021</v>
      </c>
    </row>
    <row r="11" spans="1:17" x14ac:dyDescent="0.25">
      <c r="A11" s="11">
        <v>44207</v>
      </c>
      <c r="B11" s="12" t="s">
        <v>35</v>
      </c>
      <c r="C11" s="3">
        <v>4</v>
      </c>
      <c r="D11" s="3" t="s">
        <v>105</v>
      </c>
      <c r="E11" s="3" t="s">
        <v>106</v>
      </c>
      <c r="F11" s="13">
        <v>0</v>
      </c>
      <c r="G11" t="str">
        <f>VLOOKUP(InputData[[#This Row],[PRODUCT ID]],MasterData[],2,0)</f>
        <v>Product14</v>
      </c>
      <c r="H11" t="str">
        <f>VLOOKUP(InputData[[#This Row],[PRODUCT ID]],MasterData[],3,0)</f>
        <v>Category02</v>
      </c>
      <c r="I11" t="str">
        <f>VLOOKUP(InputData[[#This Row],[PRODUCT ID]],MasterData[],4,0)</f>
        <v>Kg</v>
      </c>
      <c r="J11" s="6">
        <f>VLOOKUP(InputData[[#This Row],[PRODUCT ID]],MasterData[],5,0)</f>
        <v>112</v>
      </c>
      <c r="K11" s="6">
        <f>VLOOKUP(InputData[[#This Row],[PRODUCT ID]],MasterData[],6,0)</f>
        <v>146.72</v>
      </c>
      <c r="L11" s="6">
        <f>InputData[[#This Row],[BUYING PRIZE]]*InputData[[#This Row],[QUANTITY]]</f>
        <v>448</v>
      </c>
      <c r="M11" s="6">
        <f>InputData[[#This Row],[SELLING PRICE]]*InputData[[#This Row],[QUANTITY]]*(1-InputData[[#This Row],[DISCOUNT %]])</f>
        <v>586.88</v>
      </c>
      <c r="N11" s="5">
        <f>DAY(InputData[[#This Row],[DATE]])</f>
        <v>11</v>
      </c>
      <c r="O11" s="5" t="str">
        <f>TEXT(InputData[[#This Row],[DATE]],"MMM")</f>
        <v>Jan</v>
      </c>
      <c r="P11" s="5" t="str">
        <f>TEXT(InputData[[#This Row],[DATE]],"MMMM")</f>
        <v>January</v>
      </c>
      <c r="Q11" s="5">
        <f>YEAR(InputData[[#This Row],[DATE]])</f>
        <v>2021</v>
      </c>
    </row>
    <row r="12" spans="1:17" x14ac:dyDescent="0.25">
      <c r="A12" s="11">
        <v>44207</v>
      </c>
      <c r="B12" s="12" t="s">
        <v>94</v>
      </c>
      <c r="C12" s="3">
        <v>4</v>
      </c>
      <c r="D12" s="3" t="s">
        <v>108</v>
      </c>
      <c r="E12" s="3" t="s">
        <v>106</v>
      </c>
      <c r="F12" s="13">
        <v>0</v>
      </c>
      <c r="G12" t="str">
        <f>VLOOKUP(InputData[[#This Row],[PRODUCT ID]],MasterData[],2,0)</f>
        <v>Product42</v>
      </c>
      <c r="H12" t="str">
        <f>VLOOKUP(InputData[[#This Row],[PRODUCT ID]],MasterData[],3,0)</f>
        <v>Category05</v>
      </c>
      <c r="I12" t="str">
        <f>VLOOKUP(InputData[[#This Row],[PRODUCT ID]],MasterData[],4,0)</f>
        <v>Ft</v>
      </c>
      <c r="J12" s="6">
        <f>VLOOKUP(InputData[[#This Row],[PRODUCT ID]],MasterData[],5,0)</f>
        <v>120</v>
      </c>
      <c r="K12" s="6">
        <f>VLOOKUP(InputData[[#This Row],[PRODUCT ID]],MasterData[],6,0)</f>
        <v>162</v>
      </c>
      <c r="L12" s="6">
        <f>InputData[[#This Row],[BUYING PRIZE]]*InputData[[#This Row],[QUANTITY]]</f>
        <v>480</v>
      </c>
      <c r="M12" s="6">
        <f>InputData[[#This Row],[SELLING PRICE]]*InputData[[#This Row],[QUANTITY]]*(1-InputData[[#This Row],[DISCOUNT %]])</f>
        <v>648</v>
      </c>
      <c r="N12" s="5">
        <f>DAY(InputData[[#This Row],[DATE]])</f>
        <v>11</v>
      </c>
      <c r="O12" s="5" t="str">
        <f>TEXT(InputData[[#This Row],[DATE]],"MMM")</f>
        <v>Jan</v>
      </c>
      <c r="P12" s="5" t="str">
        <f>TEXT(InputData[[#This Row],[DATE]],"MMMM")</f>
        <v>January</v>
      </c>
      <c r="Q12" s="5">
        <f>YEAR(InputData[[#This Row],[DATE]])</f>
        <v>2021</v>
      </c>
    </row>
    <row r="13" spans="1:17" x14ac:dyDescent="0.25">
      <c r="A13" s="11">
        <v>44208</v>
      </c>
      <c r="B13" s="12" t="s">
        <v>94</v>
      </c>
      <c r="C13" s="3">
        <v>10</v>
      </c>
      <c r="D13" s="3" t="s">
        <v>106</v>
      </c>
      <c r="E13" s="3" t="s">
        <v>107</v>
      </c>
      <c r="F13" s="13">
        <v>0</v>
      </c>
      <c r="G13" t="str">
        <f>VLOOKUP(InputData[[#This Row],[PRODUCT ID]],MasterData[],2,0)</f>
        <v>Product42</v>
      </c>
      <c r="H13" t="str">
        <f>VLOOKUP(InputData[[#This Row],[PRODUCT ID]],MasterData[],3,0)</f>
        <v>Category05</v>
      </c>
      <c r="I13" t="str">
        <f>VLOOKUP(InputData[[#This Row],[PRODUCT ID]],MasterData[],4,0)</f>
        <v>Ft</v>
      </c>
      <c r="J13" s="6">
        <f>VLOOKUP(InputData[[#This Row],[PRODUCT ID]],MasterData[],5,0)</f>
        <v>120</v>
      </c>
      <c r="K13" s="6">
        <f>VLOOKUP(InputData[[#This Row],[PRODUCT ID]],MasterData[],6,0)</f>
        <v>162</v>
      </c>
      <c r="L13" s="6">
        <f>InputData[[#This Row],[BUYING PRIZE]]*InputData[[#This Row],[QUANTITY]]</f>
        <v>1200</v>
      </c>
      <c r="M13" s="6">
        <f>InputData[[#This Row],[SELLING PRICE]]*InputData[[#This Row],[QUANTITY]]*(1-InputData[[#This Row],[DISCOUNT %]])</f>
        <v>1620</v>
      </c>
      <c r="N13" s="5">
        <f>DAY(InputData[[#This Row],[DATE]])</f>
        <v>12</v>
      </c>
      <c r="O13" s="5" t="str">
        <f>TEXT(InputData[[#This Row],[DATE]],"MMM")</f>
        <v>Jan</v>
      </c>
      <c r="P13" s="5" t="str">
        <f>TEXT(InputData[[#This Row],[DATE]],"MMMM")</f>
        <v>January</v>
      </c>
      <c r="Q13" s="5">
        <f>YEAR(InputData[[#This Row],[DATE]])</f>
        <v>2021</v>
      </c>
    </row>
    <row r="14" spans="1:17" x14ac:dyDescent="0.25">
      <c r="A14" s="11">
        <v>44214</v>
      </c>
      <c r="B14" s="12" t="s">
        <v>98</v>
      </c>
      <c r="C14" s="3">
        <v>13</v>
      </c>
      <c r="D14" s="3" t="s">
        <v>108</v>
      </c>
      <c r="E14" s="3" t="s">
        <v>106</v>
      </c>
      <c r="F14" s="13">
        <v>0</v>
      </c>
      <c r="G14" t="str">
        <f>VLOOKUP(InputData[[#This Row],[PRODUCT ID]],MasterData[],2,0)</f>
        <v>Product44</v>
      </c>
      <c r="H14" t="str">
        <f>VLOOKUP(InputData[[#This Row],[PRODUCT ID]],MasterData[],3,0)</f>
        <v>Category05</v>
      </c>
      <c r="I14" t="str">
        <f>VLOOKUP(InputData[[#This Row],[PRODUCT ID]],MasterData[],4,0)</f>
        <v>Kg</v>
      </c>
      <c r="J14" s="6">
        <f>VLOOKUP(InputData[[#This Row],[PRODUCT ID]],MasterData[],5,0)</f>
        <v>76</v>
      </c>
      <c r="K14" s="6">
        <f>VLOOKUP(InputData[[#This Row],[PRODUCT ID]],MasterData[],6,0)</f>
        <v>82.08</v>
      </c>
      <c r="L14" s="6">
        <f>InputData[[#This Row],[BUYING PRIZE]]*InputData[[#This Row],[QUANTITY]]</f>
        <v>988</v>
      </c>
      <c r="M14" s="6">
        <f>InputData[[#This Row],[SELLING PRICE]]*InputData[[#This Row],[QUANTITY]]*(1-InputData[[#This Row],[DISCOUNT %]])</f>
        <v>1067.04</v>
      </c>
      <c r="N14" s="5">
        <f>DAY(InputData[[#This Row],[DATE]])</f>
        <v>18</v>
      </c>
      <c r="O14" s="5" t="str">
        <f>TEXT(InputData[[#This Row],[DATE]],"MMM")</f>
        <v>Jan</v>
      </c>
      <c r="P14" s="5" t="str">
        <f>TEXT(InputData[[#This Row],[DATE]],"MMMM")</f>
        <v>January</v>
      </c>
      <c r="Q14" s="5">
        <f>YEAR(InputData[[#This Row],[DATE]])</f>
        <v>2021</v>
      </c>
    </row>
    <row r="15" spans="1:17" x14ac:dyDescent="0.25">
      <c r="A15" s="11">
        <v>44214</v>
      </c>
      <c r="B15" s="12" t="s">
        <v>54</v>
      </c>
      <c r="C15" s="3">
        <v>3</v>
      </c>
      <c r="D15" s="3" t="s">
        <v>106</v>
      </c>
      <c r="E15" s="3" t="s">
        <v>107</v>
      </c>
      <c r="F15" s="13">
        <v>0</v>
      </c>
      <c r="G15" t="str">
        <f>VLOOKUP(InputData[[#This Row],[PRODUCT ID]],MasterData[],2,0)</f>
        <v>Product23</v>
      </c>
      <c r="H15" t="str">
        <f>VLOOKUP(InputData[[#This Row],[PRODUCT ID]],MasterData[],3,0)</f>
        <v>Category03</v>
      </c>
      <c r="I15" t="str">
        <f>VLOOKUP(InputData[[#This Row],[PRODUCT ID]],MasterData[],4,0)</f>
        <v>Ft</v>
      </c>
      <c r="J15" s="6">
        <f>VLOOKUP(InputData[[#This Row],[PRODUCT ID]],MasterData[],5,0)</f>
        <v>141</v>
      </c>
      <c r="K15" s="6">
        <f>VLOOKUP(InputData[[#This Row],[PRODUCT ID]],MasterData[],6,0)</f>
        <v>149.46</v>
      </c>
      <c r="L15" s="6">
        <f>InputData[[#This Row],[BUYING PRIZE]]*InputData[[#This Row],[QUANTITY]]</f>
        <v>423</v>
      </c>
      <c r="M15" s="6">
        <f>InputData[[#This Row],[SELLING PRICE]]*InputData[[#This Row],[QUANTITY]]*(1-InputData[[#This Row],[DISCOUNT %]])</f>
        <v>448.38</v>
      </c>
      <c r="N15" s="5">
        <f>DAY(InputData[[#This Row],[DATE]])</f>
        <v>18</v>
      </c>
      <c r="O15" s="5" t="str">
        <f>TEXT(InputData[[#This Row],[DATE]],"MMM")</f>
        <v>Jan</v>
      </c>
      <c r="P15" s="5" t="str">
        <f>TEXT(InputData[[#This Row],[DATE]],"MMMM")</f>
        <v>January</v>
      </c>
      <c r="Q15" s="5">
        <f>YEAR(InputData[[#This Row],[DATE]])</f>
        <v>2021</v>
      </c>
    </row>
    <row r="16" spans="1:17" x14ac:dyDescent="0.25">
      <c r="A16" s="11">
        <v>44215</v>
      </c>
      <c r="B16" s="12" t="s">
        <v>79</v>
      </c>
      <c r="C16" s="3">
        <v>6</v>
      </c>
      <c r="D16" s="3" t="s">
        <v>108</v>
      </c>
      <c r="E16" s="3" t="s">
        <v>107</v>
      </c>
      <c r="F16" s="13">
        <v>0</v>
      </c>
      <c r="G16" t="str">
        <f>VLOOKUP(InputData[[#This Row],[PRODUCT ID]],MasterData[],2,0)</f>
        <v>Product35</v>
      </c>
      <c r="H16" t="str">
        <f>VLOOKUP(InputData[[#This Row],[PRODUCT ID]],MasterData[],3,0)</f>
        <v>Category04</v>
      </c>
      <c r="I16" t="str">
        <f>VLOOKUP(InputData[[#This Row],[PRODUCT ID]],MasterData[],4,0)</f>
        <v>No.</v>
      </c>
      <c r="J16" s="6">
        <f>VLOOKUP(InputData[[#This Row],[PRODUCT ID]],MasterData[],5,0)</f>
        <v>5</v>
      </c>
      <c r="K16" s="6">
        <f>VLOOKUP(InputData[[#This Row],[PRODUCT ID]],MasterData[],6,0)</f>
        <v>6.7</v>
      </c>
      <c r="L16" s="6">
        <f>InputData[[#This Row],[BUYING PRIZE]]*InputData[[#This Row],[QUANTITY]]</f>
        <v>30</v>
      </c>
      <c r="M16" s="6">
        <f>InputData[[#This Row],[SELLING PRICE]]*InputData[[#This Row],[QUANTITY]]*(1-InputData[[#This Row],[DISCOUNT %]])</f>
        <v>40.200000000000003</v>
      </c>
      <c r="N16" s="5">
        <f>DAY(InputData[[#This Row],[DATE]])</f>
        <v>19</v>
      </c>
      <c r="O16" s="5" t="str">
        <f>TEXT(InputData[[#This Row],[DATE]],"MMM")</f>
        <v>Jan</v>
      </c>
      <c r="P16" s="5" t="str">
        <f>TEXT(InputData[[#This Row],[DATE]],"MMMM")</f>
        <v>January</v>
      </c>
      <c r="Q16" s="5">
        <f>YEAR(InputData[[#This Row],[DATE]])</f>
        <v>2021</v>
      </c>
    </row>
    <row r="17" spans="1:17" x14ac:dyDescent="0.25">
      <c r="A17" s="11">
        <v>44216</v>
      </c>
      <c r="B17" s="12" t="s">
        <v>77</v>
      </c>
      <c r="C17" s="3">
        <v>4</v>
      </c>
      <c r="D17" s="3" t="s">
        <v>108</v>
      </c>
      <c r="E17" s="3" t="s">
        <v>107</v>
      </c>
      <c r="F17" s="13">
        <v>0</v>
      </c>
      <c r="G17" t="str">
        <f>VLOOKUP(InputData[[#This Row],[PRODUCT ID]],MasterData[],2,0)</f>
        <v>Product34</v>
      </c>
      <c r="H17" t="str">
        <f>VLOOKUP(InputData[[#This Row],[PRODUCT ID]],MasterData[],3,0)</f>
        <v>Category04</v>
      </c>
      <c r="I17" t="str">
        <f>VLOOKUP(InputData[[#This Row],[PRODUCT ID]],MasterData[],4,0)</f>
        <v>Lt</v>
      </c>
      <c r="J17" s="6">
        <f>VLOOKUP(InputData[[#This Row],[PRODUCT ID]],MasterData[],5,0)</f>
        <v>55</v>
      </c>
      <c r="K17" s="6">
        <f>VLOOKUP(InputData[[#This Row],[PRODUCT ID]],MasterData[],6,0)</f>
        <v>58.3</v>
      </c>
      <c r="L17" s="6">
        <f>InputData[[#This Row],[BUYING PRIZE]]*InputData[[#This Row],[QUANTITY]]</f>
        <v>220</v>
      </c>
      <c r="M17" s="6">
        <f>InputData[[#This Row],[SELLING PRICE]]*InputData[[#This Row],[QUANTITY]]*(1-InputData[[#This Row],[DISCOUNT %]])</f>
        <v>233.2</v>
      </c>
      <c r="N17" s="5">
        <f>DAY(InputData[[#This Row],[DATE]])</f>
        <v>20</v>
      </c>
      <c r="O17" s="5" t="str">
        <f>TEXT(InputData[[#This Row],[DATE]],"MMM")</f>
        <v>Jan</v>
      </c>
      <c r="P17" s="5" t="str">
        <f>TEXT(InputData[[#This Row],[DATE]],"MMMM")</f>
        <v>January</v>
      </c>
      <c r="Q17" s="5">
        <f>YEAR(InputData[[#This Row],[DATE]])</f>
        <v>2021</v>
      </c>
    </row>
    <row r="18" spans="1:17" x14ac:dyDescent="0.25">
      <c r="A18" s="11">
        <v>44216</v>
      </c>
      <c r="B18" s="12" t="s">
        <v>47</v>
      </c>
      <c r="C18" s="3">
        <v>4</v>
      </c>
      <c r="D18" s="3" t="s">
        <v>108</v>
      </c>
      <c r="E18" s="3" t="s">
        <v>107</v>
      </c>
      <c r="F18" s="13">
        <v>0</v>
      </c>
      <c r="G18" t="str">
        <f>VLOOKUP(InputData[[#This Row],[PRODUCT ID]],MasterData[],2,0)</f>
        <v>Product20</v>
      </c>
      <c r="H18" t="str">
        <f>VLOOKUP(InputData[[#This Row],[PRODUCT ID]],MasterData[],3,0)</f>
        <v>Category03</v>
      </c>
      <c r="I18" t="str">
        <f>VLOOKUP(InputData[[#This Row],[PRODUCT ID]],MasterData[],4,0)</f>
        <v>Lt</v>
      </c>
      <c r="J18" s="6">
        <f>VLOOKUP(InputData[[#This Row],[PRODUCT ID]],MasterData[],5,0)</f>
        <v>61</v>
      </c>
      <c r="K18" s="6">
        <f>VLOOKUP(InputData[[#This Row],[PRODUCT ID]],MasterData[],6,0)</f>
        <v>76.25</v>
      </c>
      <c r="L18" s="6">
        <f>InputData[[#This Row],[BUYING PRIZE]]*InputData[[#This Row],[QUANTITY]]</f>
        <v>244</v>
      </c>
      <c r="M18" s="6">
        <f>InputData[[#This Row],[SELLING PRICE]]*InputData[[#This Row],[QUANTITY]]*(1-InputData[[#This Row],[DISCOUNT %]])</f>
        <v>305</v>
      </c>
      <c r="N18" s="5">
        <f>DAY(InputData[[#This Row],[DATE]])</f>
        <v>20</v>
      </c>
      <c r="O18" s="5" t="str">
        <f>TEXT(InputData[[#This Row],[DATE]],"MMM")</f>
        <v>Jan</v>
      </c>
      <c r="P18" s="5" t="str">
        <f>TEXT(InputData[[#This Row],[DATE]],"MMMM")</f>
        <v>January</v>
      </c>
      <c r="Q18" s="5">
        <f>YEAR(InputData[[#This Row],[DATE]])</f>
        <v>2021</v>
      </c>
    </row>
    <row r="19" spans="1:17" x14ac:dyDescent="0.25">
      <c r="A19" s="11">
        <v>44217</v>
      </c>
      <c r="B19" s="12" t="s">
        <v>14</v>
      </c>
      <c r="C19" s="3">
        <v>15</v>
      </c>
      <c r="D19" s="3" t="s">
        <v>105</v>
      </c>
      <c r="E19" s="3" t="s">
        <v>107</v>
      </c>
      <c r="F19" s="13">
        <v>0</v>
      </c>
      <c r="G19" t="str">
        <f>VLOOKUP(InputData[[#This Row],[PRODUCT ID]],MasterData[],2,0)</f>
        <v>Product04</v>
      </c>
      <c r="H19" t="str">
        <f>VLOOKUP(InputData[[#This Row],[PRODUCT ID]],MasterData[],3,0)</f>
        <v>Category01</v>
      </c>
      <c r="I19" t="str">
        <f>VLOOKUP(InputData[[#This Row],[PRODUCT ID]],MasterData[],4,0)</f>
        <v>Lt</v>
      </c>
      <c r="J19" s="6">
        <f>VLOOKUP(InputData[[#This Row],[PRODUCT ID]],MasterData[],5,0)</f>
        <v>44</v>
      </c>
      <c r="K19" s="6">
        <f>VLOOKUP(InputData[[#This Row],[PRODUCT ID]],MasterData[],6,0)</f>
        <v>48.84</v>
      </c>
      <c r="L19" s="6">
        <f>InputData[[#This Row],[BUYING PRIZE]]*InputData[[#This Row],[QUANTITY]]</f>
        <v>660</v>
      </c>
      <c r="M19" s="6">
        <f>InputData[[#This Row],[SELLING PRICE]]*InputData[[#This Row],[QUANTITY]]*(1-InputData[[#This Row],[DISCOUNT %]])</f>
        <v>732.6</v>
      </c>
      <c r="N19" s="5">
        <f>DAY(InputData[[#This Row],[DATE]])</f>
        <v>21</v>
      </c>
      <c r="O19" s="5" t="str">
        <f>TEXT(InputData[[#This Row],[DATE]],"MMM")</f>
        <v>Jan</v>
      </c>
      <c r="P19" s="5" t="str">
        <f>TEXT(InputData[[#This Row],[DATE]],"MMMM")</f>
        <v>January</v>
      </c>
      <c r="Q19" s="5">
        <f>YEAR(InputData[[#This Row],[DATE]])</f>
        <v>2021</v>
      </c>
    </row>
    <row r="20" spans="1:17" x14ac:dyDescent="0.25">
      <c r="A20" s="11">
        <v>44217</v>
      </c>
      <c r="B20" s="12" t="s">
        <v>12</v>
      </c>
      <c r="C20" s="3">
        <v>9</v>
      </c>
      <c r="D20" s="3" t="s">
        <v>108</v>
      </c>
      <c r="E20" s="3" t="s">
        <v>106</v>
      </c>
      <c r="F20" s="13">
        <v>0</v>
      </c>
      <c r="G20" t="str">
        <f>VLOOKUP(InputData[[#This Row],[PRODUCT ID]],MasterData[],2,0)</f>
        <v>Product03</v>
      </c>
      <c r="H20" t="str">
        <f>VLOOKUP(InputData[[#This Row],[PRODUCT ID]],MasterData[],3,0)</f>
        <v>Category01</v>
      </c>
      <c r="I20" t="str">
        <f>VLOOKUP(InputData[[#This Row],[PRODUCT ID]],MasterData[],4,0)</f>
        <v>Kg</v>
      </c>
      <c r="J20" s="6">
        <f>VLOOKUP(InputData[[#This Row],[PRODUCT ID]],MasterData[],5,0)</f>
        <v>71</v>
      </c>
      <c r="K20" s="6">
        <f>VLOOKUP(InputData[[#This Row],[PRODUCT ID]],MasterData[],6,0)</f>
        <v>80.94</v>
      </c>
      <c r="L20" s="6">
        <f>InputData[[#This Row],[BUYING PRIZE]]*InputData[[#This Row],[QUANTITY]]</f>
        <v>639</v>
      </c>
      <c r="M20" s="6">
        <f>InputData[[#This Row],[SELLING PRICE]]*InputData[[#This Row],[QUANTITY]]*(1-InputData[[#This Row],[DISCOUNT %]])</f>
        <v>728.46</v>
      </c>
      <c r="N20" s="5">
        <f>DAY(InputData[[#This Row],[DATE]])</f>
        <v>21</v>
      </c>
      <c r="O20" s="5" t="str">
        <f>TEXT(InputData[[#This Row],[DATE]],"MMM")</f>
        <v>Jan</v>
      </c>
      <c r="P20" s="5" t="str">
        <f>TEXT(InputData[[#This Row],[DATE]],"MMMM")</f>
        <v>January</v>
      </c>
      <c r="Q20" s="5">
        <f>YEAR(InputData[[#This Row],[DATE]])</f>
        <v>2021</v>
      </c>
    </row>
    <row r="21" spans="1:17" x14ac:dyDescent="0.25">
      <c r="A21" s="11">
        <v>44217</v>
      </c>
      <c r="B21" s="12" t="s">
        <v>94</v>
      </c>
      <c r="C21" s="3">
        <v>6</v>
      </c>
      <c r="D21" s="3" t="s">
        <v>108</v>
      </c>
      <c r="E21" s="3" t="s">
        <v>106</v>
      </c>
      <c r="F21" s="13">
        <v>0</v>
      </c>
      <c r="G21" t="str">
        <f>VLOOKUP(InputData[[#This Row],[PRODUCT ID]],MasterData[],2,0)</f>
        <v>Product42</v>
      </c>
      <c r="H21" t="str">
        <f>VLOOKUP(InputData[[#This Row],[PRODUCT ID]],MasterData[],3,0)</f>
        <v>Category05</v>
      </c>
      <c r="I21" t="str">
        <f>VLOOKUP(InputData[[#This Row],[PRODUCT ID]],MasterData[],4,0)</f>
        <v>Ft</v>
      </c>
      <c r="J21" s="6">
        <f>VLOOKUP(InputData[[#This Row],[PRODUCT ID]],MasterData[],5,0)</f>
        <v>120</v>
      </c>
      <c r="K21" s="6">
        <f>VLOOKUP(InputData[[#This Row],[PRODUCT ID]],MasterData[],6,0)</f>
        <v>162</v>
      </c>
      <c r="L21" s="6">
        <f>InputData[[#This Row],[BUYING PRIZE]]*InputData[[#This Row],[QUANTITY]]</f>
        <v>720</v>
      </c>
      <c r="M21" s="6">
        <f>InputData[[#This Row],[SELLING PRICE]]*InputData[[#This Row],[QUANTITY]]*(1-InputData[[#This Row],[DISCOUNT %]])</f>
        <v>972</v>
      </c>
      <c r="N21" s="5">
        <f>DAY(InputData[[#This Row],[DATE]])</f>
        <v>21</v>
      </c>
      <c r="O21" s="5" t="str">
        <f>TEXT(InputData[[#This Row],[DATE]],"MMM")</f>
        <v>Jan</v>
      </c>
      <c r="P21" s="5" t="str">
        <f>TEXT(InputData[[#This Row],[DATE]],"MMMM")</f>
        <v>January</v>
      </c>
      <c r="Q21" s="5">
        <f>YEAR(InputData[[#This Row],[DATE]])</f>
        <v>2021</v>
      </c>
    </row>
    <row r="22" spans="1:17" x14ac:dyDescent="0.25">
      <c r="A22" s="11">
        <v>44221</v>
      </c>
      <c r="B22" s="12" t="s">
        <v>77</v>
      </c>
      <c r="C22" s="3">
        <v>6</v>
      </c>
      <c r="D22" s="3" t="s">
        <v>108</v>
      </c>
      <c r="E22" s="3" t="s">
        <v>107</v>
      </c>
      <c r="F22" s="13">
        <v>0</v>
      </c>
      <c r="G22" t="str">
        <f>VLOOKUP(InputData[[#This Row],[PRODUCT ID]],MasterData[],2,0)</f>
        <v>Product34</v>
      </c>
      <c r="H22" t="str">
        <f>VLOOKUP(InputData[[#This Row],[PRODUCT ID]],MasterData[],3,0)</f>
        <v>Category04</v>
      </c>
      <c r="I22" t="str">
        <f>VLOOKUP(InputData[[#This Row],[PRODUCT ID]],MasterData[],4,0)</f>
        <v>Lt</v>
      </c>
      <c r="J22" s="6">
        <f>VLOOKUP(InputData[[#This Row],[PRODUCT ID]],MasterData[],5,0)</f>
        <v>55</v>
      </c>
      <c r="K22" s="6">
        <f>VLOOKUP(InputData[[#This Row],[PRODUCT ID]],MasterData[],6,0)</f>
        <v>58.3</v>
      </c>
      <c r="L22" s="6">
        <f>InputData[[#This Row],[BUYING PRIZE]]*InputData[[#This Row],[QUANTITY]]</f>
        <v>330</v>
      </c>
      <c r="M22" s="6">
        <f>InputData[[#This Row],[SELLING PRICE]]*InputData[[#This Row],[QUANTITY]]*(1-InputData[[#This Row],[DISCOUNT %]])</f>
        <v>349.79999999999995</v>
      </c>
      <c r="N22" s="5">
        <f>DAY(InputData[[#This Row],[DATE]])</f>
        <v>25</v>
      </c>
      <c r="O22" s="5" t="str">
        <f>TEXT(InputData[[#This Row],[DATE]],"MMM")</f>
        <v>Jan</v>
      </c>
      <c r="P22" s="5" t="str">
        <f>TEXT(InputData[[#This Row],[DATE]],"MMMM")</f>
        <v>January</v>
      </c>
      <c r="Q22" s="5">
        <f>YEAR(InputData[[#This Row],[DATE]])</f>
        <v>2021</v>
      </c>
    </row>
    <row r="23" spans="1:17" x14ac:dyDescent="0.25">
      <c r="A23" s="11">
        <v>44221</v>
      </c>
      <c r="B23" s="12" t="s">
        <v>79</v>
      </c>
      <c r="C23" s="3">
        <v>7</v>
      </c>
      <c r="D23" s="3" t="s">
        <v>108</v>
      </c>
      <c r="E23" s="3" t="s">
        <v>106</v>
      </c>
      <c r="F23" s="13">
        <v>0</v>
      </c>
      <c r="G23" t="str">
        <f>VLOOKUP(InputData[[#This Row],[PRODUCT ID]],MasterData[],2,0)</f>
        <v>Product35</v>
      </c>
      <c r="H23" t="str">
        <f>VLOOKUP(InputData[[#This Row],[PRODUCT ID]],MasterData[],3,0)</f>
        <v>Category04</v>
      </c>
      <c r="I23" t="str">
        <f>VLOOKUP(InputData[[#This Row],[PRODUCT ID]],MasterData[],4,0)</f>
        <v>No.</v>
      </c>
      <c r="J23" s="6">
        <f>VLOOKUP(InputData[[#This Row],[PRODUCT ID]],MasterData[],5,0)</f>
        <v>5</v>
      </c>
      <c r="K23" s="6">
        <f>VLOOKUP(InputData[[#This Row],[PRODUCT ID]],MasterData[],6,0)</f>
        <v>6.7</v>
      </c>
      <c r="L23" s="6">
        <f>InputData[[#This Row],[BUYING PRIZE]]*InputData[[#This Row],[QUANTITY]]</f>
        <v>35</v>
      </c>
      <c r="M23" s="6">
        <f>InputData[[#This Row],[SELLING PRICE]]*InputData[[#This Row],[QUANTITY]]*(1-InputData[[#This Row],[DISCOUNT %]])</f>
        <v>46.9</v>
      </c>
      <c r="N23" s="5">
        <f>DAY(InputData[[#This Row],[DATE]])</f>
        <v>25</v>
      </c>
      <c r="O23" s="5" t="str">
        <f>TEXT(InputData[[#This Row],[DATE]],"MMM")</f>
        <v>Jan</v>
      </c>
      <c r="P23" s="5" t="str">
        <f>TEXT(InputData[[#This Row],[DATE]],"MMMM")</f>
        <v>January</v>
      </c>
      <c r="Q23" s="5">
        <f>YEAR(InputData[[#This Row],[DATE]])</f>
        <v>2021</v>
      </c>
    </row>
    <row r="24" spans="1:17" x14ac:dyDescent="0.25">
      <c r="A24" s="11">
        <v>44221</v>
      </c>
      <c r="B24" s="12" t="s">
        <v>71</v>
      </c>
      <c r="C24" s="3">
        <v>14</v>
      </c>
      <c r="D24" s="3" t="s">
        <v>108</v>
      </c>
      <c r="E24" s="3" t="s">
        <v>106</v>
      </c>
      <c r="F24" s="13">
        <v>0</v>
      </c>
      <c r="G24" t="str">
        <f>VLOOKUP(InputData[[#This Row],[PRODUCT ID]],MasterData[],2,0)</f>
        <v>Product31</v>
      </c>
      <c r="H24" t="str">
        <f>VLOOKUP(InputData[[#This Row],[PRODUCT ID]],MasterData[],3,0)</f>
        <v>Category04</v>
      </c>
      <c r="I24" t="str">
        <f>VLOOKUP(InputData[[#This Row],[PRODUCT ID]],MasterData[],4,0)</f>
        <v>Kg</v>
      </c>
      <c r="J24" s="6">
        <f>VLOOKUP(InputData[[#This Row],[PRODUCT ID]],MasterData[],5,0)</f>
        <v>93</v>
      </c>
      <c r="K24" s="6">
        <f>VLOOKUP(InputData[[#This Row],[PRODUCT ID]],MasterData[],6,0)</f>
        <v>104.16</v>
      </c>
      <c r="L24" s="6">
        <f>InputData[[#This Row],[BUYING PRIZE]]*InputData[[#This Row],[QUANTITY]]</f>
        <v>1302</v>
      </c>
      <c r="M24" s="6">
        <f>InputData[[#This Row],[SELLING PRICE]]*InputData[[#This Row],[QUANTITY]]*(1-InputData[[#This Row],[DISCOUNT %]])</f>
        <v>1458.24</v>
      </c>
      <c r="N24" s="5">
        <f>DAY(InputData[[#This Row],[DATE]])</f>
        <v>25</v>
      </c>
      <c r="O24" s="5" t="str">
        <f>TEXT(InputData[[#This Row],[DATE]],"MMM")</f>
        <v>Jan</v>
      </c>
      <c r="P24" s="5" t="str">
        <f>TEXT(InputData[[#This Row],[DATE]],"MMMM")</f>
        <v>January</v>
      </c>
      <c r="Q24" s="5">
        <f>YEAR(InputData[[#This Row],[DATE]])</f>
        <v>2021</v>
      </c>
    </row>
    <row r="25" spans="1:17" x14ac:dyDescent="0.25">
      <c r="A25" s="11">
        <v>44222</v>
      </c>
      <c r="B25" s="12" t="s">
        <v>98</v>
      </c>
      <c r="C25" s="3">
        <v>9</v>
      </c>
      <c r="D25" s="3" t="s">
        <v>105</v>
      </c>
      <c r="E25" s="3" t="s">
        <v>107</v>
      </c>
      <c r="F25" s="13">
        <v>0</v>
      </c>
      <c r="G25" t="str">
        <f>VLOOKUP(InputData[[#This Row],[PRODUCT ID]],MasterData[],2,0)</f>
        <v>Product44</v>
      </c>
      <c r="H25" t="str">
        <f>VLOOKUP(InputData[[#This Row],[PRODUCT ID]],MasterData[],3,0)</f>
        <v>Category05</v>
      </c>
      <c r="I25" t="str">
        <f>VLOOKUP(InputData[[#This Row],[PRODUCT ID]],MasterData[],4,0)</f>
        <v>Kg</v>
      </c>
      <c r="J25" s="6">
        <f>VLOOKUP(InputData[[#This Row],[PRODUCT ID]],MasterData[],5,0)</f>
        <v>76</v>
      </c>
      <c r="K25" s="6">
        <f>VLOOKUP(InputData[[#This Row],[PRODUCT ID]],MasterData[],6,0)</f>
        <v>82.08</v>
      </c>
      <c r="L25" s="6">
        <f>InputData[[#This Row],[BUYING PRIZE]]*InputData[[#This Row],[QUANTITY]]</f>
        <v>684</v>
      </c>
      <c r="M25" s="6">
        <f>InputData[[#This Row],[SELLING PRICE]]*InputData[[#This Row],[QUANTITY]]*(1-InputData[[#This Row],[DISCOUNT %]])</f>
        <v>738.72</v>
      </c>
      <c r="N25" s="5">
        <f>DAY(InputData[[#This Row],[DATE]])</f>
        <v>26</v>
      </c>
      <c r="O25" s="5" t="str">
        <f>TEXT(InputData[[#This Row],[DATE]],"MMM")</f>
        <v>Jan</v>
      </c>
      <c r="P25" s="5" t="str">
        <f>TEXT(InputData[[#This Row],[DATE]],"MMMM")</f>
        <v>January</v>
      </c>
      <c r="Q25" s="5">
        <f>YEAR(InputData[[#This Row],[DATE]])</f>
        <v>2021</v>
      </c>
    </row>
    <row r="26" spans="1:17" x14ac:dyDescent="0.25">
      <c r="A26" s="11">
        <v>44222</v>
      </c>
      <c r="B26" s="12" t="s">
        <v>18</v>
      </c>
      <c r="C26" s="3">
        <v>7</v>
      </c>
      <c r="D26" s="3" t="s">
        <v>106</v>
      </c>
      <c r="E26" s="3" t="s">
        <v>107</v>
      </c>
      <c r="F26" s="13">
        <v>0</v>
      </c>
      <c r="G26" t="str">
        <f>VLOOKUP(InputData[[#This Row],[PRODUCT ID]],MasterData[],2,0)</f>
        <v>Product06</v>
      </c>
      <c r="H26" t="str">
        <f>VLOOKUP(InputData[[#This Row],[PRODUCT ID]],MasterData[],3,0)</f>
        <v>Category01</v>
      </c>
      <c r="I26" t="str">
        <f>VLOOKUP(InputData[[#This Row],[PRODUCT ID]],MasterData[],4,0)</f>
        <v>Kg</v>
      </c>
      <c r="J26" s="6">
        <f>VLOOKUP(InputData[[#This Row],[PRODUCT ID]],MasterData[],5,0)</f>
        <v>75</v>
      </c>
      <c r="K26" s="6">
        <f>VLOOKUP(InputData[[#This Row],[PRODUCT ID]],MasterData[],6,0)</f>
        <v>85.5</v>
      </c>
      <c r="L26" s="6">
        <f>InputData[[#This Row],[BUYING PRIZE]]*InputData[[#This Row],[QUANTITY]]</f>
        <v>525</v>
      </c>
      <c r="M26" s="6">
        <f>InputData[[#This Row],[SELLING PRICE]]*InputData[[#This Row],[QUANTITY]]*(1-InputData[[#This Row],[DISCOUNT %]])</f>
        <v>598.5</v>
      </c>
      <c r="N26" s="5">
        <f>DAY(InputData[[#This Row],[DATE]])</f>
        <v>26</v>
      </c>
      <c r="O26" s="5" t="str">
        <f>TEXT(InputData[[#This Row],[DATE]],"MMM")</f>
        <v>Jan</v>
      </c>
      <c r="P26" s="5" t="str">
        <f>TEXT(InputData[[#This Row],[DATE]],"MMMM")</f>
        <v>January</v>
      </c>
      <c r="Q26" s="5">
        <f>YEAR(InputData[[#This Row],[DATE]])</f>
        <v>2021</v>
      </c>
    </row>
    <row r="27" spans="1:17" x14ac:dyDescent="0.25">
      <c r="A27" s="11">
        <v>44222</v>
      </c>
      <c r="B27" s="12" t="s">
        <v>6</v>
      </c>
      <c r="C27" s="3">
        <v>7</v>
      </c>
      <c r="D27" s="3" t="s">
        <v>106</v>
      </c>
      <c r="E27" s="3" t="s">
        <v>106</v>
      </c>
      <c r="F27" s="13">
        <v>0</v>
      </c>
      <c r="G27" t="str">
        <f>VLOOKUP(InputData[[#This Row],[PRODUCT ID]],MasterData[],2,0)</f>
        <v>Product01</v>
      </c>
      <c r="H27" t="str">
        <f>VLOOKUP(InputData[[#This Row],[PRODUCT ID]],MasterData[],3,0)</f>
        <v>Category01</v>
      </c>
      <c r="I27" t="str">
        <f>VLOOKUP(InputData[[#This Row],[PRODUCT ID]],MasterData[],4,0)</f>
        <v>Kg</v>
      </c>
      <c r="J27" s="6">
        <f>VLOOKUP(InputData[[#This Row],[PRODUCT ID]],MasterData[],5,0)</f>
        <v>98</v>
      </c>
      <c r="K27" s="6">
        <f>VLOOKUP(InputData[[#This Row],[PRODUCT ID]],MasterData[],6,0)</f>
        <v>103.88</v>
      </c>
      <c r="L27" s="6">
        <f>InputData[[#This Row],[BUYING PRIZE]]*InputData[[#This Row],[QUANTITY]]</f>
        <v>686</v>
      </c>
      <c r="M27" s="6">
        <f>InputData[[#This Row],[SELLING PRICE]]*InputData[[#This Row],[QUANTITY]]*(1-InputData[[#This Row],[DISCOUNT %]])</f>
        <v>727.16</v>
      </c>
      <c r="N27" s="5">
        <f>DAY(InputData[[#This Row],[DATE]])</f>
        <v>26</v>
      </c>
      <c r="O27" s="5" t="str">
        <f>TEXT(InputData[[#This Row],[DATE]],"MMM")</f>
        <v>Jan</v>
      </c>
      <c r="P27" s="5" t="str">
        <f>TEXT(InputData[[#This Row],[DATE]],"MMMM")</f>
        <v>January</v>
      </c>
      <c r="Q27" s="5">
        <f>YEAR(InputData[[#This Row],[DATE]])</f>
        <v>2021</v>
      </c>
    </row>
    <row r="28" spans="1:17" x14ac:dyDescent="0.25">
      <c r="A28" s="11">
        <v>44223</v>
      </c>
      <c r="B28" s="12" t="s">
        <v>90</v>
      </c>
      <c r="C28" s="3">
        <v>7</v>
      </c>
      <c r="D28" s="3" t="s">
        <v>105</v>
      </c>
      <c r="E28" s="3" t="s">
        <v>106</v>
      </c>
      <c r="F28" s="13">
        <v>0</v>
      </c>
      <c r="G28" t="str">
        <f>VLOOKUP(InputData[[#This Row],[PRODUCT ID]],MasterData[],2,0)</f>
        <v>Product40</v>
      </c>
      <c r="H28" t="str">
        <f>VLOOKUP(InputData[[#This Row],[PRODUCT ID]],MasterData[],3,0)</f>
        <v>Category05</v>
      </c>
      <c r="I28" t="str">
        <f>VLOOKUP(InputData[[#This Row],[PRODUCT ID]],MasterData[],4,0)</f>
        <v>Kg</v>
      </c>
      <c r="J28" s="6">
        <f>VLOOKUP(InputData[[#This Row],[PRODUCT ID]],MasterData[],5,0)</f>
        <v>90</v>
      </c>
      <c r="K28" s="6">
        <f>VLOOKUP(InputData[[#This Row],[PRODUCT ID]],MasterData[],6,0)</f>
        <v>115.2</v>
      </c>
      <c r="L28" s="6">
        <f>InputData[[#This Row],[BUYING PRIZE]]*InputData[[#This Row],[QUANTITY]]</f>
        <v>630</v>
      </c>
      <c r="M28" s="6">
        <f>InputData[[#This Row],[SELLING PRICE]]*InputData[[#This Row],[QUANTITY]]*(1-InputData[[#This Row],[DISCOUNT %]])</f>
        <v>806.4</v>
      </c>
      <c r="N28" s="5">
        <f>DAY(InputData[[#This Row],[DATE]])</f>
        <v>27</v>
      </c>
      <c r="O28" s="5" t="str">
        <f>TEXT(InputData[[#This Row],[DATE]],"MMM")</f>
        <v>Jan</v>
      </c>
      <c r="P28" s="5" t="str">
        <f>TEXT(InputData[[#This Row],[DATE]],"MMMM")</f>
        <v>January</v>
      </c>
      <c r="Q28" s="5">
        <f>YEAR(InputData[[#This Row],[DATE]])</f>
        <v>2021</v>
      </c>
    </row>
    <row r="29" spans="1:17" x14ac:dyDescent="0.25">
      <c r="A29" s="11">
        <v>44223</v>
      </c>
      <c r="B29" s="12" t="s">
        <v>73</v>
      </c>
      <c r="C29" s="3">
        <v>3</v>
      </c>
      <c r="D29" s="3" t="s">
        <v>105</v>
      </c>
      <c r="E29" s="3" t="s">
        <v>106</v>
      </c>
      <c r="F29" s="13">
        <v>0</v>
      </c>
      <c r="G29" t="str">
        <f>VLOOKUP(InputData[[#This Row],[PRODUCT ID]],MasterData[],2,0)</f>
        <v>Product32</v>
      </c>
      <c r="H29" t="str">
        <f>VLOOKUP(InputData[[#This Row],[PRODUCT ID]],MasterData[],3,0)</f>
        <v>Category04</v>
      </c>
      <c r="I29" t="str">
        <f>VLOOKUP(InputData[[#This Row],[PRODUCT ID]],MasterData[],4,0)</f>
        <v>Kg</v>
      </c>
      <c r="J29" s="6">
        <f>VLOOKUP(InputData[[#This Row],[PRODUCT ID]],MasterData[],5,0)</f>
        <v>89</v>
      </c>
      <c r="K29" s="6">
        <f>VLOOKUP(InputData[[#This Row],[PRODUCT ID]],MasterData[],6,0)</f>
        <v>117.48</v>
      </c>
      <c r="L29" s="6">
        <f>InputData[[#This Row],[BUYING PRIZE]]*InputData[[#This Row],[QUANTITY]]</f>
        <v>267</v>
      </c>
      <c r="M29" s="6">
        <f>InputData[[#This Row],[SELLING PRICE]]*InputData[[#This Row],[QUANTITY]]*(1-InputData[[#This Row],[DISCOUNT %]])</f>
        <v>352.44</v>
      </c>
      <c r="N29" s="5">
        <f>DAY(InputData[[#This Row],[DATE]])</f>
        <v>27</v>
      </c>
      <c r="O29" s="5" t="str">
        <f>TEXT(InputData[[#This Row],[DATE]],"MMM")</f>
        <v>Jan</v>
      </c>
      <c r="P29" s="5" t="str">
        <f>TEXT(InputData[[#This Row],[DATE]],"MMMM")</f>
        <v>January</v>
      </c>
      <c r="Q29" s="5">
        <f>YEAR(InputData[[#This Row],[DATE]])</f>
        <v>2021</v>
      </c>
    </row>
    <row r="30" spans="1:17" x14ac:dyDescent="0.25">
      <c r="A30" s="11">
        <v>44224</v>
      </c>
      <c r="B30" s="12" t="s">
        <v>14</v>
      </c>
      <c r="C30" s="3">
        <v>10</v>
      </c>
      <c r="D30" s="3" t="s">
        <v>106</v>
      </c>
      <c r="E30" s="3" t="s">
        <v>107</v>
      </c>
      <c r="F30" s="13">
        <v>0</v>
      </c>
      <c r="G30" t="str">
        <f>VLOOKUP(InputData[[#This Row],[PRODUCT ID]],MasterData[],2,0)</f>
        <v>Product04</v>
      </c>
      <c r="H30" t="str">
        <f>VLOOKUP(InputData[[#This Row],[PRODUCT ID]],MasterData[],3,0)</f>
        <v>Category01</v>
      </c>
      <c r="I30" t="str">
        <f>VLOOKUP(InputData[[#This Row],[PRODUCT ID]],MasterData[],4,0)</f>
        <v>Lt</v>
      </c>
      <c r="J30" s="6">
        <f>VLOOKUP(InputData[[#This Row],[PRODUCT ID]],MasterData[],5,0)</f>
        <v>44</v>
      </c>
      <c r="K30" s="6">
        <f>VLOOKUP(InputData[[#This Row],[PRODUCT ID]],MasterData[],6,0)</f>
        <v>48.84</v>
      </c>
      <c r="L30" s="6">
        <f>InputData[[#This Row],[BUYING PRIZE]]*InputData[[#This Row],[QUANTITY]]</f>
        <v>440</v>
      </c>
      <c r="M30" s="6">
        <f>InputData[[#This Row],[SELLING PRICE]]*InputData[[#This Row],[QUANTITY]]*(1-InputData[[#This Row],[DISCOUNT %]])</f>
        <v>488.40000000000003</v>
      </c>
      <c r="N30" s="5">
        <f>DAY(InputData[[#This Row],[DATE]])</f>
        <v>28</v>
      </c>
      <c r="O30" s="5" t="str">
        <f>TEXT(InputData[[#This Row],[DATE]],"MMM")</f>
        <v>Jan</v>
      </c>
      <c r="P30" s="5" t="str">
        <f>TEXT(InputData[[#This Row],[DATE]],"MMMM")</f>
        <v>January</v>
      </c>
      <c r="Q30" s="5">
        <f>YEAR(InputData[[#This Row],[DATE]])</f>
        <v>2021</v>
      </c>
    </row>
    <row r="31" spans="1:17" x14ac:dyDescent="0.25">
      <c r="A31" s="11">
        <v>44224</v>
      </c>
      <c r="B31" s="12" t="s">
        <v>67</v>
      </c>
      <c r="C31" s="3">
        <v>2</v>
      </c>
      <c r="D31" s="3" t="s">
        <v>108</v>
      </c>
      <c r="E31" s="3" t="s">
        <v>107</v>
      </c>
      <c r="F31" s="13">
        <v>0</v>
      </c>
      <c r="G31" t="str">
        <f>VLOOKUP(InputData[[#This Row],[PRODUCT ID]],MasterData[],2,0)</f>
        <v>Product29</v>
      </c>
      <c r="H31" t="str">
        <f>VLOOKUP(InputData[[#This Row],[PRODUCT ID]],MasterData[],3,0)</f>
        <v>Category04</v>
      </c>
      <c r="I31" t="str">
        <f>VLOOKUP(InputData[[#This Row],[PRODUCT ID]],MasterData[],4,0)</f>
        <v>Lt</v>
      </c>
      <c r="J31" s="6">
        <f>VLOOKUP(InputData[[#This Row],[PRODUCT ID]],MasterData[],5,0)</f>
        <v>47</v>
      </c>
      <c r="K31" s="6">
        <f>VLOOKUP(InputData[[#This Row],[PRODUCT ID]],MasterData[],6,0)</f>
        <v>53.11</v>
      </c>
      <c r="L31" s="6">
        <f>InputData[[#This Row],[BUYING PRIZE]]*InputData[[#This Row],[QUANTITY]]</f>
        <v>94</v>
      </c>
      <c r="M31" s="6">
        <f>InputData[[#This Row],[SELLING PRICE]]*InputData[[#This Row],[QUANTITY]]*(1-InputData[[#This Row],[DISCOUNT %]])</f>
        <v>106.22</v>
      </c>
      <c r="N31" s="5">
        <f>DAY(InputData[[#This Row],[DATE]])</f>
        <v>28</v>
      </c>
      <c r="O31" s="5" t="str">
        <f>TEXT(InputData[[#This Row],[DATE]],"MMM")</f>
        <v>Jan</v>
      </c>
      <c r="P31" s="5" t="str">
        <f>TEXT(InputData[[#This Row],[DATE]],"MMMM")</f>
        <v>January</v>
      </c>
      <c r="Q31" s="5">
        <f>YEAR(InputData[[#This Row],[DATE]])</f>
        <v>2021</v>
      </c>
    </row>
    <row r="32" spans="1:17" x14ac:dyDescent="0.25">
      <c r="A32" s="11">
        <v>44229</v>
      </c>
      <c r="B32" s="12" t="s">
        <v>26</v>
      </c>
      <c r="C32" s="3">
        <v>7</v>
      </c>
      <c r="D32" s="3" t="s">
        <v>106</v>
      </c>
      <c r="E32" s="3" t="s">
        <v>106</v>
      </c>
      <c r="F32" s="13">
        <v>0</v>
      </c>
      <c r="G32" t="str">
        <f>VLOOKUP(InputData[[#This Row],[PRODUCT ID]],MasterData[],2,0)</f>
        <v>Product10</v>
      </c>
      <c r="H32" t="str">
        <f>VLOOKUP(InputData[[#This Row],[PRODUCT ID]],MasterData[],3,0)</f>
        <v>Category02</v>
      </c>
      <c r="I32" t="str">
        <f>VLOOKUP(InputData[[#This Row],[PRODUCT ID]],MasterData[],4,0)</f>
        <v>Ft</v>
      </c>
      <c r="J32" s="6">
        <f>VLOOKUP(InputData[[#This Row],[PRODUCT ID]],MasterData[],5,0)</f>
        <v>148</v>
      </c>
      <c r="K32" s="6">
        <f>VLOOKUP(InputData[[#This Row],[PRODUCT ID]],MasterData[],6,0)</f>
        <v>164.28</v>
      </c>
      <c r="L32" s="6">
        <f>InputData[[#This Row],[BUYING PRIZE]]*InputData[[#This Row],[QUANTITY]]</f>
        <v>1036</v>
      </c>
      <c r="M32" s="6">
        <f>InputData[[#This Row],[SELLING PRICE]]*InputData[[#This Row],[QUANTITY]]*(1-InputData[[#This Row],[DISCOUNT %]])</f>
        <v>1149.96</v>
      </c>
      <c r="N32" s="5">
        <f>DAY(InputData[[#This Row],[DATE]])</f>
        <v>2</v>
      </c>
      <c r="O32" s="5" t="str">
        <f>TEXT(InputData[[#This Row],[DATE]],"MMM")</f>
        <v>Feb</v>
      </c>
      <c r="P32" s="5" t="str">
        <f>TEXT(InputData[[#This Row],[DATE]],"MMMM")</f>
        <v>February</v>
      </c>
      <c r="Q32" s="5">
        <f>YEAR(InputData[[#This Row],[DATE]])</f>
        <v>2021</v>
      </c>
    </row>
    <row r="33" spans="1:17" x14ac:dyDescent="0.25">
      <c r="A33" s="11">
        <v>44230</v>
      </c>
      <c r="B33" s="12" t="s">
        <v>39</v>
      </c>
      <c r="C33" s="3">
        <v>13</v>
      </c>
      <c r="D33" s="3" t="s">
        <v>108</v>
      </c>
      <c r="E33" s="3" t="s">
        <v>106</v>
      </c>
      <c r="F33" s="13">
        <v>0</v>
      </c>
      <c r="G33" t="str">
        <f>VLOOKUP(InputData[[#This Row],[PRODUCT ID]],MasterData[],2,0)</f>
        <v>Product16</v>
      </c>
      <c r="H33" t="str">
        <f>VLOOKUP(InputData[[#This Row],[PRODUCT ID]],MasterData[],3,0)</f>
        <v>Category02</v>
      </c>
      <c r="I33" t="str">
        <f>VLOOKUP(InputData[[#This Row],[PRODUCT ID]],MasterData[],4,0)</f>
        <v>No.</v>
      </c>
      <c r="J33" s="6">
        <f>VLOOKUP(InputData[[#This Row],[PRODUCT ID]],MasterData[],5,0)</f>
        <v>13</v>
      </c>
      <c r="K33" s="6">
        <f>VLOOKUP(InputData[[#This Row],[PRODUCT ID]],MasterData[],6,0)</f>
        <v>16.64</v>
      </c>
      <c r="L33" s="6">
        <f>InputData[[#This Row],[BUYING PRIZE]]*InputData[[#This Row],[QUANTITY]]</f>
        <v>169</v>
      </c>
      <c r="M33" s="6">
        <f>InputData[[#This Row],[SELLING PRICE]]*InputData[[#This Row],[QUANTITY]]*(1-InputData[[#This Row],[DISCOUNT %]])</f>
        <v>216.32</v>
      </c>
      <c r="N33" s="5">
        <f>DAY(InputData[[#This Row],[DATE]])</f>
        <v>3</v>
      </c>
      <c r="O33" s="5" t="str">
        <f>TEXT(InputData[[#This Row],[DATE]],"MMM")</f>
        <v>Feb</v>
      </c>
      <c r="P33" s="5" t="str">
        <f>TEXT(InputData[[#This Row],[DATE]],"MMMM")</f>
        <v>February</v>
      </c>
      <c r="Q33" s="5">
        <f>YEAR(InputData[[#This Row],[DATE]])</f>
        <v>2021</v>
      </c>
    </row>
    <row r="34" spans="1:17" x14ac:dyDescent="0.25">
      <c r="A34" s="11">
        <v>44230</v>
      </c>
      <c r="B34" s="12" t="s">
        <v>52</v>
      </c>
      <c r="C34" s="3">
        <v>2</v>
      </c>
      <c r="D34" s="3" t="s">
        <v>105</v>
      </c>
      <c r="E34" s="3" t="s">
        <v>107</v>
      </c>
      <c r="F34" s="13">
        <v>0</v>
      </c>
      <c r="G34" t="str">
        <f>VLOOKUP(InputData[[#This Row],[PRODUCT ID]],MasterData[],2,0)</f>
        <v>Product22</v>
      </c>
      <c r="H34" t="str">
        <f>VLOOKUP(InputData[[#This Row],[PRODUCT ID]],MasterData[],3,0)</f>
        <v>Category03</v>
      </c>
      <c r="I34" t="str">
        <f>VLOOKUP(InputData[[#This Row],[PRODUCT ID]],MasterData[],4,0)</f>
        <v>Ft</v>
      </c>
      <c r="J34" s="6">
        <f>VLOOKUP(InputData[[#This Row],[PRODUCT ID]],MasterData[],5,0)</f>
        <v>121</v>
      </c>
      <c r="K34" s="6">
        <f>VLOOKUP(InputData[[#This Row],[PRODUCT ID]],MasterData[],6,0)</f>
        <v>141.57</v>
      </c>
      <c r="L34" s="6">
        <f>InputData[[#This Row],[BUYING PRIZE]]*InputData[[#This Row],[QUANTITY]]</f>
        <v>242</v>
      </c>
      <c r="M34" s="6">
        <f>InputData[[#This Row],[SELLING PRICE]]*InputData[[#This Row],[QUANTITY]]*(1-InputData[[#This Row],[DISCOUNT %]])</f>
        <v>283.14</v>
      </c>
      <c r="N34" s="5">
        <f>DAY(InputData[[#This Row],[DATE]])</f>
        <v>3</v>
      </c>
      <c r="O34" s="5" t="str">
        <f>TEXT(InputData[[#This Row],[DATE]],"MMM")</f>
        <v>Feb</v>
      </c>
      <c r="P34" s="5" t="str">
        <f>TEXT(InputData[[#This Row],[DATE]],"MMMM")</f>
        <v>February</v>
      </c>
      <c r="Q34" s="5">
        <f>YEAR(InputData[[#This Row],[DATE]])</f>
        <v>2021</v>
      </c>
    </row>
    <row r="35" spans="1:17" x14ac:dyDescent="0.25">
      <c r="A35" s="11">
        <v>44231</v>
      </c>
      <c r="B35" s="12" t="s">
        <v>83</v>
      </c>
      <c r="C35" s="3">
        <v>4</v>
      </c>
      <c r="D35" s="3" t="s">
        <v>106</v>
      </c>
      <c r="E35" s="3" t="s">
        <v>106</v>
      </c>
      <c r="F35" s="13">
        <v>0</v>
      </c>
      <c r="G35" t="str">
        <f>VLOOKUP(InputData[[#This Row],[PRODUCT ID]],MasterData[],2,0)</f>
        <v>Product37</v>
      </c>
      <c r="H35" t="str">
        <f>VLOOKUP(InputData[[#This Row],[PRODUCT ID]],MasterData[],3,0)</f>
        <v>Category05</v>
      </c>
      <c r="I35" t="str">
        <f>VLOOKUP(InputData[[#This Row],[PRODUCT ID]],MasterData[],4,0)</f>
        <v>Kg</v>
      </c>
      <c r="J35" s="6">
        <f>VLOOKUP(InputData[[#This Row],[PRODUCT ID]],MasterData[],5,0)</f>
        <v>67</v>
      </c>
      <c r="K35" s="6">
        <f>VLOOKUP(InputData[[#This Row],[PRODUCT ID]],MasterData[],6,0)</f>
        <v>85.76</v>
      </c>
      <c r="L35" s="6">
        <f>InputData[[#This Row],[BUYING PRIZE]]*InputData[[#This Row],[QUANTITY]]</f>
        <v>268</v>
      </c>
      <c r="M35" s="6">
        <f>InputData[[#This Row],[SELLING PRICE]]*InputData[[#This Row],[QUANTITY]]*(1-InputData[[#This Row],[DISCOUNT %]])</f>
        <v>343.04</v>
      </c>
      <c r="N35" s="5">
        <f>DAY(InputData[[#This Row],[DATE]])</f>
        <v>4</v>
      </c>
      <c r="O35" s="5" t="str">
        <f>TEXT(InputData[[#This Row],[DATE]],"MMM")</f>
        <v>Feb</v>
      </c>
      <c r="P35" s="5" t="str">
        <f>TEXT(InputData[[#This Row],[DATE]],"MMMM")</f>
        <v>February</v>
      </c>
      <c r="Q35" s="5">
        <f>YEAR(InputData[[#This Row],[DATE]])</f>
        <v>2021</v>
      </c>
    </row>
    <row r="36" spans="1:17" x14ac:dyDescent="0.25">
      <c r="A36" s="11">
        <v>44232</v>
      </c>
      <c r="B36" s="12" t="s">
        <v>96</v>
      </c>
      <c r="C36" s="3">
        <v>7</v>
      </c>
      <c r="D36" s="3" t="s">
        <v>106</v>
      </c>
      <c r="E36" s="3" t="s">
        <v>107</v>
      </c>
      <c r="F36" s="13">
        <v>0</v>
      </c>
      <c r="G36" t="str">
        <f>VLOOKUP(InputData[[#This Row],[PRODUCT ID]],MasterData[],2,0)</f>
        <v>Product43</v>
      </c>
      <c r="H36" t="str">
        <f>VLOOKUP(InputData[[#This Row],[PRODUCT ID]],MasterData[],3,0)</f>
        <v>Category05</v>
      </c>
      <c r="I36" t="str">
        <f>VLOOKUP(InputData[[#This Row],[PRODUCT ID]],MasterData[],4,0)</f>
        <v>Kg</v>
      </c>
      <c r="J36" s="6">
        <f>VLOOKUP(InputData[[#This Row],[PRODUCT ID]],MasterData[],5,0)</f>
        <v>67</v>
      </c>
      <c r="K36" s="6">
        <f>VLOOKUP(InputData[[#This Row],[PRODUCT ID]],MasterData[],6,0)</f>
        <v>83.08</v>
      </c>
      <c r="L36" s="6">
        <f>InputData[[#This Row],[BUYING PRIZE]]*InputData[[#This Row],[QUANTITY]]</f>
        <v>469</v>
      </c>
      <c r="M36" s="6">
        <f>InputData[[#This Row],[SELLING PRICE]]*InputData[[#This Row],[QUANTITY]]*(1-InputData[[#This Row],[DISCOUNT %]])</f>
        <v>581.55999999999995</v>
      </c>
      <c r="N36" s="5">
        <f>DAY(InputData[[#This Row],[DATE]])</f>
        <v>5</v>
      </c>
      <c r="O36" s="5" t="str">
        <f>TEXT(InputData[[#This Row],[DATE]],"MMM")</f>
        <v>Feb</v>
      </c>
      <c r="P36" s="5" t="str">
        <f>TEXT(InputData[[#This Row],[DATE]],"MMMM")</f>
        <v>February</v>
      </c>
      <c r="Q36" s="5">
        <f>YEAR(InputData[[#This Row],[DATE]])</f>
        <v>2021</v>
      </c>
    </row>
    <row r="37" spans="1:17" x14ac:dyDescent="0.25">
      <c r="A37" s="11">
        <v>44232</v>
      </c>
      <c r="B37" s="12" t="s">
        <v>16</v>
      </c>
      <c r="C37" s="3">
        <v>1</v>
      </c>
      <c r="D37" s="3" t="s">
        <v>108</v>
      </c>
      <c r="E37" s="3" t="s">
        <v>107</v>
      </c>
      <c r="F37" s="13">
        <v>0</v>
      </c>
      <c r="G37" t="str">
        <f>VLOOKUP(InputData[[#This Row],[PRODUCT ID]],MasterData[],2,0)</f>
        <v>Product05</v>
      </c>
      <c r="H37" t="str">
        <f>VLOOKUP(InputData[[#This Row],[PRODUCT ID]],MasterData[],3,0)</f>
        <v>Category01</v>
      </c>
      <c r="I37" t="str">
        <f>VLOOKUP(InputData[[#This Row],[PRODUCT ID]],MasterData[],4,0)</f>
        <v>Ft</v>
      </c>
      <c r="J37" s="6">
        <f>VLOOKUP(InputData[[#This Row],[PRODUCT ID]],MasterData[],5,0)</f>
        <v>133</v>
      </c>
      <c r="K37" s="6">
        <f>VLOOKUP(InputData[[#This Row],[PRODUCT ID]],MasterData[],6,0)</f>
        <v>155.61000000000001</v>
      </c>
      <c r="L37" s="6">
        <f>InputData[[#This Row],[BUYING PRIZE]]*InputData[[#This Row],[QUANTITY]]</f>
        <v>133</v>
      </c>
      <c r="M37" s="6">
        <f>InputData[[#This Row],[SELLING PRICE]]*InputData[[#This Row],[QUANTITY]]*(1-InputData[[#This Row],[DISCOUNT %]])</f>
        <v>155.61000000000001</v>
      </c>
      <c r="N37" s="5">
        <f>DAY(InputData[[#This Row],[DATE]])</f>
        <v>5</v>
      </c>
      <c r="O37" s="5" t="str">
        <f>TEXT(InputData[[#This Row],[DATE]],"MMM")</f>
        <v>Feb</v>
      </c>
      <c r="P37" s="5" t="str">
        <f>TEXT(InputData[[#This Row],[DATE]],"MMMM")</f>
        <v>February</v>
      </c>
      <c r="Q37" s="5">
        <f>YEAR(InputData[[#This Row],[DATE]])</f>
        <v>2021</v>
      </c>
    </row>
    <row r="38" spans="1:17" x14ac:dyDescent="0.25">
      <c r="A38" s="11">
        <v>44232</v>
      </c>
      <c r="B38" s="12" t="s">
        <v>96</v>
      </c>
      <c r="C38" s="3">
        <v>9</v>
      </c>
      <c r="D38" s="3" t="s">
        <v>108</v>
      </c>
      <c r="E38" s="3" t="s">
        <v>107</v>
      </c>
      <c r="F38" s="13">
        <v>0</v>
      </c>
      <c r="G38" t="str">
        <f>VLOOKUP(InputData[[#This Row],[PRODUCT ID]],MasterData[],2,0)</f>
        <v>Product43</v>
      </c>
      <c r="H38" t="str">
        <f>VLOOKUP(InputData[[#This Row],[PRODUCT ID]],MasterData[],3,0)</f>
        <v>Category05</v>
      </c>
      <c r="I38" t="str">
        <f>VLOOKUP(InputData[[#This Row],[PRODUCT ID]],MasterData[],4,0)</f>
        <v>Kg</v>
      </c>
      <c r="J38" s="6">
        <f>VLOOKUP(InputData[[#This Row],[PRODUCT ID]],MasterData[],5,0)</f>
        <v>67</v>
      </c>
      <c r="K38" s="6">
        <f>VLOOKUP(InputData[[#This Row],[PRODUCT ID]],MasterData[],6,0)</f>
        <v>83.08</v>
      </c>
      <c r="L38" s="6">
        <f>InputData[[#This Row],[BUYING PRIZE]]*InputData[[#This Row],[QUANTITY]]</f>
        <v>603</v>
      </c>
      <c r="M38" s="6">
        <f>InputData[[#This Row],[SELLING PRICE]]*InputData[[#This Row],[QUANTITY]]*(1-InputData[[#This Row],[DISCOUNT %]])</f>
        <v>747.72</v>
      </c>
      <c r="N38" s="5">
        <f>DAY(InputData[[#This Row],[DATE]])</f>
        <v>5</v>
      </c>
      <c r="O38" s="5" t="str">
        <f>TEXT(InputData[[#This Row],[DATE]],"MMM")</f>
        <v>Feb</v>
      </c>
      <c r="P38" s="5" t="str">
        <f>TEXT(InputData[[#This Row],[DATE]],"MMMM")</f>
        <v>February</v>
      </c>
      <c r="Q38" s="5">
        <f>YEAR(InputData[[#This Row],[DATE]])</f>
        <v>2021</v>
      </c>
    </row>
    <row r="39" spans="1:17" x14ac:dyDescent="0.25">
      <c r="A39" s="11">
        <v>44233</v>
      </c>
      <c r="B39" s="12" t="s">
        <v>79</v>
      </c>
      <c r="C39" s="3">
        <v>1</v>
      </c>
      <c r="D39" s="3" t="s">
        <v>108</v>
      </c>
      <c r="E39" s="3" t="s">
        <v>107</v>
      </c>
      <c r="F39" s="13">
        <v>0</v>
      </c>
      <c r="G39" t="str">
        <f>VLOOKUP(InputData[[#This Row],[PRODUCT ID]],MasterData[],2,0)</f>
        <v>Product35</v>
      </c>
      <c r="H39" t="str">
        <f>VLOOKUP(InputData[[#This Row],[PRODUCT ID]],MasterData[],3,0)</f>
        <v>Category04</v>
      </c>
      <c r="I39" t="str">
        <f>VLOOKUP(InputData[[#This Row],[PRODUCT ID]],MasterData[],4,0)</f>
        <v>No.</v>
      </c>
      <c r="J39" s="6">
        <f>VLOOKUP(InputData[[#This Row],[PRODUCT ID]],MasterData[],5,0)</f>
        <v>5</v>
      </c>
      <c r="K39" s="6">
        <f>VLOOKUP(InputData[[#This Row],[PRODUCT ID]],MasterData[],6,0)</f>
        <v>6.7</v>
      </c>
      <c r="L39" s="6">
        <f>InputData[[#This Row],[BUYING PRIZE]]*InputData[[#This Row],[QUANTITY]]</f>
        <v>5</v>
      </c>
      <c r="M39" s="6">
        <f>InputData[[#This Row],[SELLING PRICE]]*InputData[[#This Row],[QUANTITY]]*(1-InputData[[#This Row],[DISCOUNT %]])</f>
        <v>6.7</v>
      </c>
      <c r="N39" s="5">
        <f>DAY(InputData[[#This Row],[DATE]])</f>
        <v>6</v>
      </c>
      <c r="O39" s="5" t="str">
        <f>TEXT(InputData[[#This Row],[DATE]],"MMM")</f>
        <v>Feb</v>
      </c>
      <c r="P39" s="5" t="str">
        <f>TEXT(InputData[[#This Row],[DATE]],"MMMM")</f>
        <v>February</v>
      </c>
      <c r="Q39" s="5">
        <f>YEAR(InputData[[#This Row],[DATE]])</f>
        <v>2021</v>
      </c>
    </row>
    <row r="40" spans="1:17" x14ac:dyDescent="0.25">
      <c r="A40" s="11">
        <v>44236</v>
      </c>
      <c r="B40" s="12" t="s">
        <v>77</v>
      </c>
      <c r="C40" s="3">
        <v>14</v>
      </c>
      <c r="D40" s="3" t="s">
        <v>108</v>
      </c>
      <c r="E40" s="3" t="s">
        <v>106</v>
      </c>
      <c r="F40" s="13">
        <v>0</v>
      </c>
      <c r="G40" t="str">
        <f>VLOOKUP(InputData[[#This Row],[PRODUCT ID]],MasterData[],2,0)</f>
        <v>Product34</v>
      </c>
      <c r="H40" t="str">
        <f>VLOOKUP(InputData[[#This Row],[PRODUCT ID]],MasterData[],3,0)</f>
        <v>Category04</v>
      </c>
      <c r="I40" t="str">
        <f>VLOOKUP(InputData[[#This Row],[PRODUCT ID]],MasterData[],4,0)</f>
        <v>Lt</v>
      </c>
      <c r="J40" s="6">
        <f>VLOOKUP(InputData[[#This Row],[PRODUCT ID]],MasterData[],5,0)</f>
        <v>55</v>
      </c>
      <c r="K40" s="6">
        <f>VLOOKUP(InputData[[#This Row],[PRODUCT ID]],MasterData[],6,0)</f>
        <v>58.3</v>
      </c>
      <c r="L40" s="6">
        <f>InputData[[#This Row],[BUYING PRIZE]]*InputData[[#This Row],[QUANTITY]]</f>
        <v>770</v>
      </c>
      <c r="M40" s="6">
        <f>InputData[[#This Row],[SELLING PRICE]]*InputData[[#This Row],[QUANTITY]]*(1-InputData[[#This Row],[DISCOUNT %]])</f>
        <v>816.19999999999993</v>
      </c>
      <c r="N40" s="5">
        <f>DAY(InputData[[#This Row],[DATE]])</f>
        <v>9</v>
      </c>
      <c r="O40" s="5" t="str">
        <f>TEXT(InputData[[#This Row],[DATE]],"MMM")</f>
        <v>Feb</v>
      </c>
      <c r="P40" s="5" t="str">
        <f>TEXT(InputData[[#This Row],[DATE]],"MMMM")</f>
        <v>February</v>
      </c>
      <c r="Q40" s="5">
        <f>YEAR(InputData[[#This Row],[DATE]])</f>
        <v>2021</v>
      </c>
    </row>
    <row r="41" spans="1:17" x14ac:dyDescent="0.25">
      <c r="A41" s="11">
        <v>44239</v>
      </c>
      <c r="B41" s="12" t="s">
        <v>22</v>
      </c>
      <c r="C41" s="3">
        <v>7</v>
      </c>
      <c r="D41" s="3" t="s">
        <v>108</v>
      </c>
      <c r="E41" s="3" t="s">
        <v>107</v>
      </c>
      <c r="F41" s="13">
        <v>0</v>
      </c>
      <c r="G41" t="str">
        <f>VLOOKUP(InputData[[#This Row],[PRODUCT ID]],MasterData[],2,0)</f>
        <v>Product08</v>
      </c>
      <c r="H41" t="str">
        <f>VLOOKUP(InputData[[#This Row],[PRODUCT ID]],MasterData[],3,0)</f>
        <v>Category01</v>
      </c>
      <c r="I41" t="str">
        <f>VLOOKUP(InputData[[#This Row],[PRODUCT ID]],MasterData[],4,0)</f>
        <v>Kg</v>
      </c>
      <c r="J41" s="6">
        <f>VLOOKUP(InputData[[#This Row],[PRODUCT ID]],MasterData[],5,0)</f>
        <v>83</v>
      </c>
      <c r="K41" s="6">
        <f>VLOOKUP(InputData[[#This Row],[PRODUCT ID]],MasterData[],6,0)</f>
        <v>94.62</v>
      </c>
      <c r="L41" s="6">
        <f>InputData[[#This Row],[BUYING PRIZE]]*InputData[[#This Row],[QUANTITY]]</f>
        <v>581</v>
      </c>
      <c r="M41" s="6">
        <f>InputData[[#This Row],[SELLING PRICE]]*InputData[[#This Row],[QUANTITY]]*(1-InputData[[#This Row],[DISCOUNT %]])</f>
        <v>662.34</v>
      </c>
      <c r="N41" s="5">
        <f>DAY(InputData[[#This Row],[DATE]])</f>
        <v>12</v>
      </c>
      <c r="O41" s="5" t="str">
        <f>TEXT(InputData[[#This Row],[DATE]],"MMM")</f>
        <v>Feb</v>
      </c>
      <c r="P41" s="5" t="str">
        <f>TEXT(InputData[[#This Row],[DATE]],"MMMM")</f>
        <v>February</v>
      </c>
      <c r="Q41" s="5">
        <f>YEAR(InputData[[#This Row],[DATE]])</f>
        <v>2021</v>
      </c>
    </row>
    <row r="42" spans="1:17" x14ac:dyDescent="0.25">
      <c r="A42" s="11">
        <v>44239</v>
      </c>
      <c r="B42" s="12" t="s">
        <v>54</v>
      </c>
      <c r="C42" s="3">
        <v>9</v>
      </c>
      <c r="D42" s="3" t="s">
        <v>106</v>
      </c>
      <c r="E42" s="3" t="s">
        <v>107</v>
      </c>
      <c r="F42" s="13">
        <v>0</v>
      </c>
      <c r="G42" t="str">
        <f>VLOOKUP(InputData[[#This Row],[PRODUCT ID]],MasterData[],2,0)</f>
        <v>Product23</v>
      </c>
      <c r="H42" t="str">
        <f>VLOOKUP(InputData[[#This Row],[PRODUCT ID]],MasterData[],3,0)</f>
        <v>Category03</v>
      </c>
      <c r="I42" t="str">
        <f>VLOOKUP(InputData[[#This Row],[PRODUCT ID]],MasterData[],4,0)</f>
        <v>Ft</v>
      </c>
      <c r="J42" s="6">
        <f>VLOOKUP(InputData[[#This Row],[PRODUCT ID]],MasterData[],5,0)</f>
        <v>141</v>
      </c>
      <c r="K42" s="6">
        <f>VLOOKUP(InputData[[#This Row],[PRODUCT ID]],MasterData[],6,0)</f>
        <v>149.46</v>
      </c>
      <c r="L42" s="6">
        <f>InputData[[#This Row],[BUYING PRIZE]]*InputData[[#This Row],[QUANTITY]]</f>
        <v>1269</v>
      </c>
      <c r="M42" s="6">
        <f>InputData[[#This Row],[SELLING PRICE]]*InputData[[#This Row],[QUANTITY]]*(1-InputData[[#This Row],[DISCOUNT %]])</f>
        <v>1345.14</v>
      </c>
      <c r="N42" s="5">
        <f>DAY(InputData[[#This Row],[DATE]])</f>
        <v>12</v>
      </c>
      <c r="O42" s="5" t="str">
        <f>TEXT(InputData[[#This Row],[DATE]],"MMM")</f>
        <v>Feb</v>
      </c>
      <c r="P42" s="5" t="str">
        <f>TEXT(InputData[[#This Row],[DATE]],"MMMM")</f>
        <v>February</v>
      </c>
      <c r="Q42" s="5">
        <f>YEAR(InputData[[#This Row],[DATE]])</f>
        <v>2021</v>
      </c>
    </row>
    <row r="43" spans="1:17" x14ac:dyDescent="0.25">
      <c r="A43" s="11">
        <v>44242</v>
      </c>
      <c r="B43" s="12" t="s">
        <v>63</v>
      </c>
      <c r="C43" s="3">
        <v>4</v>
      </c>
      <c r="D43" s="3" t="s">
        <v>108</v>
      </c>
      <c r="E43" s="3" t="s">
        <v>106</v>
      </c>
      <c r="F43" s="13">
        <v>0</v>
      </c>
      <c r="G43" t="str">
        <f>VLOOKUP(InputData[[#This Row],[PRODUCT ID]],MasterData[],2,0)</f>
        <v>Product27</v>
      </c>
      <c r="H43" t="str">
        <f>VLOOKUP(InputData[[#This Row],[PRODUCT ID]],MasterData[],3,0)</f>
        <v>Category04</v>
      </c>
      <c r="I43" t="str">
        <f>VLOOKUP(InputData[[#This Row],[PRODUCT ID]],MasterData[],4,0)</f>
        <v>Lt</v>
      </c>
      <c r="J43" s="6">
        <f>VLOOKUP(InputData[[#This Row],[PRODUCT ID]],MasterData[],5,0)</f>
        <v>48</v>
      </c>
      <c r="K43" s="6">
        <f>VLOOKUP(InputData[[#This Row],[PRODUCT ID]],MasterData[],6,0)</f>
        <v>57.120000000000005</v>
      </c>
      <c r="L43" s="6">
        <f>InputData[[#This Row],[BUYING PRIZE]]*InputData[[#This Row],[QUANTITY]]</f>
        <v>192</v>
      </c>
      <c r="M43" s="6">
        <f>InputData[[#This Row],[SELLING PRICE]]*InputData[[#This Row],[QUANTITY]]*(1-InputData[[#This Row],[DISCOUNT %]])</f>
        <v>228.48000000000002</v>
      </c>
      <c r="N43" s="5">
        <f>DAY(InputData[[#This Row],[DATE]])</f>
        <v>15</v>
      </c>
      <c r="O43" s="5" t="str">
        <f>TEXT(InputData[[#This Row],[DATE]],"MMM")</f>
        <v>Feb</v>
      </c>
      <c r="P43" s="5" t="str">
        <f>TEXT(InputData[[#This Row],[DATE]],"MMMM")</f>
        <v>February</v>
      </c>
      <c r="Q43" s="5">
        <f>YEAR(InputData[[#This Row],[DATE]])</f>
        <v>2021</v>
      </c>
    </row>
    <row r="44" spans="1:17" x14ac:dyDescent="0.25">
      <c r="A44" s="11">
        <v>44245</v>
      </c>
      <c r="B44" s="12" t="s">
        <v>37</v>
      </c>
      <c r="C44" s="3">
        <v>6</v>
      </c>
      <c r="D44" s="3" t="s">
        <v>106</v>
      </c>
      <c r="E44" s="3" t="s">
        <v>107</v>
      </c>
      <c r="F44" s="13">
        <v>0</v>
      </c>
      <c r="G44" t="str">
        <f>VLOOKUP(InputData[[#This Row],[PRODUCT ID]],MasterData[],2,0)</f>
        <v>Product15</v>
      </c>
      <c r="H44" t="str">
        <f>VLOOKUP(InputData[[#This Row],[PRODUCT ID]],MasterData[],3,0)</f>
        <v>Category02</v>
      </c>
      <c r="I44" t="str">
        <f>VLOOKUP(InputData[[#This Row],[PRODUCT ID]],MasterData[],4,0)</f>
        <v>No.</v>
      </c>
      <c r="J44" s="6">
        <f>VLOOKUP(InputData[[#This Row],[PRODUCT ID]],MasterData[],5,0)</f>
        <v>12</v>
      </c>
      <c r="K44" s="6">
        <f>VLOOKUP(InputData[[#This Row],[PRODUCT ID]],MasterData[],6,0)</f>
        <v>15.719999999999999</v>
      </c>
      <c r="L44" s="6">
        <f>InputData[[#This Row],[BUYING PRIZE]]*InputData[[#This Row],[QUANTITY]]</f>
        <v>72</v>
      </c>
      <c r="M44" s="6">
        <f>InputData[[#This Row],[SELLING PRICE]]*InputData[[#This Row],[QUANTITY]]*(1-InputData[[#This Row],[DISCOUNT %]])</f>
        <v>94.32</v>
      </c>
      <c r="N44" s="5">
        <f>DAY(InputData[[#This Row],[DATE]])</f>
        <v>18</v>
      </c>
      <c r="O44" s="5" t="str">
        <f>TEXT(InputData[[#This Row],[DATE]],"MMM")</f>
        <v>Feb</v>
      </c>
      <c r="P44" s="5" t="str">
        <f>TEXT(InputData[[#This Row],[DATE]],"MMMM")</f>
        <v>February</v>
      </c>
      <c r="Q44" s="5">
        <f>YEAR(InputData[[#This Row],[DATE]])</f>
        <v>2021</v>
      </c>
    </row>
    <row r="45" spans="1:17" x14ac:dyDescent="0.25">
      <c r="A45" s="11">
        <v>44247</v>
      </c>
      <c r="B45" s="12" t="s">
        <v>69</v>
      </c>
      <c r="C45" s="3">
        <v>11</v>
      </c>
      <c r="D45" s="3" t="s">
        <v>106</v>
      </c>
      <c r="E45" s="3" t="s">
        <v>107</v>
      </c>
      <c r="F45" s="13">
        <v>0</v>
      </c>
      <c r="G45" t="str">
        <f>VLOOKUP(InputData[[#This Row],[PRODUCT ID]],MasterData[],2,0)</f>
        <v>Product30</v>
      </c>
      <c r="H45" t="str">
        <f>VLOOKUP(InputData[[#This Row],[PRODUCT ID]],MasterData[],3,0)</f>
        <v>Category04</v>
      </c>
      <c r="I45" t="str">
        <f>VLOOKUP(InputData[[#This Row],[PRODUCT ID]],MasterData[],4,0)</f>
        <v>Ft</v>
      </c>
      <c r="J45" s="6">
        <f>VLOOKUP(InputData[[#This Row],[PRODUCT ID]],MasterData[],5,0)</f>
        <v>148</v>
      </c>
      <c r="K45" s="6">
        <f>VLOOKUP(InputData[[#This Row],[PRODUCT ID]],MasterData[],6,0)</f>
        <v>201.28</v>
      </c>
      <c r="L45" s="6">
        <f>InputData[[#This Row],[BUYING PRIZE]]*InputData[[#This Row],[QUANTITY]]</f>
        <v>1628</v>
      </c>
      <c r="M45" s="6">
        <f>InputData[[#This Row],[SELLING PRICE]]*InputData[[#This Row],[QUANTITY]]*(1-InputData[[#This Row],[DISCOUNT %]])</f>
        <v>2214.08</v>
      </c>
      <c r="N45" s="5">
        <f>DAY(InputData[[#This Row],[DATE]])</f>
        <v>20</v>
      </c>
      <c r="O45" s="5" t="str">
        <f>TEXT(InputData[[#This Row],[DATE]],"MMM")</f>
        <v>Feb</v>
      </c>
      <c r="P45" s="5" t="str">
        <f>TEXT(InputData[[#This Row],[DATE]],"MMMM")</f>
        <v>February</v>
      </c>
      <c r="Q45" s="5">
        <f>YEAR(InputData[[#This Row],[DATE]])</f>
        <v>2021</v>
      </c>
    </row>
    <row r="46" spans="1:17" x14ac:dyDescent="0.25">
      <c r="A46" s="11">
        <v>44249</v>
      </c>
      <c r="B46" s="12" t="s">
        <v>33</v>
      </c>
      <c r="C46" s="3">
        <v>5</v>
      </c>
      <c r="D46" s="3" t="s">
        <v>106</v>
      </c>
      <c r="E46" s="3" t="s">
        <v>107</v>
      </c>
      <c r="F46" s="13">
        <v>0</v>
      </c>
      <c r="G46" t="str">
        <f>VLOOKUP(InputData[[#This Row],[PRODUCT ID]],MasterData[],2,0)</f>
        <v>Product13</v>
      </c>
      <c r="H46" t="str">
        <f>VLOOKUP(InputData[[#This Row],[PRODUCT ID]],MasterData[],3,0)</f>
        <v>Category02</v>
      </c>
      <c r="I46" t="str">
        <f>VLOOKUP(InputData[[#This Row],[PRODUCT ID]],MasterData[],4,0)</f>
        <v>Kg</v>
      </c>
      <c r="J46" s="6">
        <f>VLOOKUP(InputData[[#This Row],[PRODUCT ID]],MasterData[],5,0)</f>
        <v>112</v>
      </c>
      <c r="K46" s="6">
        <f>VLOOKUP(InputData[[#This Row],[PRODUCT ID]],MasterData[],6,0)</f>
        <v>122.08</v>
      </c>
      <c r="L46" s="6">
        <f>InputData[[#This Row],[BUYING PRIZE]]*InputData[[#This Row],[QUANTITY]]</f>
        <v>560</v>
      </c>
      <c r="M46" s="6">
        <f>InputData[[#This Row],[SELLING PRICE]]*InputData[[#This Row],[QUANTITY]]*(1-InputData[[#This Row],[DISCOUNT %]])</f>
        <v>610.4</v>
      </c>
      <c r="N46" s="5">
        <f>DAY(InputData[[#This Row],[DATE]])</f>
        <v>22</v>
      </c>
      <c r="O46" s="5" t="str">
        <f>TEXT(InputData[[#This Row],[DATE]],"MMM")</f>
        <v>Feb</v>
      </c>
      <c r="P46" s="5" t="str">
        <f>TEXT(InputData[[#This Row],[DATE]],"MMMM")</f>
        <v>February</v>
      </c>
      <c r="Q46" s="5">
        <f>YEAR(InputData[[#This Row],[DATE]])</f>
        <v>2021</v>
      </c>
    </row>
    <row r="47" spans="1:17" x14ac:dyDescent="0.25">
      <c r="A47" s="11">
        <v>44250</v>
      </c>
      <c r="B47" s="12" t="s">
        <v>58</v>
      </c>
      <c r="C47" s="3">
        <v>3</v>
      </c>
      <c r="D47" s="3" t="s">
        <v>108</v>
      </c>
      <c r="E47" s="3" t="s">
        <v>107</v>
      </c>
      <c r="F47" s="13">
        <v>0</v>
      </c>
      <c r="G47" t="str">
        <f>VLOOKUP(InputData[[#This Row],[PRODUCT ID]],MasterData[],2,0)</f>
        <v>Product25</v>
      </c>
      <c r="H47" t="str">
        <f>VLOOKUP(InputData[[#This Row],[PRODUCT ID]],MasterData[],3,0)</f>
        <v>Category03</v>
      </c>
      <c r="I47" t="str">
        <f>VLOOKUP(InputData[[#This Row],[PRODUCT ID]],MasterData[],4,0)</f>
        <v>No.</v>
      </c>
      <c r="J47" s="6">
        <f>VLOOKUP(InputData[[#This Row],[PRODUCT ID]],MasterData[],5,0)</f>
        <v>7</v>
      </c>
      <c r="K47" s="6">
        <f>VLOOKUP(InputData[[#This Row],[PRODUCT ID]],MasterData[],6,0)</f>
        <v>8.33</v>
      </c>
      <c r="L47" s="6">
        <f>InputData[[#This Row],[BUYING PRIZE]]*InputData[[#This Row],[QUANTITY]]</f>
        <v>21</v>
      </c>
      <c r="M47" s="6">
        <f>InputData[[#This Row],[SELLING PRICE]]*InputData[[#This Row],[QUANTITY]]*(1-InputData[[#This Row],[DISCOUNT %]])</f>
        <v>24.990000000000002</v>
      </c>
      <c r="N47" s="5">
        <f>DAY(InputData[[#This Row],[DATE]])</f>
        <v>23</v>
      </c>
      <c r="O47" s="5" t="str">
        <f>TEXT(InputData[[#This Row],[DATE]],"MMM")</f>
        <v>Feb</v>
      </c>
      <c r="P47" s="5" t="str">
        <f>TEXT(InputData[[#This Row],[DATE]],"MMMM")</f>
        <v>February</v>
      </c>
      <c r="Q47" s="5">
        <f>YEAR(InputData[[#This Row],[DATE]])</f>
        <v>2021</v>
      </c>
    </row>
    <row r="48" spans="1:17" x14ac:dyDescent="0.25">
      <c r="A48" s="11">
        <v>44250</v>
      </c>
      <c r="B48" s="12" t="s">
        <v>16</v>
      </c>
      <c r="C48" s="3">
        <v>2</v>
      </c>
      <c r="D48" s="3" t="s">
        <v>108</v>
      </c>
      <c r="E48" s="3" t="s">
        <v>106</v>
      </c>
      <c r="F48" s="13">
        <v>0</v>
      </c>
      <c r="G48" t="str">
        <f>VLOOKUP(InputData[[#This Row],[PRODUCT ID]],MasterData[],2,0)</f>
        <v>Product05</v>
      </c>
      <c r="H48" t="str">
        <f>VLOOKUP(InputData[[#This Row],[PRODUCT ID]],MasterData[],3,0)</f>
        <v>Category01</v>
      </c>
      <c r="I48" t="str">
        <f>VLOOKUP(InputData[[#This Row],[PRODUCT ID]],MasterData[],4,0)</f>
        <v>Ft</v>
      </c>
      <c r="J48" s="6">
        <f>VLOOKUP(InputData[[#This Row],[PRODUCT ID]],MasterData[],5,0)</f>
        <v>133</v>
      </c>
      <c r="K48" s="6">
        <f>VLOOKUP(InputData[[#This Row],[PRODUCT ID]],MasterData[],6,0)</f>
        <v>155.61000000000001</v>
      </c>
      <c r="L48" s="6">
        <f>InputData[[#This Row],[BUYING PRIZE]]*InputData[[#This Row],[QUANTITY]]</f>
        <v>266</v>
      </c>
      <c r="M48" s="6">
        <f>InputData[[#This Row],[SELLING PRICE]]*InputData[[#This Row],[QUANTITY]]*(1-InputData[[#This Row],[DISCOUNT %]])</f>
        <v>311.22000000000003</v>
      </c>
      <c r="N48" s="5">
        <f>DAY(InputData[[#This Row],[DATE]])</f>
        <v>23</v>
      </c>
      <c r="O48" s="5" t="str">
        <f>TEXT(InputData[[#This Row],[DATE]],"MMM")</f>
        <v>Feb</v>
      </c>
      <c r="P48" s="5" t="str">
        <f>TEXT(InputData[[#This Row],[DATE]],"MMMM")</f>
        <v>February</v>
      </c>
      <c r="Q48" s="5">
        <f>YEAR(InputData[[#This Row],[DATE]])</f>
        <v>2021</v>
      </c>
    </row>
    <row r="49" spans="1:17" x14ac:dyDescent="0.25">
      <c r="A49" s="11">
        <v>44252</v>
      </c>
      <c r="B49" s="12" t="s">
        <v>10</v>
      </c>
      <c r="C49" s="3">
        <v>4</v>
      </c>
      <c r="D49" s="3" t="s">
        <v>105</v>
      </c>
      <c r="E49" s="3" t="s">
        <v>106</v>
      </c>
      <c r="F49" s="13">
        <v>0</v>
      </c>
      <c r="G49" t="str">
        <f>VLOOKUP(InputData[[#This Row],[PRODUCT ID]],MasterData[],2,0)</f>
        <v>Product02</v>
      </c>
      <c r="H49" t="str">
        <f>VLOOKUP(InputData[[#This Row],[PRODUCT ID]],MasterData[],3,0)</f>
        <v>Category01</v>
      </c>
      <c r="I49" t="str">
        <f>VLOOKUP(InputData[[#This Row],[PRODUCT ID]],MasterData[],4,0)</f>
        <v>Kg</v>
      </c>
      <c r="J49" s="6">
        <f>VLOOKUP(InputData[[#This Row],[PRODUCT ID]],MasterData[],5,0)</f>
        <v>105</v>
      </c>
      <c r="K49" s="6">
        <f>VLOOKUP(InputData[[#This Row],[PRODUCT ID]],MasterData[],6,0)</f>
        <v>142.80000000000001</v>
      </c>
      <c r="L49" s="6">
        <f>InputData[[#This Row],[BUYING PRIZE]]*InputData[[#This Row],[QUANTITY]]</f>
        <v>420</v>
      </c>
      <c r="M49" s="6">
        <f>InputData[[#This Row],[SELLING PRICE]]*InputData[[#This Row],[QUANTITY]]*(1-InputData[[#This Row],[DISCOUNT %]])</f>
        <v>571.20000000000005</v>
      </c>
      <c r="N49" s="5">
        <f>DAY(InputData[[#This Row],[DATE]])</f>
        <v>25</v>
      </c>
      <c r="O49" s="5" t="str">
        <f>TEXT(InputData[[#This Row],[DATE]],"MMM")</f>
        <v>Feb</v>
      </c>
      <c r="P49" s="5" t="str">
        <f>TEXT(InputData[[#This Row],[DATE]],"MMMM")</f>
        <v>February</v>
      </c>
      <c r="Q49" s="5">
        <f>YEAR(InputData[[#This Row],[DATE]])</f>
        <v>2021</v>
      </c>
    </row>
    <row r="50" spans="1:17" x14ac:dyDescent="0.25">
      <c r="A50" s="11">
        <v>44252</v>
      </c>
      <c r="B50" s="12" t="s">
        <v>73</v>
      </c>
      <c r="C50" s="3">
        <v>11</v>
      </c>
      <c r="D50" s="3" t="s">
        <v>106</v>
      </c>
      <c r="E50" s="3" t="s">
        <v>107</v>
      </c>
      <c r="F50" s="13">
        <v>0</v>
      </c>
      <c r="G50" t="str">
        <f>VLOOKUP(InputData[[#This Row],[PRODUCT ID]],MasterData[],2,0)</f>
        <v>Product32</v>
      </c>
      <c r="H50" t="str">
        <f>VLOOKUP(InputData[[#This Row],[PRODUCT ID]],MasterData[],3,0)</f>
        <v>Category04</v>
      </c>
      <c r="I50" t="str">
        <f>VLOOKUP(InputData[[#This Row],[PRODUCT ID]],MasterData[],4,0)</f>
        <v>Kg</v>
      </c>
      <c r="J50" s="6">
        <f>VLOOKUP(InputData[[#This Row],[PRODUCT ID]],MasterData[],5,0)</f>
        <v>89</v>
      </c>
      <c r="K50" s="6">
        <f>VLOOKUP(InputData[[#This Row],[PRODUCT ID]],MasterData[],6,0)</f>
        <v>117.48</v>
      </c>
      <c r="L50" s="6">
        <f>InputData[[#This Row],[BUYING PRIZE]]*InputData[[#This Row],[QUANTITY]]</f>
        <v>979</v>
      </c>
      <c r="M50" s="6">
        <f>InputData[[#This Row],[SELLING PRICE]]*InputData[[#This Row],[QUANTITY]]*(1-InputData[[#This Row],[DISCOUNT %]])</f>
        <v>1292.28</v>
      </c>
      <c r="N50" s="5">
        <f>DAY(InputData[[#This Row],[DATE]])</f>
        <v>25</v>
      </c>
      <c r="O50" s="5" t="str">
        <f>TEXT(InputData[[#This Row],[DATE]],"MMM")</f>
        <v>Feb</v>
      </c>
      <c r="P50" s="5" t="str">
        <f>TEXT(InputData[[#This Row],[DATE]],"MMMM")</f>
        <v>February</v>
      </c>
      <c r="Q50" s="5">
        <f>YEAR(InputData[[#This Row],[DATE]])</f>
        <v>2021</v>
      </c>
    </row>
    <row r="51" spans="1:17" x14ac:dyDescent="0.25">
      <c r="A51" s="11">
        <v>44252</v>
      </c>
      <c r="B51" s="12" t="s">
        <v>69</v>
      </c>
      <c r="C51" s="3">
        <v>2</v>
      </c>
      <c r="D51" s="3" t="s">
        <v>108</v>
      </c>
      <c r="E51" s="3" t="s">
        <v>106</v>
      </c>
      <c r="F51" s="13">
        <v>0</v>
      </c>
      <c r="G51" t="str">
        <f>VLOOKUP(InputData[[#This Row],[PRODUCT ID]],MasterData[],2,0)</f>
        <v>Product30</v>
      </c>
      <c r="H51" t="str">
        <f>VLOOKUP(InputData[[#This Row],[PRODUCT ID]],MasterData[],3,0)</f>
        <v>Category04</v>
      </c>
      <c r="I51" t="str">
        <f>VLOOKUP(InputData[[#This Row],[PRODUCT ID]],MasterData[],4,0)</f>
        <v>Ft</v>
      </c>
      <c r="J51" s="6">
        <f>VLOOKUP(InputData[[#This Row],[PRODUCT ID]],MasterData[],5,0)</f>
        <v>148</v>
      </c>
      <c r="K51" s="6">
        <f>VLOOKUP(InputData[[#This Row],[PRODUCT ID]],MasterData[],6,0)</f>
        <v>201.28</v>
      </c>
      <c r="L51" s="6">
        <f>InputData[[#This Row],[BUYING PRIZE]]*InputData[[#This Row],[QUANTITY]]</f>
        <v>296</v>
      </c>
      <c r="M51" s="6">
        <f>InputData[[#This Row],[SELLING PRICE]]*InputData[[#This Row],[QUANTITY]]*(1-InputData[[#This Row],[DISCOUNT %]])</f>
        <v>402.56</v>
      </c>
      <c r="N51" s="5">
        <f>DAY(InputData[[#This Row],[DATE]])</f>
        <v>25</v>
      </c>
      <c r="O51" s="5" t="str">
        <f>TEXT(InputData[[#This Row],[DATE]],"MMM")</f>
        <v>Feb</v>
      </c>
      <c r="P51" s="5" t="str">
        <f>TEXT(InputData[[#This Row],[DATE]],"MMMM")</f>
        <v>February</v>
      </c>
      <c r="Q51" s="5">
        <f>YEAR(InputData[[#This Row],[DATE]])</f>
        <v>2021</v>
      </c>
    </row>
    <row r="52" spans="1:17" x14ac:dyDescent="0.25">
      <c r="A52" s="11">
        <v>44254</v>
      </c>
      <c r="B52" s="12" t="s">
        <v>43</v>
      </c>
      <c r="C52" s="3">
        <v>11</v>
      </c>
      <c r="D52" s="3" t="s">
        <v>105</v>
      </c>
      <c r="E52" s="3" t="s">
        <v>106</v>
      </c>
      <c r="F52" s="13">
        <v>0</v>
      </c>
      <c r="G52" t="str">
        <f>VLOOKUP(InputData[[#This Row],[PRODUCT ID]],MasterData[],2,0)</f>
        <v>Product18</v>
      </c>
      <c r="H52" t="str">
        <f>VLOOKUP(InputData[[#This Row],[PRODUCT ID]],MasterData[],3,0)</f>
        <v>Category02</v>
      </c>
      <c r="I52" t="str">
        <f>VLOOKUP(InputData[[#This Row],[PRODUCT ID]],MasterData[],4,0)</f>
        <v>No.</v>
      </c>
      <c r="J52" s="6">
        <f>VLOOKUP(InputData[[#This Row],[PRODUCT ID]],MasterData[],5,0)</f>
        <v>37</v>
      </c>
      <c r="K52" s="6">
        <f>VLOOKUP(InputData[[#This Row],[PRODUCT ID]],MasterData[],6,0)</f>
        <v>49.21</v>
      </c>
      <c r="L52" s="6">
        <f>InputData[[#This Row],[BUYING PRIZE]]*InputData[[#This Row],[QUANTITY]]</f>
        <v>407</v>
      </c>
      <c r="M52" s="6">
        <f>InputData[[#This Row],[SELLING PRICE]]*InputData[[#This Row],[QUANTITY]]*(1-InputData[[#This Row],[DISCOUNT %]])</f>
        <v>541.31000000000006</v>
      </c>
      <c r="N52" s="5">
        <f>DAY(InputData[[#This Row],[DATE]])</f>
        <v>27</v>
      </c>
      <c r="O52" s="5" t="str">
        <f>TEXT(InputData[[#This Row],[DATE]],"MMM")</f>
        <v>Feb</v>
      </c>
      <c r="P52" s="5" t="str">
        <f>TEXT(InputData[[#This Row],[DATE]],"MMMM")</f>
        <v>February</v>
      </c>
      <c r="Q52" s="5">
        <f>YEAR(InputData[[#This Row],[DATE]])</f>
        <v>2021</v>
      </c>
    </row>
    <row r="53" spans="1:17" x14ac:dyDescent="0.25">
      <c r="A53" s="11">
        <v>44258</v>
      </c>
      <c r="B53" s="12" t="s">
        <v>29</v>
      </c>
      <c r="C53" s="3">
        <v>1</v>
      </c>
      <c r="D53" s="3" t="s">
        <v>108</v>
      </c>
      <c r="E53" s="3" t="s">
        <v>106</v>
      </c>
      <c r="F53" s="13">
        <v>0</v>
      </c>
      <c r="G53" t="str">
        <f>VLOOKUP(InputData[[#This Row],[PRODUCT ID]],MasterData[],2,0)</f>
        <v>Product11</v>
      </c>
      <c r="H53" t="str">
        <f>VLOOKUP(InputData[[#This Row],[PRODUCT ID]],MasterData[],3,0)</f>
        <v>Category02</v>
      </c>
      <c r="I53" t="str">
        <f>VLOOKUP(InputData[[#This Row],[PRODUCT ID]],MasterData[],4,0)</f>
        <v>Lt</v>
      </c>
      <c r="J53" s="6">
        <f>VLOOKUP(InputData[[#This Row],[PRODUCT ID]],MasterData[],5,0)</f>
        <v>44</v>
      </c>
      <c r="K53" s="6">
        <f>VLOOKUP(InputData[[#This Row],[PRODUCT ID]],MasterData[],6,0)</f>
        <v>48.4</v>
      </c>
      <c r="L53" s="6">
        <f>InputData[[#This Row],[BUYING PRIZE]]*InputData[[#This Row],[QUANTITY]]</f>
        <v>44</v>
      </c>
      <c r="M53" s="6">
        <f>InputData[[#This Row],[SELLING PRICE]]*InputData[[#This Row],[QUANTITY]]*(1-InputData[[#This Row],[DISCOUNT %]])</f>
        <v>48.4</v>
      </c>
      <c r="N53" s="5">
        <f>DAY(InputData[[#This Row],[DATE]])</f>
        <v>3</v>
      </c>
      <c r="O53" s="5" t="str">
        <f>TEXT(InputData[[#This Row],[DATE]],"MMM")</f>
        <v>Mar</v>
      </c>
      <c r="P53" s="5" t="str">
        <f>TEXT(InputData[[#This Row],[DATE]],"MMMM")</f>
        <v>March</v>
      </c>
      <c r="Q53" s="5">
        <f>YEAR(InputData[[#This Row],[DATE]])</f>
        <v>2021</v>
      </c>
    </row>
    <row r="54" spans="1:17" x14ac:dyDescent="0.25">
      <c r="A54" s="11">
        <v>44262</v>
      </c>
      <c r="B54" s="12" t="s">
        <v>50</v>
      </c>
      <c r="C54" s="3">
        <v>9</v>
      </c>
      <c r="D54" s="3" t="s">
        <v>108</v>
      </c>
      <c r="E54" s="3" t="s">
        <v>107</v>
      </c>
      <c r="F54" s="13">
        <v>0</v>
      </c>
      <c r="G54" t="str">
        <f>VLOOKUP(InputData[[#This Row],[PRODUCT ID]],MasterData[],2,0)</f>
        <v>Product21</v>
      </c>
      <c r="H54" t="str">
        <f>VLOOKUP(InputData[[#This Row],[PRODUCT ID]],MasterData[],3,0)</f>
        <v>Category03</v>
      </c>
      <c r="I54" t="str">
        <f>VLOOKUP(InputData[[#This Row],[PRODUCT ID]],MasterData[],4,0)</f>
        <v>Ft</v>
      </c>
      <c r="J54" s="6">
        <f>VLOOKUP(InputData[[#This Row],[PRODUCT ID]],MasterData[],5,0)</f>
        <v>126</v>
      </c>
      <c r="K54" s="6">
        <f>VLOOKUP(InputData[[#This Row],[PRODUCT ID]],MasterData[],6,0)</f>
        <v>162.54</v>
      </c>
      <c r="L54" s="6">
        <f>InputData[[#This Row],[BUYING PRIZE]]*InputData[[#This Row],[QUANTITY]]</f>
        <v>1134</v>
      </c>
      <c r="M54" s="6">
        <f>InputData[[#This Row],[SELLING PRICE]]*InputData[[#This Row],[QUANTITY]]*(1-InputData[[#This Row],[DISCOUNT %]])</f>
        <v>1462.86</v>
      </c>
      <c r="N54" s="5">
        <f>DAY(InputData[[#This Row],[DATE]])</f>
        <v>7</v>
      </c>
      <c r="O54" s="5" t="str">
        <f>TEXT(InputData[[#This Row],[DATE]],"MMM")</f>
        <v>Mar</v>
      </c>
      <c r="P54" s="5" t="str">
        <f>TEXT(InputData[[#This Row],[DATE]],"MMMM")</f>
        <v>March</v>
      </c>
      <c r="Q54" s="5">
        <f>YEAR(InputData[[#This Row],[DATE]])</f>
        <v>2021</v>
      </c>
    </row>
    <row r="55" spans="1:17" x14ac:dyDescent="0.25">
      <c r="A55" s="11">
        <v>44263</v>
      </c>
      <c r="B55" s="12" t="s">
        <v>63</v>
      </c>
      <c r="C55" s="3">
        <v>6</v>
      </c>
      <c r="D55" s="3" t="s">
        <v>106</v>
      </c>
      <c r="E55" s="3" t="s">
        <v>107</v>
      </c>
      <c r="F55" s="13">
        <v>0</v>
      </c>
      <c r="G55" t="str">
        <f>VLOOKUP(InputData[[#This Row],[PRODUCT ID]],MasterData[],2,0)</f>
        <v>Product27</v>
      </c>
      <c r="H55" t="str">
        <f>VLOOKUP(InputData[[#This Row],[PRODUCT ID]],MasterData[],3,0)</f>
        <v>Category04</v>
      </c>
      <c r="I55" t="str">
        <f>VLOOKUP(InputData[[#This Row],[PRODUCT ID]],MasterData[],4,0)</f>
        <v>Lt</v>
      </c>
      <c r="J55" s="6">
        <f>VLOOKUP(InputData[[#This Row],[PRODUCT ID]],MasterData[],5,0)</f>
        <v>48</v>
      </c>
      <c r="K55" s="6">
        <f>VLOOKUP(InputData[[#This Row],[PRODUCT ID]],MasterData[],6,0)</f>
        <v>57.120000000000005</v>
      </c>
      <c r="L55" s="6">
        <f>InputData[[#This Row],[BUYING PRIZE]]*InputData[[#This Row],[QUANTITY]]</f>
        <v>288</v>
      </c>
      <c r="M55" s="6">
        <f>InputData[[#This Row],[SELLING PRICE]]*InputData[[#This Row],[QUANTITY]]*(1-InputData[[#This Row],[DISCOUNT %]])</f>
        <v>342.72</v>
      </c>
      <c r="N55" s="5">
        <f>DAY(InputData[[#This Row],[DATE]])</f>
        <v>8</v>
      </c>
      <c r="O55" s="5" t="str">
        <f>TEXT(InputData[[#This Row],[DATE]],"MMM")</f>
        <v>Mar</v>
      </c>
      <c r="P55" s="5" t="str">
        <f>TEXT(InputData[[#This Row],[DATE]],"MMMM")</f>
        <v>March</v>
      </c>
      <c r="Q55" s="5">
        <f>YEAR(InputData[[#This Row],[DATE]])</f>
        <v>2021</v>
      </c>
    </row>
    <row r="56" spans="1:17" x14ac:dyDescent="0.25">
      <c r="A56" s="11">
        <v>44263</v>
      </c>
      <c r="B56" s="12" t="s">
        <v>98</v>
      </c>
      <c r="C56" s="3">
        <v>9</v>
      </c>
      <c r="D56" s="3" t="s">
        <v>106</v>
      </c>
      <c r="E56" s="3" t="s">
        <v>106</v>
      </c>
      <c r="F56" s="13">
        <v>0</v>
      </c>
      <c r="G56" t="str">
        <f>VLOOKUP(InputData[[#This Row],[PRODUCT ID]],MasterData[],2,0)</f>
        <v>Product44</v>
      </c>
      <c r="H56" t="str">
        <f>VLOOKUP(InputData[[#This Row],[PRODUCT ID]],MasterData[],3,0)</f>
        <v>Category05</v>
      </c>
      <c r="I56" t="str">
        <f>VLOOKUP(InputData[[#This Row],[PRODUCT ID]],MasterData[],4,0)</f>
        <v>Kg</v>
      </c>
      <c r="J56" s="6">
        <f>VLOOKUP(InputData[[#This Row],[PRODUCT ID]],MasterData[],5,0)</f>
        <v>76</v>
      </c>
      <c r="K56" s="6">
        <f>VLOOKUP(InputData[[#This Row],[PRODUCT ID]],MasterData[],6,0)</f>
        <v>82.08</v>
      </c>
      <c r="L56" s="6">
        <f>InputData[[#This Row],[BUYING PRIZE]]*InputData[[#This Row],[QUANTITY]]</f>
        <v>684</v>
      </c>
      <c r="M56" s="6">
        <f>InputData[[#This Row],[SELLING PRICE]]*InputData[[#This Row],[QUANTITY]]*(1-InputData[[#This Row],[DISCOUNT %]])</f>
        <v>738.72</v>
      </c>
      <c r="N56" s="5">
        <f>DAY(InputData[[#This Row],[DATE]])</f>
        <v>8</v>
      </c>
      <c r="O56" s="5" t="str">
        <f>TEXT(InputData[[#This Row],[DATE]],"MMM")</f>
        <v>Mar</v>
      </c>
      <c r="P56" s="5" t="str">
        <f>TEXT(InputData[[#This Row],[DATE]],"MMMM")</f>
        <v>March</v>
      </c>
      <c r="Q56" s="5">
        <f>YEAR(InputData[[#This Row],[DATE]])</f>
        <v>2021</v>
      </c>
    </row>
    <row r="57" spans="1:17" x14ac:dyDescent="0.25">
      <c r="A57" s="11">
        <v>44264</v>
      </c>
      <c r="B57" s="12" t="s">
        <v>67</v>
      </c>
      <c r="C57" s="3">
        <v>6</v>
      </c>
      <c r="D57" s="3" t="s">
        <v>105</v>
      </c>
      <c r="E57" s="3" t="s">
        <v>106</v>
      </c>
      <c r="F57" s="13">
        <v>0</v>
      </c>
      <c r="G57" t="str">
        <f>VLOOKUP(InputData[[#This Row],[PRODUCT ID]],MasterData[],2,0)</f>
        <v>Product29</v>
      </c>
      <c r="H57" t="str">
        <f>VLOOKUP(InputData[[#This Row],[PRODUCT ID]],MasterData[],3,0)</f>
        <v>Category04</v>
      </c>
      <c r="I57" t="str">
        <f>VLOOKUP(InputData[[#This Row],[PRODUCT ID]],MasterData[],4,0)</f>
        <v>Lt</v>
      </c>
      <c r="J57" s="6">
        <f>VLOOKUP(InputData[[#This Row],[PRODUCT ID]],MasterData[],5,0)</f>
        <v>47</v>
      </c>
      <c r="K57" s="6">
        <f>VLOOKUP(InputData[[#This Row],[PRODUCT ID]],MasterData[],6,0)</f>
        <v>53.11</v>
      </c>
      <c r="L57" s="6">
        <f>InputData[[#This Row],[BUYING PRIZE]]*InputData[[#This Row],[QUANTITY]]</f>
        <v>282</v>
      </c>
      <c r="M57" s="6">
        <f>InputData[[#This Row],[SELLING PRICE]]*InputData[[#This Row],[QUANTITY]]*(1-InputData[[#This Row],[DISCOUNT %]])</f>
        <v>318.65999999999997</v>
      </c>
      <c r="N57" s="5">
        <f>DAY(InputData[[#This Row],[DATE]])</f>
        <v>9</v>
      </c>
      <c r="O57" s="5" t="str">
        <f>TEXT(InputData[[#This Row],[DATE]],"MMM")</f>
        <v>Mar</v>
      </c>
      <c r="P57" s="5" t="str">
        <f>TEXT(InputData[[#This Row],[DATE]],"MMMM")</f>
        <v>March</v>
      </c>
      <c r="Q57" s="5">
        <f>YEAR(InputData[[#This Row],[DATE]])</f>
        <v>2021</v>
      </c>
    </row>
    <row r="58" spans="1:17" x14ac:dyDescent="0.25">
      <c r="A58" s="11">
        <v>44266</v>
      </c>
      <c r="B58" s="12" t="s">
        <v>58</v>
      </c>
      <c r="C58" s="3">
        <v>11</v>
      </c>
      <c r="D58" s="3" t="s">
        <v>108</v>
      </c>
      <c r="E58" s="3" t="s">
        <v>107</v>
      </c>
      <c r="F58" s="13">
        <v>0</v>
      </c>
      <c r="G58" t="str">
        <f>VLOOKUP(InputData[[#This Row],[PRODUCT ID]],MasterData[],2,0)</f>
        <v>Product25</v>
      </c>
      <c r="H58" t="str">
        <f>VLOOKUP(InputData[[#This Row],[PRODUCT ID]],MasterData[],3,0)</f>
        <v>Category03</v>
      </c>
      <c r="I58" t="str">
        <f>VLOOKUP(InputData[[#This Row],[PRODUCT ID]],MasterData[],4,0)</f>
        <v>No.</v>
      </c>
      <c r="J58" s="6">
        <f>VLOOKUP(InputData[[#This Row],[PRODUCT ID]],MasterData[],5,0)</f>
        <v>7</v>
      </c>
      <c r="K58" s="6">
        <f>VLOOKUP(InputData[[#This Row],[PRODUCT ID]],MasterData[],6,0)</f>
        <v>8.33</v>
      </c>
      <c r="L58" s="6">
        <f>InputData[[#This Row],[BUYING PRIZE]]*InputData[[#This Row],[QUANTITY]]</f>
        <v>77</v>
      </c>
      <c r="M58" s="6">
        <f>InputData[[#This Row],[SELLING PRICE]]*InputData[[#This Row],[QUANTITY]]*(1-InputData[[#This Row],[DISCOUNT %]])</f>
        <v>91.63</v>
      </c>
      <c r="N58" s="5">
        <f>DAY(InputData[[#This Row],[DATE]])</f>
        <v>11</v>
      </c>
      <c r="O58" s="5" t="str">
        <f>TEXT(InputData[[#This Row],[DATE]],"MMM")</f>
        <v>Mar</v>
      </c>
      <c r="P58" s="5" t="str">
        <f>TEXT(InputData[[#This Row],[DATE]],"MMMM")</f>
        <v>March</v>
      </c>
      <c r="Q58" s="5">
        <f>YEAR(InputData[[#This Row],[DATE]])</f>
        <v>2021</v>
      </c>
    </row>
    <row r="59" spans="1:17" x14ac:dyDescent="0.25">
      <c r="A59" s="11">
        <v>44268</v>
      </c>
      <c r="B59" s="12" t="s">
        <v>65</v>
      </c>
      <c r="C59" s="3">
        <v>10</v>
      </c>
      <c r="D59" s="3" t="s">
        <v>105</v>
      </c>
      <c r="E59" s="3" t="s">
        <v>107</v>
      </c>
      <c r="F59" s="13">
        <v>0</v>
      </c>
      <c r="G59" t="str">
        <f>VLOOKUP(InputData[[#This Row],[PRODUCT ID]],MasterData[],2,0)</f>
        <v>Product28</v>
      </c>
      <c r="H59" t="str">
        <f>VLOOKUP(InputData[[#This Row],[PRODUCT ID]],MasterData[],3,0)</f>
        <v>Category04</v>
      </c>
      <c r="I59" t="str">
        <f>VLOOKUP(InputData[[#This Row],[PRODUCT ID]],MasterData[],4,0)</f>
        <v>No.</v>
      </c>
      <c r="J59" s="6">
        <f>VLOOKUP(InputData[[#This Row],[PRODUCT ID]],MasterData[],5,0)</f>
        <v>37</v>
      </c>
      <c r="K59" s="6">
        <f>VLOOKUP(InputData[[#This Row],[PRODUCT ID]],MasterData[],6,0)</f>
        <v>41.81</v>
      </c>
      <c r="L59" s="6">
        <f>InputData[[#This Row],[BUYING PRIZE]]*InputData[[#This Row],[QUANTITY]]</f>
        <v>370</v>
      </c>
      <c r="M59" s="6">
        <f>InputData[[#This Row],[SELLING PRICE]]*InputData[[#This Row],[QUANTITY]]*(1-InputData[[#This Row],[DISCOUNT %]])</f>
        <v>418.1</v>
      </c>
      <c r="N59" s="5">
        <f>DAY(InputData[[#This Row],[DATE]])</f>
        <v>13</v>
      </c>
      <c r="O59" s="5" t="str">
        <f>TEXT(InputData[[#This Row],[DATE]],"MMM")</f>
        <v>Mar</v>
      </c>
      <c r="P59" s="5" t="str">
        <f>TEXT(InputData[[#This Row],[DATE]],"MMMM")</f>
        <v>March</v>
      </c>
      <c r="Q59" s="5">
        <f>YEAR(InputData[[#This Row],[DATE]])</f>
        <v>2021</v>
      </c>
    </row>
    <row r="60" spans="1:17" x14ac:dyDescent="0.25">
      <c r="A60" s="11">
        <v>44270</v>
      </c>
      <c r="B60" s="12" t="s">
        <v>88</v>
      </c>
      <c r="C60" s="3">
        <v>11</v>
      </c>
      <c r="D60" s="3" t="s">
        <v>106</v>
      </c>
      <c r="E60" s="3" t="s">
        <v>107</v>
      </c>
      <c r="F60" s="13">
        <v>0</v>
      </c>
      <c r="G60" t="str">
        <f>VLOOKUP(InputData[[#This Row],[PRODUCT ID]],MasterData[],2,0)</f>
        <v>Product39</v>
      </c>
      <c r="H60" t="str">
        <f>VLOOKUP(InputData[[#This Row],[PRODUCT ID]],MasterData[],3,0)</f>
        <v>Category05</v>
      </c>
      <c r="I60" t="str">
        <f>VLOOKUP(InputData[[#This Row],[PRODUCT ID]],MasterData[],4,0)</f>
        <v>No.</v>
      </c>
      <c r="J60" s="6">
        <f>VLOOKUP(InputData[[#This Row],[PRODUCT ID]],MasterData[],5,0)</f>
        <v>37</v>
      </c>
      <c r="K60" s="6">
        <f>VLOOKUP(InputData[[#This Row],[PRODUCT ID]],MasterData[],6,0)</f>
        <v>42.55</v>
      </c>
      <c r="L60" s="6">
        <f>InputData[[#This Row],[BUYING PRIZE]]*InputData[[#This Row],[QUANTITY]]</f>
        <v>407</v>
      </c>
      <c r="M60" s="6">
        <f>InputData[[#This Row],[SELLING PRICE]]*InputData[[#This Row],[QUANTITY]]*(1-InputData[[#This Row],[DISCOUNT %]])</f>
        <v>468.04999999999995</v>
      </c>
      <c r="N60" s="5">
        <f>DAY(InputData[[#This Row],[DATE]])</f>
        <v>15</v>
      </c>
      <c r="O60" s="5" t="str">
        <f>TEXT(InputData[[#This Row],[DATE]],"MMM")</f>
        <v>Mar</v>
      </c>
      <c r="P60" s="5" t="str">
        <f>TEXT(InputData[[#This Row],[DATE]],"MMMM")</f>
        <v>March</v>
      </c>
      <c r="Q60" s="5">
        <f>YEAR(InputData[[#This Row],[DATE]])</f>
        <v>2021</v>
      </c>
    </row>
    <row r="61" spans="1:17" x14ac:dyDescent="0.25">
      <c r="A61" s="11">
        <v>44271</v>
      </c>
      <c r="B61" s="12" t="s">
        <v>31</v>
      </c>
      <c r="C61" s="3">
        <v>14</v>
      </c>
      <c r="D61" s="3" t="s">
        <v>108</v>
      </c>
      <c r="E61" s="3" t="s">
        <v>107</v>
      </c>
      <c r="F61" s="13">
        <v>0</v>
      </c>
      <c r="G61" t="str">
        <f>VLOOKUP(InputData[[#This Row],[PRODUCT ID]],MasterData[],2,0)</f>
        <v>Product12</v>
      </c>
      <c r="H61" t="str">
        <f>VLOOKUP(InputData[[#This Row],[PRODUCT ID]],MasterData[],3,0)</f>
        <v>Category02</v>
      </c>
      <c r="I61" t="str">
        <f>VLOOKUP(InputData[[#This Row],[PRODUCT ID]],MasterData[],4,0)</f>
        <v>Kg</v>
      </c>
      <c r="J61" s="6">
        <f>VLOOKUP(InputData[[#This Row],[PRODUCT ID]],MasterData[],5,0)</f>
        <v>73</v>
      </c>
      <c r="K61" s="6">
        <f>VLOOKUP(InputData[[#This Row],[PRODUCT ID]],MasterData[],6,0)</f>
        <v>94.17</v>
      </c>
      <c r="L61" s="6">
        <f>InputData[[#This Row],[BUYING PRIZE]]*InputData[[#This Row],[QUANTITY]]</f>
        <v>1022</v>
      </c>
      <c r="M61" s="6">
        <f>InputData[[#This Row],[SELLING PRICE]]*InputData[[#This Row],[QUANTITY]]*(1-InputData[[#This Row],[DISCOUNT %]])</f>
        <v>1318.38</v>
      </c>
      <c r="N61" s="5">
        <f>DAY(InputData[[#This Row],[DATE]])</f>
        <v>16</v>
      </c>
      <c r="O61" s="5" t="str">
        <f>TEXT(InputData[[#This Row],[DATE]],"MMM")</f>
        <v>Mar</v>
      </c>
      <c r="P61" s="5" t="str">
        <f>TEXT(InputData[[#This Row],[DATE]],"MMMM")</f>
        <v>March</v>
      </c>
      <c r="Q61" s="5">
        <f>YEAR(InputData[[#This Row],[DATE]])</f>
        <v>2021</v>
      </c>
    </row>
    <row r="62" spans="1:17" x14ac:dyDescent="0.25">
      <c r="A62" s="11">
        <v>44273</v>
      </c>
      <c r="B62" s="12" t="s">
        <v>94</v>
      </c>
      <c r="C62" s="3">
        <v>8</v>
      </c>
      <c r="D62" s="3" t="s">
        <v>105</v>
      </c>
      <c r="E62" s="3" t="s">
        <v>107</v>
      </c>
      <c r="F62" s="13">
        <v>0</v>
      </c>
      <c r="G62" t="str">
        <f>VLOOKUP(InputData[[#This Row],[PRODUCT ID]],MasterData[],2,0)</f>
        <v>Product42</v>
      </c>
      <c r="H62" t="str">
        <f>VLOOKUP(InputData[[#This Row],[PRODUCT ID]],MasterData[],3,0)</f>
        <v>Category05</v>
      </c>
      <c r="I62" t="str">
        <f>VLOOKUP(InputData[[#This Row],[PRODUCT ID]],MasterData[],4,0)</f>
        <v>Ft</v>
      </c>
      <c r="J62" s="6">
        <f>VLOOKUP(InputData[[#This Row],[PRODUCT ID]],MasterData[],5,0)</f>
        <v>120</v>
      </c>
      <c r="K62" s="6">
        <f>VLOOKUP(InputData[[#This Row],[PRODUCT ID]],MasterData[],6,0)</f>
        <v>162</v>
      </c>
      <c r="L62" s="6">
        <f>InputData[[#This Row],[BUYING PRIZE]]*InputData[[#This Row],[QUANTITY]]</f>
        <v>960</v>
      </c>
      <c r="M62" s="6">
        <f>InputData[[#This Row],[SELLING PRICE]]*InputData[[#This Row],[QUANTITY]]*(1-InputData[[#This Row],[DISCOUNT %]])</f>
        <v>1296</v>
      </c>
      <c r="N62" s="5">
        <f>DAY(InputData[[#This Row],[DATE]])</f>
        <v>18</v>
      </c>
      <c r="O62" s="5" t="str">
        <f>TEXT(InputData[[#This Row],[DATE]],"MMM")</f>
        <v>Mar</v>
      </c>
      <c r="P62" s="5" t="str">
        <f>TEXT(InputData[[#This Row],[DATE]],"MMMM")</f>
        <v>March</v>
      </c>
      <c r="Q62" s="5">
        <f>YEAR(InputData[[#This Row],[DATE]])</f>
        <v>2021</v>
      </c>
    </row>
    <row r="63" spans="1:17" x14ac:dyDescent="0.25">
      <c r="A63" s="11">
        <v>44274</v>
      </c>
      <c r="B63" s="12" t="s">
        <v>65</v>
      </c>
      <c r="C63" s="3">
        <v>9</v>
      </c>
      <c r="D63" s="3" t="s">
        <v>106</v>
      </c>
      <c r="E63" s="3" t="s">
        <v>107</v>
      </c>
      <c r="F63" s="13">
        <v>0</v>
      </c>
      <c r="G63" t="str">
        <f>VLOOKUP(InputData[[#This Row],[PRODUCT ID]],MasterData[],2,0)</f>
        <v>Product28</v>
      </c>
      <c r="H63" t="str">
        <f>VLOOKUP(InputData[[#This Row],[PRODUCT ID]],MasterData[],3,0)</f>
        <v>Category04</v>
      </c>
      <c r="I63" t="str">
        <f>VLOOKUP(InputData[[#This Row],[PRODUCT ID]],MasterData[],4,0)</f>
        <v>No.</v>
      </c>
      <c r="J63" s="6">
        <f>VLOOKUP(InputData[[#This Row],[PRODUCT ID]],MasterData[],5,0)</f>
        <v>37</v>
      </c>
      <c r="K63" s="6">
        <f>VLOOKUP(InputData[[#This Row],[PRODUCT ID]],MasterData[],6,0)</f>
        <v>41.81</v>
      </c>
      <c r="L63" s="6">
        <f>InputData[[#This Row],[BUYING PRIZE]]*InputData[[#This Row],[QUANTITY]]</f>
        <v>333</v>
      </c>
      <c r="M63" s="6">
        <f>InputData[[#This Row],[SELLING PRICE]]*InputData[[#This Row],[QUANTITY]]*(1-InputData[[#This Row],[DISCOUNT %]])</f>
        <v>376.29</v>
      </c>
      <c r="N63" s="5">
        <f>DAY(InputData[[#This Row],[DATE]])</f>
        <v>19</v>
      </c>
      <c r="O63" s="5" t="str">
        <f>TEXT(InputData[[#This Row],[DATE]],"MMM")</f>
        <v>Mar</v>
      </c>
      <c r="P63" s="5" t="str">
        <f>TEXT(InputData[[#This Row],[DATE]],"MMMM")</f>
        <v>March</v>
      </c>
      <c r="Q63" s="5">
        <f>YEAR(InputData[[#This Row],[DATE]])</f>
        <v>2021</v>
      </c>
    </row>
    <row r="64" spans="1:17" x14ac:dyDescent="0.25">
      <c r="A64" s="11">
        <v>44276</v>
      </c>
      <c r="B64" s="12" t="s">
        <v>47</v>
      </c>
      <c r="C64" s="3">
        <v>13</v>
      </c>
      <c r="D64" s="3" t="s">
        <v>106</v>
      </c>
      <c r="E64" s="3" t="s">
        <v>106</v>
      </c>
      <c r="F64" s="13">
        <v>0</v>
      </c>
      <c r="G64" t="str">
        <f>VLOOKUP(InputData[[#This Row],[PRODUCT ID]],MasterData[],2,0)</f>
        <v>Product20</v>
      </c>
      <c r="H64" t="str">
        <f>VLOOKUP(InputData[[#This Row],[PRODUCT ID]],MasterData[],3,0)</f>
        <v>Category03</v>
      </c>
      <c r="I64" t="str">
        <f>VLOOKUP(InputData[[#This Row],[PRODUCT ID]],MasterData[],4,0)</f>
        <v>Lt</v>
      </c>
      <c r="J64" s="6">
        <f>VLOOKUP(InputData[[#This Row],[PRODUCT ID]],MasterData[],5,0)</f>
        <v>61</v>
      </c>
      <c r="K64" s="6">
        <f>VLOOKUP(InputData[[#This Row],[PRODUCT ID]],MasterData[],6,0)</f>
        <v>76.25</v>
      </c>
      <c r="L64" s="6">
        <f>InputData[[#This Row],[BUYING PRIZE]]*InputData[[#This Row],[QUANTITY]]</f>
        <v>793</v>
      </c>
      <c r="M64" s="6">
        <f>InputData[[#This Row],[SELLING PRICE]]*InputData[[#This Row],[QUANTITY]]*(1-InputData[[#This Row],[DISCOUNT %]])</f>
        <v>991.25</v>
      </c>
      <c r="N64" s="5">
        <f>DAY(InputData[[#This Row],[DATE]])</f>
        <v>21</v>
      </c>
      <c r="O64" s="5" t="str">
        <f>TEXT(InputData[[#This Row],[DATE]],"MMM")</f>
        <v>Mar</v>
      </c>
      <c r="P64" s="5" t="str">
        <f>TEXT(InputData[[#This Row],[DATE]],"MMMM")</f>
        <v>March</v>
      </c>
      <c r="Q64" s="5">
        <f>YEAR(InputData[[#This Row],[DATE]])</f>
        <v>2021</v>
      </c>
    </row>
    <row r="65" spans="1:17" x14ac:dyDescent="0.25">
      <c r="A65" s="11">
        <v>44276</v>
      </c>
      <c r="B65" s="12" t="s">
        <v>88</v>
      </c>
      <c r="C65" s="3">
        <v>7</v>
      </c>
      <c r="D65" s="3" t="s">
        <v>108</v>
      </c>
      <c r="E65" s="3" t="s">
        <v>106</v>
      </c>
      <c r="F65" s="13">
        <v>0</v>
      </c>
      <c r="G65" t="str">
        <f>VLOOKUP(InputData[[#This Row],[PRODUCT ID]],MasterData[],2,0)</f>
        <v>Product39</v>
      </c>
      <c r="H65" t="str">
        <f>VLOOKUP(InputData[[#This Row],[PRODUCT ID]],MasterData[],3,0)</f>
        <v>Category05</v>
      </c>
      <c r="I65" t="str">
        <f>VLOOKUP(InputData[[#This Row],[PRODUCT ID]],MasterData[],4,0)</f>
        <v>No.</v>
      </c>
      <c r="J65" s="6">
        <f>VLOOKUP(InputData[[#This Row],[PRODUCT ID]],MasterData[],5,0)</f>
        <v>37</v>
      </c>
      <c r="K65" s="6">
        <f>VLOOKUP(InputData[[#This Row],[PRODUCT ID]],MasterData[],6,0)</f>
        <v>42.55</v>
      </c>
      <c r="L65" s="6">
        <f>InputData[[#This Row],[BUYING PRIZE]]*InputData[[#This Row],[QUANTITY]]</f>
        <v>259</v>
      </c>
      <c r="M65" s="6">
        <f>InputData[[#This Row],[SELLING PRICE]]*InputData[[#This Row],[QUANTITY]]*(1-InputData[[#This Row],[DISCOUNT %]])</f>
        <v>297.84999999999997</v>
      </c>
      <c r="N65" s="5">
        <f>DAY(InputData[[#This Row],[DATE]])</f>
        <v>21</v>
      </c>
      <c r="O65" s="5" t="str">
        <f>TEXT(InputData[[#This Row],[DATE]],"MMM")</f>
        <v>Mar</v>
      </c>
      <c r="P65" s="5" t="str">
        <f>TEXT(InputData[[#This Row],[DATE]],"MMMM")</f>
        <v>March</v>
      </c>
      <c r="Q65" s="5">
        <f>YEAR(InputData[[#This Row],[DATE]])</f>
        <v>2021</v>
      </c>
    </row>
    <row r="66" spans="1:17" x14ac:dyDescent="0.25">
      <c r="A66" s="11">
        <v>44277</v>
      </c>
      <c r="B66" s="12" t="s">
        <v>10</v>
      </c>
      <c r="C66" s="3">
        <v>8</v>
      </c>
      <c r="D66" s="3" t="s">
        <v>106</v>
      </c>
      <c r="E66" s="3" t="s">
        <v>106</v>
      </c>
      <c r="F66" s="13">
        <v>0</v>
      </c>
      <c r="G66" t="str">
        <f>VLOOKUP(InputData[[#This Row],[PRODUCT ID]],MasterData[],2,0)</f>
        <v>Product02</v>
      </c>
      <c r="H66" t="str">
        <f>VLOOKUP(InputData[[#This Row],[PRODUCT ID]],MasterData[],3,0)</f>
        <v>Category01</v>
      </c>
      <c r="I66" t="str">
        <f>VLOOKUP(InputData[[#This Row],[PRODUCT ID]],MasterData[],4,0)</f>
        <v>Kg</v>
      </c>
      <c r="J66" s="6">
        <f>VLOOKUP(InputData[[#This Row],[PRODUCT ID]],MasterData[],5,0)</f>
        <v>105</v>
      </c>
      <c r="K66" s="6">
        <f>VLOOKUP(InputData[[#This Row],[PRODUCT ID]],MasterData[],6,0)</f>
        <v>142.80000000000001</v>
      </c>
      <c r="L66" s="6">
        <f>InputData[[#This Row],[BUYING PRIZE]]*InputData[[#This Row],[QUANTITY]]</f>
        <v>840</v>
      </c>
      <c r="M66" s="6">
        <f>InputData[[#This Row],[SELLING PRICE]]*InputData[[#This Row],[QUANTITY]]*(1-InputData[[#This Row],[DISCOUNT %]])</f>
        <v>1142.4000000000001</v>
      </c>
      <c r="N66" s="5">
        <f>DAY(InputData[[#This Row],[DATE]])</f>
        <v>22</v>
      </c>
      <c r="O66" s="5" t="str">
        <f>TEXT(InputData[[#This Row],[DATE]],"MMM")</f>
        <v>Mar</v>
      </c>
      <c r="P66" s="5" t="str">
        <f>TEXT(InputData[[#This Row],[DATE]],"MMMM")</f>
        <v>March</v>
      </c>
      <c r="Q66" s="5">
        <f>YEAR(InputData[[#This Row],[DATE]])</f>
        <v>2021</v>
      </c>
    </row>
    <row r="67" spans="1:17" x14ac:dyDescent="0.25">
      <c r="A67" s="11">
        <v>44277</v>
      </c>
      <c r="B67" s="12" t="s">
        <v>31</v>
      </c>
      <c r="C67" s="3">
        <v>4</v>
      </c>
      <c r="D67" s="3" t="s">
        <v>106</v>
      </c>
      <c r="E67" s="3" t="s">
        <v>106</v>
      </c>
      <c r="F67" s="13">
        <v>0</v>
      </c>
      <c r="G67" t="str">
        <f>VLOOKUP(InputData[[#This Row],[PRODUCT ID]],MasterData[],2,0)</f>
        <v>Product12</v>
      </c>
      <c r="H67" t="str">
        <f>VLOOKUP(InputData[[#This Row],[PRODUCT ID]],MasterData[],3,0)</f>
        <v>Category02</v>
      </c>
      <c r="I67" t="str">
        <f>VLOOKUP(InputData[[#This Row],[PRODUCT ID]],MasterData[],4,0)</f>
        <v>Kg</v>
      </c>
      <c r="J67" s="6">
        <f>VLOOKUP(InputData[[#This Row],[PRODUCT ID]],MasterData[],5,0)</f>
        <v>73</v>
      </c>
      <c r="K67" s="6">
        <f>VLOOKUP(InputData[[#This Row],[PRODUCT ID]],MasterData[],6,0)</f>
        <v>94.17</v>
      </c>
      <c r="L67" s="6">
        <f>InputData[[#This Row],[BUYING PRIZE]]*InputData[[#This Row],[QUANTITY]]</f>
        <v>292</v>
      </c>
      <c r="M67" s="6">
        <f>InputData[[#This Row],[SELLING PRICE]]*InputData[[#This Row],[QUANTITY]]*(1-InputData[[#This Row],[DISCOUNT %]])</f>
        <v>376.68</v>
      </c>
      <c r="N67" s="5">
        <f>DAY(InputData[[#This Row],[DATE]])</f>
        <v>22</v>
      </c>
      <c r="O67" s="5" t="str">
        <f>TEXT(InputData[[#This Row],[DATE]],"MMM")</f>
        <v>Mar</v>
      </c>
      <c r="P67" s="5" t="str">
        <f>TEXT(InputData[[#This Row],[DATE]],"MMMM")</f>
        <v>March</v>
      </c>
      <c r="Q67" s="5">
        <f>YEAR(InputData[[#This Row],[DATE]])</f>
        <v>2021</v>
      </c>
    </row>
    <row r="68" spans="1:17" x14ac:dyDescent="0.25">
      <c r="A68" s="11">
        <v>44280</v>
      </c>
      <c r="B68" s="12" t="s">
        <v>56</v>
      </c>
      <c r="C68" s="3">
        <v>14</v>
      </c>
      <c r="D68" s="3" t="s">
        <v>106</v>
      </c>
      <c r="E68" s="3" t="s">
        <v>107</v>
      </c>
      <c r="F68" s="13">
        <v>0</v>
      </c>
      <c r="G68" t="str">
        <f>VLOOKUP(InputData[[#This Row],[PRODUCT ID]],MasterData[],2,0)</f>
        <v>Product24</v>
      </c>
      <c r="H68" t="str">
        <f>VLOOKUP(InputData[[#This Row],[PRODUCT ID]],MasterData[],3,0)</f>
        <v>Category03</v>
      </c>
      <c r="I68" t="str">
        <f>VLOOKUP(InputData[[#This Row],[PRODUCT ID]],MasterData[],4,0)</f>
        <v>Ft</v>
      </c>
      <c r="J68" s="6">
        <f>VLOOKUP(InputData[[#This Row],[PRODUCT ID]],MasterData[],5,0)</f>
        <v>144</v>
      </c>
      <c r="K68" s="6">
        <f>VLOOKUP(InputData[[#This Row],[PRODUCT ID]],MasterData[],6,0)</f>
        <v>156.96</v>
      </c>
      <c r="L68" s="6">
        <f>InputData[[#This Row],[BUYING PRIZE]]*InputData[[#This Row],[QUANTITY]]</f>
        <v>2016</v>
      </c>
      <c r="M68" s="6">
        <f>InputData[[#This Row],[SELLING PRICE]]*InputData[[#This Row],[QUANTITY]]*(1-InputData[[#This Row],[DISCOUNT %]])</f>
        <v>2197.44</v>
      </c>
      <c r="N68" s="5">
        <f>DAY(InputData[[#This Row],[DATE]])</f>
        <v>25</v>
      </c>
      <c r="O68" s="5" t="str">
        <f>TEXT(InputData[[#This Row],[DATE]],"MMM")</f>
        <v>Mar</v>
      </c>
      <c r="P68" s="5" t="str">
        <f>TEXT(InputData[[#This Row],[DATE]],"MMMM")</f>
        <v>March</v>
      </c>
      <c r="Q68" s="5">
        <f>YEAR(InputData[[#This Row],[DATE]])</f>
        <v>2021</v>
      </c>
    </row>
    <row r="69" spans="1:17" x14ac:dyDescent="0.25">
      <c r="A69" s="11">
        <v>44280</v>
      </c>
      <c r="B69" s="12" t="s">
        <v>18</v>
      </c>
      <c r="C69" s="3">
        <v>4</v>
      </c>
      <c r="D69" s="3" t="s">
        <v>108</v>
      </c>
      <c r="E69" s="3" t="s">
        <v>107</v>
      </c>
      <c r="F69" s="13">
        <v>0</v>
      </c>
      <c r="G69" t="str">
        <f>VLOOKUP(InputData[[#This Row],[PRODUCT ID]],MasterData[],2,0)</f>
        <v>Product06</v>
      </c>
      <c r="H69" t="str">
        <f>VLOOKUP(InputData[[#This Row],[PRODUCT ID]],MasterData[],3,0)</f>
        <v>Category01</v>
      </c>
      <c r="I69" t="str">
        <f>VLOOKUP(InputData[[#This Row],[PRODUCT ID]],MasterData[],4,0)</f>
        <v>Kg</v>
      </c>
      <c r="J69" s="6">
        <f>VLOOKUP(InputData[[#This Row],[PRODUCT ID]],MasterData[],5,0)</f>
        <v>75</v>
      </c>
      <c r="K69" s="6">
        <f>VLOOKUP(InputData[[#This Row],[PRODUCT ID]],MasterData[],6,0)</f>
        <v>85.5</v>
      </c>
      <c r="L69" s="6">
        <f>InputData[[#This Row],[BUYING PRIZE]]*InputData[[#This Row],[QUANTITY]]</f>
        <v>300</v>
      </c>
      <c r="M69" s="6">
        <f>InputData[[#This Row],[SELLING PRICE]]*InputData[[#This Row],[QUANTITY]]*(1-InputData[[#This Row],[DISCOUNT %]])</f>
        <v>342</v>
      </c>
      <c r="N69" s="5">
        <f>DAY(InputData[[#This Row],[DATE]])</f>
        <v>25</v>
      </c>
      <c r="O69" s="5" t="str">
        <f>TEXT(InputData[[#This Row],[DATE]],"MMM")</f>
        <v>Mar</v>
      </c>
      <c r="P69" s="5" t="str">
        <f>TEXT(InputData[[#This Row],[DATE]],"MMMM")</f>
        <v>March</v>
      </c>
      <c r="Q69" s="5">
        <f>YEAR(InputData[[#This Row],[DATE]])</f>
        <v>2021</v>
      </c>
    </row>
    <row r="70" spans="1:17" x14ac:dyDescent="0.25">
      <c r="A70" s="11">
        <v>44280</v>
      </c>
      <c r="B70" s="12" t="s">
        <v>67</v>
      </c>
      <c r="C70" s="3">
        <v>8</v>
      </c>
      <c r="D70" s="3" t="s">
        <v>108</v>
      </c>
      <c r="E70" s="3" t="s">
        <v>107</v>
      </c>
      <c r="F70" s="13">
        <v>0</v>
      </c>
      <c r="G70" t="str">
        <f>VLOOKUP(InputData[[#This Row],[PRODUCT ID]],MasterData[],2,0)</f>
        <v>Product29</v>
      </c>
      <c r="H70" t="str">
        <f>VLOOKUP(InputData[[#This Row],[PRODUCT ID]],MasterData[],3,0)</f>
        <v>Category04</v>
      </c>
      <c r="I70" t="str">
        <f>VLOOKUP(InputData[[#This Row],[PRODUCT ID]],MasterData[],4,0)</f>
        <v>Lt</v>
      </c>
      <c r="J70" s="6">
        <f>VLOOKUP(InputData[[#This Row],[PRODUCT ID]],MasterData[],5,0)</f>
        <v>47</v>
      </c>
      <c r="K70" s="6">
        <f>VLOOKUP(InputData[[#This Row],[PRODUCT ID]],MasterData[],6,0)</f>
        <v>53.11</v>
      </c>
      <c r="L70" s="6">
        <f>InputData[[#This Row],[BUYING PRIZE]]*InputData[[#This Row],[QUANTITY]]</f>
        <v>376</v>
      </c>
      <c r="M70" s="6">
        <f>InputData[[#This Row],[SELLING PRICE]]*InputData[[#This Row],[QUANTITY]]*(1-InputData[[#This Row],[DISCOUNT %]])</f>
        <v>424.88</v>
      </c>
      <c r="N70" s="5">
        <f>DAY(InputData[[#This Row],[DATE]])</f>
        <v>25</v>
      </c>
      <c r="O70" s="5" t="str">
        <f>TEXT(InputData[[#This Row],[DATE]],"MMM")</f>
        <v>Mar</v>
      </c>
      <c r="P70" s="5" t="str">
        <f>TEXT(InputData[[#This Row],[DATE]],"MMMM")</f>
        <v>March</v>
      </c>
      <c r="Q70" s="5">
        <f>YEAR(InputData[[#This Row],[DATE]])</f>
        <v>2021</v>
      </c>
    </row>
    <row r="71" spans="1:17" x14ac:dyDescent="0.25">
      <c r="A71" s="11">
        <v>44280</v>
      </c>
      <c r="B71" s="12" t="s">
        <v>86</v>
      </c>
      <c r="C71" s="3">
        <v>2</v>
      </c>
      <c r="D71" s="3" t="s">
        <v>108</v>
      </c>
      <c r="E71" s="3" t="s">
        <v>106</v>
      </c>
      <c r="F71" s="13">
        <v>0</v>
      </c>
      <c r="G71" t="str">
        <f>VLOOKUP(InputData[[#This Row],[PRODUCT ID]],MasterData[],2,0)</f>
        <v>Product38</v>
      </c>
      <c r="H71" t="str">
        <f>VLOOKUP(InputData[[#This Row],[PRODUCT ID]],MasterData[],3,0)</f>
        <v>Category05</v>
      </c>
      <c r="I71" t="str">
        <f>VLOOKUP(InputData[[#This Row],[PRODUCT ID]],MasterData[],4,0)</f>
        <v>Kg</v>
      </c>
      <c r="J71" s="6">
        <f>VLOOKUP(InputData[[#This Row],[PRODUCT ID]],MasterData[],5,0)</f>
        <v>72</v>
      </c>
      <c r="K71" s="6">
        <f>VLOOKUP(InputData[[#This Row],[PRODUCT ID]],MasterData[],6,0)</f>
        <v>79.92</v>
      </c>
      <c r="L71" s="6">
        <f>InputData[[#This Row],[BUYING PRIZE]]*InputData[[#This Row],[QUANTITY]]</f>
        <v>144</v>
      </c>
      <c r="M71" s="6">
        <f>InputData[[#This Row],[SELLING PRICE]]*InputData[[#This Row],[QUANTITY]]*(1-InputData[[#This Row],[DISCOUNT %]])</f>
        <v>159.84</v>
      </c>
      <c r="N71" s="5">
        <f>DAY(InputData[[#This Row],[DATE]])</f>
        <v>25</v>
      </c>
      <c r="O71" s="5" t="str">
        <f>TEXT(InputData[[#This Row],[DATE]],"MMM")</f>
        <v>Mar</v>
      </c>
      <c r="P71" s="5" t="str">
        <f>TEXT(InputData[[#This Row],[DATE]],"MMMM")</f>
        <v>March</v>
      </c>
      <c r="Q71" s="5">
        <f>YEAR(InputData[[#This Row],[DATE]])</f>
        <v>2021</v>
      </c>
    </row>
    <row r="72" spans="1:17" x14ac:dyDescent="0.25">
      <c r="A72" s="11">
        <v>44281</v>
      </c>
      <c r="B72" s="12" t="s">
        <v>6</v>
      </c>
      <c r="C72" s="3">
        <v>4</v>
      </c>
      <c r="D72" s="3" t="s">
        <v>108</v>
      </c>
      <c r="E72" s="3" t="s">
        <v>107</v>
      </c>
      <c r="F72" s="13">
        <v>0</v>
      </c>
      <c r="G72" t="str">
        <f>VLOOKUP(InputData[[#This Row],[PRODUCT ID]],MasterData[],2,0)</f>
        <v>Product01</v>
      </c>
      <c r="H72" t="str">
        <f>VLOOKUP(InputData[[#This Row],[PRODUCT ID]],MasterData[],3,0)</f>
        <v>Category01</v>
      </c>
      <c r="I72" t="str">
        <f>VLOOKUP(InputData[[#This Row],[PRODUCT ID]],MasterData[],4,0)</f>
        <v>Kg</v>
      </c>
      <c r="J72" s="6">
        <f>VLOOKUP(InputData[[#This Row],[PRODUCT ID]],MasterData[],5,0)</f>
        <v>98</v>
      </c>
      <c r="K72" s="6">
        <f>VLOOKUP(InputData[[#This Row],[PRODUCT ID]],MasterData[],6,0)</f>
        <v>103.88</v>
      </c>
      <c r="L72" s="6">
        <f>InputData[[#This Row],[BUYING PRIZE]]*InputData[[#This Row],[QUANTITY]]</f>
        <v>392</v>
      </c>
      <c r="M72" s="6">
        <f>InputData[[#This Row],[SELLING PRICE]]*InputData[[#This Row],[QUANTITY]]*(1-InputData[[#This Row],[DISCOUNT %]])</f>
        <v>415.52</v>
      </c>
      <c r="N72" s="5">
        <f>DAY(InputData[[#This Row],[DATE]])</f>
        <v>26</v>
      </c>
      <c r="O72" s="5" t="str">
        <f>TEXT(InputData[[#This Row],[DATE]],"MMM")</f>
        <v>Mar</v>
      </c>
      <c r="P72" s="5" t="str">
        <f>TEXT(InputData[[#This Row],[DATE]],"MMMM")</f>
        <v>March</v>
      </c>
      <c r="Q72" s="5">
        <f>YEAR(InputData[[#This Row],[DATE]])</f>
        <v>2021</v>
      </c>
    </row>
    <row r="73" spans="1:17" x14ac:dyDescent="0.25">
      <c r="A73" s="11">
        <v>44281</v>
      </c>
      <c r="B73" s="12" t="s">
        <v>94</v>
      </c>
      <c r="C73" s="3">
        <v>1</v>
      </c>
      <c r="D73" s="3" t="s">
        <v>108</v>
      </c>
      <c r="E73" s="3" t="s">
        <v>107</v>
      </c>
      <c r="F73" s="13">
        <v>0</v>
      </c>
      <c r="G73" t="str">
        <f>VLOOKUP(InputData[[#This Row],[PRODUCT ID]],MasterData[],2,0)</f>
        <v>Product42</v>
      </c>
      <c r="H73" t="str">
        <f>VLOOKUP(InputData[[#This Row],[PRODUCT ID]],MasterData[],3,0)</f>
        <v>Category05</v>
      </c>
      <c r="I73" t="str">
        <f>VLOOKUP(InputData[[#This Row],[PRODUCT ID]],MasterData[],4,0)</f>
        <v>Ft</v>
      </c>
      <c r="J73" s="6">
        <f>VLOOKUP(InputData[[#This Row],[PRODUCT ID]],MasterData[],5,0)</f>
        <v>120</v>
      </c>
      <c r="K73" s="6">
        <f>VLOOKUP(InputData[[#This Row],[PRODUCT ID]],MasterData[],6,0)</f>
        <v>162</v>
      </c>
      <c r="L73" s="6">
        <f>InputData[[#This Row],[BUYING PRIZE]]*InputData[[#This Row],[QUANTITY]]</f>
        <v>120</v>
      </c>
      <c r="M73" s="6">
        <f>InputData[[#This Row],[SELLING PRICE]]*InputData[[#This Row],[QUANTITY]]*(1-InputData[[#This Row],[DISCOUNT %]])</f>
        <v>162</v>
      </c>
      <c r="N73" s="5">
        <f>DAY(InputData[[#This Row],[DATE]])</f>
        <v>26</v>
      </c>
      <c r="O73" s="5" t="str">
        <f>TEXT(InputData[[#This Row],[DATE]],"MMM")</f>
        <v>Mar</v>
      </c>
      <c r="P73" s="5" t="str">
        <f>TEXT(InputData[[#This Row],[DATE]],"MMMM")</f>
        <v>March</v>
      </c>
      <c r="Q73" s="5">
        <f>YEAR(InputData[[#This Row],[DATE]])</f>
        <v>2021</v>
      </c>
    </row>
    <row r="74" spans="1:17" x14ac:dyDescent="0.25">
      <c r="A74" s="11">
        <v>44281</v>
      </c>
      <c r="B74" s="12" t="s">
        <v>26</v>
      </c>
      <c r="C74" s="3">
        <v>9</v>
      </c>
      <c r="D74" s="3" t="s">
        <v>108</v>
      </c>
      <c r="E74" s="3" t="s">
        <v>106</v>
      </c>
      <c r="F74" s="13">
        <v>0</v>
      </c>
      <c r="G74" t="str">
        <f>VLOOKUP(InputData[[#This Row],[PRODUCT ID]],MasterData[],2,0)</f>
        <v>Product10</v>
      </c>
      <c r="H74" t="str">
        <f>VLOOKUP(InputData[[#This Row],[PRODUCT ID]],MasterData[],3,0)</f>
        <v>Category02</v>
      </c>
      <c r="I74" t="str">
        <f>VLOOKUP(InputData[[#This Row],[PRODUCT ID]],MasterData[],4,0)</f>
        <v>Ft</v>
      </c>
      <c r="J74" s="6">
        <f>VLOOKUP(InputData[[#This Row],[PRODUCT ID]],MasterData[],5,0)</f>
        <v>148</v>
      </c>
      <c r="K74" s="6">
        <f>VLOOKUP(InputData[[#This Row],[PRODUCT ID]],MasterData[],6,0)</f>
        <v>164.28</v>
      </c>
      <c r="L74" s="6">
        <f>InputData[[#This Row],[BUYING PRIZE]]*InputData[[#This Row],[QUANTITY]]</f>
        <v>1332</v>
      </c>
      <c r="M74" s="6">
        <f>InputData[[#This Row],[SELLING PRICE]]*InputData[[#This Row],[QUANTITY]]*(1-InputData[[#This Row],[DISCOUNT %]])</f>
        <v>1478.52</v>
      </c>
      <c r="N74" s="5">
        <f>DAY(InputData[[#This Row],[DATE]])</f>
        <v>26</v>
      </c>
      <c r="O74" s="5" t="str">
        <f>TEXT(InputData[[#This Row],[DATE]],"MMM")</f>
        <v>Mar</v>
      </c>
      <c r="P74" s="5" t="str">
        <f>TEXT(InputData[[#This Row],[DATE]],"MMMM")</f>
        <v>March</v>
      </c>
      <c r="Q74" s="5">
        <f>YEAR(InputData[[#This Row],[DATE]])</f>
        <v>2021</v>
      </c>
    </row>
    <row r="75" spans="1:17" x14ac:dyDescent="0.25">
      <c r="A75" s="11">
        <v>44282</v>
      </c>
      <c r="B75" s="12" t="s">
        <v>69</v>
      </c>
      <c r="C75" s="3">
        <v>3</v>
      </c>
      <c r="D75" s="3" t="s">
        <v>108</v>
      </c>
      <c r="E75" s="3" t="s">
        <v>106</v>
      </c>
      <c r="F75" s="13">
        <v>0</v>
      </c>
      <c r="G75" t="str">
        <f>VLOOKUP(InputData[[#This Row],[PRODUCT ID]],MasterData[],2,0)</f>
        <v>Product30</v>
      </c>
      <c r="H75" t="str">
        <f>VLOOKUP(InputData[[#This Row],[PRODUCT ID]],MasterData[],3,0)</f>
        <v>Category04</v>
      </c>
      <c r="I75" t="str">
        <f>VLOOKUP(InputData[[#This Row],[PRODUCT ID]],MasterData[],4,0)</f>
        <v>Ft</v>
      </c>
      <c r="J75" s="6">
        <f>VLOOKUP(InputData[[#This Row],[PRODUCT ID]],MasterData[],5,0)</f>
        <v>148</v>
      </c>
      <c r="K75" s="6">
        <f>VLOOKUP(InputData[[#This Row],[PRODUCT ID]],MasterData[],6,0)</f>
        <v>201.28</v>
      </c>
      <c r="L75" s="6">
        <f>InputData[[#This Row],[BUYING PRIZE]]*InputData[[#This Row],[QUANTITY]]</f>
        <v>444</v>
      </c>
      <c r="M75" s="6">
        <f>InputData[[#This Row],[SELLING PRICE]]*InputData[[#This Row],[QUANTITY]]*(1-InputData[[#This Row],[DISCOUNT %]])</f>
        <v>603.84</v>
      </c>
      <c r="N75" s="5">
        <f>DAY(InputData[[#This Row],[DATE]])</f>
        <v>27</v>
      </c>
      <c r="O75" s="5" t="str">
        <f>TEXT(InputData[[#This Row],[DATE]],"MMM")</f>
        <v>Mar</v>
      </c>
      <c r="P75" s="5" t="str">
        <f>TEXT(InputData[[#This Row],[DATE]],"MMMM")</f>
        <v>March</v>
      </c>
      <c r="Q75" s="5">
        <f>YEAR(InputData[[#This Row],[DATE]])</f>
        <v>2021</v>
      </c>
    </row>
    <row r="76" spans="1:17" x14ac:dyDescent="0.25">
      <c r="A76" s="11">
        <v>44283</v>
      </c>
      <c r="B76" s="12" t="s">
        <v>20</v>
      </c>
      <c r="C76" s="3">
        <v>8</v>
      </c>
      <c r="D76" s="3" t="s">
        <v>106</v>
      </c>
      <c r="E76" s="3" t="s">
        <v>107</v>
      </c>
      <c r="F76" s="13">
        <v>0</v>
      </c>
      <c r="G76" t="str">
        <f>VLOOKUP(InputData[[#This Row],[PRODUCT ID]],MasterData[],2,0)</f>
        <v>Product07</v>
      </c>
      <c r="H76" t="str">
        <f>VLOOKUP(InputData[[#This Row],[PRODUCT ID]],MasterData[],3,0)</f>
        <v>Category01</v>
      </c>
      <c r="I76" t="str">
        <f>VLOOKUP(InputData[[#This Row],[PRODUCT ID]],MasterData[],4,0)</f>
        <v>Lt</v>
      </c>
      <c r="J76" s="6">
        <f>VLOOKUP(InputData[[#This Row],[PRODUCT ID]],MasterData[],5,0)</f>
        <v>43</v>
      </c>
      <c r="K76" s="6">
        <f>VLOOKUP(InputData[[#This Row],[PRODUCT ID]],MasterData[],6,0)</f>
        <v>47.730000000000004</v>
      </c>
      <c r="L76" s="6">
        <f>InputData[[#This Row],[BUYING PRIZE]]*InputData[[#This Row],[QUANTITY]]</f>
        <v>344</v>
      </c>
      <c r="M76" s="6">
        <f>InputData[[#This Row],[SELLING PRICE]]*InputData[[#This Row],[QUANTITY]]*(1-InputData[[#This Row],[DISCOUNT %]])</f>
        <v>381.84000000000003</v>
      </c>
      <c r="N76" s="5">
        <f>DAY(InputData[[#This Row],[DATE]])</f>
        <v>28</v>
      </c>
      <c r="O76" s="5" t="str">
        <f>TEXT(InputData[[#This Row],[DATE]],"MMM")</f>
        <v>Mar</v>
      </c>
      <c r="P76" s="5" t="str">
        <f>TEXT(InputData[[#This Row],[DATE]],"MMMM")</f>
        <v>March</v>
      </c>
      <c r="Q76" s="5">
        <f>YEAR(InputData[[#This Row],[DATE]])</f>
        <v>2021</v>
      </c>
    </row>
    <row r="77" spans="1:17" x14ac:dyDescent="0.25">
      <c r="A77" s="11">
        <v>44285</v>
      </c>
      <c r="B77" s="12" t="s">
        <v>86</v>
      </c>
      <c r="C77" s="3">
        <v>1</v>
      </c>
      <c r="D77" s="3" t="s">
        <v>106</v>
      </c>
      <c r="E77" s="3" t="s">
        <v>107</v>
      </c>
      <c r="F77" s="13">
        <v>0</v>
      </c>
      <c r="G77" t="str">
        <f>VLOOKUP(InputData[[#This Row],[PRODUCT ID]],MasterData[],2,0)</f>
        <v>Product38</v>
      </c>
      <c r="H77" t="str">
        <f>VLOOKUP(InputData[[#This Row],[PRODUCT ID]],MasterData[],3,0)</f>
        <v>Category05</v>
      </c>
      <c r="I77" t="str">
        <f>VLOOKUP(InputData[[#This Row],[PRODUCT ID]],MasterData[],4,0)</f>
        <v>Kg</v>
      </c>
      <c r="J77" s="6">
        <f>VLOOKUP(InputData[[#This Row],[PRODUCT ID]],MasterData[],5,0)</f>
        <v>72</v>
      </c>
      <c r="K77" s="6">
        <f>VLOOKUP(InputData[[#This Row],[PRODUCT ID]],MasterData[],6,0)</f>
        <v>79.92</v>
      </c>
      <c r="L77" s="6">
        <f>InputData[[#This Row],[BUYING PRIZE]]*InputData[[#This Row],[QUANTITY]]</f>
        <v>72</v>
      </c>
      <c r="M77" s="6">
        <f>InputData[[#This Row],[SELLING PRICE]]*InputData[[#This Row],[QUANTITY]]*(1-InputData[[#This Row],[DISCOUNT %]])</f>
        <v>79.92</v>
      </c>
      <c r="N77" s="5">
        <f>DAY(InputData[[#This Row],[DATE]])</f>
        <v>30</v>
      </c>
      <c r="O77" s="5" t="str">
        <f>TEXT(InputData[[#This Row],[DATE]],"MMM")</f>
        <v>Mar</v>
      </c>
      <c r="P77" s="5" t="str">
        <f>TEXT(InputData[[#This Row],[DATE]],"MMMM")</f>
        <v>March</v>
      </c>
      <c r="Q77" s="5">
        <f>YEAR(InputData[[#This Row],[DATE]])</f>
        <v>2021</v>
      </c>
    </row>
    <row r="78" spans="1:17" x14ac:dyDescent="0.25">
      <c r="A78" s="11">
        <v>44286</v>
      </c>
      <c r="B78" s="12" t="s">
        <v>94</v>
      </c>
      <c r="C78" s="3">
        <v>3</v>
      </c>
      <c r="D78" s="3" t="s">
        <v>108</v>
      </c>
      <c r="E78" s="3" t="s">
        <v>107</v>
      </c>
      <c r="F78" s="13">
        <v>0</v>
      </c>
      <c r="G78" t="str">
        <f>VLOOKUP(InputData[[#This Row],[PRODUCT ID]],MasterData[],2,0)</f>
        <v>Product42</v>
      </c>
      <c r="H78" t="str">
        <f>VLOOKUP(InputData[[#This Row],[PRODUCT ID]],MasterData[],3,0)</f>
        <v>Category05</v>
      </c>
      <c r="I78" t="str">
        <f>VLOOKUP(InputData[[#This Row],[PRODUCT ID]],MasterData[],4,0)</f>
        <v>Ft</v>
      </c>
      <c r="J78" s="6">
        <f>VLOOKUP(InputData[[#This Row],[PRODUCT ID]],MasterData[],5,0)</f>
        <v>120</v>
      </c>
      <c r="K78" s="6">
        <f>VLOOKUP(InputData[[#This Row],[PRODUCT ID]],MasterData[],6,0)</f>
        <v>162</v>
      </c>
      <c r="L78" s="6">
        <f>InputData[[#This Row],[BUYING PRIZE]]*InputData[[#This Row],[QUANTITY]]</f>
        <v>360</v>
      </c>
      <c r="M78" s="6">
        <f>InputData[[#This Row],[SELLING PRICE]]*InputData[[#This Row],[QUANTITY]]*(1-InputData[[#This Row],[DISCOUNT %]])</f>
        <v>486</v>
      </c>
      <c r="N78" s="5">
        <f>DAY(InputData[[#This Row],[DATE]])</f>
        <v>31</v>
      </c>
      <c r="O78" s="5" t="str">
        <f>TEXT(InputData[[#This Row],[DATE]],"MMM")</f>
        <v>Mar</v>
      </c>
      <c r="P78" s="5" t="str">
        <f>TEXT(InputData[[#This Row],[DATE]],"MMMM")</f>
        <v>March</v>
      </c>
      <c r="Q78" s="5">
        <f>YEAR(InputData[[#This Row],[DATE]])</f>
        <v>2021</v>
      </c>
    </row>
    <row r="79" spans="1:17" x14ac:dyDescent="0.25">
      <c r="A79" s="11">
        <v>44290</v>
      </c>
      <c r="B79" s="12" t="s">
        <v>90</v>
      </c>
      <c r="C79" s="3">
        <v>4</v>
      </c>
      <c r="D79" s="3" t="s">
        <v>108</v>
      </c>
      <c r="E79" s="3" t="s">
        <v>107</v>
      </c>
      <c r="F79" s="13">
        <v>0</v>
      </c>
      <c r="G79" t="str">
        <f>VLOOKUP(InputData[[#This Row],[PRODUCT ID]],MasterData[],2,0)</f>
        <v>Product40</v>
      </c>
      <c r="H79" t="str">
        <f>VLOOKUP(InputData[[#This Row],[PRODUCT ID]],MasterData[],3,0)</f>
        <v>Category05</v>
      </c>
      <c r="I79" t="str">
        <f>VLOOKUP(InputData[[#This Row],[PRODUCT ID]],MasterData[],4,0)</f>
        <v>Kg</v>
      </c>
      <c r="J79" s="6">
        <f>VLOOKUP(InputData[[#This Row],[PRODUCT ID]],MasterData[],5,0)</f>
        <v>90</v>
      </c>
      <c r="K79" s="6">
        <f>VLOOKUP(InputData[[#This Row],[PRODUCT ID]],MasterData[],6,0)</f>
        <v>115.2</v>
      </c>
      <c r="L79" s="6">
        <f>InputData[[#This Row],[BUYING PRIZE]]*InputData[[#This Row],[QUANTITY]]</f>
        <v>360</v>
      </c>
      <c r="M79" s="6">
        <f>InputData[[#This Row],[SELLING PRICE]]*InputData[[#This Row],[QUANTITY]]*(1-InputData[[#This Row],[DISCOUNT %]])</f>
        <v>460.8</v>
      </c>
      <c r="N79" s="5">
        <f>DAY(InputData[[#This Row],[DATE]])</f>
        <v>4</v>
      </c>
      <c r="O79" s="5" t="str">
        <f>TEXT(InputData[[#This Row],[DATE]],"MMM")</f>
        <v>Apr</v>
      </c>
      <c r="P79" s="5" t="str">
        <f>TEXT(InputData[[#This Row],[DATE]],"MMMM")</f>
        <v>April</v>
      </c>
      <c r="Q79" s="5">
        <f>YEAR(InputData[[#This Row],[DATE]])</f>
        <v>2021</v>
      </c>
    </row>
    <row r="80" spans="1:17" x14ac:dyDescent="0.25">
      <c r="A80" s="11">
        <v>44290</v>
      </c>
      <c r="B80" s="12" t="s">
        <v>24</v>
      </c>
      <c r="C80" s="3">
        <v>9</v>
      </c>
      <c r="D80" s="3" t="s">
        <v>106</v>
      </c>
      <c r="E80" s="3" t="s">
        <v>107</v>
      </c>
      <c r="F80" s="13">
        <v>0</v>
      </c>
      <c r="G80" t="str">
        <f>VLOOKUP(InputData[[#This Row],[PRODUCT ID]],MasterData[],2,0)</f>
        <v>Product09</v>
      </c>
      <c r="H80" t="str">
        <f>VLOOKUP(InputData[[#This Row],[PRODUCT ID]],MasterData[],3,0)</f>
        <v>Category01</v>
      </c>
      <c r="I80" t="str">
        <f>VLOOKUP(InputData[[#This Row],[PRODUCT ID]],MasterData[],4,0)</f>
        <v>No.</v>
      </c>
      <c r="J80" s="6">
        <f>VLOOKUP(InputData[[#This Row],[PRODUCT ID]],MasterData[],5,0)</f>
        <v>6</v>
      </c>
      <c r="K80" s="6">
        <f>VLOOKUP(InputData[[#This Row],[PRODUCT ID]],MasterData[],6,0)</f>
        <v>7.8599999999999994</v>
      </c>
      <c r="L80" s="6">
        <f>InputData[[#This Row],[BUYING PRIZE]]*InputData[[#This Row],[QUANTITY]]</f>
        <v>54</v>
      </c>
      <c r="M80" s="6">
        <f>InputData[[#This Row],[SELLING PRICE]]*InputData[[#This Row],[QUANTITY]]*(1-InputData[[#This Row],[DISCOUNT %]])</f>
        <v>70.739999999999995</v>
      </c>
      <c r="N80" s="5">
        <f>DAY(InputData[[#This Row],[DATE]])</f>
        <v>4</v>
      </c>
      <c r="O80" s="5" t="str">
        <f>TEXT(InputData[[#This Row],[DATE]],"MMM")</f>
        <v>Apr</v>
      </c>
      <c r="P80" s="5" t="str">
        <f>TEXT(InputData[[#This Row],[DATE]],"MMMM")</f>
        <v>April</v>
      </c>
      <c r="Q80" s="5">
        <f>YEAR(InputData[[#This Row],[DATE]])</f>
        <v>2021</v>
      </c>
    </row>
    <row r="81" spans="1:17" x14ac:dyDescent="0.25">
      <c r="A81" s="11">
        <v>44291</v>
      </c>
      <c r="B81" s="12" t="s">
        <v>71</v>
      </c>
      <c r="C81" s="3">
        <v>15</v>
      </c>
      <c r="D81" s="3" t="s">
        <v>106</v>
      </c>
      <c r="E81" s="3" t="s">
        <v>106</v>
      </c>
      <c r="F81" s="13">
        <v>0</v>
      </c>
      <c r="G81" t="str">
        <f>VLOOKUP(InputData[[#This Row],[PRODUCT ID]],MasterData[],2,0)</f>
        <v>Product31</v>
      </c>
      <c r="H81" t="str">
        <f>VLOOKUP(InputData[[#This Row],[PRODUCT ID]],MasterData[],3,0)</f>
        <v>Category04</v>
      </c>
      <c r="I81" t="str">
        <f>VLOOKUP(InputData[[#This Row],[PRODUCT ID]],MasterData[],4,0)</f>
        <v>Kg</v>
      </c>
      <c r="J81" s="6">
        <f>VLOOKUP(InputData[[#This Row],[PRODUCT ID]],MasterData[],5,0)</f>
        <v>93</v>
      </c>
      <c r="K81" s="6">
        <f>VLOOKUP(InputData[[#This Row],[PRODUCT ID]],MasterData[],6,0)</f>
        <v>104.16</v>
      </c>
      <c r="L81" s="6">
        <f>InputData[[#This Row],[BUYING PRIZE]]*InputData[[#This Row],[QUANTITY]]</f>
        <v>1395</v>
      </c>
      <c r="M81" s="6">
        <f>InputData[[#This Row],[SELLING PRICE]]*InputData[[#This Row],[QUANTITY]]*(1-InputData[[#This Row],[DISCOUNT %]])</f>
        <v>1562.3999999999999</v>
      </c>
      <c r="N81" s="5">
        <f>DAY(InputData[[#This Row],[DATE]])</f>
        <v>5</v>
      </c>
      <c r="O81" s="5" t="str">
        <f>TEXT(InputData[[#This Row],[DATE]],"MMM")</f>
        <v>Apr</v>
      </c>
      <c r="P81" s="5" t="str">
        <f>TEXT(InputData[[#This Row],[DATE]],"MMMM")</f>
        <v>April</v>
      </c>
      <c r="Q81" s="5">
        <f>YEAR(InputData[[#This Row],[DATE]])</f>
        <v>2021</v>
      </c>
    </row>
    <row r="82" spans="1:17" x14ac:dyDescent="0.25">
      <c r="A82" s="11">
        <v>44295</v>
      </c>
      <c r="B82" s="12" t="s">
        <v>16</v>
      </c>
      <c r="C82" s="3">
        <v>3</v>
      </c>
      <c r="D82" s="3" t="s">
        <v>106</v>
      </c>
      <c r="E82" s="3" t="s">
        <v>106</v>
      </c>
      <c r="F82" s="13">
        <v>0</v>
      </c>
      <c r="G82" t="str">
        <f>VLOOKUP(InputData[[#This Row],[PRODUCT ID]],MasterData[],2,0)</f>
        <v>Product05</v>
      </c>
      <c r="H82" t="str">
        <f>VLOOKUP(InputData[[#This Row],[PRODUCT ID]],MasterData[],3,0)</f>
        <v>Category01</v>
      </c>
      <c r="I82" t="str">
        <f>VLOOKUP(InputData[[#This Row],[PRODUCT ID]],MasterData[],4,0)</f>
        <v>Ft</v>
      </c>
      <c r="J82" s="6">
        <f>VLOOKUP(InputData[[#This Row],[PRODUCT ID]],MasterData[],5,0)</f>
        <v>133</v>
      </c>
      <c r="K82" s="6">
        <f>VLOOKUP(InputData[[#This Row],[PRODUCT ID]],MasterData[],6,0)</f>
        <v>155.61000000000001</v>
      </c>
      <c r="L82" s="6">
        <f>InputData[[#This Row],[BUYING PRIZE]]*InputData[[#This Row],[QUANTITY]]</f>
        <v>399</v>
      </c>
      <c r="M82" s="6">
        <f>InputData[[#This Row],[SELLING PRICE]]*InputData[[#This Row],[QUANTITY]]*(1-InputData[[#This Row],[DISCOUNT %]])</f>
        <v>466.83000000000004</v>
      </c>
      <c r="N82" s="5">
        <f>DAY(InputData[[#This Row],[DATE]])</f>
        <v>9</v>
      </c>
      <c r="O82" s="5" t="str">
        <f>TEXT(InputData[[#This Row],[DATE]],"MMM")</f>
        <v>Apr</v>
      </c>
      <c r="P82" s="5" t="str">
        <f>TEXT(InputData[[#This Row],[DATE]],"MMMM")</f>
        <v>April</v>
      </c>
      <c r="Q82" s="5">
        <f>YEAR(InputData[[#This Row],[DATE]])</f>
        <v>2021</v>
      </c>
    </row>
    <row r="83" spans="1:17" x14ac:dyDescent="0.25">
      <c r="A83" s="11">
        <v>44296</v>
      </c>
      <c r="B83" s="12" t="s">
        <v>52</v>
      </c>
      <c r="C83" s="3">
        <v>14</v>
      </c>
      <c r="D83" s="3" t="s">
        <v>108</v>
      </c>
      <c r="E83" s="3" t="s">
        <v>106</v>
      </c>
      <c r="F83" s="13">
        <v>0</v>
      </c>
      <c r="G83" t="str">
        <f>VLOOKUP(InputData[[#This Row],[PRODUCT ID]],MasterData[],2,0)</f>
        <v>Product22</v>
      </c>
      <c r="H83" t="str">
        <f>VLOOKUP(InputData[[#This Row],[PRODUCT ID]],MasterData[],3,0)</f>
        <v>Category03</v>
      </c>
      <c r="I83" t="str">
        <f>VLOOKUP(InputData[[#This Row],[PRODUCT ID]],MasterData[],4,0)</f>
        <v>Ft</v>
      </c>
      <c r="J83" s="6">
        <f>VLOOKUP(InputData[[#This Row],[PRODUCT ID]],MasterData[],5,0)</f>
        <v>121</v>
      </c>
      <c r="K83" s="6">
        <f>VLOOKUP(InputData[[#This Row],[PRODUCT ID]],MasterData[],6,0)</f>
        <v>141.57</v>
      </c>
      <c r="L83" s="6">
        <f>InputData[[#This Row],[BUYING PRIZE]]*InputData[[#This Row],[QUANTITY]]</f>
        <v>1694</v>
      </c>
      <c r="M83" s="6">
        <f>InputData[[#This Row],[SELLING PRICE]]*InputData[[#This Row],[QUANTITY]]*(1-InputData[[#This Row],[DISCOUNT %]])</f>
        <v>1981.98</v>
      </c>
      <c r="N83" s="5">
        <f>DAY(InputData[[#This Row],[DATE]])</f>
        <v>10</v>
      </c>
      <c r="O83" s="5" t="str">
        <f>TEXT(InputData[[#This Row],[DATE]],"MMM")</f>
        <v>Apr</v>
      </c>
      <c r="P83" s="5" t="str">
        <f>TEXT(InputData[[#This Row],[DATE]],"MMMM")</f>
        <v>April</v>
      </c>
      <c r="Q83" s="5">
        <f>YEAR(InputData[[#This Row],[DATE]])</f>
        <v>2021</v>
      </c>
    </row>
    <row r="84" spans="1:17" x14ac:dyDescent="0.25">
      <c r="A84" s="11">
        <v>44298</v>
      </c>
      <c r="B84" s="12" t="s">
        <v>83</v>
      </c>
      <c r="C84" s="3">
        <v>3</v>
      </c>
      <c r="D84" s="3" t="s">
        <v>108</v>
      </c>
      <c r="E84" s="3" t="s">
        <v>107</v>
      </c>
      <c r="F84" s="13">
        <v>0</v>
      </c>
      <c r="G84" t="str">
        <f>VLOOKUP(InputData[[#This Row],[PRODUCT ID]],MasterData[],2,0)</f>
        <v>Product37</v>
      </c>
      <c r="H84" t="str">
        <f>VLOOKUP(InputData[[#This Row],[PRODUCT ID]],MasterData[],3,0)</f>
        <v>Category05</v>
      </c>
      <c r="I84" t="str">
        <f>VLOOKUP(InputData[[#This Row],[PRODUCT ID]],MasterData[],4,0)</f>
        <v>Kg</v>
      </c>
      <c r="J84" s="6">
        <f>VLOOKUP(InputData[[#This Row],[PRODUCT ID]],MasterData[],5,0)</f>
        <v>67</v>
      </c>
      <c r="K84" s="6">
        <f>VLOOKUP(InputData[[#This Row],[PRODUCT ID]],MasterData[],6,0)</f>
        <v>85.76</v>
      </c>
      <c r="L84" s="6">
        <f>InputData[[#This Row],[BUYING PRIZE]]*InputData[[#This Row],[QUANTITY]]</f>
        <v>201</v>
      </c>
      <c r="M84" s="6">
        <f>InputData[[#This Row],[SELLING PRICE]]*InputData[[#This Row],[QUANTITY]]*(1-InputData[[#This Row],[DISCOUNT %]])</f>
        <v>257.28000000000003</v>
      </c>
      <c r="N84" s="5">
        <f>DAY(InputData[[#This Row],[DATE]])</f>
        <v>12</v>
      </c>
      <c r="O84" s="5" t="str">
        <f>TEXT(InputData[[#This Row],[DATE]],"MMM")</f>
        <v>Apr</v>
      </c>
      <c r="P84" s="5" t="str">
        <f>TEXT(InputData[[#This Row],[DATE]],"MMMM")</f>
        <v>April</v>
      </c>
      <c r="Q84" s="5">
        <f>YEAR(InputData[[#This Row],[DATE]])</f>
        <v>2021</v>
      </c>
    </row>
    <row r="85" spans="1:17" x14ac:dyDescent="0.25">
      <c r="A85" s="11">
        <v>44298</v>
      </c>
      <c r="B85" s="12" t="s">
        <v>67</v>
      </c>
      <c r="C85" s="3">
        <v>4</v>
      </c>
      <c r="D85" s="3" t="s">
        <v>108</v>
      </c>
      <c r="E85" s="3" t="s">
        <v>106</v>
      </c>
      <c r="F85" s="13">
        <v>0</v>
      </c>
      <c r="G85" t="str">
        <f>VLOOKUP(InputData[[#This Row],[PRODUCT ID]],MasterData[],2,0)</f>
        <v>Product29</v>
      </c>
      <c r="H85" t="str">
        <f>VLOOKUP(InputData[[#This Row],[PRODUCT ID]],MasterData[],3,0)</f>
        <v>Category04</v>
      </c>
      <c r="I85" t="str">
        <f>VLOOKUP(InputData[[#This Row],[PRODUCT ID]],MasterData[],4,0)</f>
        <v>Lt</v>
      </c>
      <c r="J85" s="6">
        <f>VLOOKUP(InputData[[#This Row],[PRODUCT ID]],MasterData[],5,0)</f>
        <v>47</v>
      </c>
      <c r="K85" s="6">
        <f>VLOOKUP(InputData[[#This Row],[PRODUCT ID]],MasterData[],6,0)</f>
        <v>53.11</v>
      </c>
      <c r="L85" s="6">
        <f>InputData[[#This Row],[BUYING PRIZE]]*InputData[[#This Row],[QUANTITY]]</f>
        <v>188</v>
      </c>
      <c r="M85" s="6">
        <f>InputData[[#This Row],[SELLING PRICE]]*InputData[[#This Row],[QUANTITY]]*(1-InputData[[#This Row],[DISCOUNT %]])</f>
        <v>212.44</v>
      </c>
      <c r="N85" s="5">
        <f>DAY(InputData[[#This Row],[DATE]])</f>
        <v>12</v>
      </c>
      <c r="O85" s="5" t="str">
        <f>TEXT(InputData[[#This Row],[DATE]],"MMM")</f>
        <v>Apr</v>
      </c>
      <c r="P85" s="5" t="str">
        <f>TEXT(InputData[[#This Row],[DATE]],"MMMM")</f>
        <v>April</v>
      </c>
      <c r="Q85" s="5">
        <f>YEAR(InputData[[#This Row],[DATE]])</f>
        <v>2021</v>
      </c>
    </row>
    <row r="86" spans="1:17" x14ac:dyDescent="0.25">
      <c r="A86" s="11">
        <v>44298</v>
      </c>
      <c r="B86" s="12" t="s">
        <v>63</v>
      </c>
      <c r="C86" s="3">
        <v>9</v>
      </c>
      <c r="D86" s="3" t="s">
        <v>108</v>
      </c>
      <c r="E86" s="3" t="s">
        <v>106</v>
      </c>
      <c r="F86" s="13">
        <v>0</v>
      </c>
      <c r="G86" t="str">
        <f>VLOOKUP(InputData[[#This Row],[PRODUCT ID]],MasterData[],2,0)</f>
        <v>Product27</v>
      </c>
      <c r="H86" t="str">
        <f>VLOOKUP(InputData[[#This Row],[PRODUCT ID]],MasterData[],3,0)</f>
        <v>Category04</v>
      </c>
      <c r="I86" t="str">
        <f>VLOOKUP(InputData[[#This Row],[PRODUCT ID]],MasterData[],4,0)</f>
        <v>Lt</v>
      </c>
      <c r="J86" s="6">
        <f>VLOOKUP(InputData[[#This Row],[PRODUCT ID]],MasterData[],5,0)</f>
        <v>48</v>
      </c>
      <c r="K86" s="6">
        <f>VLOOKUP(InputData[[#This Row],[PRODUCT ID]],MasterData[],6,0)</f>
        <v>57.120000000000005</v>
      </c>
      <c r="L86" s="6">
        <f>InputData[[#This Row],[BUYING PRIZE]]*InputData[[#This Row],[QUANTITY]]</f>
        <v>432</v>
      </c>
      <c r="M86" s="6">
        <f>InputData[[#This Row],[SELLING PRICE]]*InputData[[#This Row],[QUANTITY]]*(1-InputData[[#This Row],[DISCOUNT %]])</f>
        <v>514.08000000000004</v>
      </c>
      <c r="N86" s="5">
        <f>DAY(InputData[[#This Row],[DATE]])</f>
        <v>12</v>
      </c>
      <c r="O86" s="5" t="str">
        <f>TEXT(InputData[[#This Row],[DATE]],"MMM")</f>
        <v>Apr</v>
      </c>
      <c r="P86" s="5" t="str">
        <f>TEXT(InputData[[#This Row],[DATE]],"MMMM")</f>
        <v>April</v>
      </c>
      <c r="Q86" s="5">
        <f>YEAR(InputData[[#This Row],[DATE]])</f>
        <v>2021</v>
      </c>
    </row>
    <row r="87" spans="1:17" x14ac:dyDescent="0.25">
      <c r="A87" s="11">
        <v>44298</v>
      </c>
      <c r="B87" s="12" t="s">
        <v>75</v>
      </c>
      <c r="C87" s="3">
        <v>13</v>
      </c>
      <c r="D87" s="3" t="s">
        <v>108</v>
      </c>
      <c r="E87" s="3" t="s">
        <v>107</v>
      </c>
      <c r="F87" s="13">
        <v>0</v>
      </c>
      <c r="G87" t="str">
        <f>VLOOKUP(InputData[[#This Row],[PRODUCT ID]],MasterData[],2,0)</f>
        <v>Product33</v>
      </c>
      <c r="H87" t="str">
        <f>VLOOKUP(InputData[[#This Row],[PRODUCT ID]],MasterData[],3,0)</f>
        <v>Category04</v>
      </c>
      <c r="I87" t="str">
        <f>VLOOKUP(InputData[[#This Row],[PRODUCT ID]],MasterData[],4,0)</f>
        <v>Kg</v>
      </c>
      <c r="J87" s="6">
        <f>VLOOKUP(InputData[[#This Row],[PRODUCT ID]],MasterData[],5,0)</f>
        <v>95</v>
      </c>
      <c r="K87" s="6">
        <f>VLOOKUP(InputData[[#This Row],[PRODUCT ID]],MasterData[],6,0)</f>
        <v>119.7</v>
      </c>
      <c r="L87" s="6">
        <f>InputData[[#This Row],[BUYING PRIZE]]*InputData[[#This Row],[QUANTITY]]</f>
        <v>1235</v>
      </c>
      <c r="M87" s="6">
        <f>InputData[[#This Row],[SELLING PRICE]]*InputData[[#This Row],[QUANTITY]]*(1-InputData[[#This Row],[DISCOUNT %]])</f>
        <v>1556.1000000000001</v>
      </c>
      <c r="N87" s="5">
        <f>DAY(InputData[[#This Row],[DATE]])</f>
        <v>12</v>
      </c>
      <c r="O87" s="5" t="str">
        <f>TEXT(InputData[[#This Row],[DATE]],"MMM")</f>
        <v>Apr</v>
      </c>
      <c r="P87" s="5" t="str">
        <f>TEXT(InputData[[#This Row],[DATE]],"MMMM")</f>
        <v>April</v>
      </c>
      <c r="Q87" s="5">
        <f>YEAR(InputData[[#This Row],[DATE]])</f>
        <v>2021</v>
      </c>
    </row>
    <row r="88" spans="1:17" x14ac:dyDescent="0.25">
      <c r="A88" s="11">
        <v>44301</v>
      </c>
      <c r="B88" s="12" t="s">
        <v>41</v>
      </c>
      <c r="C88" s="3">
        <v>3</v>
      </c>
      <c r="D88" s="3" t="s">
        <v>108</v>
      </c>
      <c r="E88" s="3" t="s">
        <v>106</v>
      </c>
      <c r="F88" s="13">
        <v>0</v>
      </c>
      <c r="G88" t="str">
        <f>VLOOKUP(InputData[[#This Row],[PRODUCT ID]],MasterData[],2,0)</f>
        <v>Product17</v>
      </c>
      <c r="H88" t="str">
        <f>VLOOKUP(InputData[[#This Row],[PRODUCT ID]],MasterData[],3,0)</f>
        <v>Category02</v>
      </c>
      <c r="I88" t="str">
        <f>VLOOKUP(InputData[[#This Row],[PRODUCT ID]],MasterData[],4,0)</f>
        <v>Ft</v>
      </c>
      <c r="J88" s="6">
        <f>VLOOKUP(InputData[[#This Row],[PRODUCT ID]],MasterData[],5,0)</f>
        <v>134</v>
      </c>
      <c r="K88" s="6">
        <f>VLOOKUP(InputData[[#This Row],[PRODUCT ID]],MasterData[],6,0)</f>
        <v>156.78</v>
      </c>
      <c r="L88" s="6">
        <f>InputData[[#This Row],[BUYING PRIZE]]*InputData[[#This Row],[QUANTITY]]</f>
        <v>402</v>
      </c>
      <c r="M88" s="6">
        <f>InputData[[#This Row],[SELLING PRICE]]*InputData[[#This Row],[QUANTITY]]*(1-InputData[[#This Row],[DISCOUNT %]])</f>
        <v>470.34000000000003</v>
      </c>
      <c r="N88" s="5">
        <f>DAY(InputData[[#This Row],[DATE]])</f>
        <v>15</v>
      </c>
      <c r="O88" s="5" t="str">
        <f>TEXT(InputData[[#This Row],[DATE]],"MMM")</f>
        <v>Apr</v>
      </c>
      <c r="P88" s="5" t="str">
        <f>TEXT(InputData[[#This Row],[DATE]],"MMMM")</f>
        <v>April</v>
      </c>
      <c r="Q88" s="5">
        <f>YEAR(InputData[[#This Row],[DATE]])</f>
        <v>2021</v>
      </c>
    </row>
    <row r="89" spans="1:17" x14ac:dyDescent="0.25">
      <c r="A89" s="11">
        <v>44302</v>
      </c>
      <c r="B89" s="12" t="s">
        <v>43</v>
      </c>
      <c r="C89" s="3">
        <v>15</v>
      </c>
      <c r="D89" s="3" t="s">
        <v>108</v>
      </c>
      <c r="E89" s="3" t="s">
        <v>107</v>
      </c>
      <c r="F89" s="13">
        <v>0</v>
      </c>
      <c r="G89" t="str">
        <f>VLOOKUP(InputData[[#This Row],[PRODUCT ID]],MasterData[],2,0)</f>
        <v>Product18</v>
      </c>
      <c r="H89" t="str">
        <f>VLOOKUP(InputData[[#This Row],[PRODUCT ID]],MasterData[],3,0)</f>
        <v>Category02</v>
      </c>
      <c r="I89" t="str">
        <f>VLOOKUP(InputData[[#This Row],[PRODUCT ID]],MasterData[],4,0)</f>
        <v>No.</v>
      </c>
      <c r="J89" s="6">
        <f>VLOOKUP(InputData[[#This Row],[PRODUCT ID]],MasterData[],5,0)</f>
        <v>37</v>
      </c>
      <c r="K89" s="6">
        <f>VLOOKUP(InputData[[#This Row],[PRODUCT ID]],MasterData[],6,0)</f>
        <v>49.21</v>
      </c>
      <c r="L89" s="6">
        <f>InputData[[#This Row],[BUYING PRIZE]]*InputData[[#This Row],[QUANTITY]]</f>
        <v>555</v>
      </c>
      <c r="M89" s="6">
        <f>InputData[[#This Row],[SELLING PRICE]]*InputData[[#This Row],[QUANTITY]]*(1-InputData[[#This Row],[DISCOUNT %]])</f>
        <v>738.15</v>
      </c>
      <c r="N89" s="5">
        <f>DAY(InputData[[#This Row],[DATE]])</f>
        <v>16</v>
      </c>
      <c r="O89" s="5" t="str">
        <f>TEXT(InputData[[#This Row],[DATE]],"MMM")</f>
        <v>Apr</v>
      </c>
      <c r="P89" s="5" t="str">
        <f>TEXT(InputData[[#This Row],[DATE]],"MMMM")</f>
        <v>April</v>
      </c>
      <c r="Q89" s="5">
        <f>YEAR(InputData[[#This Row],[DATE]])</f>
        <v>2021</v>
      </c>
    </row>
    <row r="90" spans="1:17" x14ac:dyDescent="0.25">
      <c r="A90" s="11">
        <v>44304</v>
      </c>
      <c r="B90" s="12" t="s">
        <v>86</v>
      </c>
      <c r="C90" s="3">
        <v>9</v>
      </c>
      <c r="D90" s="3" t="s">
        <v>105</v>
      </c>
      <c r="E90" s="3" t="s">
        <v>106</v>
      </c>
      <c r="F90" s="13">
        <v>0</v>
      </c>
      <c r="G90" t="str">
        <f>VLOOKUP(InputData[[#This Row],[PRODUCT ID]],MasterData[],2,0)</f>
        <v>Product38</v>
      </c>
      <c r="H90" t="str">
        <f>VLOOKUP(InputData[[#This Row],[PRODUCT ID]],MasterData[],3,0)</f>
        <v>Category05</v>
      </c>
      <c r="I90" t="str">
        <f>VLOOKUP(InputData[[#This Row],[PRODUCT ID]],MasterData[],4,0)</f>
        <v>Kg</v>
      </c>
      <c r="J90" s="6">
        <f>VLOOKUP(InputData[[#This Row],[PRODUCT ID]],MasterData[],5,0)</f>
        <v>72</v>
      </c>
      <c r="K90" s="6">
        <f>VLOOKUP(InputData[[#This Row],[PRODUCT ID]],MasterData[],6,0)</f>
        <v>79.92</v>
      </c>
      <c r="L90" s="6">
        <f>InputData[[#This Row],[BUYING PRIZE]]*InputData[[#This Row],[QUANTITY]]</f>
        <v>648</v>
      </c>
      <c r="M90" s="6">
        <f>InputData[[#This Row],[SELLING PRICE]]*InputData[[#This Row],[QUANTITY]]*(1-InputData[[#This Row],[DISCOUNT %]])</f>
        <v>719.28</v>
      </c>
      <c r="N90" s="5">
        <f>DAY(InputData[[#This Row],[DATE]])</f>
        <v>18</v>
      </c>
      <c r="O90" s="5" t="str">
        <f>TEXT(InputData[[#This Row],[DATE]],"MMM")</f>
        <v>Apr</v>
      </c>
      <c r="P90" s="5" t="str">
        <f>TEXT(InputData[[#This Row],[DATE]],"MMMM")</f>
        <v>April</v>
      </c>
      <c r="Q90" s="5">
        <f>YEAR(InputData[[#This Row],[DATE]])</f>
        <v>2021</v>
      </c>
    </row>
    <row r="91" spans="1:17" x14ac:dyDescent="0.25">
      <c r="A91" s="11">
        <v>44304</v>
      </c>
      <c r="B91" s="12" t="s">
        <v>45</v>
      </c>
      <c r="C91" s="3">
        <v>13</v>
      </c>
      <c r="D91" s="3" t="s">
        <v>108</v>
      </c>
      <c r="E91" s="3" t="s">
        <v>107</v>
      </c>
      <c r="F91" s="13">
        <v>0</v>
      </c>
      <c r="G91" t="str">
        <f>VLOOKUP(InputData[[#This Row],[PRODUCT ID]],MasterData[],2,0)</f>
        <v>Product19</v>
      </c>
      <c r="H91" t="str">
        <f>VLOOKUP(InputData[[#This Row],[PRODUCT ID]],MasterData[],3,0)</f>
        <v>Category02</v>
      </c>
      <c r="I91" t="str">
        <f>VLOOKUP(InputData[[#This Row],[PRODUCT ID]],MasterData[],4,0)</f>
        <v>Ft</v>
      </c>
      <c r="J91" s="6">
        <f>VLOOKUP(InputData[[#This Row],[PRODUCT ID]],MasterData[],5,0)</f>
        <v>150</v>
      </c>
      <c r="K91" s="6">
        <f>VLOOKUP(InputData[[#This Row],[PRODUCT ID]],MasterData[],6,0)</f>
        <v>210</v>
      </c>
      <c r="L91" s="6">
        <f>InputData[[#This Row],[BUYING PRIZE]]*InputData[[#This Row],[QUANTITY]]</f>
        <v>1950</v>
      </c>
      <c r="M91" s="6">
        <f>InputData[[#This Row],[SELLING PRICE]]*InputData[[#This Row],[QUANTITY]]*(1-InputData[[#This Row],[DISCOUNT %]])</f>
        <v>2730</v>
      </c>
      <c r="N91" s="5">
        <f>DAY(InputData[[#This Row],[DATE]])</f>
        <v>18</v>
      </c>
      <c r="O91" s="5" t="str">
        <f>TEXT(InputData[[#This Row],[DATE]],"MMM")</f>
        <v>Apr</v>
      </c>
      <c r="P91" s="5" t="str">
        <f>TEXT(InputData[[#This Row],[DATE]],"MMMM")</f>
        <v>April</v>
      </c>
      <c r="Q91" s="5">
        <f>YEAR(InputData[[#This Row],[DATE]])</f>
        <v>2021</v>
      </c>
    </row>
    <row r="92" spans="1:17" x14ac:dyDescent="0.25">
      <c r="A92" s="11">
        <v>44309</v>
      </c>
      <c r="B92" s="12" t="s">
        <v>94</v>
      </c>
      <c r="C92" s="3">
        <v>6</v>
      </c>
      <c r="D92" s="3" t="s">
        <v>108</v>
      </c>
      <c r="E92" s="3" t="s">
        <v>106</v>
      </c>
      <c r="F92" s="13">
        <v>0</v>
      </c>
      <c r="G92" t="str">
        <f>VLOOKUP(InputData[[#This Row],[PRODUCT ID]],MasterData[],2,0)</f>
        <v>Product42</v>
      </c>
      <c r="H92" t="str">
        <f>VLOOKUP(InputData[[#This Row],[PRODUCT ID]],MasterData[],3,0)</f>
        <v>Category05</v>
      </c>
      <c r="I92" t="str">
        <f>VLOOKUP(InputData[[#This Row],[PRODUCT ID]],MasterData[],4,0)</f>
        <v>Ft</v>
      </c>
      <c r="J92" s="6">
        <f>VLOOKUP(InputData[[#This Row],[PRODUCT ID]],MasterData[],5,0)</f>
        <v>120</v>
      </c>
      <c r="K92" s="6">
        <f>VLOOKUP(InputData[[#This Row],[PRODUCT ID]],MasterData[],6,0)</f>
        <v>162</v>
      </c>
      <c r="L92" s="6">
        <f>InputData[[#This Row],[BUYING PRIZE]]*InputData[[#This Row],[QUANTITY]]</f>
        <v>720</v>
      </c>
      <c r="M92" s="6">
        <f>InputData[[#This Row],[SELLING PRICE]]*InputData[[#This Row],[QUANTITY]]*(1-InputData[[#This Row],[DISCOUNT %]])</f>
        <v>972</v>
      </c>
      <c r="N92" s="5">
        <f>DAY(InputData[[#This Row],[DATE]])</f>
        <v>23</v>
      </c>
      <c r="O92" s="5" t="str">
        <f>TEXT(InputData[[#This Row],[DATE]],"MMM")</f>
        <v>Apr</v>
      </c>
      <c r="P92" s="5" t="str">
        <f>TEXT(InputData[[#This Row],[DATE]],"MMMM")</f>
        <v>April</v>
      </c>
      <c r="Q92" s="5">
        <f>YEAR(InputData[[#This Row],[DATE]])</f>
        <v>2021</v>
      </c>
    </row>
    <row r="93" spans="1:17" x14ac:dyDescent="0.25">
      <c r="A93" s="11">
        <v>44309</v>
      </c>
      <c r="B93" s="12" t="s">
        <v>65</v>
      </c>
      <c r="C93" s="3">
        <v>10</v>
      </c>
      <c r="D93" s="3" t="s">
        <v>108</v>
      </c>
      <c r="E93" s="3" t="s">
        <v>106</v>
      </c>
      <c r="F93" s="13">
        <v>0</v>
      </c>
      <c r="G93" t="str">
        <f>VLOOKUP(InputData[[#This Row],[PRODUCT ID]],MasterData[],2,0)</f>
        <v>Product28</v>
      </c>
      <c r="H93" t="str">
        <f>VLOOKUP(InputData[[#This Row],[PRODUCT ID]],MasterData[],3,0)</f>
        <v>Category04</v>
      </c>
      <c r="I93" t="str">
        <f>VLOOKUP(InputData[[#This Row],[PRODUCT ID]],MasterData[],4,0)</f>
        <v>No.</v>
      </c>
      <c r="J93" s="6">
        <f>VLOOKUP(InputData[[#This Row],[PRODUCT ID]],MasterData[],5,0)</f>
        <v>37</v>
      </c>
      <c r="K93" s="6">
        <f>VLOOKUP(InputData[[#This Row],[PRODUCT ID]],MasterData[],6,0)</f>
        <v>41.81</v>
      </c>
      <c r="L93" s="6">
        <f>InputData[[#This Row],[BUYING PRIZE]]*InputData[[#This Row],[QUANTITY]]</f>
        <v>370</v>
      </c>
      <c r="M93" s="6">
        <f>InputData[[#This Row],[SELLING PRICE]]*InputData[[#This Row],[QUANTITY]]*(1-InputData[[#This Row],[DISCOUNT %]])</f>
        <v>418.1</v>
      </c>
      <c r="N93" s="5">
        <f>DAY(InputData[[#This Row],[DATE]])</f>
        <v>23</v>
      </c>
      <c r="O93" s="5" t="str">
        <f>TEXT(InputData[[#This Row],[DATE]],"MMM")</f>
        <v>Apr</v>
      </c>
      <c r="P93" s="5" t="str">
        <f>TEXT(InputData[[#This Row],[DATE]],"MMMM")</f>
        <v>April</v>
      </c>
      <c r="Q93" s="5">
        <f>YEAR(InputData[[#This Row],[DATE]])</f>
        <v>2021</v>
      </c>
    </row>
    <row r="94" spans="1:17" x14ac:dyDescent="0.25">
      <c r="A94" s="11">
        <v>44310</v>
      </c>
      <c r="B94" s="12" t="s">
        <v>69</v>
      </c>
      <c r="C94" s="3">
        <v>2</v>
      </c>
      <c r="D94" s="3" t="s">
        <v>106</v>
      </c>
      <c r="E94" s="3" t="s">
        <v>106</v>
      </c>
      <c r="F94" s="13">
        <v>0</v>
      </c>
      <c r="G94" t="str">
        <f>VLOOKUP(InputData[[#This Row],[PRODUCT ID]],MasterData[],2,0)</f>
        <v>Product30</v>
      </c>
      <c r="H94" t="str">
        <f>VLOOKUP(InputData[[#This Row],[PRODUCT ID]],MasterData[],3,0)</f>
        <v>Category04</v>
      </c>
      <c r="I94" t="str">
        <f>VLOOKUP(InputData[[#This Row],[PRODUCT ID]],MasterData[],4,0)</f>
        <v>Ft</v>
      </c>
      <c r="J94" s="6">
        <f>VLOOKUP(InputData[[#This Row],[PRODUCT ID]],MasterData[],5,0)</f>
        <v>148</v>
      </c>
      <c r="K94" s="6">
        <f>VLOOKUP(InputData[[#This Row],[PRODUCT ID]],MasterData[],6,0)</f>
        <v>201.28</v>
      </c>
      <c r="L94" s="6">
        <f>InputData[[#This Row],[BUYING PRIZE]]*InputData[[#This Row],[QUANTITY]]</f>
        <v>296</v>
      </c>
      <c r="M94" s="6">
        <f>InputData[[#This Row],[SELLING PRICE]]*InputData[[#This Row],[QUANTITY]]*(1-InputData[[#This Row],[DISCOUNT %]])</f>
        <v>402.56</v>
      </c>
      <c r="N94" s="5">
        <f>DAY(InputData[[#This Row],[DATE]])</f>
        <v>24</v>
      </c>
      <c r="O94" s="5" t="str">
        <f>TEXT(InputData[[#This Row],[DATE]],"MMM")</f>
        <v>Apr</v>
      </c>
      <c r="P94" s="5" t="str">
        <f>TEXT(InputData[[#This Row],[DATE]],"MMMM")</f>
        <v>April</v>
      </c>
      <c r="Q94" s="5">
        <f>YEAR(InputData[[#This Row],[DATE]])</f>
        <v>2021</v>
      </c>
    </row>
    <row r="95" spans="1:17" x14ac:dyDescent="0.25">
      <c r="A95" s="11">
        <v>44312</v>
      </c>
      <c r="B95" s="12" t="s">
        <v>83</v>
      </c>
      <c r="C95" s="3">
        <v>3</v>
      </c>
      <c r="D95" s="3" t="s">
        <v>108</v>
      </c>
      <c r="E95" s="3" t="s">
        <v>106</v>
      </c>
      <c r="F95" s="13">
        <v>0</v>
      </c>
      <c r="G95" t="str">
        <f>VLOOKUP(InputData[[#This Row],[PRODUCT ID]],MasterData[],2,0)</f>
        <v>Product37</v>
      </c>
      <c r="H95" t="str">
        <f>VLOOKUP(InputData[[#This Row],[PRODUCT ID]],MasterData[],3,0)</f>
        <v>Category05</v>
      </c>
      <c r="I95" t="str">
        <f>VLOOKUP(InputData[[#This Row],[PRODUCT ID]],MasterData[],4,0)</f>
        <v>Kg</v>
      </c>
      <c r="J95" s="6">
        <f>VLOOKUP(InputData[[#This Row],[PRODUCT ID]],MasterData[],5,0)</f>
        <v>67</v>
      </c>
      <c r="K95" s="6">
        <f>VLOOKUP(InputData[[#This Row],[PRODUCT ID]],MasterData[],6,0)</f>
        <v>85.76</v>
      </c>
      <c r="L95" s="6">
        <f>InputData[[#This Row],[BUYING PRIZE]]*InputData[[#This Row],[QUANTITY]]</f>
        <v>201</v>
      </c>
      <c r="M95" s="6">
        <f>InputData[[#This Row],[SELLING PRICE]]*InputData[[#This Row],[QUANTITY]]*(1-InputData[[#This Row],[DISCOUNT %]])</f>
        <v>257.28000000000003</v>
      </c>
      <c r="N95" s="5">
        <f>DAY(InputData[[#This Row],[DATE]])</f>
        <v>26</v>
      </c>
      <c r="O95" s="5" t="str">
        <f>TEXT(InputData[[#This Row],[DATE]],"MMM")</f>
        <v>Apr</v>
      </c>
      <c r="P95" s="5" t="str">
        <f>TEXT(InputData[[#This Row],[DATE]],"MMMM")</f>
        <v>April</v>
      </c>
      <c r="Q95" s="5">
        <f>YEAR(InputData[[#This Row],[DATE]])</f>
        <v>2021</v>
      </c>
    </row>
    <row r="96" spans="1:17" x14ac:dyDescent="0.25">
      <c r="A96" s="11">
        <v>44315</v>
      </c>
      <c r="B96" s="12" t="s">
        <v>69</v>
      </c>
      <c r="C96" s="3">
        <v>7</v>
      </c>
      <c r="D96" s="3" t="s">
        <v>108</v>
      </c>
      <c r="E96" s="3" t="s">
        <v>106</v>
      </c>
      <c r="F96" s="13">
        <v>0</v>
      </c>
      <c r="G96" t="str">
        <f>VLOOKUP(InputData[[#This Row],[PRODUCT ID]],MasterData[],2,0)</f>
        <v>Product30</v>
      </c>
      <c r="H96" t="str">
        <f>VLOOKUP(InputData[[#This Row],[PRODUCT ID]],MasterData[],3,0)</f>
        <v>Category04</v>
      </c>
      <c r="I96" t="str">
        <f>VLOOKUP(InputData[[#This Row],[PRODUCT ID]],MasterData[],4,0)</f>
        <v>Ft</v>
      </c>
      <c r="J96" s="6">
        <f>VLOOKUP(InputData[[#This Row],[PRODUCT ID]],MasterData[],5,0)</f>
        <v>148</v>
      </c>
      <c r="K96" s="6">
        <f>VLOOKUP(InputData[[#This Row],[PRODUCT ID]],MasterData[],6,0)</f>
        <v>201.28</v>
      </c>
      <c r="L96" s="6">
        <f>InputData[[#This Row],[BUYING PRIZE]]*InputData[[#This Row],[QUANTITY]]</f>
        <v>1036</v>
      </c>
      <c r="M96" s="6">
        <f>InputData[[#This Row],[SELLING PRICE]]*InputData[[#This Row],[QUANTITY]]*(1-InputData[[#This Row],[DISCOUNT %]])</f>
        <v>1408.96</v>
      </c>
      <c r="N96" s="5">
        <f>DAY(InputData[[#This Row],[DATE]])</f>
        <v>29</v>
      </c>
      <c r="O96" s="5" t="str">
        <f>TEXT(InputData[[#This Row],[DATE]],"MMM")</f>
        <v>Apr</v>
      </c>
      <c r="P96" s="5" t="str">
        <f>TEXT(InputData[[#This Row],[DATE]],"MMMM")</f>
        <v>April</v>
      </c>
      <c r="Q96" s="5">
        <f>YEAR(InputData[[#This Row],[DATE]])</f>
        <v>2021</v>
      </c>
    </row>
    <row r="97" spans="1:17" x14ac:dyDescent="0.25">
      <c r="A97" s="11">
        <v>44316</v>
      </c>
      <c r="B97" s="12" t="s">
        <v>67</v>
      </c>
      <c r="C97" s="3">
        <v>1</v>
      </c>
      <c r="D97" s="3" t="s">
        <v>108</v>
      </c>
      <c r="E97" s="3" t="s">
        <v>106</v>
      </c>
      <c r="F97" s="13">
        <v>0</v>
      </c>
      <c r="G97" t="str">
        <f>VLOOKUP(InputData[[#This Row],[PRODUCT ID]],MasterData[],2,0)</f>
        <v>Product29</v>
      </c>
      <c r="H97" t="str">
        <f>VLOOKUP(InputData[[#This Row],[PRODUCT ID]],MasterData[],3,0)</f>
        <v>Category04</v>
      </c>
      <c r="I97" t="str">
        <f>VLOOKUP(InputData[[#This Row],[PRODUCT ID]],MasterData[],4,0)</f>
        <v>Lt</v>
      </c>
      <c r="J97" s="6">
        <f>VLOOKUP(InputData[[#This Row],[PRODUCT ID]],MasterData[],5,0)</f>
        <v>47</v>
      </c>
      <c r="K97" s="6">
        <f>VLOOKUP(InputData[[#This Row],[PRODUCT ID]],MasterData[],6,0)</f>
        <v>53.11</v>
      </c>
      <c r="L97" s="6">
        <f>InputData[[#This Row],[BUYING PRIZE]]*InputData[[#This Row],[QUANTITY]]</f>
        <v>47</v>
      </c>
      <c r="M97" s="6">
        <f>InputData[[#This Row],[SELLING PRICE]]*InputData[[#This Row],[QUANTITY]]*(1-InputData[[#This Row],[DISCOUNT %]])</f>
        <v>53.11</v>
      </c>
      <c r="N97" s="5">
        <f>DAY(InputData[[#This Row],[DATE]])</f>
        <v>30</v>
      </c>
      <c r="O97" s="5" t="str">
        <f>TEXT(InputData[[#This Row],[DATE]],"MMM")</f>
        <v>Apr</v>
      </c>
      <c r="P97" s="5" t="str">
        <f>TEXT(InputData[[#This Row],[DATE]],"MMMM")</f>
        <v>April</v>
      </c>
      <c r="Q97" s="5">
        <f>YEAR(InputData[[#This Row],[DATE]])</f>
        <v>2021</v>
      </c>
    </row>
    <row r="98" spans="1:17" x14ac:dyDescent="0.25">
      <c r="A98" s="11">
        <v>44317</v>
      </c>
      <c r="B98" s="12" t="s">
        <v>43</v>
      </c>
      <c r="C98" s="3">
        <v>3</v>
      </c>
      <c r="D98" s="3" t="s">
        <v>106</v>
      </c>
      <c r="E98" s="3" t="s">
        <v>107</v>
      </c>
      <c r="F98" s="13">
        <v>0</v>
      </c>
      <c r="G98" t="str">
        <f>VLOOKUP(InputData[[#This Row],[PRODUCT ID]],MasterData[],2,0)</f>
        <v>Product18</v>
      </c>
      <c r="H98" t="str">
        <f>VLOOKUP(InputData[[#This Row],[PRODUCT ID]],MasterData[],3,0)</f>
        <v>Category02</v>
      </c>
      <c r="I98" t="str">
        <f>VLOOKUP(InputData[[#This Row],[PRODUCT ID]],MasterData[],4,0)</f>
        <v>No.</v>
      </c>
      <c r="J98" s="6">
        <f>VLOOKUP(InputData[[#This Row],[PRODUCT ID]],MasterData[],5,0)</f>
        <v>37</v>
      </c>
      <c r="K98" s="6">
        <f>VLOOKUP(InputData[[#This Row],[PRODUCT ID]],MasterData[],6,0)</f>
        <v>49.21</v>
      </c>
      <c r="L98" s="6">
        <f>InputData[[#This Row],[BUYING PRIZE]]*InputData[[#This Row],[QUANTITY]]</f>
        <v>111</v>
      </c>
      <c r="M98" s="6">
        <f>InputData[[#This Row],[SELLING PRICE]]*InputData[[#This Row],[QUANTITY]]*(1-InputData[[#This Row],[DISCOUNT %]])</f>
        <v>147.63</v>
      </c>
      <c r="N98" s="5">
        <f>DAY(InputData[[#This Row],[DATE]])</f>
        <v>1</v>
      </c>
      <c r="O98" s="5" t="str">
        <f>TEXT(InputData[[#This Row],[DATE]],"MMM")</f>
        <v>May</v>
      </c>
      <c r="P98" s="5" t="str">
        <f>TEXT(InputData[[#This Row],[DATE]],"MMMM")</f>
        <v>May</v>
      </c>
      <c r="Q98" s="5">
        <f>YEAR(InputData[[#This Row],[DATE]])</f>
        <v>2021</v>
      </c>
    </row>
    <row r="99" spans="1:17" x14ac:dyDescent="0.25">
      <c r="A99" s="11">
        <v>44317</v>
      </c>
      <c r="B99" s="12" t="s">
        <v>94</v>
      </c>
      <c r="C99" s="3">
        <v>1</v>
      </c>
      <c r="D99" s="3" t="s">
        <v>106</v>
      </c>
      <c r="E99" s="3" t="s">
        <v>107</v>
      </c>
      <c r="F99" s="13">
        <v>0</v>
      </c>
      <c r="G99" t="str">
        <f>VLOOKUP(InputData[[#This Row],[PRODUCT ID]],MasterData[],2,0)</f>
        <v>Product42</v>
      </c>
      <c r="H99" t="str">
        <f>VLOOKUP(InputData[[#This Row],[PRODUCT ID]],MasterData[],3,0)</f>
        <v>Category05</v>
      </c>
      <c r="I99" t="str">
        <f>VLOOKUP(InputData[[#This Row],[PRODUCT ID]],MasterData[],4,0)</f>
        <v>Ft</v>
      </c>
      <c r="J99" s="6">
        <f>VLOOKUP(InputData[[#This Row],[PRODUCT ID]],MasterData[],5,0)</f>
        <v>120</v>
      </c>
      <c r="K99" s="6">
        <f>VLOOKUP(InputData[[#This Row],[PRODUCT ID]],MasterData[],6,0)</f>
        <v>162</v>
      </c>
      <c r="L99" s="6">
        <f>InputData[[#This Row],[BUYING PRIZE]]*InputData[[#This Row],[QUANTITY]]</f>
        <v>120</v>
      </c>
      <c r="M99" s="6">
        <f>InputData[[#This Row],[SELLING PRICE]]*InputData[[#This Row],[QUANTITY]]*(1-InputData[[#This Row],[DISCOUNT %]])</f>
        <v>162</v>
      </c>
      <c r="N99" s="5">
        <f>DAY(InputData[[#This Row],[DATE]])</f>
        <v>1</v>
      </c>
      <c r="O99" s="5" t="str">
        <f>TEXT(InputData[[#This Row],[DATE]],"MMM")</f>
        <v>May</v>
      </c>
      <c r="P99" s="5" t="str">
        <f>TEXT(InputData[[#This Row],[DATE]],"MMMM")</f>
        <v>May</v>
      </c>
      <c r="Q99" s="5">
        <f>YEAR(InputData[[#This Row],[DATE]])</f>
        <v>2021</v>
      </c>
    </row>
    <row r="100" spans="1:17" x14ac:dyDescent="0.25">
      <c r="A100" s="11">
        <v>44319</v>
      </c>
      <c r="B100" s="12" t="s">
        <v>77</v>
      </c>
      <c r="C100" s="3">
        <v>3</v>
      </c>
      <c r="D100" s="3" t="s">
        <v>106</v>
      </c>
      <c r="E100" s="3" t="s">
        <v>106</v>
      </c>
      <c r="F100" s="13">
        <v>0</v>
      </c>
      <c r="G100" t="str">
        <f>VLOOKUP(InputData[[#This Row],[PRODUCT ID]],MasterData[],2,0)</f>
        <v>Product34</v>
      </c>
      <c r="H100" t="str">
        <f>VLOOKUP(InputData[[#This Row],[PRODUCT ID]],MasterData[],3,0)</f>
        <v>Category04</v>
      </c>
      <c r="I100" t="str">
        <f>VLOOKUP(InputData[[#This Row],[PRODUCT ID]],MasterData[],4,0)</f>
        <v>Lt</v>
      </c>
      <c r="J100" s="6">
        <f>VLOOKUP(InputData[[#This Row],[PRODUCT ID]],MasterData[],5,0)</f>
        <v>55</v>
      </c>
      <c r="K100" s="6">
        <f>VLOOKUP(InputData[[#This Row],[PRODUCT ID]],MasterData[],6,0)</f>
        <v>58.3</v>
      </c>
      <c r="L100" s="6">
        <f>InputData[[#This Row],[BUYING PRIZE]]*InputData[[#This Row],[QUANTITY]]</f>
        <v>165</v>
      </c>
      <c r="M100" s="6">
        <f>InputData[[#This Row],[SELLING PRICE]]*InputData[[#This Row],[QUANTITY]]*(1-InputData[[#This Row],[DISCOUNT %]])</f>
        <v>174.89999999999998</v>
      </c>
      <c r="N100" s="5">
        <f>DAY(InputData[[#This Row],[DATE]])</f>
        <v>3</v>
      </c>
      <c r="O100" s="5" t="str">
        <f>TEXT(InputData[[#This Row],[DATE]],"MMM")</f>
        <v>May</v>
      </c>
      <c r="P100" s="5" t="str">
        <f>TEXT(InputData[[#This Row],[DATE]],"MMMM")</f>
        <v>May</v>
      </c>
      <c r="Q100" s="5">
        <f>YEAR(InputData[[#This Row],[DATE]])</f>
        <v>2021</v>
      </c>
    </row>
    <row r="101" spans="1:17" x14ac:dyDescent="0.25">
      <c r="A101" s="11">
        <v>44320</v>
      </c>
      <c r="B101" s="12" t="s">
        <v>37</v>
      </c>
      <c r="C101" s="3">
        <v>13</v>
      </c>
      <c r="D101" s="3" t="s">
        <v>106</v>
      </c>
      <c r="E101" s="3" t="s">
        <v>106</v>
      </c>
      <c r="F101" s="13">
        <v>0</v>
      </c>
      <c r="G101" t="str">
        <f>VLOOKUP(InputData[[#This Row],[PRODUCT ID]],MasterData[],2,0)</f>
        <v>Product15</v>
      </c>
      <c r="H101" t="str">
        <f>VLOOKUP(InputData[[#This Row],[PRODUCT ID]],MasterData[],3,0)</f>
        <v>Category02</v>
      </c>
      <c r="I101" t="str">
        <f>VLOOKUP(InputData[[#This Row],[PRODUCT ID]],MasterData[],4,0)</f>
        <v>No.</v>
      </c>
      <c r="J101" s="6">
        <f>VLOOKUP(InputData[[#This Row],[PRODUCT ID]],MasterData[],5,0)</f>
        <v>12</v>
      </c>
      <c r="K101" s="6">
        <f>VLOOKUP(InputData[[#This Row],[PRODUCT ID]],MasterData[],6,0)</f>
        <v>15.719999999999999</v>
      </c>
      <c r="L101" s="6">
        <f>InputData[[#This Row],[BUYING PRIZE]]*InputData[[#This Row],[QUANTITY]]</f>
        <v>156</v>
      </c>
      <c r="M101" s="6">
        <f>InputData[[#This Row],[SELLING PRICE]]*InputData[[#This Row],[QUANTITY]]*(1-InputData[[#This Row],[DISCOUNT %]])</f>
        <v>204.35999999999999</v>
      </c>
      <c r="N101" s="5">
        <f>DAY(InputData[[#This Row],[DATE]])</f>
        <v>4</v>
      </c>
      <c r="O101" s="5" t="str">
        <f>TEXT(InputData[[#This Row],[DATE]],"MMM")</f>
        <v>May</v>
      </c>
      <c r="P101" s="5" t="str">
        <f>TEXT(InputData[[#This Row],[DATE]],"MMMM")</f>
        <v>May</v>
      </c>
      <c r="Q101" s="5">
        <f>YEAR(InputData[[#This Row],[DATE]])</f>
        <v>2021</v>
      </c>
    </row>
    <row r="102" spans="1:17" x14ac:dyDescent="0.25">
      <c r="A102" s="11">
        <v>44320</v>
      </c>
      <c r="B102" s="12" t="s">
        <v>35</v>
      </c>
      <c r="C102" s="3">
        <v>4</v>
      </c>
      <c r="D102" s="3" t="s">
        <v>108</v>
      </c>
      <c r="E102" s="3" t="s">
        <v>107</v>
      </c>
      <c r="F102" s="13">
        <v>0</v>
      </c>
      <c r="G102" t="str">
        <f>VLOOKUP(InputData[[#This Row],[PRODUCT ID]],MasterData[],2,0)</f>
        <v>Product14</v>
      </c>
      <c r="H102" t="str">
        <f>VLOOKUP(InputData[[#This Row],[PRODUCT ID]],MasterData[],3,0)</f>
        <v>Category02</v>
      </c>
      <c r="I102" t="str">
        <f>VLOOKUP(InputData[[#This Row],[PRODUCT ID]],MasterData[],4,0)</f>
        <v>Kg</v>
      </c>
      <c r="J102" s="6">
        <f>VLOOKUP(InputData[[#This Row],[PRODUCT ID]],MasterData[],5,0)</f>
        <v>112</v>
      </c>
      <c r="K102" s="6">
        <f>VLOOKUP(InputData[[#This Row],[PRODUCT ID]],MasterData[],6,0)</f>
        <v>146.72</v>
      </c>
      <c r="L102" s="6">
        <f>InputData[[#This Row],[BUYING PRIZE]]*InputData[[#This Row],[QUANTITY]]</f>
        <v>448</v>
      </c>
      <c r="M102" s="6">
        <f>InputData[[#This Row],[SELLING PRICE]]*InputData[[#This Row],[QUANTITY]]*(1-InputData[[#This Row],[DISCOUNT %]])</f>
        <v>586.88</v>
      </c>
      <c r="N102" s="5">
        <f>DAY(InputData[[#This Row],[DATE]])</f>
        <v>4</v>
      </c>
      <c r="O102" s="5" t="str">
        <f>TEXT(InputData[[#This Row],[DATE]],"MMM")</f>
        <v>May</v>
      </c>
      <c r="P102" s="5" t="str">
        <f>TEXT(InputData[[#This Row],[DATE]],"MMMM")</f>
        <v>May</v>
      </c>
      <c r="Q102" s="5">
        <f>YEAR(InputData[[#This Row],[DATE]])</f>
        <v>2021</v>
      </c>
    </row>
    <row r="103" spans="1:17" x14ac:dyDescent="0.25">
      <c r="A103" s="11">
        <v>44321</v>
      </c>
      <c r="B103" s="12" t="s">
        <v>24</v>
      </c>
      <c r="C103" s="3">
        <v>13</v>
      </c>
      <c r="D103" s="3" t="s">
        <v>108</v>
      </c>
      <c r="E103" s="3" t="s">
        <v>107</v>
      </c>
      <c r="F103" s="13">
        <v>0</v>
      </c>
      <c r="G103" t="str">
        <f>VLOOKUP(InputData[[#This Row],[PRODUCT ID]],MasterData[],2,0)</f>
        <v>Product09</v>
      </c>
      <c r="H103" t="str">
        <f>VLOOKUP(InputData[[#This Row],[PRODUCT ID]],MasterData[],3,0)</f>
        <v>Category01</v>
      </c>
      <c r="I103" t="str">
        <f>VLOOKUP(InputData[[#This Row],[PRODUCT ID]],MasterData[],4,0)</f>
        <v>No.</v>
      </c>
      <c r="J103" s="6">
        <f>VLOOKUP(InputData[[#This Row],[PRODUCT ID]],MasterData[],5,0)</f>
        <v>6</v>
      </c>
      <c r="K103" s="6">
        <f>VLOOKUP(InputData[[#This Row],[PRODUCT ID]],MasterData[],6,0)</f>
        <v>7.8599999999999994</v>
      </c>
      <c r="L103" s="6">
        <f>InputData[[#This Row],[BUYING PRIZE]]*InputData[[#This Row],[QUANTITY]]</f>
        <v>78</v>
      </c>
      <c r="M103" s="6">
        <f>InputData[[#This Row],[SELLING PRICE]]*InputData[[#This Row],[QUANTITY]]*(1-InputData[[#This Row],[DISCOUNT %]])</f>
        <v>102.17999999999999</v>
      </c>
      <c r="N103" s="5">
        <f>DAY(InputData[[#This Row],[DATE]])</f>
        <v>5</v>
      </c>
      <c r="O103" s="5" t="str">
        <f>TEXT(InputData[[#This Row],[DATE]],"MMM")</f>
        <v>May</v>
      </c>
      <c r="P103" s="5" t="str">
        <f>TEXT(InputData[[#This Row],[DATE]],"MMMM")</f>
        <v>May</v>
      </c>
      <c r="Q103" s="5">
        <f>YEAR(InputData[[#This Row],[DATE]])</f>
        <v>2021</v>
      </c>
    </row>
    <row r="104" spans="1:17" x14ac:dyDescent="0.25">
      <c r="A104" s="11">
        <v>44322</v>
      </c>
      <c r="B104" s="12" t="s">
        <v>22</v>
      </c>
      <c r="C104" s="3">
        <v>15</v>
      </c>
      <c r="D104" s="3" t="s">
        <v>108</v>
      </c>
      <c r="E104" s="3" t="s">
        <v>106</v>
      </c>
      <c r="F104" s="13">
        <v>0</v>
      </c>
      <c r="G104" t="str">
        <f>VLOOKUP(InputData[[#This Row],[PRODUCT ID]],MasterData[],2,0)</f>
        <v>Product08</v>
      </c>
      <c r="H104" t="str">
        <f>VLOOKUP(InputData[[#This Row],[PRODUCT ID]],MasterData[],3,0)</f>
        <v>Category01</v>
      </c>
      <c r="I104" t="str">
        <f>VLOOKUP(InputData[[#This Row],[PRODUCT ID]],MasterData[],4,0)</f>
        <v>Kg</v>
      </c>
      <c r="J104" s="6">
        <f>VLOOKUP(InputData[[#This Row],[PRODUCT ID]],MasterData[],5,0)</f>
        <v>83</v>
      </c>
      <c r="K104" s="6">
        <f>VLOOKUP(InputData[[#This Row],[PRODUCT ID]],MasterData[],6,0)</f>
        <v>94.62</v>
      </c>
      <c r="L104" s="6">
        <f>InputData[[#This Row],[BUYING PRIZE]]*InputData[[#This Row],[QUANTITY]]</f>
        <v>1245</v>
      </c>
      <c r="M104" s="6">
        <f>InputData[[#This Row],[SELLING PRICE]]*InputData[[#This Row],[QUANTITY]]*(1-InputData[[#This Row],[DISCOUNT %]])</f>
        <v>1419.3000000000002</v>
      </c>
      <c r="N104" s="5">
        <f>DAY(InputData[[#This Row],[DATE]])</f>
        <v>6</v>
      </c>
      <c r="O104" s="5" t="str">
        <f>TEXT(InputData[[#This Row],[DATE]],"MMM")</f>
        <v>May</v>
      </c>
      <c r="P104" s="5" t="str">
        <f>TEXT(InputData[[#This Row],[DATE]],"MMMM")</f>
        <v>May</v>
      </c>
      <c r="Q104" s="5">
        <f>YEAR(InputData[[#This Row],[DATE]])</f>
        <v>2021</v>
      </c>
    </row>
    <row r="105" spans="1:17" x14ac:dyDescent="0.25">
      <c r="A105" s="11">
        <v>44322</v>
      </c>
      <c r="B105" s="12" t="s">
        <v>24</v>
      </c>
      <c r="C105" s="3">
        <v>6</v>
      </c>
      <c r="D105" s="3" t="s">
        <v>106</v>
      </c>
      <c r="E105" s="3" t="s">
        <v>106</v>
      </c>
      <c r="F105" s="13">
        <v>0</v>
      </c>
      <c r="G105" t="str">
        <f>VLOOKUP(InputData[[#This Row],[PRODUCT ID]],MasterData[],2,0)</f>
        <v>Product09</v>
      </c>
      <c r="H105" t="str">
        <f>VLOOKUP(InputData[[#This Row],[PRODUCT ID]],MasterData[],3,0)</f>
        <v>Category01</v>
      </c>
      <c r="I105" t="str">
        <f>VLOOKUP(InputData[[#This Row],[PRODUCT ID]],MasterData[],4,0)</f>
        <v>No.</v>
      </c>
      <c r="J105" s="6">
        <f>VLOOKUP(InputData[[#This Row],[PRODUCT ID]],MasterData[],5,0)</f>
        <v>6</v>
      </c>
      <c r="K105" s="6">
        <f>VLOOKUP(InputData[[#This Row],[PRODUCT ID]],MasterData[],6,0)</f>
        <v>7.8599999999999994</v>
      </c>
      <c r="L105" s="6">
        <f>InputData[[#This Row],[BUYING PRIZE]]*InputData[[#This Row],[QUANTITY]]</f>
        <v>36</v>
      </c>
      <c r="M105" s="6">
        <f>InputData[[#This Row],[SELLING PRICE]]*InputData[[#This Row],[QUANTITY]]*(1-InputData[[#This Row],[DISCOUNT %]])</f>
        <v>47.16</v>
      </c>
      <c r="N105" s="5">
        <f>DAY(InputData[[#This Row],[DATE]])</f>
        <v>6</v>
      </c>
      <c r="O105" s="5" t="str">
        <f>TEXT(InputData[[#This Row],[DATE]],"MMM")</f>
        <v>May</v>
      </c>
      <c r="P105" s="5" t="str">
        <f>TEXT(InputData[[#This Row],[DATE]],"MMMM")</f>
        <v>May</v>
      </c>
      <c r="Q105" s="5">
        <f>YEAR(InputData[[#This Row],[DATE]])</f>
        <v>2021</v>
      </c>
    </row>
    <row r="106" spans="1:17" x14ac:dyDescent="0.25">
      <c r="A106" s="11">
        <v>44323</v>
      </c>
      <c r="B106" s="12" t="s">
        <v>43</v>
      </c>
      <c r="C106" s="3">
        <v>1</v>
      </c>
      <c r="D106" s="3" t="s">
        <v>108</v>
      </c>
      <c r="E106" s="3" t="s">
        <v>107</v>
      </c>
      <c r="F106" s="13">
        <v>0</v>
      </c>
      <c r="G106" t="str">
        <f>VLOOKUP(InputData[[#This Row],[PRODUCT ID]],MasterData[],2,0)</f>
        <v>Product18</v>
      </c>
      <c r="H106" t="str">
        <f>VLOOKUP(InputData[[#This Row],[PRODUCT ID]],MasterData[],3,0)</f>
        <v>Category02</v>
      </c>
      <c r="I106" t="str">
        <f>VLOOKUP(InputData[[#This Row],[PRODUCT ID]],MasterData[],4,0)</f>
        <v>No.</v>
      </c>
      <c r="J106" s="6">
        <f>VLOOKUP(InputData[[#This Row],[PRODUCT ID]],MasterData[],5,0)</f>
        <v>37</v>
      </c>
      <c r="K106" s="6">
        <f>VLOOKUP(InputData[[#This Row],[PRODUCT ID]],MasterData[],6,0)</f>
        <v>49.21</v>
      </c>
      <c r="L106" s="6">
        <f>InputData[[#This Row],[BUYING PRIZE]]*InputData[[#This Row],[QUANTITY]]</f>
        <v>37</v>
      </c>
      <c r="M106" s="6">
        <f>InputData[[#This Row],[SELLING PRICE]]*InputData[[#This Row],[QUANTITY]]*(1-InputData[[#This Row],[DISCOUNT %]])</f>
        <v>49.21</v>
      </c>
      <c r="N106" s="5">
        <f>DAY(InputData[[#This Row],[DATE]])</f>
        <v>7</v>
      </c>
      <c r="O106" s="5" t="str">
        <f>TEXT(InputData[[#This Row],[DATE]],"MMM")</f>
        <v>May</v>
      </c>
      <c r="P106" s="5" t="str">
        <f>TEXT(InputData[[#This Row],[DATE]],"MMMM")</f>
        <v>May</v>
      </c>
      <c r="Q106" s="5">
        <f>YEAR(InputData[[#This Row],[DATE]])</f>
        <v>2021</v>
      </c>
    </row>
    <row r="107" spans="1:17" x14ac:dyDescent="0.25">
      <c r="A107" s="11">
        <v>44325</v>
      </c>
      <c r="B107" s="12" t="s">
        <v>39</v>
      </c>
      <c r="C107" s="3">
        <v>6</v>
      </c>
      <c r="D107" s="3" t="s">
        <v>106</v>
      </c>
      <c r="E107" s="3" t="s">
        <v>106</v>
      </c>
      <c r="F107" s="13">
        <v>0</v>
      </c>
      <c r="G107" t="str">
        <f>VLOOKUP(InputData[[#This Row],[PRODUCT ID]],MasterData[],2,0)</f>
        <v>Product16</v>
      </c>
      <c r="H107" t="str">
        <f>VLOOKUP(InputData[[#This Row],[PRODUCT ID]],MasterData[],3,0)</f>
        <v>Category02</v>
      </c>
      <c r="I107" t="str">
        <f>VLOOKUP(InputData[[#This Row],[PRODUCT ID]],MasterData[],4,0)</f>
        <v>No.</v>
      </c>
      <c r="J107" s="6">
        <f>VLOOKUP(InputData[[#This Row],[PRODUCT ID]],MasterData[],5,0)</f>
        <v>13</v>
      </c>
      <c r="K107" s="6">
        <f>VLOOKUP(InputData[[#This Row],[PRODUCT ID]],MasterData[],6,0)</f>
        <v>16.64</v>
      </c>
      <c r="L107" s="6">
        <f>InputData[[#This Row],[BUYING PRIZE]]*InputData[[#This Row],[QUANTITY]]</f>
        <v>78</v>
      </c>
      <c r="M107" s="6">
        <f>InputData[[#This Row],[SELLING PRICE]]*InputData[[#This Row],[QUANTITY]]*(1-InputData[[#This Row],[DISCOUNT %]])</f>
        <v>99.84</v>
      </c>
      <c r="N107" s="5">
        <f>DAY(InputData[[#This Row],[DATE]])</f>
        <v>9</v>
      </c>
      <c r="O107" s="5" t="str">
        <f>TEXT(InputData[[#This Row],[DATE]],"MMM")</f>
        <v>May</v>
      </c>
      <c r="P107" s="5" t="str">
        <f>TEXT(InputData[[#This Row],[DATE]],"MMMM")</f>
        <v>May</v>
      </c>
      <c r="Q107" s="5">
        <f>YEAR(InputData[[#This Row],[DATE]])</f>
        <v>2021</v>
      </c>
    </row>
    <row r="108" spans="1:17" x14ac:dyDescent="0.25">
      <c r="A108" s="11">
        <v>44325</v>
      </c>
      <c r="B108" s="12" t="s">
        <v>65</v>
      </c>
      <c r="C108" s="3">
        <v>8</v>
      </c>
      <c r="D108" s="3" t="s">
        <v>108</v>
      </c>
      <c r="E108" s="3" t="s">
        <v>107</v>
      </c>
      <c r="F108" s="13">
        <v>0</v>
      </c>
      <c r="G108" t="str">
        <f>VLOOKUP(InputData[[#This Row],[PRODUCT ID]],MasterData[],2,0)</f>
        <v>Product28</v>
      </c>
      <c r="H108" t="str">
        <f>VLOOKUP(InputData[[#This Row],[PRODUCT ID]],MasterData[],3,0)</f>
        <v>Category04</v>
      </c>
      <c r="I108" t="str">
        <f>VLOOKUP(InputData[[#This Row],[PRODUCT ID]],MasterData[],4,0)</f>
        <v>No.</v>
      </c>
      <c r="J108" s="6">
        <f>VLOOKUP(InputData[[#This Row],[PRODUCT ID]],MasterData[],5,0)</f>
        <v>37</v>
      </c>
      <c r="K108" s="6">
        <f>VLOOKUP(InputData[[#This Row],[PRODUCT ID]],MasterData[],6,0)</f>
        <v>41.81</v>
      </c>
      <c r="L108" s="6">
        <f>InputData[[#This Row],[BUYING PRIZE]]*InputData[[#This Row],[QUANTITY]]</f>
        <v>296</v>
      </c>
      <c r="M108" s="6">
        <f>InputData[[#This Row],[SELLING PRICE]]*InputData[[#This Row],[QUANTITY]]*(1-InputData[[#This Row],[DISCOUNT %]])</f>
        <v>334.48</v>
      </c>
      <c r="N108" s="5">
        <f>DAY(InputData[[#This Row],[DATE]])</f>
        <v>9</v>
      </c>
      <c r="O108" s="5" t="str">
        <f>TEXT(InputData[[#This Row],[DATE]],"MMM")</f>
        <v>May</v>
      </c>
      <c r="P108" s="5" t="str">
        <f>TEXT(InputData[[#This Row],[DATE]],"MMMM")</f>
        <v>May</v>
      </c>
      <c r="Q108" s="5">
        <f>YEAR(InputData[[#This Row],[DATE]])</f>
        <v>2021</v>
      </c>
    </row>
    <row r="109" spans="1:17" x14ac:dyDescent="0.25">
      <c r="A109" s="11">
        <v>44328</v>
      </c>
      <c r="B109" s="12" t="s">
        <v>39</v>
      </c>
      <c r="C109" s="3">
        <v>3</v>
      </c>
      <c r="D109" s="3" t="s">
        <v>108</v>
      </c>
      <c r="E109" s="3" t="s">
        <v>106</v>
      </c>
      <c r="F109" s="13">
        <v>0</v>
      </c>
      <c r="G109" t="str">
        <f>VLOOKUP(InputData[[#This Row],[PRODUCT ID]],MasterData[],2,0)</f>
        <v>Product16</v>
      </c>
      <c r="H109" t="str">
        <f>VLOOKUP(InputData[[#This Row],[PRODUCT ID]],MasterData[],3,0)</f>
        <v>Category02</v>
      </c>
      <c r="I109" t="str">
        <f>VLOOKUP(InputData[[#This Row],[PRODUCT ID]],MasterData[],4,0)</f>
        <v>No.</v>
      </c>
      <c r="J109" s="6">
        <f>VLOOKUP(InputData[[#This Row],[PRODUCT ID]],MasterData[],5,0)</f>
        <v>13</v>
      </c>
      <c r="K109" s="6">
        <f>VLOOKUP(InputData[[#This Row],[PRODUCT ID]],MasterData[],6,0)</f>
        <v>16.64</v>
      </c>
      <c r="L109" s="6">
        <f>InputData[[#This Row],[BUYING PRIZE]]*InputData[[#This Row],[QUANTITY]]</f>
        <v>39</v>
      </c>
      <c r="M109" s="6">
        <f>InputData[[#This Row],[SELLING PRICE]]*InputData[[#This Row],[QUANTITY]]*(1-InputData[[#This Row],[DISCOUNT %]])</f>
        <v>49.92</v>
      </c>
      <c r="N109" s="5">
        <f>DAY(InputData[[#This Row],[DATE]])</f>
        <v>12</v>
      </c>
      <c r="O109" s="5" t="str">
        <f>TEXT(InputData[[#This Row],[DATE]],"MMM")</f>
        <v>May</v>
      </c>
      <c r="P109" s="5" t="str">
        <f>TEXT(InputData[[#This Row],[DATE]],"MMMM")</f>
        <v>May</v>
      </c>
      <c r="Q109" s="5">
        <f>YEAR(InputData[[#This Row],[DATE]])</f>
        <v>2021</v>
      </c>
    </row>
    <row r="110" spans="1:17" x14ac:dyDescent="0.25">
      <c r="A110" s="11">
        <v>44328</v>
      </c>
      <c r="B110" s="12" t="s">
        <v>79</v>
      </c>
      <c r="C110" s="3">
        <v>15</v>
      </c>
      <c r="D110" s="3" t="s">
        <v>108</v>
      </c>
      <c r="E110" s="3" t="s">
        <v>106</v>
      </c>
      <c r="F110" s="13">
        <v>0</v>
      </c>
      <c r="G110" t="str">
        <f>VLOOKUP(InputData[[#This Row],[PRODUCT ID]],MasterData[],2,0)</f>
        <v>Product35</v>
      </c>
      <c r="H110" t="str">
        <f>VLOOKUP(InputData[[#This Row],[PRODUCT ID]],MasterData[],3,0)</f>
        <v>Category04</v>
      </c>
      <c r="I110" t="str">
        <f>VLOOKUP(InputData[[#This Row],[PRODUCT ID]],MasterData[],4,0)</f>
        <v>No.</v>
      </c>
      <c r="J110" s="6">
        <f>VLOOKUP(InputData[[#This Row],[PRODUCT ID]],MasterData[],5,0)</f>
        <v>5</v>
      </c>
      <c r="K110" s="6">
        <f>VLOOKUP(InputData[[#This Row],[PRODUCT ID]],MasterData[],6,0)</f>
        <v>6.7</v>
      </c>
      <c r="L110" s="6">
        <f>InputData[[#This Row],[BUYING PRIZE]]*InputData[[#This Row],[QUANTITY]]</f>
        <v>75</v>
      </c>
      <c r="M110" s="6">
        <f>InputData[[#This Row],[SELLING PRICE]]*InputData[[#This Row],[QUANTITY]]*(1-InputData[[#This Row],[DISCOUNT %]])</f>
        <v>100.5</v>
      </c>
      <c r="N110" s="5">
        <f>DAY(InputData[[#This Row],[DATE]])</f>
        <v>12</v>
      </c>
      <c r="O110" s="5" t="str">
        <f>TEXT(InputData[[#This Row],[DATE]],"MMM")</f>
        <v>May</v>
      </c>
      <c r="P110" s="5" t="str">
        <f>TEXT(InputData[[#This Row],[DATE]],"MMMM")</f>
        <v>May</v>
      </c>
      <c r="Q110" s="5">
        <f>YEAR(InputData[[#This Row],[DATE]])</f>
        <v>2021</v>
      </c>
    </row>
    <row r="111" spans="1:17" x14ac:dyDescent="0.25">
      <c r="A111" s="11">
        <v>44329</v>
      </c>
      <c r="B111" s="12" t="s">
        <v>67</v>
      </c>
      <c r="C111" s="3">
        <v>4</v>
      </c>
      <c r="D111" s="3" t="s">
        <v>108</v>
      </c>
      <c r="E111" s="3" t="s">
        <v>106</v>
      </c>
      <c r="F111" s="13">
        <v>0</v>
      </c>
      <c r="G111" t="str">
        <f>VLOOKUP(InputData[[#This Row],[PRODUCT ID]],MasterData[],2,0)</f>
        <v>Product29</v>
      </c>
      <c r="H111" t="str">
        <f>VLOOKUP(InputData[[#This Row],[PRODUCT ID]],MasterData[],3,0)</f>
        <v>Category04</v>
      </c>
      <c r="I111" t="str">
        <f>VLOOKUP(InputData[[#This Row],[PRODUCT ID]],MasterData[],4,0)</f>
        <v>Lt</v>
      </c>
      <c r="J111" s="6">
        <f>VLOOKUP(InputData[[#This Row],[PRODUCT ID]],MasterData[],5,0)</f>
        <v>47</v>
      </c>
      <c r="K111" s="6">
        <f>VLOOKUP(InputData[[#This Row],[PRODUCT ID]],MasterData[],6,0)</f>
        <v>53.11</v>
      </c>
      <c r="L111" s="6">
        <f>InputData[[#This Row],[BUYING PRIZE]]*InputData[[#This Row],[QUANTITY]]</f>
        <v>188</v>
      </c>
      <c r="M111" s="6">
        <f>InputData[[#This Row],[SELLING PRICE]]*InputData[[#This Row],[QUANTITY]]*(1-InputData[[#This Row],[DISCOUNT %]])</f>
        <v>212.44</v>
      </c>
      <c r="N111" s="5">
        <f>DAY(InputData[[#This Row],[DATE]])</f>
        <v>13</v>
      </c>
      <c r="O111" s="5" t="str">
        <f>TEXT(InputData[[#This Row],[DATE]],"MMM")</f>
        <v>May</v>
      </c>
      <c r="P111" s="5" t="str">
        <f>TEXT(InputData[[#This Row],[DATE]],"MMMM")</f>
        <v>May</v>
      </c>
      <c r="Q111" s="5">
        <f>YEAR(InputData[[#This Row],[DATE]])</f>
        <v>2021</v>
      </c>
    </row>
    <row r="112" spans="1:17" x14ac:dyDescent="0.25">
      <c r="A112" s="11">
        <v>44336</v>
      </c>
      <c r="B112" s="12" t="s">
        <v>94</v>
      </c>
      <c r="C112" s="3">
        <v>2</v>
      </c>
      <c r="D112" s="3" t="s">
        <v>106</v>
      </c>
      <c r="E112" s="3" t="s">
        <v>107</v>
      </c>
      <c r="F112" s="13">
        <v>0</v>
      </c>
      <c r="G112" t="str">
        <f>VLOOKUP(InputData[[#This Row],[PRODUCT ID]],MasterData[],2,0)</f>
        <v>Product42</v>
      </c>
      <c r="H112" t="str">
        <f>VLOOKUP(InputData[[#This Row],[PRODUCT ID]],MasterData[],3,0)</f>
        <v>Category05</v>
      </c>
      <c r="I112" t="str">
        <f>VLOOKUP(InputData[[#This Row],[PRODUCT ID]],MasterData[],4,0)</f>
        <v>Ft</v>
      </c>
      <c r="J112" s="6">
        <f>VLOOKUP(InputData[[#This Row],[PRODUCT ID]],MasterData[],5,0)</f>
        <v>120</v>
      </c>
      <c r="K112" s="6">
        <f>VLOOKUP(InputData[[#This Row],[PRODUCT ID]],MasterData[],6,0)</f>
        <v>162</v>
      </c>
      <c r="L112" s="6">
        <f>InputData[[#This Row],[BUYING PRIZE]]*InputData[[#This Row],[QUANTITY]]</f>
        <v>240</v>
      </c>
      <c r="M112" s="6">
        <f>InputData[[#This Row],[SELLING PRICE]]*InputData[[#This Row],[QUANTITY]]*(1-InputData[[#This Row],[DISCOUNT %]])</f>
        <v>324</v>
      </c>
      <c r="N112" s="5">
        <f>DAY(InputData[[#This Row],[DATE]])</f>
        <v>20</v>
      </c>
      <c r="O112" s="5" t="str">
        <f>TEXT(InputData[[#This Row],[DATE]],"MMM")</f>
        <v>May</v>
      </c>
      <c r="P112" s="5" t="str">
        <f>TEXT(InputData[[#This Row],[DATE]],"MMMM")</f>
        <v>May</v>
      </c>
      <c r="Q112" s="5">
        <f>YEAR(InputData[[#This Row],[DATE]])</f>
        <v>2021</v>
      </c>
    </row>
    <row r="113" spans="1:17" x14ac:dyDescent="0.25">
      <c r="A113" s="11">
        <v>44339</v>
      </c>
      <c r="B113" s="12" t="s">
        <v>90</v>
      </c>
      <c r="C113" s="3">
        <v>11</v>
      </c>
      <c r="D113" s="3" t="s">
        <v>108</v>
      </c>
      <c r="E113" s="3" t="s">
        <v>106</v>
      </c>
      <c r="F113" s="13">
        <v>0</v>
      </c>
      <c r="G113" t="str">
        <f>VLOOKUP(InputData[[#This Row],[PRODUCT ID]],MasterData[],2,0)</f>
        <v>Product40</v>
      </c>
      <c r="H113" t="str">
        <f>VLOOKUP(InputData[[#This Row],[PRODUCT ID]],MasterData[],3,0)</f>
        <v>Category05</v>
      </c>
      <c r="I113" t="str">
        <f>VLOOKUP(InputData[[#This Row],[PRODUCT ID]],MasterData[],4,0)</f>
        <v>Kg</v>
      </c>
      <c r="J113" s="6">
        <f>VLOOKUP(InputData[[#This Row],[PRODUCT ID]],MasterData[],5,0)</f>
        <v>90</v>
      </c>
      <c r="K113" s="6">
        <f>VLOOKUP(InputData[[#This Row],[PRODUCT ID]],MasterData[],6,0)</f>
        <v>115.2</v>
      </c>
      <c r="L113" s="6">
        <f>InputData[[#This Row],[BUYING PRIZE]]*InputData[[#This Row],[QUANTITY]]</f>
        <v>990</v>
      </c>
      <c r="M113" s="6">
        <f>InputData[[#This Row],[SELLING PRICE]]*InputData[[#This Row],[QUANTITY]]*(1-InputData[[#This Row],[DISCOUNT %]])</f>
        <v>1267.2</v>
      </c>
      <c r="N113" s="5">
        <f>DAY(InputData[[#This Row],[DATE]])</f>
        <v>23</v>
      </c>
      <c r="O113" s="5" t="str">
        <f>TEXT(InputData[[#This Row],[DATE]],"MMM")</f>
        <v>May</v>
      </c>
      <c r="P113" s="5" t="str">
        <f>TEXT(InputData[[#This Row],[DATE]],"MMMM")</f>
        <v>May</v>
      </c>
      <c r="Q113" s="5">
        <f>YEAR(InputData[[#This Row],[DATE]])</f>
        <v>2021</v>
      </c>
    </row>
    <row r="114" spans="1:17" x14ac:dyDescent="0.25">
      <c r="A114" s="11">
        <v>44346</v>
      </c>
      <c r="B114" s="12" t="s">
        <v>54</v>
      </c>
      <c r="C114" s="3">
        <v>13</v>
      </c>
      <c r="D114" s="3" t="s">
        <v>106</v>
      </c>
      <c r="E114" s="3" t="s">
        <v>106</v>
      </c>
      <c r="F114" s="13">
        <v>0</v>
      </c>
      <c r="G114" t="str">
        <f>VLOOKUP(InputData[[#This Row],[PRODUCT ID]],MasterData[],2,0)</f>
        <v>Product23</v>
      </c>
      <c r="H114" t="str">
        <f>VLOOKUP(InputData[[#This Row],[PRODUCT ID]],MasterData[],3,0)</f>
        <v>Category03</v>
      </c>
      <c r="I114" t="str">
        <f>VLOOKUP(InputData[[#This Row],[PRODUCT ID]],MasterData[],4,0)</f>
        <v>Ft</v>
      </c>
      <c r="J114" s="6">
        <f>VLOOKUP(InputData[[#This Row],[PRODUCT ID]],MasterData[],5,0)</f>
        <v>141</v>
      </c>
      <c r="K114" s="6">
        <f>VLOOKUP(InputData[[#This Row],[PRODUCT ID]],MasterData[],6,0)</f>
        <v>149.46</v>
      </c>
      <c r="L114" s="6">
        <f>InputData[[#This Row],[BUYING PRIZE]]*InputData[[#This Row],[QUANTITY]]</f>
        <v>1833</v>
      </c>
      <c r="M114" s="6">
        <f>InputData[[#This Row],[SELLING PRICE]]*InputData[[#This Row],[QUANTITY]]*(1-InputData[[#This Row],[DISCOUNT %]])</f>
        <v>1942.98</v>
      </c>
      <c r="N114" s="5">
        <f>DAY(InputData[[#This Row],[DATE]])</f>
        <v>30</v>
      </c>
      <c r="O114" s="5" t="str">
        <f>TEXT(InputData[[#This Row],[DATE]],"MMM")</f>
        <v>May</v>
      </c>
      <c r="P114" s="5" t="str">
        <f>TEXT(InputData[[#This Row],[DATE]],"MMMM")</f>
        <v>May</v>
      </c>
      <c r="Q114" s="5">
        <f>YEAR(InputData[[#This Row],[DATE]])</f>
        <v>2021</v>
      </c>
    </row>
    <row r="115" spans="1:17" x14ac:dyDescent="0.25">
      <c r="A115" s="11">
        <v>44346</v>
      </c>
      <c r="B115" s="12" t="s">
        <v>33</v>
      </c>
      <c r="C115" s="3">
        <v>6</v>
      </c>
      <c r="D115" s="3" t="s">
        <v>106</v>
      </c>
      <c r="E115" s="3" t="s">
        <v>107</v>
      </c>
      <c r="F115" s="13">
        <v>0</v>
      </c>
      <c r="G115" t="str">
        <f>VLOOKUP(InputData[[#This Row],[PRODUCT ID]],MasterData[],2,0)</f>
        <v>Product13</v>
      </c>
      <c r="H115" t="str">
        <f>VLOOKUP(InputData[[#This Row],[PRODUCT ID]],MasterData[],3,0)</f>
        <v>Category02</v>
      </c>
      <c r="I115" t="str">
        <f>VLOOKUP(InputData[[#This Row],[PRODUCT ID]],MasterData[],4,0)</f>
        <v>Kg</v>
      </c>
      <c r="J115" s="6">
        <f>VLOOKUP(InputData[[#This Row],[PRODUCT ID]],MasterData[],5,0)</f>
        <v>112</v>
      </c>
      <c r="K115" s="6">
        <f>VLOOKUP(InputData[[#This Row],[PRODUCT ID]],MasterData[],6,0)</f>
        <v>122.08</v>
      </c>
      <c r="L115" s="6">
        <f>InputData[[#This Row],[BUYING PRIZE]]*InputData[[#This Row],[QUANTITY]]</f>
        <v>672</v>
      </c>
      <c r="M115" s="6">
        <f>InputData[[#This Row],[SELLING PRICE]]*InputData[[#This Row],[QUANTITY]]*(1-InputData[[#This Row],[DISCOUNT %]])</f>
        <v>732.48</v>
      </c>
      <c r="N115" s="5">
        <f>DAY(InputData[[#This Row],[DATE]])</f>
        <v>30</v>
      </c>
      <c r="O115" s="5" t="str">
        <f>TEXT(InputData[[#This Row],[DATE]],"MMM")</f>
        <v>May</v>
      </c>
      <c r="P115" s="5" t="str">
        <f>TEXT(InputData[[#This Row],[DATE]],"MMMM")</f>
        <v>May</v>
      </c>
      <c r="Q115" s="5">
        <f>YEAR(InputData[[#This Row],[DATE]])</f>
        <v>2021</v>
      </c>
    </row>
    <row r="116" spans="1:17" x14ac:dyDescent="0.25">
      <c r="A116" s="11">
        <v>44350</v>
      </c>
      <c r="B116" s="12" t="s">
        <v>50</v>
      </c>
      <c r="C116" s="3">
        <v>10</v>
      </c>
      <c r="D116" s="3" t="s">
        <v>108</v>
      </c>
      <c r="E116" s="3" t="s">
        <v>107</v>
      </c>
      <c r="F116" s="13">
        <v>0</v>
      </c>
      <c r="G116" t="str">
        <f>VLOOKUP(InputData[[#This Row],[PRODUCT ID]],MasterData[],2,0)</f>
        <v>Product21</v>
      </c>
      <c r="H116" t="str">
        <f>VLOOKUP(InputData[[#This Row],[PRODUCT ID]],MasterData[],3,0)</f>
        <v>Category03</v>
      </c>
      <c r="I116" t="str">
        <f>VLOOKUP(InputData[[#This Row],[PRODUCT ID]],MasterData[],4,0)</f>
        <v>Ft</v>
      </c>
      <c r="J116" s="6">
        <f>VLOOKUP(InputData[[#This Row],[PRODUCT ID]],MasterData[],5,0)</f>
        <v>126</v>
      </c>
      <c r="K116" s="6">
        <f>VLOOKUP(InputData[[#This Row],[PRODUCT ID]],MasterData[],6,0)</f>
        <v>162.54</v>
      </c>
      <c r="L116" s="6">
        <f>InputData[[#This Row],[BUYING PRIZE]]*InputData[[#This Row],[QUANTITY]]</f>
        <v>1260</v>
      </c>
      <c r="M116" s="6">
        <f>InputData[[#This Row],[SELLING PRICE]]*InputData[[#This Row],[QUANTITY]]*(1-InputData[[#This Row],[DISCOUNT %]])</f>
        <v>1625.3999999999999</v>
      </c>
      <c r="N116" s="5">
        <f>DAY(InputData[[#This Row],[DATE]])</f>
        <v>3</v>
      </c>
      <c r="O116" s="5" t="str">
        <f>TEXT(InputData[[#This Row],[DATE]],"MMM")</f>
        <v>Jun</v>
      </c>
      <c r="P116" s="5" t="str">
        <f>TEXT(InputData[[#This Row],[DATE]],"MMMM")</f>
        <v>June</v>
      </c>
      <c r="Q116" s="5">
        <f>YEAR(InputData[[#This Row],[DATE]])</f>
        <v>2021</v>
      </c>
    </row>
    <row r="117" spans="1:17" x14ac:dyDescent="0.25">
      <c r="A117" s="11">
        <v>44351</v>
      </c>
      <c r="B117" s="12" t="s">
        <v>47</v>
      </c>
      <c r="C117" s="3">
        <v>8</v>
      </c>
      <c r="D117" s="3" t="s">
        <v>105</v>
      </c>
      <c r="E117" s="3" t="s">
        <v>106</v>
      </c>
      <c r="F117" s="13">
        <v>0</v>
      </c>
      <c r="G117" t="str">
        <f>VLOOKUP(InputData[[#This Row],[PRODUCT ID]],MasterData[],2,0)</f>
        <v>Product20</v>
      </c>
      <c r="H117" t="str">
        <f>VLOOKUP(InputData[[#This Row],[PRODUCT ID]],MasterData[],3,0)</f>
        <v>Category03</v>
      </c>
      <c r="I117" t="str">
        <f>VLOOKUP(InputData[[#This Row],[PRODUCT ID]],MasterData[],4,0)</f>
        <v>Lt</v>
      </c>
      <c r="J117" s="6">
        <f>VLOOKUP(InputData[[#This Row],[PRODUCT ID]],MasterData[],5,0)</f>
        <v>61</v>
      </c>
      <c r="K117" s="6">
        <f>VLOOKUP(InputData[[#This Row],[PRODUCT ID]],MasterData[],6,0)</f>
        <v>76.25</v>
      </c>
      <c r="L117" s="6">
        <f>InputData[[#This Row],[BUYING PRIZE]]*InputData[[#This Row],[QUANTITY]]</f>
        <v>488</v>
      </c>
      <c r="M117" s="6">
        <f>InputData[[#This Row],[SELLING PRICE]]*InputData[[#This Row],[QUANTITY]]*(1-InputData[[#This Row],[DISCOUNT %]])</f>
        <v>610</v>
      </c>
      <c r="N117" s="5">
        <f>DAY(InputData[[#This Row],[DATE]])</f>
        <v>4</v>
      </c>
      <c r="O117" s="5" t="str">
        <f>TEXT(InputData[[#This Row],[DATE]],"MMM")</f>
        <v>Jun</v>
      </c>
      <c r="P117" s="5" t="str">
        <f>TEXT(InputData[[#This Row],[DATE]],"MMMM")</f>
        <v>June</v>
      </c>
      <c r="Q117" s="5">
        <f>YEAR(InputData[[#This Row],[DATE]])</f>
        <v>2021</v>
      </c>
    </row>
    <row r="118" spans="1:17" x14ac:dyDescent="0.25">
      <c r="A118" s="11">
        <v>44351</v>
      </c>
      <c r="B118" s="12" t="s">
        <v>47</v>
      </c>
      <c r="C118" s="3">
        <v>12</v>
      </c>
      <c r="D118" s="3" t="s">
        <v>106</v>
      </c>
      <c r="E118" s="3" t="s">
        <v>107</v>
      </c>
      <c r="F118" s="13">
        <v>0</v>
      </c>
      <c r="G118" t="str">
        <f>VLOOKUP(InputData[[#This Row],[PRODUCT ID]],MasterData[],2,0)</f>
        <v>Product20</v>
      </c>
      <c r="H118" t="str">
        <f>VLOOKUP(InputData[[#This Row],[PRODUCT ID]],MasterData[],3,0)</f>
        <v>Category03</v>
      </c>
      <c r="I118" t="str">
        <f>VLOOKUP(InputData[[#This Row],[PRODUCT ID]],MasterData[],4,0)</f>
        <v>Lt</v>
      </c>
      <c r="J118" s="6">
        <f>VLOOKUP(InputData[[#This Row],[PRODUCT ID]],MasterData[],5,0)</f>
        <v>61</v>
      </c>
      <c r="K118" s="6">
        <f>VLOOKUP(InputData[[#This Row],[PRODUCT ID]],MasterData[],6,0)</f>
        <v>76.25</v>
      </c>
      <c r="L118" s="6">
        <f>InputData[[#This Row],[BUYING PRIZE]]*InputData[[#This Row],[QUANTITY]]</f>
        <v>732</v>
      </c>
      <c r="M118" s="6">
        <f>InputData[[#This Row],[SELLING PRICE]]*InputData[[#This Row],[QUANTITY]]*(1-InputData[[#This Row],[DISCOUNT %]])</f>
        <v>915</v>
      </c>
      <c r="N118" s="5">
        <f>DAY(InputData[[#This Row],[DATE]])</f>
        <v>4</v>
      </c>
      <c r="O118" s="5" t="str">
        <f>TEXT(InputData[[#This Row],[DATE]],"MMM")</f>
        <v>Jun</v>
      </c>
      <c r="P118" s="5" t="str">
        <f>TEXT(InputData[[#This Row],[DATE]],"MMMM")</f>
        <v>June</v>
      </c>
      <c r="Q118" s="5">
        <f>YEAR(InputData[[#This Row],[DATE]])</f>
        <v>2021</v>
      </c>
    </row>
    <row r="119" spans="1:17" x14ac:dyDescent="0.25">
      <c r="A119" s="11">
        <v>44352</v>
      </c>
      <c r="B119" s="12" t="s">
        <v>52</v>
      </c>
      <c r="C119" s="3">
        <v>15</v>
      </c>
      <c r="D119" s="3" t="s">
        <v>105</v>
      </c>
      <c r="E119" s="3" t="s">
        <v>106</v>
      </c>
      <c r="F119" s="13">
        <v>0</v>
      </c>
      <c r="G119" t="str">
        <f>VLOOKUP(InputData[[#This Row],[PRODUCT ID]],MasterData[],2,0)</f>
        <v>Product22</v>
      </c>
      <c r="H119" t="str">
        <f>VLOOKUP(InputData[[#This Row],[PRODUCT ID]],MasterData[],3,0)</f>
        <v>Category03</v>
      </c>
      <c r="I119" t="str">
        <f>VLOOKUP(InputData[[#This Row],[PRODUCT ID]],MasterData[],4,0)</f>
        <v>Ft</v>
      </c>
      <c r="J119" s="6">
        <f>VLOOKUP(InputData[[#This Row],[PRODUCT ID]],MasterData[],5,0)</f>
        <v>121</v>
      </c>
      <c r="K119" s="6">
        <f>VLOOKUP(InputData[[#This Row],[PRODUCT ID]],MasterData[],6,0)</f>
        <v>141.57</v>
      </c>
      <c r="L119" s="6">
        <f>InputData[[#This Row],[BUYING PRIZE]]*InputData[[#This Row],[QUANTITY]]</f>
        <v>1815</v>
      </c>
      <c r="M119" s="6">
        <f>InputData[[#This Row],[SELLING PRICE]]*InputData[[#This Row],[QUANTITY]]*(1-InputData[[#This Row],[DISCOUNT %]])</f>
        <v>2123.5499999999997</v>
      </c>
      <c r="N119" s="5">
        <f>DAY(InputData[[#This Row],[DATE]])</f>
        <v>5</v>
      </c>
      <c r="O119" s="5" t="str">
        <f>TEXT(InputData[[#This Row],[DATE]],"MMM")</f>
        <v>Jun</v>
      </c>
      <c r="P119" s="5" t="str">
        <f>TEXT(InputData[[#This Row],[DATE]],"MMMM")</f>
        <v>June</v>
      </c>
      <c r="Q119" s="5">
        <f>YEAR(InputData[[#This Row],[DATE]])</f>
        <v>2021</v>
      </c>
    </row>
    <row r="120" spans="1:17" x14ac:dyDescent="0.25">
      <c r="A120" s="11">
        <v>44352</v>
      </c>
      <c r="B120" s="12" t="s">
        <v>79</v>
      </c>
      <c r="C120" s="3">
        <v>10</v>
      </c>
      <c r="D120" s="3" t="s">
        <v>108</v>
      </c>
      <c r="E120" s="3" t="s">
        <v>106</v>
      </c>
      <c r="F120" s="13">
        <v>0</v>
      </c>
      <c r="G120" t="str">
        <f>VLOOKUP(InputData[[#This Row],[PRODUCT ID]],MasterData[],2,0)</f>
        <v>Product35</v>
      </c>
      <c r="H120" t="str">
        <f>VLOOKUP(InputData[[#This Row],[PRODUCT ID]],MasterData[],3,0)</f>
        <v>Category04</v>
      </c>
      <c r="I120" t="str">
        <f>VLOOKUP(InputData[[#This Row],[PRODUCT ID]],MasterData[],4,0)</f>
        <v>No.</v>
      </c>
      <c r="J120" s="6">
        <f>VLOOKUP(InputData[[#This Row],[PRODUCT ID]],MasterData[],5,0)</f>
        <v>5</v>
      </c>
      <c r="K120" s="6">
        <f>VLOOKUP(InputData[[#This Row],[PRODUCT ID]],MasterData[],6,0)</f>
        <v>6.7</v>
      </c>
      <c r="L120" s="6">
        <f>InputData[[#This Row],[BUYING PRIZE]]*InputData[[#This Row],[QUANTITY]]</f>
        <v>50</v>
      </c>
      <c r="M120" s="6">
        <f>InputData[[#This Row],[SELLING PRICE]]*InputData[[#This Row],[QUANTITY]]*(1-InputData[[#This Row],[DISCOUNT %]])</f>
        <v>67</v>
      </c>
      <c r="N120" s="5">
        <f>DAY(InputData[[#This Row],[DATE]])</f>
        <v>5</v>
      </c>
      <c r="O120" s="5" t="str">
        <f>TEXT(InputData[[#This Row],[DATE]],"MMM")</f>
        <v>Jun</v>
      </c>
      <c r="P120" s="5" t="str">
        <f>TEXT(InputData[[#This Row],[DATE]],"MMMM")</f>
        <v>June</v>
      </c>
      <c r="Q120" s="5">
        <f>YEAR(InputData[[#This Row],[DATE]])</f>
        <v>2021</v>
      </c>
    </row>
    <row r="121" spans="1:17" x14ac:dyDescent="0.25">
      <c r="A121" s="11">
        <v>44353</v>
      </c>
      <c r="B121" s="12" t="s">
        <v>75</v>
      </c>
      <c r="C121" s="3">
        <v>6</v>
      </c>
      <c r="D121" s="3" t="s">
        <v>108</v>
      </c>
      <c r="E121" s="3" t="s">
        <v>106</v>
      </c>
      <c r="F121" s="13">
        <v>0</v>
      </c>
      <c r="G121" t="str">
        <f>VLOOKUP(InputData[[#This Row],[PRODUCT ID]],MasterData[],2,0)</f>
        <v>Product33</v>
      </c>
      <c r="H121" t="str">
        <f>VLOOKUP(InputData[[#This Row],[PRODUCT ID]],MasterData[],3,0)</f>
        <v>Category04</v>
      </c>
      <c r="I121" t="str">
        <f>VLOOKUP(InputData[[#This Row],[PRODUCT ID]],MasterData[],4,0)</f>
        <v>Kg</v>
      </c>
      <c r="J121" s="6">
        <f>VLOOKUP(InputData[[#This Row],[PRODUCT ID]],MasterData[],5,0)</f>
        <v>95</v>
      </c>
      <c r="K121" s="6">
        <f>VLOOKUP(InputData[[#This Row],[PRODUCT ID]],MasterData[],6,0)</f>
        <v>119.7</v>
      </c>
      <c r="L121" s="6">
        <f>InputData[[#This Row],[BUYING PRIZE]]*InputData[[#This Row],[QUANTITY]]</f>
        <v>570</v>
      </c>
      <c r="M121" s="6">
        <f>InputData[[#This Row],[SELLING PRICE]]*InputData[[#This Row],[QUANTITY]]*(1-InputData[[#This Row],[DISCOUNT %]])</f>
        <v>718.2</v>
      </c>
      <c r="N121" s="5">
        <f>DAY(InputData[[#This Row],[DATE]])</f>
        <v>6</v>
      </c>
      <c r="O121" s="5" t="str">
        <f>TEXT(InputData[[#This Row],[DATE]],"MMM")</f>
        <v>Jun</v>
      </c>
      <c r="P121" s="5" t="str">
        <f>TEXT(InputData[[#This Row],[DATE]],"MMMM")</f>
        <v>June</v>
      </c>
      <c r="Q121" s="5">
        <f>YEAR(InputData[[#This Row],[DATE]])</f>
        <v>2021</v>
      </c>
    </row>
    <row r="122" spans="1:17" x14ac:dyDescent="0.25">
      <c r="A122" s="11">
        <v>44355</v>
      </c>
      <c r="B122" s="12" t="s">
        <v>65</v>
      </c>
      <c r="C122" s="3">
        <v>11</v>
      </c>
      <c r="D122" s="3" t="s">
        <v>108</v>
      </c>
      <c r="E122" s="3" t="s">
        <v>106</v>
      </c>
      <c r="F122" s="13">
        <v>0</v>
      </c>
      <c r="G122" t="str">
        <f>VLOOKUP(InputData[[#This Row],[PRODUCT ID]],MasterData[],2,0)</f>
        <v>Product28</v>
      </c>
      <c r="H122" t="str">
        <f>VLOOKUP(InputData[[#This Row],[PRODUCT ID]],MasterData[],3,0)</f>
        <v>Category04</v>
      </c>
      <c r="I122" t="str">
        <f>VLOOKUP(InputData[[#This Row],[PRODUCT ID]],MasterData[],4,0)</f>
        <v>No.</v>
      </c>
      <c r="J122" s="6">
        <f>VLOOKUP(InputData[[#This Row],[PRODUCT ID]],MasterData[],5,0)</f>
        <v>37</v>
      </c>
      <c r="K122" s="6">
        <f>VLOOKUP(InputData[[#This Row],[PRODUCT ID]],MasterData[],6,0)</f>
        <v>41.81</v>
      </c>
      <c r="L122" s="6">
        <f>InputData[[#This Row],[BUYING PRIZE]]*InputData[[#This Row],[QUANTITY]]</f>
        <v>407</v>
      </c>
      <c r="M122" s="6">
        <f>InputData[[#This Row],[SELLING PRICE]]*InputData[[#This Row],[QUANTITY]]*(1-InputData[[#This Row],[DISCOUNT %]])</f>
        <v>459.91</v>
      </c>
      <c r="N122" s="5">
        <f>DAY(InputData[[#This Row],[DATE]])</f>
        <v>8</v>
      </c>
      <c r="O122" s="5" t="str">
        <f>TEXT(InputData[[#This Row],[DATE]],"MMM")</f>
        <v>Jun</v>
      </c>
      <c r="P122" s="5" t="str">
        <f>TEXT(InputData[[#This Row],[DATE]],"MMMM")</f>
        <v>June</v>
      </c>
      <c r="Q122" s="5">
        <f>YEAR(InputData[[#This Row],[DATE]])</f>
        <v>2021</v>
      </c>
    </row>
    <row r="123" spans="1:17" x14ac:dyDescent="0.25">
      <c r="A123" s="11">
        <v>44355</v>
      </c>
      <c r="B123" s="12" t="s">
        <v>14</v>
      </c>
      <c r="C123" s="3">
        <v>11</v>
      </c>
      <c r="D123" s="3" t="s">
        <v>105</v>
      </c>
      <c r="E123" s="3" t="s">
        <v>107</v>
      </c>
      <c r="F123" s="13">
        <v>0</v>
      </c>
      <c r="G123" t="str">
        <f>VLOOKUP(InputData[[#This Row],[PRODUCT ID]],MasterData[],2,0)</f>
        <v>Product04</v>
      </c>
      <c r="H123" t="str">
        <f>VLOOKUP(InputData[[#This Row],[PRODUCT ID]],MasterData[],3,0)</f>
        <v>Category01</v>
      </c>
      <c r="I123" t="str">
        <f>VLOOKUP(InputData[[#This Row],[PRODUCT ID]],MasterData[],4,0)</f>
        <v>Lt</v>
      </c>
      <c r="J123" s="6">
        <f>VLOOKUP(InputData[[#This Row],[PRODUCT ID]],MasterData[],5,0)</f>
        <v>44</v>
      </c>
      <c r="K123" s="6">
        <f>VLOOKUP(InputData[[#This Row],[PRODUCT ID]],MasterData[],6,0)</f>
        <v>48.84</v>
      </c>
      <c r="L123" s="6">
        <f>InputData[[#This Row],[BUYING PRIZE]]*InputData[[#This Row],[QUANTITY]]</f>
        <v>484</v>
      </c>
      <c r="M123" s="6">
        <f>InputData[[#This Row],[SELLING PRICE]]*InputData[[#This Row],[QUANTITY]]*(1-InputData[[#This Row],[DISCOUNT %]])</f>
        <v>537.24</v>
      </c>
      <c r="N123" s="5">
        <f>DAY(InputData[[#This Row],[DATE]])</f>
        <v>8</v>
      </c>
      <c r="O123" s="5" t="str">
        <f>TEXT(InputData[[#This Row],[DATE]],"MMM")</f>
        <v>Jun</v>
      </c>
      <c r="P123" s="5" t="str">
        <f>TEXT(InputData[[#This Row],[DATE]],"MMMM")</f>
        <v>June</v>
      </c>
      <c r="Q123" s="5">
        <f>YEAR(InputData[[#This Row],[DATE]])</f>
        <v>2021</v>
      </c>
    </row>
    <row r="124" spans="1:17" x14ac:dyDescent="0.25">
      <c r="A124" s="11">
        <v>44356</v>
      </c>
      <c r="B124" s="12" t="s">
        <v>6</v>
      </c>
      <c r="C124" s="3">
        <v>7</v>
      </c>
      <c r="D124" s="3" t="s">
        <v>108</v>
      </c>
      <c r="E124" s="3" t="s">
        <v>106</v>
      </c>
      <c r="F124" s="13">
        <v>0</v>
      </c>
      <c r="G124" t="str">
        <f>VLOOKUP(InputData[[#This Row],[PRODUCT ID]],MasterData[],2,0)</f>
        <v>Product01</v>
      </c>
      <c r="H124" t="str">
        <f>VLOOKUP(InputData[[#This Row],[PRODUCT ID]],MasterData[],3,0)</f>
        <v>Category01</v>
      </c>
      <c r="I124" t="str">
        <f>VLOOKUP(InputData[[#This Row],[PRODUCT ID]],MasterData[],4,0)</f>
        <v>Kg</v>
      </c>
      <c r="J124" s="6">
        <f>VLOOKUP(InputData[[#This Row],[PRODUCT ID]],MasterData[],5,0)</f>
        <v>98</v>
      </c>
      <c r="K124" s="6">
        <f>VLOOKUP(InputData[[#This Row],[PRODUCT ID]],MasterData[],6,0)</f>
        <v>103.88</v>
      </c>
      <c r="L124" s="6">
        <f>InputData[[#This Row],[BUYING PRIZE]]*InputData[[#This Row],[QUANTITY]]</f>
        <v>686</v>
      </c>
      <c r="M124" s="6">
        <f>InputData[[#This Row],[SELLING PRICE]]*InputData[[#This Row],[QUANTITY]]*(1-InputData[[#This Row],[DISCOUNT %]])</f>
        <v>727.16</v>
      </c>
      <c r="N124" s="5">
        <f>DAY(InputData[[#This Row],[DATE]])</f>
        <v>9</v>
      </c>
      <c r="O124" s="5" t="str">
        <f>TEXT(InputData[[#This Row],[DATE]],"MMM")</f>
        <v>Jun</v>
      </c>
      <c r="P124" s="5" t="str">
        <f>TEXT(InputData[[#This Row],[DATE]],"MMMM")</f>
        <v>June</v>
      </c>
      <c r="Q124" s="5">
        <f>YEAR(InputData[[#This Row],[DATE]])</f>
        <v>2021</v>
      </c>
    </row>
    <row r="125" spans="1:17" x14ac:dyDescent="0.25">
      <c r="A125" s="11">
        <v>44358</v>
      </c>
      <c r="B125" s="12" t="s">
        <v>73</v>
      </c>
      <c r="C125" s="3">
        <v>12</v>
      </c>
      <c r="D125" s="3" t="s">
        <v>105</v>
      </c>
      <c r="E125" s="3" t="s">
        <v>107</v>
      </c>
      <c r="F125" s="13">
        <v>0</v>
      </c>
      <c r="G125" t="str">
        <f>VLOOKUP(InputData[[#This Row],[PRODUCT ID]],MasterData[],2,0)</f>
        <v>Product32</v>
      </c>
      <c r="H125" t="str">
        <f>VLOOKUP(InputData[[#This Row],[PRODUCT ID]],MasterData[],3,0)</f>
        <v>Category04</v>
      </c>
      <c r="I125" t="str">
        <f>VLOOKUP(InputData[[#This Row],[PRODUCT ID]],MasterData[],4,0)</f>
        <v>Kg</v>
      </c>
      <c r="J125" s="6">
        <f>VLOOKUP(InputData[[#This Row],[PRODUCT ID]],MasterData[],5,0)</f>
        <v>89</v>
      </c>
      <c r="K125" s="6">
        <f>VLOOKUP(InputData[[#This Row],[PRODUCT ID]],MasterData[],6,0)</f>
        <v>117.48</v>
      </c>
      <c r="L125" s="6">
        <f>InputData[[#This Row],[BUYING PRIZE]]*InputData[[#This Row],[QUANTITY]]</f>
        <v>1068</v>
      </c>
      <c r="M125" s="6">
        <f>InputData[[#This Row],[SELLING PRICE]]*InputData[[#This Row],[QUANTITY]]*(1-InputData[[#This Row],[DISCOUNT %]])</f>
        <v>1409.76</v>
      </c>
      <c r="N125" s="5">
        <f>DAY(InputData[[#This Row],[DATE]])</f>
        <v>11</v>
      </c>
      <c r="O125" s="5" t="str">
        <f>TEXT(InputData[[#This Row],[DATE]],"MMM")</f>
        <v>Jun</v>
      </c>
      <c r="P125" s="5" t="str">
        <f>TEXT(InputData[[#This Row],[DATE]],"MMMM")</f>
        <v>June</v>
      </c>
      <c r="Q125" s="5">
        <f>YEAR(InputData[[#This Row],[DATE]])</f>
        <v>2021</v>
      </c>
    </row>
    <row r="126" spans="1:17" x14ac:dyDescent="0.25">
      <c r="A126" s="11">
        <v>44359</v>
      </c>
      <c r="B126" s="12" t="s">
        <v>92</v>
      </c>
      <c r="C126" s="3">
        <v>6</v>
      </c>
      <c r="D126" s="3" t="s">
        <v>108</v>
      </c>
      <c r="E126" s="3" t="s">
        <v>106</v>
      </c>
      <c r="F126" s="13">
        <v>0</v>
      </c>
      <c r="G126" t="str">
        <f>VLOOKUP(InputData[[#This Row],[PRODUCT ID]],MasterData[],2,0)</f>
        <v>Product41</v>
      </c>
      <c r="H126" t="str">
        <f>VLOOKUP(InputData[[#This Row],[PRODUCT ID]],MasterData[],3,0)</f>
        <v>Category05</v>
      </c>
      <c r="I126" t="str">
        <f>VLOOKUP(InputData[[#This Row],[PRODUCT ID]],MasterData[],4,0)</f>
        <v>Ft</v>
      </c>
      <c r="J126" s="6">
        <f>VLOOKUP(InputData[[#This Row],[PRODUCT ID]],MasterData[],5,0)</f>
        <v>138</v>
      </c>
      <c r="K126" s="6">
        <f>VLOOKUP(InputData[[#This Row],[PRODUCT ID]],MasterData[],6,0)</f>
        <v>173.88</v>
      </c>
      <c r="L126" s="6">
        <f>InputData[[#This Row],[BUYING PRIZE]]*InputData[[#This Row],[QUANTITY]]</f>
        <v>828</v>
      </c>
      <c r="M126" s="6">
        <f>InputData[[#This Row],[SELLING PRICE]]*InputData[[#This Row],[QUANTITY]]*(1-InputData[[#This Row],[DISCOUNT %]])</f>
        <v>1043.28</v>
      </c>
      <c r="N126" s="5">
        <f>DAY(InputData[[#This Row],[DATE]])</f>
        <v>12</v>
      </c>
      <c r="O126" s="5" t="str">
        <f>TEXT(InputData[[#This Row],[DATE]],"MMM")</f>
        <v>Jun</v>
      </c>
      <c r="P126" s="5" t="str">
        <f>TEXT(InputData[[#This Row],[DATE]],"MMMM")</f>
        <v>June</v>
      </c>
      <c r="Q126" s="5">
        <f>YEAR(InputData[[#This Row],[DATE]])</f>
        <v>2021</v>
      </c>
    </row>
    <row r="127" spans="1:17" x14ac:dyDescent="0.25">
      <c r="A127" s="11">
        <v>44361</v>
      </c>
      <c r="B127" s="12" t="s">
        <v>58</v>
      </c>
      <c r="C127" s="3">
        <v>10</v>
      </c>
      <c r="D127" s="3" t="s">
        <v>106</v>
      </c>
      <c r="E127" s="3" t="s">
        <v>107</v>
      </c>
      <c r="F127" s="13">
        <v>0</v>
      </c>
      <c r="G127" t="str">
        <f>VLOOKUP(InputData[[#This Row],[PRODUCT ID]],MasterData[],2,0)</f>
        <v>Product25</v>
      </c>
      <c r="H127" t="str">
        <f>VLOOKUP(InputData[[#This Row],[PRODUCT ID]],MasterData[],3,0)</f>
        <v>Category03</v>
      </c>
      <c r="I127" t="str">
        <f>VLOOKUP(InputData[[#This Row],[PRODUCT ID]],MasterData[],4,0)</f>
        <v>No.</v>
      </c>
      <c r="J127" s="6">
        <f>VLOOKUP(InputData[[#This Row],[PRODUCT ID]],MasterData[],5,0)</f>
        <v>7</v>
      </c>
      <c r="K127" s="6">
        <f>VLOOKUP(InputData[[#This Row],[PRODUCT ID]],MasterData[],6,0)</f>
        <v>8.33</v>
      </c>
      <c r="L127" s="6">
        <f>InputData[[#This Row],[BUYING PRIZE]]*InputData[[#This Row],[QUANTITY]]</f>
        <v>70</v>
      </c>
      <c r="M127" s="6">
        <f>InputData[[#This Row],[SELLING PRICE]]*InputData[[#This Row],[QUANTITY]]*(1-InputData[[#This Row],[DISCOUNT %]])</f>
        <v>83.3</v>
      </c>
      <c r="N127" s="5">
        <f>DAY(InputData[[#This Row],[DATE]])</f>
        <v>14</v>
      </c>
      <c r="O127" s="5" t="str">
        <f>TEXT(InputData[[#This Row],[DATE]],"MMM")</f>
        <v>Jun</v>
      </c>
      <c r="P127" s="5" t="str">
        <f>TEXT(InputData[[#This Row],[DATE]],"MMMM")</f>
        <v>June</v>
      </c>
      <c r="Q127" s="5">
        <f>YEAR(InputData[[#This Row],[DATE]])</f>
        <v>2021</v>
      </c>
    </row>
    <row r="128" spans="1:17" x14ac:dyDescent="0.25">
      <c r="A128" s="11">
        <v>44363</v>
      </c>
      <c r="B128" s="12" t="s">
        <v>45</v>
      </c>
      <c r="C128" s="3">
        <v>5</v>
      </c>
      <c r="D128" s="3" t="s">
        <v>105</v>
      </c>
      <c r="E128" s="3" t="s">
        <v>107</v>
      </c>
      <c r="F128" s="13">
        <v>0</v>
      </c>
      <c r="G128" t="str">
        <f>VLOOKUP(InputData[[#This Row],[PRODUCT ID]],MasterData[],2,0)</f>
        <v>Product19</v>
      </c>
      <c r="H128" t="str">
        <f>VLOOKUP(InputData[[#This Row],[PRODUCT ID]],MasterData[],3,0)</f>
        <v>Category02</v>
      </c>
      <c r="I128" t="str">
        <f>VLOOKUP(InputData[[#This Row],[PRODUCT ID]],MasterData[],4,0)</f>
        <v>Ft</v>
      </c>
      <c r="J128" s="6">
        <f>VLOOKUP(InputData[[#This Row],[PRODUCT ID]],MasterData[],5,0)</f>
        <v>150</v>
      </c>
      <c r="K128" s="6">
        <f>VLOOKUP(InputData[[#This Row],[PRODUCT ID]],MasterData[],6,0)</f>
        <v>210</v>
      </c>
      <c r="L128" s="6">
        <f>InputData[[#This Row],[BUYING PRIZE]]*InputData[[#This Row],[QUANTITY]]</f>
        <v>750</v>
      </c>
      <c r="M128" s="6">
        <f>InputData[[#This Row],[SELLING PRICE]]*InputData[[#This Row],[QUANTITY]]*(1-InputData[[#This Row],[DISCOUNT %]])</f>
        <v>1050</v>
      </c>
      <c r="N128" s="5">
        <f>DAY(InputData[[#This Row],[DATE]])</f>
        <v>16</v>
      </c>
      <c r="O128" s="5" t="str">
        <f>TEXT(InputData[[#This Row],[DATE]],"MMM")</f>
        <v>Jun</v>
      </c>
      <c r="P128" s="5" t="str">
        <f>TEXT(InputData[[#This Row],[DATE]],"MMMM")</f>
        <v>June</v>
      </c>
      <c r="Q128" s="5">
        <f>YEAR(InputData[[#This Row],[DATE]])</f>
        <v>2021</v>
      </c>
    </row>
    <row r="129" spans="1:17" x14ac:dyDescent="0.25">
      <c r="A129" s="11">
        <v>44363</v>
      </c>
      <c r="B129" s="12" t="s">
        <v>37</v>
      </c>
      <c r="C129" s="3">
        <v>12</v>
      </c>
      <c r="D129" s="3" t="s">
        <v>106</v>
      </c>
      <c r="E129" s="3" t="s">
        <v>107</v>
      </c>
      <c r="F129" s="13">
        <v>0</v>
      </c>
      <c r="G129" t="str">
        <f>VLOOKUP(InputData[[#This Row],[PRODUCT ID]],MasterData[],2,0)</f>
        <v>Product15</v>
      </c>
      <c r="H129" t="str">
        <f>VLOOKUP(InputData[[#This Row],[PRODUCT ID]],MasterData[],3,0)</f>
        <v>Category02</v>
      </c>
      <c r="I129" t="str">
        <f>VLOOKUP(InputData[[#This Row],[PRODUCT ID]],MasterData[],4,0)</f>
        <v>No.</v>
      </c>
      <c r="J129" s="6">
        <f>VLOOKUP(InputData[[#This Row],[PRODUCT ID]],MasterData[],5,0)</f>
        <v>12</v>
      </c>
      <c r="K129" s="6">
        <f>VLOOKUP(InputData[[#This Row],[PRODUCT ID]],MasterData[],6,0)</f>
        <v>15.719999999999999</v>
      </c>
      <c r="L129" s="6">
        <f>InputData[[#This Row],[BUYING PRIZE]]*InputData[[#This Row],[QUANTITY]]</f>
        <v>144</v>
      </c>
      <c r="M129" s="6">
        <f>InputData[[#This Row],[SELLING PRICE]]*InputData[[#This Row],[QUANTITY]]*(1-InputData[[#This Row],[DISCOUNT %]])</f>
        <v>188.64</v>
      </c>
      <c r="N129" s="5">
        <f>DAY(InputData[[#This Row],[DATE]])</f>
        <v>16</v>
      </c>
      <c r="O129" s="5" t="str">
        <f>TEXT(InputData[[#This Row],[DATE]],"MMM")</f>
        <v>Jun</v>
      </c>
      <c r="P129" s="5" t="str">
        <f>TEXT(InputData[[#This Row],[DATE]],"MMMM")</f>
        <v>June</v>
      </c>
      <c r="Q129" s="5">
        <f>YEAR(InputData[[#This Row],[DATE]])</f>
        <v>2021</v>
      </c>
    </row>
    <row r="130" spans="1:17" x14ac:dyDescent="0.25">
      <c r="A130" s="11">
        <v>44363</v>
      </c>
      <c r="B130" s="12" t="s">
        <v>88</v>
      </c>
      <c r="C130" s="3">
        <v>11</v>
      </c>
      <c r="D130" s="3" t="s">
        <v>108</v>
      </c>
      <c r="E130" s="3" t="s">
        <v>107</v>
      </c>
      <c r="F130" s="13">
        <v>0</v>
      </c>
      <c r="G130" t="str">
        <f>VLOOKUP(InputData[[#This Row],[PRODUCT ID]],MasterData[],2,0)</f>
        <v>Product39</v>
      </c>
      <c r="H130" t="str">
        <f>VLOOKUP(InputData[[#This Row],[PRODUCT ID]],MasterData[],3,0)</f>
        <v>Category05</v>
      </c>
      <c r="I130" t="str">
        <f>VLOOKUP(InputData[[#This Row],[PRODUCT ID]],MasterData[],4,0)</f>
        <v>No.</v>
      </c>
      <c r="J130" s="6">
        <f>VLOOKUP(InputData[[#This Row],[PRODUCT ID]],MasterData[],5,0)</f>
        <v>37</v>
      </c>
      <c r="K130" s="6">
        <f>VLOOKUP(InputData[[#This Row],[PRODUCT ID]],MasterData[],6,0)</f>
        <v>42.55</v>
      </c>
      <c r="L130" s="6">
        <f>InputData[[#This Row],[BUYING PRIZE]]*InputData[[#This Row],[QUANTITY]]</f>
        <v>407</v>
      </c>
      <c r="M130" s="6">
        <f>InputData[[#This Row],[SELLING PRICE]]*InputData[[#This Row],[QUANTITY]]*(1-InputData[[#This Row],[DISCOUNT %]])</f>
        <v>468.04999999999995</v>
      </c>
      <c r="N130" s="5">
        <f>DAY(InputData[[#This Row],[DATE]])</f>
        <v>16</v>
      </c>
      <c r="O130" s="5" t="str">
        <f>TEXT(InputData[[#This Row],[DATE]],"MMM")</f>
        <v>Jun</v>
      </c>
      <c r="P130" s="5" t="str">
        <f>TEXT(InputData[[#This Row],[DATE]],"MMMM")</f>
        <v>June</v>
      </c>
      <c r="Q130" s="5">
        <f>YEAR(InputData[[#This Row],[DATE]])</f>
        <v>2021</v>
      </c>
    </row>
    <row r="131" spans="1:17" x14ac:dyDescent="0.25">
      <c r="A131" s="11">
        <v>44365</v>
      </c>
      <c r="B131" s="12" t="s">
        <v>58</v>
      </c>
      <c r="C131" s="3">
        <v>13</v>
      </c>
      <c r="D131" s="3" t="s">
        <v>108</v>
      </c>
      <c r="E131" s="3" t="s">
        <v>107</v>
      </c>
      <c r="F131" s="13">
        <v>0</v>
      </c>
      <c r="G131" t="str">
        <f>VLOOKUP(InputData[[#This Row],[PRODUCT ID]],MasterData[],2,0)</f>
        <v>Product25</v>
      </c>
      <c r="H131" t="str">
        <f>VLOOKUP(InputData[[#This Row],[PRODUCT ID]],MasterData[],3,0)</f>
        <v>Category03</v>
      </c>
      <c r="I131" t="str">
        <f>VLOOKUP(InputData[[#This Row],[PRODUCT ID]],MasterData[],4,0)</f>
        <v>No.</v>
      </c>
      <c r="J131" s="6">
        <f>VLOOKUP(InputData[[#This Row],[PRODUCT ID]],MasterData[],5,0)</f>
        <v>7</v>
      </c>
      <c r="K131" s="6">
        <f>VLOOKUP(InputData[[#This Row],[PRODUCT ID]],MasterData[],6,0)</f>
        <v>8.33</v>
      </c>
      <c r="L131" s="6">
        <f>InputData[[#This Row],[BUYING PRIZE]]*InputData[[#This Row],[QUANTITY]]</f>
        <v>91</v>
      </c>
      <c r="M131" s="6">
        <f>InputData[[#This Row],[SELLING PRICE]]*InputData[[#This Row],[QUANTITY]]*(1-InputData[[#This Row],[DISCOUNT %]])</f>
        <v>108.29</v>
      </c>
      <c r="N131" s="5">
        <f>DAY(InputData[[#This Row],[DATE]])</f>
        <v>18</v>
      </c>
      <c r="O131" s="5" t="str">
        <f>TEXT(InputData[[#This Row],[DATE]],"MMM")</f>
        <v>Jun</v>
      </c>
      <c r="P131" s="5" t="str">
        <f>TEXT(InputData[[#This Row],[DATE]],"MMMM")</f>
        <v>June</v>
      </c>
      <c r="Q131" s="5">
        <f>YEAR(InputData[[#This Row],[DATE]])</f>
        <v>2021</v>
      </c>
    </row>
    <row r="132" spans="1:17" x14ac:dyDescent="0.25">
      <c r="A132" s="11">
        <v>44366</v>
      </c>
      <c r="B132" s="12" t="s">
        <v>92</v>
      </c>
      <c r="C132" s="3">
        <v>5</v>
      </c>
      <c r="D132" s="3" t="s">
        <v>108</v>
      </c>
      <c r="E132" s="3" t="s">
        <v>106</v>
      </c>
      <c r="F132" s="13">
        <v>0</v>
      </c>
      <c r="G132" t="str">
        <f>VLOOKUP(InputData[[#This Row],[PRODUCT ID]],MasterData[],2,0)</f>
        <v>Product41</v>
      </c>
      <c r="H132" t="str">
        <f>VLOOKUP(InputData[[#This Row],[PRODUCT ID]],MasterData[],3,0)</f>
        <v>Category05</v>
      </c>
      <c r="I132" t="str">
        <f>VLOOKUP(InputData[[#This Row],[PRODUCT ID]],MasterData[],4,0)</f>
        <v>Ft</v>
      </c>
      <c r="J132" s="6">
        <f>VLOOKUP(InputData[[#This Row],[PRODUCT ID]],MasterData[],5,0)</f>
        <v>138</v>
      </c>
      <c r="K132" s="6">
        <f>VLOOKUP(InputData[[#This Row],[PRODUCT ID]],MasterData[],6,0)</f>
        <v>173.88</v>
      </c>
      <c r="L132" s="6">
        <f>InputData[[#This Row],[BUYING PRIZE]]*InputData[[#This Row],[QUANTITY]]</f>
        <v>690</v>
      </c>
      <c r="M132" s="6">
        <f>InputData[[#This Row],[SELLING PRICE]]*InputData[[#This Row],[QUANTITY]]*(1-InputData[[#This Row],[DISCOUNT %]])</f>
        <v>869.4</v>
      </c>
      <c r="N132" s="5">
        <f>DAY(InputData[[#This Row],[DATE]])</f>
        <v>19</v>
      </c>
      <c r="O132" s="5" t="str">
        <f>TEXT(InputData[[#This Row],[DATE]],"MMM")</f>
        <v>Jun</v>
      </c>
      <c r="P132" s="5" t="str">
        <f>TEXT(InputData[[#This Row],[DATE]],"MMMM")</f>
        <v>June</v>
      </c>
      <c r="Q132" s="5">
        <f>YEAR(InputData[[#This Row],[DATE]])</f>
        <v>2021</v>
      </c>
    </row>
    <row r="133" spans="1:17" x14ac:dyDescent="0.25">
      <c r="A133" s="11">
        <v>44367</v>
      </c>
      <c r="B133" s="12" t="s">
        <v>39</v>
      </c>
      <c r="C133" s="3">
        <v>1</v>
      </c>
      <c r="D133" s="3" t="s">
        <v>105</v>
      </c>
      <c r="E133" s="3" t="s">
        <v>107</v>
      </c>
      <c r="F133" s="13">
        <v>0</v>
      </c>
      <c r="G133" t="str">
        <f>VLOOKUP(InputData[[#This Row],[PRODUCT ID]],MasterData[],2,0)</f>
        <v>Product16</v>
      </c>
      <c r="H133" t="str">
        <f>VLOOKUP(InputData[[#This Row],[PRODUCT ID]],MasterData[],3,0)</f>
        <v>Category02</v>
      </c>
      <c r="I133" t="str">
        <f>VLOOKUP(InputData[[#This Row],[PRODUCT ID]],MasterData[],4,0)</f>
        <v>No.</v>
      </c>
      <c r="J133" s="6">
        <f>VLOOKUP(InputData[[#This Row],[PRODUCT ID]],MasterData[],5,0)</f>
        <v>13</v>
      </c>
      <c r="K133" s="6">
        <f>VLOOKUP(InputData[[#This Row],[PRODUCT ID]],MasterData[],6,0)</f>
        <v>16.64</v>
      </c>
      <c r="L133" s="6">
        <f>InputData[[#This Row],[BUYING PRIZE]]*InputData[[#This Row],[QUANTITY]]</f>
        <v>13</v>
      </c>
      <c r="M133" s="6">
        <f>InputData[[#This Row],[SELLING PRICE]]*InputData[[#This Row],[QUANTITY]]*(1-InputData[[#This Row],[DISCOUNT %]])</f>
        <v>16.64</v>
      </c>
      <c r="N133" s="5">
        <f>DAY(InputData[[#This Row],[DATE]])</f>
        <v>20</v>
      </c>
      <c r="O133" s="5" t="str">
        <f>TEXT(InputData[[#This Row],[DATE]],"MMM")</f>
        <v>Jun</v>
      </c>
      <c r="P133" s="5" t="str">
        <f>TEXT(InputData[[#This Row],[DATE]],"MMMM")</f>
        <v>June</v>
      </c>
      <c r="Q133" s="5">
        <f>YEAR(InputData[[#This Row],[DATE]])</f>
        <v>2021</v>
      </c>
    </row>
    <row r="134" spans="1:17" x14ac:dyDescent="0.25">
      <c r="A134" s="11">
        <v>44370</v>
      </c>
      <c r="B134" s="12" t="s">
        <v>39</v>
      </c>
      <c r="C134" s="3">
        <v>4</v>
      </c>
      <c r="D134" s="3" t="s">
        <v>108</v>
      </c>
      <c r="E134" s="3" t="s">
        <v>106</v>
      </c>
      <c r="F134" s="13">
        <v>0</v>
      </c>
      <c r="G134" t="str">
        <f>VLOOKUP(InputData[[#This Row],[PRODUCT ID]],MasterData[],2,0)</f>
        <v>Product16</v>
      </c>
      <c r="H134" t="str">
        <f>VLOOKUP(InputData[[#This Row],[PRODUCT ID]],MasterData[],3,0)</f>
        <v>Category02</v>
      </c>
      <c r="I134" t="str">
        <f>VLOOKUP(InputData[[#This Row],[PRODUCT ID]],MasterData[],4,0)</f>
        <v>No.</v>
      </c>
      <c r="J134" s="6">
        <f>VLOOKUP(InputData[[#This Row],[PRODUCT ID]],MasterData[],5,0)</f>
        <v>13</v>
      </c>
      <c r="K134" s="6">
        <f>VLOOKUP(InputData[[#This Row],[PRODUCT ID]],MasterData[],6,0)</f>
        <v>16.64</v>
      </c>
      <c r="L134" s="6">
        <f>InputData[[#This Row],[BUYING PRIZE]]*InputData[[#This Row],[QUANTITY]]</f>
        <v>52</v>
      </c>
      <c r="M134" s="6">
        <f>InputData[[#This Row],[SELLING PRICE]]*InputData[[#This Row],[QUANTITY]]*(1-InputData[[#This Row],[DISCOUNT %]])</f>
        <v>66.56</v>
      </c>
      <c r="N134" s="5">
        <f>DAY(InputData[[#This Row],[DATE]])</f>
        <v>23</v>
      </c>
      <c r="O134" s="5" t="str">
        <f>TEXT(InputData[[#This Row],[DATE]],"MMM")</f>
        <v>Jun</v>
      </c>
      <c r="P134" s="5" t="str">
        <f>TEXT(InputData[[#This Row],[DATE]],"MMMM")</f>
        <v>June</v>
      </c>
      <c r="Q134" s="5">
        <f>YEAR(InputData[[#This Row],[DATE]])</f>
        <v>2021</v>
      </c>
    </row>
    <row r="135" spans="1:17" x14ac:dyDescent="0.25">
      <c r="A135" s="11">
        <v>44371</v>
      </c>
      <c r="B135" s="12" t="s">
        <v>29</v>
      </c>
      <c r="C135" s="3">
        <v>13</v>
      </c>
      <c r="D135" s="3" t="s">
        <v>108</v>
      </c>
      <c r="E135" s="3" t="s">
        <v>106</v>
      </c>
      <c r="F135" s="13">
        <v>0</v>
      </c>
      <c r="G135" t="str">
        <f>VLOOKUP(InputData[[#This Row],[PRODUCT ID]],MasterData[],2,0)</f>
        <v>Product11</v>
      </c>
      <c r="H135" t="str">
        <f>VLOOKUP(InputData[[#This Row],[PRODUCT ID]],MasterData[],3,0)</f>
        <v>Category02</v>
      </c>
      <c r="I135" t="str">
        <f>VLOOKUP(InputData[[#This Row],[PRODUCT ID]],MasterData[],4,0)</f>
        <v>Lt</v>
      </c>
      <c r="J135" s="6">
        <f>VLOOKUP(InputData[[#This Row],[PRODUCT ID]],MasterData[],5,0)</f>
        <v>44</v>
      </c>
      <c r="K135" s="6">
        <f>VLOOKUP(InputData[[#This Row],[PRODUCT ID]],MasterData[],6,0)</f>
        <v>48.4</v>
      </c>
      <c r="L135" s="6">
        <f>InputData[[#This Row],[BUYING PRIZE]]*InputData[[#This Row],[QUANTITY]]</f>
        <v>572</v>
      </c>
      <c r="M135" s="6">
        <f>InputData[[#This Row],[SELLING PRICE]]*InputData[[#This Row],[QUANTITY]]*(1-InputData[[#This Row],[DISCOUNT %]])</f>
        <v>629.19999999999993</v>
      </c>
      <c r="N135" s="5">
        <f>DAY(InputData[[#This Row],[DATE]])</f>
        <v>24</v>
      </c>
      <c r="O135" s="5" t="str">
        <f>TEXT(InputData[[#This Row],[DATE]],"MMM")</f>
        <v>Jun</v>
      </c>
      <c r="P135" s="5" t="str">
        <f>TEXT(InputData[[#This Row],[DATE]],"MMMM")</f>
        <v>June</v>
      </c>
      <c r="Q135" s="5">
        <f>YEAR(InputData[[#This Row],[DATE]])</f>
        <v>2021</v>
      </c>
    </row>
    <row r="136" spans="1:17" x14ac:dyDescent="0.25">
      <c r="A136" s="11">
        <v>44373</v>
      </c>
      <c r="B136" s="12" t="s">
        <v>24</v>
      </c>
      <c r="C136" s="3">
        <v>7</v>
      </c>
      <c r="D136" s="3" t="s">
        <v>106</v>
      </c>
      <c r="E136" s="3" t="s">
        <v>106</v>
      </c>
      <c r="F136" s="13">
        <v>0</v>
      </c>
      <c r="G136" t="str">
        <f>VLOOKUP(InputData[[#This Row],[PRODUCT ID]],MasterData[],2,0)</f>
        <v>Product09</v>
      </c>
      <c r="H136" t="str">
        <f>VLOOKUP(InputData[[#This Row],[PRODUCT ID]],MasterData[],3,0)</f>
        <v>Category01</v>
      </c>
      <c r="I136" t="str">
        <f>VLOOKUP(InputData[[#This Row],[PRODUCT ID]],MasterData[],4,0)</f>
        <v>No.</v>
      </c>
      <c r="J136" s="6">
        <f>VLOOKUP(InputData[[#This Row],[PRODUCT ID]],MasterData[],5,0)</f>
        <v>6</v>
      </c>
      <c r="K136" s="6">
        <f>VLOOKUP(InputData[[#This Row],[PRODUCT ID]],MasterData[],6,0)</f>
        <v>7.8599999999999994</v>
      </c>
      <c r="L136" s="6">
        <f>InputData[[#This Row],[BUYING PRIZE]]*InputData[[#This Row],[QUANTITY]]</f>
        <v>42</v>
      </c>
      <c r="M136" s="6">
        <f>InputData[[#This Row],[SELLING PRICE]]*InputData[[#This Row],[QUANTITY]]*(1-InputData[[#This Row],[DISCOUNT %]])</f>
        <v>55.019999999999996</v>
      </c>
      <c r="N136" s="5">
        <f>DAY(InputData[[#This Row],[DATE]])</f>
        <v>26</v>
      </c>
      <c r="O136" s="5" t="str">
        <f>TEXT(InputData[[#This Row],[DATE]],"MMM")</f>
        <v>Jun</v>
      </c>
      <c r="P136" s="5" t="str">
        <f>TEXT(InputData[[#This Row],[DATE]],"MMMM")</f>
        <v>June</v>
      </c>
      <c r="Q136" s="5">
        <f>YEAR(InputData[[#This Row],[DATE]])</f>
        <v>2021</v>
      </c>
    </row>
    <row r="137" spans="1:17" x14ac:dyDescent="0.25">
      <c r="A137" s="11">
        <v>44374</v>
      </c>
      <c r="B137" s="12" t="s">
        <v>16</v>
      </c>
      <c r="C137" s="3">
        <v>11</v>
      </c>
      <c r="D137" s="3" t="s">
        <v>108</v>
      </c>
      <c r="E137" s="3" t="s">
        <v>107</v>
      </c>
      <c r="F137" s="13">
        <v>0</v>
      </c>
      <c r="G137" t="str">
        <f>VLOOKUP(InputData[[#This Row],[PRODUCT ID]],MasterData[],2,0)</f>
        <v>Product05</v>
      </c>
      <c r="H137" t="str">
        <f>VLOOKUP(InputData[[#This Row],[PRODUCT ID]],MasterData[],3,0)</f>
        <v>Category01</v>
      </c>
      <c r="I137" t="str">
        <f>VLOOKUP(InputData[[#This Row],[PRODUCT ID]],MasterData[],4,0)</f>
        <v>Ft</v>
      </c>
      <c r="J137" s="6">
        <f>VLOOKUP(InputData[[#This Row],[PRODUCT ID]],MasterData[],5,0)</f>
        <v>133</v>
      </c>
      <c r="K137" s="6">
        <f>VLOOKUP(InputData[[#This Row],[PRODUCT ID]],MasterData[],6,0)</f>
        <v>155.61000000000001</v>
      </c>
      <c r="L137" s="6">
        <f>InputData[[#This Row],[BUYING PRIZE]]*InputData[[#This Row],[QUANTITY]]</f>
        <v>1463</v>
      </c>
      <c r="M137" s="6">
        <f>InputData[[#This Row],[SELLING PRICE]]*InputData[[#This Row],[QUANTITY]]*(1-InputData[[#This Row],[DISCOUNT %]])</f>
        <v>1711.71</v>
      </c>
      <c r="N137" s="5">
        <f>DAY(InputData[[#This Row],[DATE]])</f>
        <v>27</v>
      </c>
      <c r="O137" s="5" t="str">
        <f>TEXT(InputData[[#This Row],[DATE]],"MMM")</f>
        <v>Jun</v>
      </c>
      <c r="P137" s="5" t="str">
        <f>TEXT(InputData[[#This Row],[DATE]],"MMMM")</f>
        <v>June</v>
      </c>
      <c r="Q137" s="5">
        <f>YEAR(InputData[[#This Row],[DATE]])</f>
        <v>2021</v>
      </c>
    </row>
    <row r="138" spans="1:17" x14ac:dyDescent="0.25">
      <c r="A138" s="11">
        <v>44375</v>
      </c>
      <c r="B138" s="12" t="s">
        <v>50</v>
      </c>
      <c r="C138" s="3">
        <v>2</v>
      </c>
      <c r="D138" s="3" t="s">
        <v>106</v>
      </c>
      <c r="E138" s="3" t="s">
        <v>107</v>
      </c>
      <c r="F138" s="13">
        <v>0</v>
      </c>
      <c r="G138" t="str">
        <f>VLOOKUP(InputData[[#This Row],[PRODUCT ID]],MasterData[],2,0)</f>
        <v>Product21</v>
      </c>
      <c r="H138" t="str">
        <f>VLOOKUP(InputData[[#This Row],[PRODUCT ID]],MasterData[],3,0)</f>
        <v>Category03</v>
      </c>
      <c r="I138" t="str">
        <f>VLOOKUP(InputData[[#This Row],[PRODUCT ID]],MasterData[],4,0)</f>
        <v>Ft</v>
      </c>
      <c r="J138" s="6">
        <f>VLOOKUP(InputData[[#This Row],[PRODUCT ID]],MasterData[],5,0)</f>
        <v>126</v>
      </c>
      <c r="K138" s="6">
        <f>VLOOKUP(InputData[[#This Row],[PRODUCT ID]],MasterData[],6,0)</f>
        <v>162.54</v>
      </c>
      <c r="L138" s="6">
        <f>InputData[[#This Row],[BUYING PRIZE]]*InputData[[#This Row],[QUANTITY]]</f>
        <v>252</v>
      </c>
      <c r="M138" s="6">
        <f>InputData[[#This Row],[SELLING PRICE]]*InputData[[#This Row],[QUANTITY]]*(1-InputData[[#This Row],[DISCOUNT %]])</f>
        <v>325.08</v>
      </c>
      <c r="N138" s="5">
        <f>DAY(InputData[[#This Row],[DATE]])</f>
        <v>28</v>
      </c>
      <c r="O138" s="5" t="str">
        <f>TEXT(InputData[[#This Row],[DATE]],"MMM")</f>
        <v>Jun</v>
      </c>
      <c r="P138" s="5" t="str">
        <f>TEXT(InputData[[#This Row],[DATE]],"MMMM")</f>
        <v>June</v>
      </c>
      <c r="Q138" s="5">
        <f>YEAR(InputData[[#This Row],[DATE]])</f>
        <v>2021</v>
      </c>
    </row>
    <row r="139" spans="1:17" x14ac:dyDescent="0.25">
      <c r="A139" s="11">
        <v>44375</v>
      </c>
      <c r="B139" s="12" t="s">
        <v>79</v>
      </c>
      <c r="C139" s="3">
        <v>7</v>
      </c>
      <c r="D139" s="3" t="s">
        <v>106</v>
      </c>
      <c r="E139" s="3" t="s">
        <v>106</v>
      </c>
      <c r="F139" s="13">
        <v>0</v>
      </c>
      <c r="G139" t="str">
        <f>VLOOKUP(InputData[[#This Row],[PRODUCT ID]],MasterData[],2,0)</f>
        <v>Product35</v>
      </c>
      <c r="H139" t="str">
        <f>VLOOKUP(InputData[[#This Row],[PRODUCT ID]],MasterData[],3,0)</f>
        <v>Category04</v>
      </c>
      <c r="I139" t="str">
        <f>VLOOKUP(InputData[[#This Row],[PRODUCT ID]],MasterData[],4,0)</f>
        <v>No.</v>
      </c>
      <c r="J139" s="6">
        <f>VLOOKUP(InputData[[#This Row],[PRODUCT ID]],MasterData[],5,0)</f>
        <v>5</v>
      </c>
      <c r="K139" s="6">
        <f>VLOOKUP(InputData[[#This Row],[PRODUCT ID]],MasterData[],6,0)</f>
        <v>6.7</v>
      </c>
      <c r="L139" s="6">
        <f>InputData[[#This Row],[BUYING PRIZE]]*InputData[[#This Row],[QUANTITY]]</f>
        <v>35</v>
      </c>
      <c r="M139" s="6">
        <f>InputData[[#This Row],[SELLING PRICE]]*InputData[[#This Row],[QUANTITY]]*(1-InputData[[#This Row],[DISCOUNT %]])</f>
        <v>46.9</v>
      </c>
      <c r="N139" s="5">
        <f>DAY(InputData[[#This Row],[DATE]])</f>
        <v>28</v>
      </c>
      <c r="O139" s="5" t="str">
        <f>TEXT(InputData[[#This Row],[DATE]],"MMM")</f>
        <v>Jun</v>
      </c>
      <c r="P139" s="5" t="str">
        <f>TEXT(InputData[[#This Row],[DATE]],"MMMM")</f>
        <v>June</v>
      </c>
      <c r="Q139" s="5">
        <f>YEAR(InputData[[#This Row],[DATE]])</f>
        <v>2021</v>
      </c>
    </row>
    <row r="140" spans="1:17" x14ac:dyDescent="0.25">
      <c r="A140" s="11">
        <v>44376</v>
      </c>
      <c r="B140" s="12" t="s">
        <v>35</v>
      </c>
      <c r="C140" s="3">
        <v>4</v>
      </c>
      <c r="D140" s="3" t="s">
        <v>108</v>
      </c>
      <c r="E140" s="3" t="s">
        <v>106</v>
      </c>
      <c r="F140" s="13">
        <v>0</v>
      </c>
      <c r="G140" t="str">
        <f>VLOOKUP(InputData[[#This Row],[PRODUCT ID]],MasterData[],2,0)</f>
        <v>Product14</v>
      </c>
      <c r="H140" t="str">
        <f>VLOOKUP(InputData[[#This Row],[PRODUCT ID]],MasterData[],3,0)</f>
        <v>Category02</v>
      </c>
      <c r="I140" t="str">
        <f>VLOOKUP(InputData[[#This Row],[PRODUCT ID]],MasterData[],4,0)</f>
        <v>Kg</v>
      </c>
      <c r="J140" s="6">
        <f>VLOOKUP(InputData[[#This Row],[PRODUCT ID]],MasterData[],5,0)</f>
        <v>112</v>
      </c>
      <c r="K140" s="6">
        <f>VLOOKUP(InputData[[#This Row],[PRODUCT ID]],MasterData[],6,0)</f>
        <v>146.72</v>
      </c>
      <c r="L140" s="6">
        <f>InputData[[#This Row],[BUYING PRIZE]]*InputData[[#This Row],[QUANTITY]]</f>
        <v>448</v>
      </c>
      <c r="M140" s="6">
        <f>InputData[[#This Row],[SELLING PRICE]]*InputData[[#This Row],[QUANTITY]]*(1-InputData[[#This Row],[DISCOUNT %]])</f>
        <v>586.88</v>
      </c>
      <c r="N140" s="5">
        <f>DAY(InputData[[#This Row],[DATE]])</f>
        <v>29</v>
      </c>
      <c r="O140" s="5" t="str">
        <f>TEXT(InputData[[#This Row],[DATE]],"MMM")</f>
        <v>Jun</v>
      </c>
      <c r="P140" s="5" t="str">
        <f>TEXT(InputData[[#This Row],[DATE]],"MMMM")</f>
        <v>June</v>
      </c>
      <c r="Q140" s="5">
        <f>YEAR(InputData[[#This Row],[DATE]])</f>
        <v>2021</v>
      </c>
    </row>
    <row r="141" spans="1:17" x14ac:dyDescent="0.25">
      <c r="A141" s="11">
        <v>44378</v>
      </c>
      <c r="B141" s="12" t="s">
        <v>16</v>
      </c>
      <c r="C141" s="3">
        <v>11</v>
      </c>
      <c r="D141" s="3" t="s">
        <v>108</v>
      </c>
      <c r="E141" s="3" t="s">
        <v>107</v>
      </c>
      <c r="F141" s="13">
        <v>0</v>
      </c>
      <c r="G141" t="str">
        <f>VLOOKUP(InputData[[#This Row],[PRODUCT ID]],MasterData[],2,0)</f>
        <v>Product05</v>
      </c>
      <c r="H141" t="str">
        <f>VLOOKUP(InputData[[#This Row],[PRODUCT ID]],MasterData[],3,0)</f>
        <v>Category01</v>
      </c>
      <c r="I141" t="str">
        <f>VLOOKUP(InputData[[#This Row],[PRODUCT ID]],MasterData[],4,0)</f>
        <v>Ft</v>
      </c>
      <c r="J141" s="6">
        <f>VLOOKUP(InputData[[#This Row],[PRODUCT ID]],MasterData[],5,0)</f>
        <v>133</v>
      </c>
      <c r="K141" s="6">
        <f>VLOOKUP(InputData[[#This Row],[PRODUCT ID]],MasterData[],6,0)</f>
        <v>155.61000000000001</v>
      </c>
      <c r="L141" s="6">
        <f>InputData[[#This Row],[BUYING PRIZE]]*InputData[[#This Row],[QUANTITY]]</f>
        <v>1463</v>
      </c>
      <c r="M141" s="6">
        <f>InputData[[#This Row],[SELLING PRICE]]*InputData[[#This Row],[QUANTITY]]*(1-InputData[[#This Row],[DISCOUNT %]])</f>
        <v>1711.71</v>
      </c>
      <c r="N141" s="5">
        <f>DAY(InputData[[#This Row],[DATE]])</f>
        <v>1</v>
      </c>
      <c r="O141" s="5" t="str">
        <f>TEXT(InputData[[#This Row],[DATE]],"MMM")</f>
        <v>Jul</v>
      </c>
      <c r="P141" s="5" t="str">
        <f>TEXT(InputData[[#This Row],[DATE]],"MMMM")</f>
        <v>July</v>
      </c>
      <c r="Q141" s="5">
        <f>YEAR(InputData[[#This Row],[DATE]])</f>
        <v>2021</v>
      </c>
    </row>
    <row r="142" spans="1:17" x14ac:dyDescent="0.25">
      <c r="A142" s="11">
        <v>44379</v>
      </c>
      <c r="B142" s="12" t="s">
        <v>26</v>
      </c>
      <c r="C142" s="3">
        <v>11</v>
      </c>
      <c r="D142" s="3" t="s">
        <v>108</v>
      </c>
      <c r="E142" s="3" t="s">
        <v>107</v>
      </c>
      <c r="F142" s="13">
        <v>0</v>
      </c>
      <c r="G142" t="str">
        <f>VLOOKUP(InputData[[#This Row],[PRODUCT ID]],MasterData[],2,0)</f>
        <v>Product10</v>
      </c>
      <c r="H142" t="str">
        <f>VLOOKUP(InputData[[#This Row],[PRODUCT ID]],MasterData[],3,0)</f>
        <v>Category02</v>
      </c>
      <c r="I142" t="str">
        <f>VLOOKUP(InputData[[#This Row],[PRODUCT ID]],MasterData[],4,0)</f>
        <v>Ft</v>
      </c>
      <c r="J142" s="6">
        <f>VLOOKUP(InputData[[#This Row],[PRODUCT ID]],MasterData[],5,0)</f>
        <v>148</v>
      </c>
      <c r="K142" s="6">
        <f>VLOOKUP(InputData[[#This Row],[PRODUCT ID]],MasterData[],6,0)</f>
        <v>164.28</v>
      </c>
      <c r="L142" s="6">
        <f>InputData[[#This Row],[BUYING PRIZE]]*InputData[[#This Row],[QUANTITY]]</f>
        <v>1628</v>
      </c>
      <c r="M142" s="6">
        <f>InputData[[#This Row],[SELLING PRICE]]*InputData[[#This Row],[QUANTITY]]*(1-InputData[[#This Row],[DISCOUNT %]])</f>
        <v>1807.08</v>
      </c>
      <c r="N142" s="5">
        <f>DAY(InputData[[#This Row],[DATE]])</f>
        <v>2</v>
      </c>
      <c r="O142" s="5" t="str">
        <f>TEXT(InputData[[#This Row],[DATE]],"MMM")</f>
        <v>Jul</v>
      </c>
      <c r="P142" s="5" t="str">
        <f>TEXT(InputData[[#This Row],[DATE]],"MMMM")</f>
        <v>July</v>
      </c>
      <c r="Q142" s="5">
        <f>YEAR(InputData[[#This Row],[DATE]])</f>
        <v>2021</v>
      </c>
    </row>
    <row r="143" spans="1:17" x14ac:dyDescent="0.25">
      <c r="A143" s="11">
        <v>44380</v>
      </c>
      <c r="B143" s="12" t="s">
        <v>75</v>
      </c>
      <c r="C143" s="3">
        <v>9</v>
      </c>
      <c r="D143" s="3" t="s">
        <v>106</v>
      </c>
      <c r="E143" s="3" t="s">
        <v>107</v>
      </c>
      <c r="F143" s="13">
        <v>0</v>
      </c>
      <c r="G143" t="str">
        <f>VLOOKUP(InputData[[#This Row],[PRODUCT ID]],MasterData[],2,0)</f>
        <v>Product33</v>
      </c>
      <c r="H143" t="str">
        <f>VLOOKUP(InputData[[#This Row],[PRODUCT ID]],MasterData[],3,0)</f>
        <v>Category04</v>
      </c>
      <c r="I143" t="str">
        <f>VLOOKUP(InputData[[#This Row],[PRODUCT ID]],MasterData[],4,0)</f>
        <v>Kg</v>
      </c>
      <c r="J143" s="6">
        <f>VLOOKUP(InputData[[#This Row],[PRODUCT ID]],MasterData[],5,0)</f>
        <v>95</v>
      </c>
      <c r="K143" s="6">
        <f>VLOOKUP(InputData[[#This Row],[PRODUCT ID]],MasterData[],6,0)</f>
        <v>119.7</v>
      </c>
      <c r="L143" s="6">
        <f>InputData[[#This Row],[BUYING PRIZE]]*InputData[[#This Row],[QUANTITY]]</f>
        <v>855</v>
      </c>
      <c r="M143" s="6">
        <f>InputData[[#This Row],[SELLING PRICE]]*InputData[[#This Row],[QUANTITY]]*(1-InputData[[#This Row],[DISCOUNT %]])</f>
        <v>1077.3</v>
      </c>
      <c r="N143" s="5">
        <f>DAY(InputData[[#This Row],[DATE]])</f>
        <v>3</v>
      </c>
      <c r="O143" s="5" t="str">
        <f>TEXT(InputData[[#This Row],[DATE]],"MMM")</f>
        <v>Jul</v>
      </c>
      <c r="P143" s="5" t="str">
        <f>TEXT(InputData[[#This Row],[DATE]],"MMMM")</f>
        <v>July</v>
      </c>
      <c r="Q143" s="5">
        <f>YEAR(InputData[[#This Row],[DATE]])</f>
        <v>2021</v>
      </c>
    </row>
    <row r="144" spans="1:17" x14ac:dyDescent="0.25">
      <c r="A144" s="11">
        <v>44380</v>
      </c>
      <c r="B144" s="12" t="s">
        <v>12</v>
      </c>
      <c r="C144" s="3">
        <v>8</v>
      </c>
      <c r="D144" s="3" t="s">
        <v>106</v>
      </c>
      <c r="E144" s="3" t="s">
        <v>107</v>
      </c>
      <c r="F144" s="13">
        <v>0</v>
      </c>
      <c r="G144" t="str">
        <f>VLOOKUP(InputData[[#This Row],[PRODUCT ID]],MasterData[],2,0)</f>
        <v>Product03</v>
      </c>
      <c r="H144" t="str">
        <f>VLOOKUP(InputData[[#This Row],[PRODUCT ID]],MasterData[],3,0)</f>
        <v>Category01</v>
      </c>
      <c r="I144" t="str">
        <f>VLOOKUP(InputData[[#This Row],[PRODUCT ID]],MasterData[],4,0)</f>
        <v>Kg</v>
      </c>
      <c r="J144" s="6">
        <f>VLOOKUP(InputData[[#This Row],[PRODUCT ID]],MasterData[],5,0)</f>
        <v>71</v>
      </c>
      <c r="K144" s="6">
        <f>VLOOKUP(InputData[[#This Row],[PRODUCT ID]],MasterData[],6,0)</f>
        <v>80.94</v>
      </c>
      <c r="L144" s="6">
        <f>InputData[[#This Row],[BUYING PRIZE]]*InputData[[#This Row],[QUANTITY]]</f>
        <v>568</v>
      </c>
      <c r="M144" s="6">
        <f>InputData[[#This Row],[SELLING PRICE]]*InputData[[#This Row],[QUANTITY]]*(1-InputData[[#This Row],[DISCOUNT %]])</f>
        <v>647.52</v>
      </c>
      <c r="N144" s="5">
        <f>DAY(InputData[[#This Row],[DATE]])</f>
        <v>3</v>
      </c>
      <c r="O144" s="5" t="str">
        <f>TEXT(InputData[[#This Row],[DATE]],"MMM")</f>
        <v>Jul</v>
      </c>
      <c r="P144" s="5" t="str">
        <f>TEXT(InputData[[#This Row],[DATE]],"MMMM")</f>
        <v>July</v>
      </c>
      <c r="Q144" s="5">
        <f>YEAR(InputData[[#This Row],[DATE]])</f>
        <v>2021</v>
      </c>
    </row>
    <row r="145" spans="1:17" x14ac:dyDescent="0.25">
      <c r="A145" s="11">
        <v>44382</v>
      </c>
      <c r="B145" s="12" t="s">
        <v>10</v>
      </c>
      <c r="C145" s="3">
        <v>8</v>
      </c>
      <c r="D145" s="3" t="s">
        <v>108</v>
      </c>
      <c r="E145" s="3" t="s">
        <v>106</v>
      </c>
      <c r="F145" s="13">
        <v>0</v>
      </c>
      <c r="G145" t="str">
        <f>VLOOKUP(InputData[[#This Row],[PRODUCT ID]],MasterData[],2,0)</f>
        <v>Product02</v>
      </c>
      <c r="H145" t="str">
        <f>VLOOKUP(InputData[[#This Row],[PRODUCT ID]],MasterData[],3,0)</f>
        <v>Category01</v>
      </c>
      <c r="I145" t="str">
        <f>VLOOKUP(InputData[[#This Row],[PRODUCT ID]],MasterData[],4,0)</f>
        <v>Kg</v>
      </c>
      <c r="J145" s="6">
        <f>VLOOKUP(InputData[[#This Row],[PRODUCT ID]],MasterData[],5,0)</f>
        <v>105</v>
      </c>
      <c r="K145" s="6">
        <f>VLOOKUP(InputData[[#This Row],[PRODUCT ID]],MasterData[],6,0)</f>
        <v>142.80000000000001</v>
      </c>
      <c r="L145" s="6">
        <f>InputData[[#This Row],[BUYING PRIZE]]*InputData[[#This Row],[QUANTITY]]</f>
        <v>840</v>
      </c>
      <c r="M145" s="6">
        <f>InputData[[#This Row],[SELLING PRICE]]*InputData[[#This Row],[QUANTITY]]*(1-InputData[[#This Row],[DISCOUNT %]])</f>
        <v>1142.4000000000001</v>
      </c>
      <c r="N145" s="5">
        <f>DAY(InputData[[#This Row],[DATE]])</f>
        <v>5</v>
      </c>
      <c r="O145" s="5" t="str">
        <f>TEXT(InputData[[#This Row],[DATE]],"MMM")</f>
        <v>Jul</v>
      </c>
      <c r="P145" s="5" t="str">
        <f>TEXT(InputData[[#This Row],[DATE]],"MMMM")</f>
        <v>July</v>
      </c>
      <c r="Q145" s="5">
        <f>YEAR(InputData[[#This Row],[DATE]])</f>
        <v>2021</v>
      </c>
    </row>
    <row r="146" spans="1:17" x14ac:dyDescent="0.25">
      <c r="A146" s="11">
        <v>44383</v>
      </c>
      <c r="B146" s="12" t="s">
        <v>92</v>
      </c>
      <c r="C146" s="3">
        <v>15</v>
      </c>
      <c r="D146" s="3" t="s">
        <v>108</v>
      </c>
      <c r="E146" s="3" t="s">
        <v>107</v>
      </c>
      <c r="F146" s="13">
        <v>0</v>
      </c>
      <c r="G146" t="str">
        <f>VLOOKUP(InputData[[#This Row],[PRODUCT ID]],MasterData[],2,0)</f>
        <v>Product41</v>
      </c>
      <c r="H146" t="str">
        <f>VLOOKUP(InputData[[#This Row],[PRODUCT ID]],MasterData[],3,0)</f>
        <v>Category05</v>
      </c>
      <c r="I146" t="str">
        <f>VLOOKUP(InputData[[#This Row],[PRODUCT ID]],MasterData[],4,0)</f>
        <v>Ft</v>
      </c>
      <c r="J146" s="6">
        <f>VLOOKUP(InputData[[#This Row],[PRODUCT ID]],MasterData[],5,0)</f>
        <v>138</v>
      </c>
      <c r="K146" s="6">
        <f>VLOOKUP(InputData[[#This Row],[PRODUCT ID]],MasterData[],6,0)</f>
        <v>173.88</v>
      </c>
      <c r="L146" s="6">
        <f>InputData[[#This Row],[BUYING PRIZE]]*InputData[[#This Row],[QUANTITY]]</f>
        <v>2070</v>
      </c>
      <c r="M146" s="6">
        <f>InputData[[#This Row],[SELLING PRICE]]*InputData[[#This Row],[QUANTITY]]*(1-InputData[[#This Row],[DISCOUNT %]])</f>
        <v>2608.1999999999998</v>
      </c>
      <c r="N146" s="5">
        <f>DAY(InputData[[#This Row],[DATE]])</f>
        <v>6</v>
      </c>
      <c r="O146" s="5" t="str">
        <f>TEXT(InputData[[#This Row],[DATE]],"MMM")</f>
        <v>Jul</v>
      </c>
      <c r="P146" s="5" t="str">
        <f>TEXT(InputData[[#This Row],[DATE]],"MMMM")</f>
        <v>July</v>
      </c>
      <c r="Q146" s="5">
        <f>YEAR(InputData[[#This Row],[DATE]])</f>
        <v>2021</v>
      </c>
    </row>
    <row r="147" spans="1:17" x14ac:dyDescent="0.25">
      <c r="A147" s="11">
        <v>44385</v>
      </c>
      <c r="B147" s="12" t="s">
        <v>14</v>
      </c>
      <c r="C147" s="3">
        <v>10</v>
      </c>
      <c r="D147" s="3" t="s">
        <v>108</v>
      </c>
      <c r="E147" s="3" t="s">
        <v>106</v>
      </c>
      <c r="F147" s="13">
        <v>0</v>
      </c>
      <c r="G147" t="str">
        <f>VLOOKUP(InputData[[#This Row],[PRODUCT ID]],MasterData[],2,0)</f>
        <v>Product04</v>
      </c>
      <c r="H147" t="str">
        <f>VLOOKUP(InputData[[#This Row],[PRODUCT ID]],MasterData[],3,0)</f>
        <v>Category01</v>
      </c>
      <c r="I147" t="str">
        <f>VLOOKUP(InputData[[#This Row],[PRODUCT ID]],MasterData[],4,0)</f>
        <v>Lt</v>
      </c>
      <c r="J147" s="6">
        <f>VLOOKUP(InputData[[#This Row],[PRODUCT ID]],MasterData[],5,0)</f>
        <v>44</v>
      </c>
      <c r="K147" s="6">
        <f>VLOOKUP(InputData[[#This Row],[PRODUCT ID]],MasterData[],6,0)</f>
        <v>48.84</v>
      </c>
      <c r="L147" s="6">
        <f>InputData[[#This Row],[BUYING PRIZE]]*InputData[[#This Row],[QUANTITY]]</f>
        <v>440</v>
      </c>
      <c r="M147" s="6">
        <f>InputData[[#This Row],[SELLING PRICE]]*InputData[[#This Row],[QUANTITY]]*(1-InputData[[#This Row],[DISCOUNT %]])</f>
        <v>488.40000000000003</v>
      </c>
      <c r="N147" s="5">
        <f>DAY(InputData[[#This Row],[DATE]])</f>
        <v>8</v>
      </c>
      <c r="O147" s="5" t="str">
        <f>TEXT(InputData[[#This Row],[DATE]],"MMM")</f>
        <v>Jul</v>
      </c>
      <c r="P147" s="5" t="str">
        <f>TEXT(InputData[[#This Row],[DATE]],"MMMM")</f>
        <v>July</v>
      </c>
      <c r="Q147" s="5">
        <f>YEAR(InputData[[#This Row],[DATE]])</f>
        <v>2021</v>
      </c>
    </row>
    <row r="148" spans="1:17" x14ac:dyDescent="0.25">
      <c r="A148" s="11">
        <v>44387</v>
      </c>
      <c r="B148" s="12" t="s">
        <v>77</v>
      </c>
      <c r="C148" s="3">
        <v>6</v>
      </c>
      <c r="D148" s="3" t="s">
        <v>105</v>
      </c>
      <c r="E148" s="3" t="s">
        <v>107</v>
      </c>
      <c r="F148" s="13">
        <v>0</v>
      </c>
      <c r="G148" t="str">
        <f>VLOOKUP(InputData[[#This Row],[PRODUCT ID]],MasterData[],2,0)</f>
        <v>Product34</v>
      </c>
      <c r="H148" t="str">
        <f>VLOOKUP(InputData[[#This Row],[PRODUCT ID]],MasterData[],3,0)</f>
        <v>Category04</v>
      </c>
      <c r="I148" t="str">
        <f>VLOOKUP(InputData[[#This Row],[PRODUCT ID]],MasterData[],4,0)</f>
        <v>Lt</v>
      </c>
      <c r="J148" s="6">
        <f>VLOOKUP(InputData[[#This Row],[PRODUCT ID]],MasterData[],5,0)</f>
        <v>55</v>
      </c>
      <c r="K148" s="6">
        <f>VLOOKUP(InputData[[#This Row],[PRODUCT ID]],MasterData[],6,0)</f>
        <v>58.3</v>
      </c>
      <c r="L148" s="6">
        <f>InputData[[#This Row],[BUYING PRIZE]]*InputData[[#This Row],[QUANTITY]]</f>
        <v>330</v>
      </c>
      <c r="M148" s="6">
        <f>InputData[[#This Row],[SELLING PRICE]]*InputData[[#This Row],[QUANTITY]]*(1-InputData[[#This Row],[DISCOUNT %]])</f>
        <v>349.79999999999995</v>
      </c>
      <c r="N148" s="5">
        <f>DAY(InputData[[#This Row],[DATE]])</f>
        <v>10</v>
      </c>
      <c r="O148" s="5" t="str">
        <f>TEXT(InputData[[#This Row],[DATE]],"MMM")</f>
        <v>Jul</v>
      </c>
      <c r="P148" s="5" t="str">
        <f>TEXT(InputData[[#This Row],[DATE]],"MMMM")</f>
        <v>July</v>
      </c>
      <c r="Q148" s="5">
        <f>YEAR(InputData[[#This Row],[DATE]])</f>
        <v>2021</v>
      </c>
    </row>
    <row r="149" spans="1:17" x14ac:dyDescent="0.25">
      <c r="A149" s="11">
        <v>44388</v>
      </c>
      <c r="B149" s="12" t="s">
        <v>24</v>
      </c>
      <c r="C149" s="3">
        <v>4</v>
      </c>
      <c r="D149" s="3" t="s">
        <v>105</v>
      </c>
      <c r="E149" s="3" t="s">
        <v>106</v>
      </c>
      <c r="F149" s="13">
        <v>0</v>
      </c>
      <c r="G149" t="str">
        <f>VLOOKUP(InputData[[#This Row],[PRODUCT ID]],MasterData[],2,0)</f>
        <v>Product09</v>
      </c>
      <c r="H149" t="str">
        <f>VLOOKUP(InputData[[#This Row],[PRODUCT ID]],MasterData[],3,0)</f>
        <v>Category01</v>
      </c>
      <c r="I149" t="str">
        <f>VLOOKUP(InputData[[#This Row],[PRODUCT ID]],MasterData[],4,0)</f>
        <v>No.</v>
      </c>
      <c r="J149" s="6">
        <f>VLOOKUP(InputData[[#This Row],[PRODUCT ID]],MasterData[],5,0)</f>
        <v>6</v>
      </c>
      <c r="K149" s="6">
        <f>VLOOKUP(InputData[[#This Row],[PRODUCT ID]],MasterData[],6,0)</f>
        <v>7.8599999999999994</v>
      </c>
      <c r="L149" s="6">
        <f>InputData[[#This Row],[BUYING PRIZE]]*InputData[[#This Row],[QUANTITY]]</f>
        <v>24</v>
      </c>
      <c r="M149" s="6">
        <f>InputData[[#This Row],[SELLING PRICE]]*InputData[[#This Row],[QUANTITY]]*(1-InputData[[#This Row],[DISCOUNT %]])</f>
        <v>31.439999999999998</v>
      </c>
      <c r="N149" s="5">
        <f>DAY(InputData[[#This Row],[DATE]])</f>
        <v>11</v>
      </c>
      <c r="O149" s="5" t="str">
        <f>TEXT(InputData[[#This Row],[DATE]],"MMM")</f>
        <v>Jul</v>
      </c>
      <c r="P149" s="5" t="str">
        <f>TEXT(InputData[[#This Row],[DATE]],"MMMM")</f>
        <v>July</v>
      </c>
      <c r="Q149" s="5">
        <f>YEAR(InputData[[#This Row],[DATE]])</f>
        <v>2021</v>
      </c>
    </row>
    <row r="150" spans="1:17" x14ac:dyDescent="0.25">
      <c r="A150" s="11">
        <v>44390</v>
      </c>
      <c r="B150" s="12" t="s">
        <v>45</v>
      </c>
      <c r="C150" s="3">
        <v>1</v>
      </c>
      <c r="D150" s="3" t="s">
        <v>108</v>
      </c>
      <c r="E150" s="3" t="s">
        <v>107</v>
      </c>
      <c r="F150" s="13">
        <v>0</v>
      </c>
      <c r="G150" t="str">
        <f>VLOOKUP(InputData[[#This Row],[PRODUCT ID]],MasterData[],2,0)</f>
        <v>Product19</v>
      </c>
      <c r="H150" t="str">
        <f>VLOOKUP(InputData[[#This Row],[PRODUCT ID]],MasterData[],3,0)</f>
        <v>Category02</v>
      </c>
      <c r="I150" t="str">
        <f>VLOOKUP(InputData[[#This Row],[PRODUCT ID]],MasterData[],4,0)</f>
        <v>Ft</v>
      </c>
      <c r="J150" s="6">
        <f>VLOOKUP(InputData[[#This Row],[PRODUCT ID]],MasterData[],5,0)</f>
        <v>150</v>
      </c>
      <c r="K150" s="6">
        <f>VLOOKUP(InputData[[#This Row],[PRODUCT ID]],MasterData[],6,0)</f>
        <v>210</v>
      </c>
      <c r="L150" s="6">
        <f>InputData[[#This Row],[BUYING PRIZE]]*InputData[[#This Row],[QUANTITY]]</f>
        <v>150</v>
      </c>
      <c r="M150" s="6">
        <f>InputData[[#This Row],[SELLING PRICE]]*InputData[[#This Row],[QUANTITY]]*(1-InputData[[#This Row],[DISCOUNT %]])</f>
        <v>210</v>
      </c>
      <c r="N150" s="5">
        <f>DAY(InputData[[#This Row],[DATE]])</f>
        <v>13</v>
      </c>
      <c r="O150" s="5" t="str">
        <f>TEXT(InputData[[#This Row],[DATE]],"MMM")</f>
        <v>Jul</v>
      </c>
      <c r="P150" s="5" t="str">
        <f>TEXT(InputData[[#This Row],[DATE]],"MMMM")</f>
        <v>July</v>
      </c>
      <c r="Q150" s="5">
        <f>YEAR(InputData[[#This Row],[DATE]])</f>
        <v>2021</v>
      </c>
    </row>
    <row r="151" spans="1:17" x14ac:dyDescent="0.25">
      <c r="A151" s="11">
        <v>44393</v>
      </c>
      <c r="B151" s="12" t="s">
        <v>54</v>
      </c>
      <c r="C151" s="3">
        <v>8</v>
      </c>
      <c r="D151" s="3" t="s">
        <v>105</v>
      </c>
      <c r="E151" s="3" t="s">
        <v>107</v>
      </c>
      <c r="F151" s="13">
        <v>0</v>
      </c>
      <c r="G151" t="str">
        <f>VLOOKUP(InputData[[#This Row],[PRODUCT ID]],MasterData[],2,0)</f>
        <v>Product23</v>
      </c>
      <c r="H151" t="str">
        <f>VLOOKUP(InputData[[#This Row],[PRODUCT ID]],MasterData[],3,0)</f>
        <v>Category03</v>
      </c>
      <c r="I151" t="str">
        <f>VLOOKUP(InputData[[#This Row],[PRODUCT ID]],MasterData[],4,0)</f>
        <v>Ft</v>
      </c>
      <c r="J151" s="6">
        <f>VLOOKUP(InputData[[#This Row],[PRODUCT ID]],MasterData[],5,0)</f>
        <v>141</v>
      </c>
      <c r="K151" s="6">
        <f>VLOOKUP(InputData[[#This Row],[PRODUCT ID]],MasterData[],6,0)</f>
        <v>149.46</v>
      </c>
      <c r="L151" s="6">
        <f>InputData[[#This Row],[BUYING PRIZE]]*InputData[[#This Row],[QUANTITY]]</f>
        <v>1128</v>
      </c>
      <c r="M151" s="6">
        <f>InputData[[#This Row],[SELLING PRICE]]*InputData[[#This Row],[QUANTITY]]*(1-InputData[[#This Row],[DISCOUNT %]])</f>
        <v>1195.68</v>
      </c>
      <c r="N151" s="5">
        <f>DAY(InputData[[#This Row],[DATE]])</f>
        <v>16</v>
      </c>
      <c r="O151" s="5" t="str">
        <f>TEXT(InputData[[#This Row],[DATE]],"MMM")</f>
        <v>Jul</v>
      </c>
      <c r="P151" s="5" t="str">
        <f>TEXT(InputData[[#This Row],[DATE]],"MMMM")</f>
        <v>July</v>
      </c>
      <c r="Q151" s="5">
        <f>YEAR(InputData[[#This Row],[DATE]])</f>
        <v>2021</v>
      </c>
    </row>
    <row r="152" spans="1:17" x14ac:dyDescent="0.25">
      <c r="A152" s="11">
        <v>44395</v>
      </c>
      <c r="B152" s="12" t="s">
        <v>63</v>
      </c>
      <c r="C152" s="3">
        <v>14</v>
      </c>
      <c r="D152" s="3" t="s">
        <v>106</v>
      </c>
      <c r="E152" s="3" t="s">
        <v>106</v>
      </c>
      <c r="F152" s="13">
        <v>0</v>
      </c>
      <c r="G152" t="str">
        <f>VLOOKUP(InputData[[#This Row],[PRODUCT ID]],MasterData[],2,0)</f>
        <v>Product27</v>
      </c>
      <c r="H152" t="str">
        <f>VLOOKUP(InputData[[#This Row],[PRODUCT ID]],MasterData[],3,0)</f>
        <v>Category04</v>
      </c>
      <c r="I152" t="str">
        <f>VLOOKUP(InputData[[#This Row],[PRODUCT ID]],MasterData[],4,0)</f>
        <v>Lt</v>
      </c>
      <c r="J152" s="6">
        <f>VLOOKUP(InputData[[#This Row],[PRODUCT ID]],MasterData[],5,0)</f>
        <v>48</v>
      </c>
      <c r="K152" s="6">
        <f>VLOOKUP(InputData[[#This Row],[PRODUCT ID]],MasterData[],6,0)</f>
        <v>57.120000000000005</v>
      </c>
      <c r="L152" s="6">
        <f>InputData[[#This Row],[BUYING PRIZE]]*InputData[[#This Row],[QUANTITY]]</f>
        <v>672</v>
      </c>
      <c r="M152" s="6">
        <f>InputData[[#This Row],[SELLING PRICE]]*InputData[[#This Row],[QUANTITY]]*(1-InputData[[#This Row],[DISCOUNT %]])</f>
        <v>799.68000000000006</v>
      </c>
      <c r="N152" s="5">
        <f>DAY(InputData[[#This Row],[DATE]])</f>
        <v>18</v>
      </c>
      <c r="O152" s="5" t="str">
        <f>TEXT(InputData[[#This Row],[DATE]],"MMM")</f>
        <v>Jul</v>
      </c>
      <c r="P152" s="5" t="str">
        <f>TEXT(InputData[[#This Row],[DATE]],"MMMM")</f>
        <v>July</v>
      </c>
      <c r="Q152" s="5">
        <f>YEAR(InputData[[#This Row],[DATE]])</f>
        <v>2021</v>
      </c>
    </row>
    <row r="153" spans="1:17" x14ac:dyDescent="0.25">
      <c r="A153" s="11">
        <v>44397</v>
      </c>
      <c r="B153" s="12" t="s">
        <v>86</v>
      </c>
      <c r="C153" s="3">
        <v>11</v>
      </c>
      <c r="D153" s="3" t="s">
        <v>106</v>
      </c>
      <c r="E153" s="3" t="s">
        <v>106</v>
      </c>
      <c r="F153" s="13">
        <v>0</v>
      </c>
      <c r="G153" t="str">
        <f>VLOOKUP(InputData[[#This Row],[PRODUCT ID]],MasterData[],2,0)</f>
        <v>Product38</v>
      </c>
      <c r="H153" t="str">
        <f>VLOOKUP(InputData[[#This Row],[PRODUCT ID]],MasterData[],3,0)</f>
        <v>Category05</v>
      </c>
      <c r="I153" t="str">
        <f>VLOOKUP(InputData[[#This Row],[PRODUCT ID]],MasterData[],4,0)</f>
        <v>Kg</v>
      </c>
      <c r="J153" s="6">
        <f>VLOOKUP(InputData[[#This Row],[PRODUCT ID]],MasterData[],5,0)</f>
        <v>72</v>
      </c>
      <c r="K153" s="6">
        <f>VLOOKUP(InputData[[#This Row],[PRODUCT ID]],MasterData[],6,0)</f>
        <v>79.92</v>
      </c>
      <c r="L153" s="6">
        <f>InputData[[#This Row],[BUYING PRIZE]]*InputData[[#This Row],[QUANTITY]]</f>
        <v>792</v>
      </c>
      <c r="M153" s="6">
        <f>InputData[[#This Row],[SELLING PRICE]]*InputData[[#This Row],[QUANTITY]]*(1-InputData[[#This Row],[DISCOUNT %]])</f>
        <v>879.12</v>
      </c>
      <c r="N153" s="5">
        <f>DAY(InputData[[#This Row],[DATE]])</f>
        <v>20</v>
      </c>
      <c r="O153" s="5" t="str">
        <f>TEXT(InputData[[#This Row],[DATE]],"MMM")</f>
        <v>Jul</v>
      </c>
      <c r="P153" s="5" t="str">
        <f>TEXT(InputData[[#This Row],[DATE]],"MMMM")</f>
        <v>July</v>
      </c>
      <c r="Q153" s="5">
        <f>YEAR(InputData[[#This Row],[DATE]])</f>
        <v>2021</v>
      </c>
    </row>
    <row r="154" spans="1:17" x14ac:dyDescent="0.25">
      <c r="A154" s="11">
        <v>44397</v>
      </c>
      <c r="B154" s="12" t="s">
        <v>96</v>
      </c>
      <c r="C154" s="3">
        <v>5</v>
      </c>
      <c r="D154" s="3" t="s">
        <v>108</v>
      </c>
      <c r="E154" s="3" t="s">
        <v>106</v>
      </c>
      <c r="F154" s="13">
        <v>0</v>
      </c>
      <c r="G154" t="str">
        <f>VLOOKUP(InputData[[#This Row],[PRODUCT ID]],MasterData[],2,0)</f>
        <v>Product43</v>
      </c>
      <c r="H154" t="str">
        <f>VLOOKUP(InputData[[#This Row],[PRODUCT ID]],MasterData[],3,0)</f>
        <v>Category05</v>
      </c>
      <c r="I154" t="str">
        <f>VLOOKUP(InputData[[#This Row],[PRODUCT ID]],MasterData[],4,0)</f>
        <v>Kg</v>
      </c>
      <c r="J154" s="6">
        <f>VLOOKUP(InputData[[#This Row],[PRODUCT ID]],MasterData[],5,0)</f>
        <v>67</v>
      </c>
      <c r="K154" s="6">
        <f>VLOOKUP(InputData[[#This Row],[PRODUCT ID]],MasterData[],6,0)</f>
        <v>83.08</v>
      </c>
      <c r="L154" s="6">
        <f>InputData[[#This Row],[BUYING PRIZE]]*InputData[[#This Row],[QUANTITY]]</f>
        <v>335</v>
      </c>
      <c r="M154" s="6">
        <f>InputData[[#This Row],[SELLING PRICE]]*InputData[[#This Row],[QUANTITY]]*(1-InputData[[#This Row],[DISCOUNT %]])</f>
        <v>415.4</v>
      </c>
      <c r="N154" s="5">
        <f>DAY(InputData[[#This Row],[DATE]])</f>
        <v>20</v>
      </c>
      <c r="O154" s="5" t="str">
        <f>TEXT(InputData[[#This Row],[DATE]],"MMM")</f>
        <v>Jul</v>
      </c>
      <c r="P154" s="5" t="str">
        <f>TEXT(InputData[[#This Row],[DATE]],"MMMM")</f>
        <v>July</v>
      </c>
      <c r="Q154" s="5">
        <f>YEAR(InputData[[#This Row],[DATE]])</f>
        <v>2021</v>
      </c>
    </row>
    <row r="155" spans="1:17" x14ac:dyDescent="0.25">
      <c r="A155" s="11">
        <v>44398</v>
      </c>
      <c r="B155" s="12" t="s">
        <v>67</v>
      </c>
      <c r="C155" s="3">
        <v>15</v>
      </c>
      <c r="D155" s="3" t="s">
        <v>108</v>
      </c>
      <c r="E155" s="3" t="s">
        <v>106</v>
      </c>
      <c r="F155" s="13">
        <v>0</v>
      </c>
      <c r="G155" t="str">
        <f>VLOOKUP(InputData[[#This Row],[PRODUCT ID]],MasterData[],2,0)</f>
        <v>Product29</v>
      </c>
      <c r="H155" t="str">
        <f>VLOOKUP(InputData[[#This Row],[PRODUCT ID]],MasterData[],3,0)</f>
        <v>Category04</v>
      </c>
      <c r="I155" t="str">
        <f>VLOOKUP(InputData[[#This Row],[PRODUCT ID]],MasterData[],4,0)</f>
        <v>Lt</v>
      </c>
      <c r="J155" s="6">
        <f>VLOOKUP(InputData[[#This Row],[PRODUCT ID]],MasterData[],5,0)</f>
        <v>47</v>
      </c>
      <c r="K155" s="6">
        <f>VLOOKUP(InputData[[#This Row],[PRODUCT ID]],MasterData[],6,0)</f>
        <v>53.11</v>
      </c>
      <c r="L155" s="6">
        <f>InputData[[#This Row],[BUYING PRIZE]]*InputData[[#This Row],[QUANTITY]]</f>
        <v>705</v>
      </c>
      <c r="M155" s="6">
        <f>InputData[[#This Row],[SELLING PRICE]]*InputData[[#This Row],[QUANTITY]]*(1-InputData[[#This Row],[DISCOUNT %]])</f>
        <v>796.65</v>
      </c>
      <c r="N155" s="5">
        <f>DAY(InputData[[#This Row],[DATE]])</f>
        <v>21</v>
      </c>
      <c r="O155" s="5" t="str">
        <f>TEXT(InputData[[#This Row],[DATE]],"MMM")</f>
        <v>Jul</v>
      </c>
      <c r="P155" s="5" t="str">
        <f>TEXT(InputData[[#This Row],[DATE]],"MMMM")</f>
        <v>July</v>
      </c>
      <c r="Q155" s="5">
        <f>YEAR(InputData[[#This Row],[DATE]])</f>
        <v>2021</v>
      </c>
    </row>
    <row r="156" spans="1:17" x14ac:dyDescent="0.25">
      <c r="A156" s="11">
        <v>44399</v>
      </c>
      <c r="B156" s="12" t="s">
        <v>60</v>
      </c>
      <c r="C156" s="3">
        <v>3</v>
      </c>
      <c r="D156" s="3" t="s">
        <v>105</v>
      </c>
      <c r="E156" s="3" t="s">
        <v>107</v>
      </c>
      <c r="F156" s="13">
        <v>0</v>
      </c>
      <c r="G156" t="str">
        <f>VLOOKUP(InputData[[#This Row],[PRODUCT ID]],MasterData[],2,0)</f>
        <v>Product26</v>
      </c>
      <c r="H156" t="str">
        <f>VLOOKUP(InputData[[#This Row],[PRODUCT ID]],MasterData[],3,0)</f>
        <v>Category04</v>
      </c>
      <c r="I156" t="str">
        <f>VLOOKUP(InputData[[#This Row],[PRODUCT ID]],MasterData[],4,0)</f>
        <v>No.</v>
      </c>
      <c r="J156" s="6">
        <f>VLOOKUP(InputData[[#This Row],[PRODUCT ID]],MasterData[],5,0)</f>
        <v>18</v>
      </c>
      <c r="K156" s="6">
        <f>VLOOKUP(InputData[[#This Row],[PRODUCT ID]],MasterData[],6,0)</f>
        <v>24.66</v>
      </c>
      <c r="L156" s="6">
        <f>InputData[[#This Row],[BUYING PRIZE]]*InputData[[#This Row],[QUANTITY]]</f>
        <v>54</v>
      </c>
      <c r="M156" s="6">
        <f>InputData[[#This Row],[SELLING PRICE]]*InputData[[#This Row],[QUANTITY]]*(1-InputData[[#This Row],[DISCOUNT %]])</f>
        <v>73.98</v>
      </c>
      <c r="N156" s="5">
        <f>DAY(InputData[[#This Row],[DATE]])</f>
        <v>22</v>
      </c>
      <c r="O156" s="5" t="str">
        <f>TEXT(InputData[[#This Row],[DATE]],"MMM")</f>
        <v>Jul</v>
      </c>
      <c r="P156" s="5" t="str">
        <f>TEXT(InputData[[#This Row],[DATE]],"MMMM")</f>
        <v>July</v>
      </c>
      <c r="Q156" s="5">
        <f>YEAR(InputData[[#This Row],[DATE]])</f>
        <v>2021</v>
      </c>
    </row>
    <row r="157" spans="1:17" x14ac:dyDescent="0.25">
      <c r="A157" s="11">
        <v>44399</v>
      </c>
      <c r="B157" s="12" t="s">
        <v>56</v>
      </c>
      <c r="C157" s="3">
        <v>14</v>
      </c>
      <c r="D157" s="3" t="s">
        <v>106</v>
      </c>
      <c r="E157" s="3" t="s">
        <v>107</v>
      </c>
      <c r="F157" s="13">
        <v>0</v>
      </c>
      <c r="G157" t="str">
        <f>VLOOKUP(InputData[[#This Row],[PRODUCT ID]],MasterData[],2,0)</f>
        <v>Product24</v>
      </c>
      <c r="H157" t="str">
        <f>VLOOKUP(InputData[[#This Row],[PRODUCT ID]],MasterData[],3,0)</f>
        <v>Category03</v>
      </c>
      <c r="I157" t="str">
        <f>VLOOKUP(InputData[[#This Row],[PRODUCT ID]],MasterData[],4,0)</f>
        <v>Ft</v>
      </c>
      <c r="J157" s="6">
        <f>VLOOKUP(InputData[[#This Row],[PRODUCT ID]],MasterData[],5,0)</f>
        <v>144</v>
      </c>
      <c r="K157" s="6">
        <f>VLOOKUP(InputData[[#This Row],[PRODUCT ID]],MasterData[],6,0)</f>
        <v>156.96</v>
      </c>
      <c r="L157" s="6">
        <f>InputData[[#This Row],[BUYING PRIZE]]*InputData[[#This Row],[QUANTITY]]</f>
        <v>2016</v>
      </c>
      <c r="M157" s="6">
        <f>InputData[[#This Row],[SELLING PRICE]]*InputData[[#This Row],[QUANTITY]]*(1-InputData[[#This Row],[DISCOUNT %]])</f>
        <v>2197.44</v>
      </c>
      <c r="N157" s="5">
        <f>DAY(InputData[[#This Row],[DATE]])</f>
        <v>22</v>
      </c>
      <c r="O157" s="5" t="str">
        <f>TEXT(InputData[[#This Row],[DATE]],"MMM")</f>
        <v>Jul</v>
      </c>
      <c r="P157" s="5" t="str">
        <f>TEXT(InputData[[#This Row],[DATE]],"MMMM")</f>
        <v>July</v>
      </c>
      <c r="Q157" s="5">
        <f>YEAR(InputData[[#This Row],[DATE]])</f>
        <v>2021</v>
      </c>
    </row>
    <row r="158" spans="1:17" x14ac:dyDescent="0.25">
      <c r="A158" s="11">
        <v>44400</v>
      </c>
      <c r="B158" s="12" t="s">
        <v>81</v>
      </c>
      <c r="C158" s="3">
        <v>7</v>
      </c>
      <c r="D158" s="3" t="s">
        <v>105</v>
      </c>
      <c r="E158" s="3" t="s">
        <v>106</v>
      </c>
      <c r="F158" s="13">
        <v>0</v>
      </c>
      <c r="G158" t="str">
        <f>VLOOKUP(InputData[[#This Row],[PRODUCT ID]],MasterData[],2,0)</f>
        <v>Product36</v>
      </c>
      <c r="H158" t="str">
        <f>VLOOKUP(InputData[[#This Row],[PRODUCT ID]],MasterData[],3,0)</f>
        <v>Category04</v>
      </c>
      <c r="I158" t="str">
        <f>VLOOKUP(InputData[[#This Row],[PRODUCT ID]],MasterData[],4,0)</f>
        <v>Kg</v>
      </c>
      <c r="J158" s="6">
        <f>VLOOKUP(InputData[[#This Row],[PRODUCT ID]],MasterData[],5,0)</f>
        <v>90</v>
      </c>
      <c r="K158" s="6">
        <f>VLOOKUP(InputData[[#This Row],[PRODUCT ID]],MasterData[],6,0)</f>
        <v>96.3</v>
      </c>
      <c r="L158" s="6">
        <f>InputData[[#This Row],[BUYING PRIZE]]*InputData[[#This Row],[QUANTITY]]</f>
        <v>630</v>
      </c>
      <c r="M158" s="6">
        <f>InputData[[#This Row],[SELLING PRICE]]*InputData[[#This Row],[QUANTITY]]*(1-InputData[[#This Row],[DISCOUNT %]])</f>
        <v>674.1</v>
      </c>
      <c r="N158" s="5">
        <f>DAY(InputData[[#This Row],[DATE]])</f>
        <v>23</v>
      </c>
      <c r="O158" s="5" t="str">
        <f>TEXT(InputData[[#This Row],[DATE]],"MMM")</f>
        <v>Jul</v>
      </c>
      <c r="P158" s="5" t="str">
        <f>TEXT(InputData[[#This Row],[DATE]],"MMMM")</f>
        <v>July</v>
      </c>
      <c r="Q158" s="5">
        <f>YEAR(InputData[[#This Row],[DATE]])</f>
        <v>2021</v>
      </c>
    </row>
    <row r="159" spans="1:17" x14ac:dyDescent="0.25">
      <c r="A159" s="11">
        <v>44400</v>
      </c>
      <c r="B159" s="12" t="s">
        <v>83</v>
      </c>
      <c r="C159" s="3">
        <v>8</v>
      </c>
      <c r="D159" s="3" t="s">
        <v>108</v>
      </c>
      <c r="E159" s="3" t="s">
        <v>106</v>
      </c>
      <c r="F159" s="13">
        <v>0</v>
      </c>
      <c r="G159" t="str">
        <f>VLOOKUP(InputData[[#This Row],[PRODUCT ID]],MasterData[],2,0)</f>
        <v>Product37</v>
      </c>
      <c r="H159" t="str">
        <f>VLOOKUP(InputData[[#This Row],[PRODUCT ID]],MasterData[],3,0)</f>
        <v>Category05</v>
      </c>
      <c r="I159" t="str">
        <f>VLOOKUP(InputData[[#This Row],[PRODUCT ID]],MasterData[],4,0)</f>
        <v>Kg</v>
      </c>
      <c r="J159" s="6">
        <f>VLOOKUP(InputData[[#This Row],[PRODUCT ID]],MasterData[],5,0)</f>
        <v>67</v>
      </c>
      <c r="K159" s="6">
        <f>VLOOKUP(InputData[[#This Row],[PRODUCT ID]],MasterData[],6,0)</f>
        <v>85.76</v>
      </c>
      <c r="L159" s="6">
        <f>InputData[[#This Row],[BUYING PRIZE]]*InputData[[#This Row],[QUANTITY]]</f>
        <v>536</v>
      </c>
      <c r="M159" s="6">
        <f>InputData[[#This Row],[SELLING PRICE]]*InputData[[#This Row],[QUANTITY]]*(1-InputData[[#This Row],[DISCOUNT %]])</f>
        <v>686.08</v>
      </c>
      <c r="N159" s="5">
        <f>DAY(InputData[[#This Row],[DATE]])</f>
        <v>23</v>
      </c>
      <c r="O159" s="5" t="str">
        <f>TEXT(InputData[[#This Row],[DATE]],"MMM")</f>
        <v>Jul</v>
      </c>
      <c r="P159" s="5" t="str">
        <f>TEXT(InputData[[#This Row],[DATE]],"MMMM")</f>
        <v>July</v>
      </c>
      <c r="Q159" s="5">
        <f>YEAR(InputData[[#This Row],[DATE]])</f>
        <v>2021</v>
      </c>
    </row>
    <row r="160" spans="1:17" x14ac:dyDescent="0.25">
      <c r="A160" s="11">
        <v>44401</v>
      </c>
      <c r="B160" s="12" t="s">
        <v>24</v>
      </c>
      <c r="C160" s="3">
        <v>4</v>
      </c>
      <c r="D160" s="3" t="s">
        <v>106</v>
      </c>
      <c r="E160" s="3" t="s">
        <v>107</v>
      </c>
      <c r="F160" s="13">
        <v>0</v>
      </c>
      <c r="G160" t="str">
        <f>VLOOKUP(InputData[[#This Row],[PRODUCT ID]],MasterData[],2,0)</f>
        <v>Product09</v>
      </c>
      <c r="H160" t="str">
        <f>VLOOKUP(InputData[[#This Row],[PRODUCT ID]],MasterData[],3,0)</f>
        <v>Category01</v>
      </c>
      <c r="I160" t="str">
        <f>VLOOKUP(InputData[[#This Row],[PRODUCT ID]],MasterData[],4,0)</f>
        <v>No.</v>
      </c>
      <c r="J160" s="6">
        <f>VLOOKUP(InputData[[#This Row],[PRODUCT ID]],MasterData[],5,0)</f>
        <v>6</v>
      </c>
      <c r="K160" s="6">
        <f>VLOOKUP(InputData[[#This Row],[PRODUCT ID]],MasterData[],6,0)</f>
        <v>7.8599999999999994</v>
      </c>
      <c r="L160" s="6">
        <f>InputData[[#This Row],[BUYING PRIZE]]*InputData[[#This Row],[QUANTITY]]</f>
        <v>24</v>
      </c>
      <c r="M160" s="6">
        <f>InputData[[#This Row],[SELLING PRICE]]*InputData[[#This Row],[QUANTITY]]*(1-InputData[[#This Row],[DISCOUNT %]])</f>
        <v>31.439999999999998</v>
      </c>
      <c r="N160" s="5">
        <f>DAY(InputData[[#This Row],[DATE]])</f>
        <v>24</v>
      </c>
      <c r="O160" s="5" t="str">
        <f>TEXT(InputData[[#This Row],[DATE]],"MMM")</f>
        <v>Jul</v>
      </c>
      <c r="P160" s="5" t="str">
        <f>TEXT(InputData[[#This Row],[DATE]],"MMMM")</f>
        <v>July</v>
      </c>
      <c r="Q160" s="5">
        <f>YEAR(InputData[[#This Row],[DATE]])</f>
        <v>2021</v>
      </c>
    </row>
    <row r="161" spans="1:17" x14ac:dyDescent="0.25">
      <c r="A161" s="11">
        <v>44406</v>
      </c>
      <c r="B161" s="12" t="s">
        <v>98</v>
      </c>
      <c r="C161" s="3">
        <v>15</v>
      </c>
      <c r="D161" s="3" t="s">
        <v>106</v>
      </c>
      <c r="E161" s="3" t="s">
        <v>107</v>
      </c>
      <c r="F161" s="13">
        <v>0</v>
      </c>
      <c r="G161" t="str">
        <f>VLOOKUP(InputData[[#This Row],[PRODUCT ID]],MasterData[],2,0)</f>
        <v>Product44</v>
      </c>
      <c r="H161" t="str">
        <f>VLOOKUP(InputData[[#This Row],[PRODUCT ID]],MasterData[],3,0)</f>
        <v>Category05</v>
      </c>
      <c r="I161" t="str">
        <f>VLOOKUP(InputData[[#This Row],[PRODUCT ID]],MasterData[],4,0)</f>
        <v>Kg</v>
      </c>
      <c r="J161" s="6">
        <f>VLOOKUP(InputData[[#This Row],[PRODUCT ID]],MasterData[],5,0)</f>
        <v>76</v>
      </c>
      <c r="K161" s="6">
        <f>VLOOKUP(InputData[[#This Row],[PRODUCT ID]],MasterData[],6,0)</f>
        <v>82.08</v>
      </c>
      <c r="L161" s="6">
        <f>InputData[[#This Row],[BUYING PRIZE]]*InputData[[#This Row],[QUANTITY]]</f>
        <v>1140</v>
      </c>
      <c r="M161" s="6">
        <f>InputData[[#This Row],[SELLING PRICE]]*InputData[[#This Row],[QUANTITY]]*(1-InputData[[#This Row],[DISCOUNT %]])</f>
        <v>1231.2</v>
      </c>
      <c r="N161" s="5">
        <f>DAY(InputData[[#This Row],[DATE]])</f>
        <v>29</v>
      </c>
      <c r="O161" s="5" t="str">
        <f>TEXT(InputData[[#This Row],[DATE]],"MMM")</f>
        <v>Jul</v>
      </c>
      <c r="P161" s="5" t="str">
        <f>TEXT(InputData[[#This Row],[DATE]],"MMMM")</f>
        <v>July</v>
      </c>
      <c r="Q161" s="5">
        <f>YEAR(InputData[[#This Row],[DATE]])</f>
        <v>2021</v>
      </c>
    </row>
    <row r="162" spans="1:17" x14ac:dyDescent="0.25">
      <c r="A162" s="11">
        <v>44409</v>
      </c>
      <c r="B162" s="12" t="s">
        <v>6</v>
      </c>
      <c r="C162" s="3">
        <v>11</v>
      </c>
      <c r="D162" s="3" t="s">
        <v>108</v>
      </c>
      <c r="E162" s="3" t="s">
        <v>107</v>
      </c>
      <c r="F162" s="13">
        <v>0</v>
      </c>
      <c r="G162" t="str">
        <f>VLOOKUP(InputData[[#This Row],[PRODUCT ID]],MasterData[],2,0)</f>
        <v>Product01</v>
      </c>
      <c r="H162" t="str">
        <f>VLOOKUP(InputData[[#This Row],[PRODUCT ID]],MasterData[],3,0)</f>
        <v>Category01</v>
      </c>
      <c r="I162" t="str">
        <f>VLOOKUP(InputData[[#This Row],[PRODUCT ID]],MasterData[],4,0)</f>
        <v>Kg</v>
      </c>
      <c r="J162" s="6">
        <f>VLOOKUP(InputData[[#This Row],[PRODUCT ID]],MasterData[],5,0)</f>
        <v>98</v>
      </c>
      <c r="K162" s="6">
        <f>VLOOKUP(InputData[[#This Row],[PRODUCT ID]],MasterData[],6,0)</f>
        <v>103.88</v>
      </c>
      <c r="L162" s="6">
        <f>InputData[[#This Row],[BUYING PRIZE]]*InputData[[#This Row],[QUANTITY]]</f>
        <v>1078</v>
      </c>
      <c r="M162" s="6">
        <f>InputData[[#This Row],[SELLING PRICE]]*InputData[[#This Row],[QUANTITY]]*(1-InputData[[#This Row],[DISCOUNT %]])</f>
        <v>1142.6799999999998</v>
      </c>
      <c r="N162" s="5">
        <f>DAY(InputData[[#This Row],[DATE]])</f>
        <v>1</v>
      </c>
      <c r="O162" s="5" t="str">
        <f>TEXT(InputData[[#This Row],[DATE]],"MMM")</f>
        <v>Aug</v>
      </c>
      <c r="P162" s="5" t="str">
        <f>TEXT(InputData[[#This Row],[DATE]],"MMMM")</f>
        <v>August</v>
      </c>
      <c r="Q162" s="5">
        <f>YEAR(InputData[[#This Row],[DATE]])</f>
        <v>2021</v>
      </c>
    </row>
    <row r="163" spans="1:17" x14ac:dyDescent="0.25">
      <c r="A163" s="11">
        <v>44410</v>
      </c>
      <c r="B163" s="12" t="s">
        <v>54</v>
      </c>
      <c r="C163" s="3">
        <v>3</v>
      </c>
      <c r="D163" s="3" t="s">
        <v>108</v>
      </c>
      <c r="E163" s="3" t="s">
        <v>106</v>
      </c>
      <c r="F163" s="13">
        <v>0</v>
      </c>
      <c r="G163" t="str">
        <f>VLOOKUP(InputData[[#This Row],[PRODUCT ID]],MasterData[],2,0)</f>
        <v>Product23</v>
      </c>
      <c r="H163" t="str">
        <f>VLOOKUP(InputData[[#This Row],[PRODUCT ID]],MasterData[],3,0)</f>
        <v>Category03</v>
      </c>
      <c r="I163" t="str">
        <f>VLOOKUP(InputData[[#This Row],[PRODUCT ID]],MasterData[],4,0)</f>
        <v>Ft</v>
      </c>
      <c r="J163" s="6">
        <f>VLOOKUP(InputData[[#This Row],[PRODUCT ID]],MasterData[],5,0)</f>
        <v>141</v>
      </c>
      <c r="K163" s="6">
        <f>VLOOKUP(InputData[[#This Row],[PRODUCT ID]],MasterData[],6,0)</f>
        <v>149.46</v>
      </c>
      <c r="L163" s="6">
        <f>InputData[[#This Row],[BUYING PRIZE]]*InputData[[#This Row],[QUANTITY]]</f>
        <v>423</v>
      </c>
      <c r="M163" s="6">
        <f>InputData[[#This Row],[SELLING PRICE]]*InputData[[#This Row],[QUANTITY]]*(1-InputData[[#This Row],[DISCOUNT %]])</f>
        <v>448.38</v>
      </c>
      <c r="N163" s="5">
        <f>DAY(InputData[[#This Row],[DATE]])</f>
        <v>2</v>
      </c>
      <c r="O163" s="5" t="str">
        <f>TEXT(InputData[[#This Row],[DATE]],"MMM")</f>
        <v>Aug</v>
      </c>
      <c r="P163" s="5" t="str">
        <f>TEXT(InputData[[#This Row],[DATE]],"MMMM")</f>
        <v>August</v>
      </c>
      <c r="Q163" s="5">
        <f>YEAR(InputData[[#This Row],[DATE]])</f>
        <v>2021</v>
      </c>
    </row>
    <row r="164" spans="1:17" x14ac:dyDescent="0.25">
      <c r="A164" s="11">
        <v>44411</v>
      </c>
      <c r="B164" s="12" t="s">
        <v>52</v>
      </c>
      <c r="C164" s="3">
        <v>13</v>
      </c>
      <c r="D164" s="3" t="s">
        <v>106</v>
      </c>
      <c r="E164" s="3" t="s">
        <v>106</v>
      </c>
      <c r="F164" s="13">
        <v>0</v>
      </c>
      <c r="G164" t="str">
        <f>VLOOKUP(InputData[[#This Row],[PRODUCT ID]],MasterData[],2,0)</f>
        <v>Product22</v>
      </c>
      <c r="H164" t="str">
        <f>VLOOKUP(InputData[[#This Row],[PRODUCT ID]],MasterData[],3,0)</f>
        <v>Category03</v>
      </c>
      <c r="I164" t="str">
        <f>VLOOKUP(InputData[[#This Row],[PRODUCT ID]],MasterData[],4,0)</f>
        <v>Ft</v>
      </c>
      <c r="J164" s="6">
        <f>VLOOKUP(InputData[[#This Row],[PRODUCT ID]],MasterData[],5,0)</f>
        <v>121</v>
      </c>
      <c r="K164" s="6">
        <f>VLOOKUP(InputData[[#This Row],[PRODUCT ID]],MasterData[],6,0)</f>
        <v>141.57</v>
      </c>
      <c r="L164" s="6">
        <f>InputData[[#This Row],[BUYING PRIZE]]*InputData[[#This Row],[QUANTITY]]</f>
        <v>1573</v>
      </c>
      <c r="M164" s="6">
        <f>InputData[[#This Row],[SELLING PRICE]]*InputData[[#This Row],[QUANTITY]]*(1-InputData[[#This Row],[DISCOUNT %]])</f>
        <v>1840.4099999999999</v>
      </c>
      <c r="N164" s="5">
        <f>DAY(InputData[[#This Row],[DATE]])</f>
        <v>3</v>
      </c>
      <c r="O164" s="5" t="str">
        <f>TEXT(InputData[[#This Row],[DATE]],"MMM")</f>
        <v>Aug</v>
      </c>
      <c r="P164" s="5" t="str">
        <f>TEXT(InputData[[#This Row],[DATE]],"MMMM")</f>
        <v>August</v>
      </c>
      <c r="Q164" s="5">
        <f>YEAR(InputData[[#This Row],[DATE]])</f>
        <v>2021</v>
      </c>
    </row>
    <row r="165" spans="1:17" x14ac:dyDescent="0.25">
      <c r="A165" s="11">
        <v>44411</v>
      </c>
      <c r="B165" s="12" t="s">
        <v>77</v>
      </c>
      <c r="C165" s="3">
        <v>12</v>
      </c>
      <c r="D165" s="3" t="s">
        <v>106</v>
      </c>
      <c r="E165" s="3" t="s">
        <v>106</v>
      </c>
      <c r="F165" s="13">
        <v>0</v>
      </c>
      <c r="G165" t="str">
        <f>VLOOKUP(InputData[[#This Row],[PRODUCT ID]],MasterData[],2,0)</f>
        <v>Product34</v>
      </c>
      <c r="H165" t="str">
        <f>VLOOKUP(InputData[[#This Row],[PRODUCT ID]],MasterData[],3,0)</f>
        <v>Category04</v>
      </c>
      <c r="I165" t="str">
        <f>VLOOKUP(InputData[[#This Row],[PRODUCT ID]],MasterData[],4,0)</f>
        <v>Lt</v>
      </c>
      <c r="J165" s="6">
        <f>VLOOKUP(InputData[[#This Row],[PRODUCT ID]],MasterData[],5,0)</f>
        <v>55</v>
      </c>
      <c r="K165" s="6">
        <f>VLOOKUP(InputData[[#This Row],[PRODUCT ID]],MasterData[],6,0)</f>
        <v>58.3</v>
      </c>
      <c r="L165" s="6">
        <f>InputData[[#This Row],[BUYING PRIZE]]*InputData[[#This Row],[QUANTITY]]</f>
        <v>660</v>
      </c>
      <c r="M165" s="6">
        <f>InputData[[#This Row],[SELLING PRICE]]*InputData[[#This Row],[QUANTITY]]*(1-InputData[[#This Row],[DISCOUNT %]])</f>
        <v>699.59999999999991</v>
      </c>
      <c r="N165" s="5">
        <f>DAY(InputData[[#This Row],[DATE]])</f>
        <v>3</v>
      </c>
      <c r="O165" s="5" t="str">
        <f>TEXT(InputData[[#This Row],[DATE]],"MMM")</f>
        <v>Aug</v>
      </c>
      <c r="P165" s="5" t="str">
        <f>TEXT(InputData[[#This Row],[DATE]],"MMMM")</f>
        <v>August</v>
      </c>
      <c r="Q165" s="5">
        <f>YEAR(InputData[[#This Row],[DATE]])</f>
        <v>2021</v>
      </c>
    </row>
    <row r="166" spans="1:17" x14ac:dyDescent="0.25">
      <c r="A166" s="11">
        <v>44413</v>
      </c>
      <c r="B166" s="12" t="s">
        <v>65</v>
      </c>
      <c r="C166" s="3">
        <v>14</v>
      </c>
      <c r="D166" s="3" t="s">
        <v>108</v>
      </c>
      <c r="E166" s="3" t="s">
        <v>107</v>
      </c>
      <c r="F166" s="13">
        <v>0</v>
      </c>
      <c r="G166" t="str">
        <f>VLOOKUP(InputData[[#This Row],[PRODUCT ID]],MasterData[],2,0)</f>
        <v>Product28</v>
      </c>
      <c r="H166" t="str">
        <f>VLOOKUP(InputData[[#This Row],[PRODUCT ID]],MasterData[],3,0)</f>
        <v>Category04</v>
      </c>
      <c r="I166" t="str">
        <f>VLOOKUP(InputData[[#This Row],[PRODUCT ID]],MasterData[],4,0)</f>
        <v>No.</v>
      </c>
      <c r="J166" s="6">
        <f>VLOOKUP(InputData[[#This Row],[PRODUCT ID]],MasterData[],5,0)</f>
        <v>37</v>
      </c>
      <c r="K166" s="6">
        <f>VLOOKUP(InputData[[#This Row],[PRODUCT ID]],MasterData[],6,0)</f>
        <v>41.81</v>
      </c>
      <c r="L166" s="6">
        <f>InputData[[#This Row],[BUYING PRIZE]]*InputData[[#This Row],[QUANTITY]]</f>
        <v>518</v>
      </c>
      <c r="M166" s="6">
        <f>InputData[[#This Row],[SELLING PRICE]]*InputData[[#This Row],[QUANTITY]]*(1-InputData[[#This Row],[DISCOUNT %]])</f>
        <v>585.34</v>
      </c>
      <c r="N166" s="5">
        <f>DAY(InputData[[#This Row],[DATE]])</f>
        <v>5</v>
      </c>
      <c r="O166" s="5" t="str">
        <f>TEXT(InputData[[#This Row],[DATE]],"MMM")</f>
        <v>Aug</v>
      </c>
      <c r="P166" s="5" t="str">
        <f>TEXT(InputData[[#This Row],[DATE]],"MMMM")</f>
        <v>August</v>
      </c>
      <c r="Q166" s="5">
        <f>YEAR(InputData[[#This Row],[DATE]])</f>
        <v>2021</v>
      </c>
    </row>
    <row r="167" spans="1:17" x14ac:dyDescent="0.25">
      <c r="A167" s="11">
        <v>44414</v>
      </c>
      <c r="B167" s="12" t="s">
        <v>83</v>
      </c>
      <c r="C167" s="3">
        <v>1</v>
      </c>
      <c r="D167" s="3" t="s">
        <v>105</v>
      </c>
      <c r="E167" s="3" t="s">
        <v>107</v>
      </c>
      <c r="F167" s="13">
        <v>0</v>
      </c>
      <c r="G167" t="str">
        <f>VLOOKUP(InputData[[#This Row],[PRODUCT ID]],MasterData[],2,0)</f>
        <v>Product37</v>
      </c>
      <c r="H167" t="str">
        <f>VLOOKUP(InputData[[#This Row],[PRODUCT ID]],MasterData[],3,0)</f>
        <v>Category05</v>
      </c>
      <c r="I167" t="str">
        <f>VLOOKUP(InputData[[#This Row],[PRODUCT ID]],MasterData[],4,0)</f>
        <v>Kg</v>
      </c>
      <c r="J167" s="6">
        <f>VLOOKUP(InputData[[#This Row],[PRODUCT ID]],MasterData[],5,0)</f>
        <v>67</v>
      </c>
      <c r="K167" s="6">
        <f>VLOOKUP(InputData[[#This Row],[PRODUCT ID]],MasterData[],6,0)</f>
        <v>85.76</v>
      </c>
      <c r="L167" s="6">
        <f>InputData[[#This Row],[BUYING PRIZE]]*InputData[[#This Row],[QUANTITY]]</f>
        <v>67</v>
      </c>
      <c r="M167" s="6">
        <f>InputData[[#This Row],[SELLING PRICE]]*InputData[[#This Row],[QUANTITY]]*(1-InputData[[#This Row],[DISCOUNT %]])</f>
        <v>85.76</v>
      </c>
      <c r="N167" s="5">
        <f>DAY(InputData[[#This Row],[DATE]])</f>
        <v>6</v>
      </c>
      <c r="O167" s="5" t="str">
        <f>TEXT(InputData[[#This Row],[DATE]],"MMM")</f>
        <v>Aug</v>
      </c>
      <c r="P167" s="5" t="str">
        <f>TEXT(InputData[[#This Row],[DATE]],"MMMM")</f>
        <v>August</v>
      </c>
      <c r="Q167" s="5">
        <f>YEAR(InputData[[#This Row],[DATE]])</f>
        <v>2021</v>
      </c>
    </row>
    <row r="168" spans="1:17" x14ac:dyDescent="0.25">
      <c r="A168" s="11">
        <v>44418</v>
      </c>
      <c r="B168" s="12" t="s">
        <v>16</v>
      </c>
      <c r="C168" s="3">
        <v>4</v>
      </c>
      <c r="D168" s="3" t="s">
        <v>105</v>
      </c>
      <c r="E168" s="3" t="s">
        <v>107</v>
      </c>
      <c r="F168" s="13">
        <v>0</v>
      </c>
      <c r="G168" t="str">
        <f>VLOOKUP(InputData[[#This Row],[PRODUCT ID]],MasterData[],2,0)</f>
        <v>Product05</v>
      </c>
      <c r="H168" t="str">
        <f>VLOOKUP(InputData[[#This Row],[PRODUCT ID]],MasterData[],3,0)</f>
        <v>Category01</v>
      </c>
      <c r="I168" t="str">
        <f>VLOOKUP(InputData[[#This Row],[PRODUCT ID]],MasterData[],4,0)</f>
        <v>Ft</v>
      </c>
      <c r="J168" s="6">
        <f>VLOOKUP(InputData[[#This Row],[PRODUCT ID]],MasterData[],5,0)</f>
        <v>133</v>
      </c>
      <c r="K168" s="6">
        <f>VLOOKUP(InputData[[#This Row],[PRODUCT ID]],MasterData[],6,0)</f>
        <v>155.61000000000001</v>
      </c>
      <c r="L168" s="6">
        <f>InputData[[#This Row],[BUYING PRIZE]]*InputData[[#This Row],[QUANTITY]]</f>
        <v>532</v>
      </c>
      <c r="M168" s="6">
        <f>InputData[[#This Row],[SELLING PRICE]]*InputData[[#This Row],[QUANTITY]]*(1-InputData[[#This Row],[DISCOUNT %]])</f>
        <v>622.44000000000005</v>
      </c>
      <c r="N168" s="5">
        <f>DAY(InputData[[#This Row],[DATE]])</f>
        <v>10</v>
      </c>
      <c r="O168" s="5" t="str">
        <f>TEXT(InputData[[#This Row],[DATE]],"MMM")</f>
        <v>Aug</v>
      </c>
      <c r="P168" s="5" t="str">
        <f>TEXT(InputData[[#This Row],[DATE]],"MMMM")</f>
        <v>August</v>
      </c>
      <c r="Q168" s="5">
        <f>YEAR(InputData[[#This Row],[DATE]])</f>
        <v>2021</v>
      </c>
    </row>
    <row r="169" spans="1:17" x14ac:dyDescent="0.25">
      <c r="A169" s="11">
        <v>44418</v>
      </c>
      <c r="B169" s="12" t="s">
        <v>98</v>
      </c>
      <c r="C169" s="3">
        <v>10</v>
      </c>
      <c r="D169" s="3" t="s">
        <v>106</v>
      </c>
      <c r="E169" s="3" t="s">
        <v>107</v>
      </c>
      <c r="F169" s="13">
        <v>0</v>
      </c>
      <c r="G169" t="str">
        <f>VLOOKUP(InputData[[#This Row],[PRODUCT ID]],MasterData[],2,0)</f>
        <v>Product44</v>
      </c>
      <c r="H169" t="str">
        <f>VLOOKUP(InputData[[#This Row],[PRODUCT ID]],MasterData[],3,0)</f>
        <v>Category05</v>
      </c>
      <c r="I169" t="str">
        <f>VLOOKUP(InputData[[#This Row],[PRODUCT ID]],MasterData[],4,0)</f>
        <v>Kg</v>
      </c>
      <c r="J169" s="6">
        <f>VLOOKUP(InputData[[#This Row],[PRODUCT ID]],MasterData[],5,0)</f>
        <v>76</v>
      </c>
      <c r="K169" s="6">
        <f>VLOOKUP(InputData[[#This Row],[PRODUCT ID]],MasterData[],6,0)</f>
        <v>82.08</v>
      </c>
      <c r="L169" s="6">
        <f>InputData[[#This Row],[BUYING PRIZE]]*InputData[[#This Row],[QUANTITY]]</f>
        <v>760</v>
      </c>
      <c r="M169" s="6">
        <f>InputData[[#This Row],[SELLING PRICE]]*InputData[[#This Row],[QUANTITY]]*(1-InputData[[#This Row],[DISCOUNT %]])</f>
        <v>820.8</v>
      </c>
      <c r="N169" s="5">
        <f>DAY(InputData[[#This Row],[DATE]])</f>
        <v>10</v>
      </c>
      <c r="O169" s="5" t="str">
        <f>TEXT(InputData[[#This Row],[DATE]],"MMM")</f>
        <v>Aug</v>
      </c>
      <c r="P169" s="5" t="str">
        <f>TEXT(InputData[[#This Row],[DATE]],"MMMM")</f>
        <v>August</v>
      </c>
      <c r="Q169" s="5">
        <f>YEAR(InputData[[#This Row],[DATE]])</f>
        <v>2021</v>
      </c>
    </row>
    <row r="170" spans="1:17" x14ac:dyDescent="0.25">
      <c r="A170" s="11">
        <v>44418</v>
      </c>
      <c r="B170" s="12" t="s">
        <v>18</v>
      </c>
      <c r="C170" s="3">
        <v>6</v>
      </c>
      <c r="D170" s="3" t="s">
        <v>108</v>
      </c>
      <c r="E170" s="3" t="s">
        <v>107</v>
      </c>
      <c r="F170" s="13">
        <v>0</v>
      </c>
      <c r="G170" t="str">
        <f>VLOOKUP(InputData[[#This Row],[PRODUCT ID]],MasterData[],2,0)</f>
        <v>Product06</v>
      </c>
      <c r="H170" t="str">
        <f>VLOOKUP(InputData[[#This Row],[PRODUCT ID]],MasterData[],3,0)</f>
        <v>Category01</v>
      </c>
      <c r="I170" t="str">
        <f>VLOOKUP(InputData[[#This Row],[PRODUCT ID]],MasterData[],4,0)</f>
        <v>Kg</v>
      </c>
      <c r="J170" s="6">
        <f>VLOOKUP(InputData[[#This Row],[PRODUCT ID]],MasterData[],5,0)</f>
        <v>75</v>
      </c>
      <c r="K170" s="6">
        <f>VLOOKUP(InputData[[#This Row],[PRODUCT ID]],MasterData[],6,0)</f>
        <v>85.5</v>
      </c>
      <c r="L170" s="6">
        <f>InputData[[#This Row],[BUYING PRIZE]]*InputData[[#This Row],[QUANTITY]]</f>
        <v>450</v>
      </c>
      <c r="M170" s="6">
        <f>InputData[[#This Row],[SELLING PRICE]]*InputData[[#This Row],[QUANTITY]]*(1-InputData[[#This Row],[DISCOUNT %]])</f>
        <v>513</v>
      </c>
      <c r="N170" s="5">
        <f>DAY(InputData[[#This Row],[DATE]])</f>
        <v>10</v>
      </c>
      <c r="O170" s="5" t="str">
        <f>TEXT(InputData[[#This Row],[DATE]],"MMM")</f>
        <v>Aug</v>
      </c>
      <c r="P170" s="5" t="str">
        <f>TEXT(InputData[[#This Row],[DATE]],"MMMM")</f>
        <v>August</v>
      </c>
      <c r="Q170" s="5">
        <f>YEAR(InputData[[#This Row],[DATE]])</f>
        <v>2021</v>
      </c>
    </row>
    <row r="171" spans="1:17" x14ac:dyDescent="0.25">
      <c r="A171" s="11">
        <v>44419</v>
      </c>
      <c r="B171" s="12" t="s">
        <v>54</v>
      </c>
      <c r="C171" s="3">
        <v>4</v>
      </c>
      <c r="D171" s="3" t="s">
        <v>108</v>
      </c>
      <c r="E171" s="3" t="s">
        <v>106</v>
      </c>
      <c r="F171" s="13">
        <v>0</v>
      </c>
      <c r="G171" t="str">
        <f>VLOOKUP(InputData[[#This Row],[PRODUCT ID]],MasterData[],2,0)</f>
        <v>Product23</v>
      </c>
      <c r="H171" t="str">
        <f>VLOOKUP(InputData[[#This Row],[PRODUCT ID]],MasterData[],3,0)</f>
        <v>Category03</v>
      </c>
      <c r="I171" t="str">
        <f>VLOOKUP(InputData[[#This Row],[PRODUCT ID]],MasterData[],4,0)</f>
        <v>Ft</v>
      </c>
      <c r="J171" s="6">
        <f>VLOOKUP(InputData[[#This Row],[PRODUCT ID]],MasterData[],5,0)</f>
        <v>141</v>
      </c>
      <c r="K171" s="6">
        <f>VLOOKUP(InputData[[#This Row],[PRODUCT ID]],MasterData[],6,0)</f>
        <v>149.46</v>
      </c>
      <c r="L171" s="6">
        <f>InputData[[#This Row],[BUYING PRIZE]]*InputData[[#This Row],[QUANTITY]]</f>
        <v>564</v>
      </c>
      <c r="M171" s="6">
        <f>InputData[[#This Row],[SELLING PRICE]]*InputData[[#This Row],[QUANTITY]]*(1-InputData[[#This Row],[DISCOUNT %]])</f>
        <v>597.84</v>
      </c>
      <c r="N171" s="5">
        <f>DAY(InputData[[#This Row],[DATE]])</f>
        <v>11</v>
      </c>
      <c r="O171" s="5" t="str">
        <f>TEXT(InputData[[#This Row],[DATE]],"MMM")</f>
        <v>Aug</v>
      </c>
      <c r="P171" s="5" t="str">
        <f>TEXT(InputData[[#This Row],[DATE]],"MMMM")</f>
        <v>August</v>
      </c>
      <c r="Q171" s="5">
        <f>YEAR(InputData[[#This Row],[DATE]])</f>
        <v>2021</v>
      </c>
    </row>
    <row r="172" spans="1:17" x14ac:dyDescent="0.25">
      <c r="A172" s="11">
        <v>44421</v>
      </c>
      <c r="B172" s="12" t="s">
        <v>29</v>
      </c>
      <c r="C172" s="3">
        <v>13</v>
      </c>
      <c r="D172" s="3" t="s">
        <v>108</v>
      </c>
      <c r="E172" s="3" t="s">
        <v>106</v>
      </c>
      <c r="F172" s="13">
        <v>0</v>
      </c>
      <c r="G172" t="str">
        <f>VLOOKUP(InputData[[#This Row],[PRODUCT ID]],MasterData[],2,0)</f>
        <v>Product11</v>
      </c>
      <c r="H172" t="str">
        <f>VLOOKUP(InputData[[#This Row],[PRODUCT ID]],MasterData[],3,0)</f>
        <v>Category02</v>
      </c>
      <c r="I172" t="str">
        <f>VLOOKUP(InputData[[#This Row],[PRODUCT ID]],MasterData[],4,0)</f>
        <v>Lt</v>
      </c>
      <c r="J172" s="6">
        <f>VLOOKUP(InputData[[#This Row],[PRODUCT ID]],MasterData[],5,0)</f>
        <v>44</v>
      </c>
      <c r="K172" s="6">
        <f>VLOOKUP(InputData[[#This Row],[PRODUCT ID]],MasterData[],6,0)</f>
        <v>48.4</v>
      </c>
      <c r="L172" s="6">
        <f>InputData[[#This Row],[BUYING PRIZE]]*InputData[[#This Row],[QUANTITY]]</f>
        <v>572</v>
      </c>
      <c r="M172" s="6">
        <f>InputData[[#This Row],[SELLING PRICE]]*InputData[[#This Row],[QUANTITY]]*(1-InputData[[#This Row],[DISCOUNT %]])</f>
        <v>629.19999999999993</v>
      </c>
      <c r="N172" s="5">
        <f>DAY(InputData[[#This Row],[DATE]])</f>
        <v>13</v>
      </c>
      <c r="O172" s="5" t="str">
        <f>TEXT(InputData[[#This Row],[DATE]],"MMM")</f>
        <v>Aug</v>
      </c>
      <c r="P172" s="5" t="str">
        <f>TEXT(InputData[[#This Row],[DATE]],"MMMM")</f>
        <v>August</v>
      </c>
      <c r="Q172" s="5">
        <f>YEAR(InputData[[#This Row],[DATE]])</f>
        <v>2021</v>
      </c>
    </row>
    <row r="173" spans="1:17" x14ac:dyDescent="0.25">
      <c r="A173" s="11">
        <v>44421</v>
      </c>
      <c r="B173" s="12" t="s">
        <v>63</v>
      </c>
      <c r="C173" s="3">
        <v>9</v>
      </c>
      <c r="D173" s="3" t="s">
        <v>108</v>
      </c>
      <c r="E173" s="3" t="s">
        <v>106</v>
      </c>
      <c r="F173" s="13">
        <v>0</v>
      </c>
      <c r="G173" t="str">
        <f>VLOOKUP(InputData[[#This Row],[PRODUCT ID]],MasterData[],2,0)</f>
        <v>Product27</v>
      </c>
      <c r="H173" t="str">
        <f>VLOOKUP(InputData[[#This Row],[PRODUCT ID]],MasterData[],3,0)</f>
        <v>Category04</v>
      </c>
      <c r="I173" t="str">
        <f>VLOOKUP(InputData[[#This Row],[PRODUCT ID]],MasterData[],4,0)</f>
        <v>Lt</v>
      </c>
      <c r="J173" s="6">
        <f>VLOOKUP(InputData[[#This Row],[PRODUCT ID]],MasterData[],5,0)</f>
        <v>48</v>
      </c>
      <c r="K173" s="6">
        <f>VLOOKUP(InputData[[#This Row],[PRODUCT ID]],MasterData[],6,0)</f>
        <v>57.120000000000005</v>
      </c>
      <c r="L173" s="6">
        <f>InputData[[#This Row],[BUYING PRIZE]]*InputData[[#This Row],[QUANTITY]]</f>
        <v>432</v>
      </c>
      <c r="M173" s="6">
        <f>InputData[[#This Row],[SELLING PRICE]]*InputData[[#This Row],[QUANTITY]]*(1-InputData[[#This Row],[DISCOUNT %]])</f>
        <v>514.08000000000004</v>
      </c>
      <c r="N173" s="5">
        <f>DAY(InputData[[#This Row],[DATE]])</f>
        <v>13</v>
      </c>
      <c r="O173" s="5" t="str">
        <f>TEXT(InputData[[#This Row],[DATE]],"MMM")</f>
        <v>Aug</v>
      </c>
      <c r="P173" s="5" t="str">
        <f>TEXT(InputData[[#This Row],[DATE]],"MMMM")</f>
        <v>August</v>
      </c>
      <c r="Q173" s="5">
        <f>YEAR(InputData[[#This Row],[DATE]])</f>
        <v>2021</v>
      </c>
    </row>
    <row r="174" spans="1:17" x14ac:dyDescent="0.25">
      <c r="A174" s="11">
        <v>44424</v>
      </c>
      <c r="B174" s="12" t="s">
        <v>12</v>
      </c>
      <c r="C174" s="3">
        <v>3</v>
      </c>
      <c r="D174" s="3" t="s">
        <v>106</v>
      </c>
      <c r="E174" s="3" t="s">
        <v>106</v>
      </c>
      <c r="F174" s="13">
        <v>0</v>
      </c>
      <c r="G174" t="str">
        <f>VLOOKUP(InputData[[#This Row],[PRODUCT ID]],MasterData[],2,0)</f>
        <v>Product03</v>
      </c>
      <c r="H174" t="str">
        <f>VLOOKUP(InputData[[#This Row],[PRODUCT ID]],MasterData[],3,0)</f>
        <v>Category01</v>
      </c>
      <c r="I174" t="str">
        <f>VLOOKUP(InputData[[#This Row],[PRODUCT ID]],MasterData[],4,0)</f>
        <v>Kg</v>
      </c>
      <c r="J174" s="6">
        <f>VLOOKUP(InputData[[#This Row],[PRODUCT ID]],MasterData[],5,0)</f>
        <v>71</v>
      </c>
      <c r="K174" s="6">
        <f>VLOOKUP(InputData[[#This Row],[PRODUCT ID]],MasterData[],6,0)</f>
        <v>80.94</v>
      </c>
      <c r="L174" s="6">
        <f>InputData[[#This Row],[BUYING PRIZE]]*InputData[[#This Row],[QUANTITY]]</f>
        <v>213</v>
      </c>
      <c r="M174" s="6">
        <f>InputData[[#This Row],[SELLING PRICE]]*InputData[[#This Row],[QUANTITY]]*(1-InputData[[#This Row],[DISCOUNT %]])</f>
        <v>242.82</v>
      </c>
      <c r="N174" s="5">
        <f>DAY(InputData[[#This Row],[DATE]])</f>
        <v>16</v>
      </c>
      <c r="O174" s="5" t="str">
        <f>TEXT(InputData[[#This Row],[DATE]],"MMM")</f>
        <v>Aug</v>
      </c>
      <c r="P174" s="5" t="str">
        <f>TEXT(InputData[[#This Row],[DATE]],"MMMM")</f>
        <v>August</v>
      </c>
      <c r="Q174" s="5">
        <f>YEAR(InputData[[#This Row],[DATE]])</f>
        <v>2021</v>
      </c>
    </row>
    <row r="175" spans="1:17" x14ac:dyDescent="0.25">
      <c r="A175" s="11">
        <v>44426</v>
      </c>
      <c r="B175" s="12" t="s">
        <v>58</v>
      </c>
      <c r="C175" s="3">
        <v>6</v>
      </c>
      <c r="D175" s="3" t="s">
        <v>108</v>
      </c>
      <c r="E175" s="3" t="s">
        <v>106</v>
      </c>
      <c r="F175" s="13">
        <v>0</v>
      </c>
      <c r="G175" t="str">
        <f>VLOOKUP(InputData[[#This Row],[PRODUCT ID]],MasterData[],2,0)</f>
        <v>Product25</v>
      </c>
      <c r="H175" t="str">
        <f>VLOOKUP(InputData[[#This Row],[PRODUCT ID]],MasterData[],3,0)</f>
        <v>Category03</v>
      </c>
      <c r="I175" t="str">
        <f>VLOOKUP(InputData[[#This Row],[PRODUCT ID]],MasterData[],4,0)</f>
        <v>No.</v>
      </c>
      <c r="J175" s="6">
        <f>VLOOKUP(InputData[[#This Row],[PRODUCT ID]],MasterData[],5,0)</f>
        <v>7</v>
      </c>
      <c r="K175" s="6">
        <f>VLOOKUP(InputData[[#This Row],[PRODUCT ID]],MasterData[],6,0)</f>
        <v>8.33</v>
      </c>
      <c r="L175" s="6">
        <f>InputData[[#This Row],[BUYING PRIZE]]*InputData[[#This Row],[QUANTITY]]</f>
        <v>42</v>
      </c>
      <c r="M175" s="6">
        <f>InputData[[#This Row],[SELLING PRICE]]*InputData[[#This Row],[QUANTITY]]*(1-InputData[[#This Row],[DISCOUNT %]])</f>
        <v>49.980000000000004</v>
      </c>
      <c r="N175" s="5">
        <f>DAY(InputData[[#This Row],[DATE]])</f>
        <v>18</v>
      </c>
      <c r="O175" s="5" t="str">
        <f>TEXT(InputData[[#This Row],[DATE]],"MMM")</f>
        <v>Aug</v>
      </c>
      <c r="P175" s="5" t="str">
        <f>TEXT(InputData[[#This Row],[DATE]],"MMMM")</f>
        <v>August</v>
      </c>
      <c r="Q175" s="5">
        <f>YEAR(InputData[[#This Row],[DATE]])</f>
        <v>2021</v>
      </c>
    </row>
    <row r="176" spans="1:17" x14ac:dyDescent="0.25">
      <c r="A176" s="11">
        <v>44428</v>
      </c>
      <c r="B176" s="12" t="s">
        <v>47</v>
      </c>
      <c r="C176" s="3">
        <v>15</v>
      </c>
      <c r="D176" s="3" t="s">
        <v>108</v>
      </c>
      <c r="E176" s="3" t="s">
        <v>107</v>
      </c>
      <c r="F176" s="13">
        <v>0</v>
      </c>
      <c r="G176" t="str">
        <f>VLOOKUP(InputData[[#This Row],[PRODUCT ID]],MasterData[],2,0)</f>
        <v>Product20</v>
      </c>
      <c r="H176" t="str">
        <f>VLOOKUP(InputData[[#This Row],[PRODUCT ID]],MasterData[],3,0)</f>
        <v>Category03</v>
      </c>
      <c r="I176" t="str">
        <f>VLOOKUP(InputData[[#This Row],[PRODUCT ID]],MasterData[],4,0)</f>
        <v>Lt</v>
      </c>
      <c r="J176" s="6">
        <f>VLOOKUP(InputData[[#This Row],[PRODUCT ID]],MasterData[],5,0)</f>
        <v>61</v>
      </c>
      <c r="K176" s="6">
        <f>VLOOKUP(InputData[[#This Row],[PRODUCT ID]],MasterData[],6,0)</f>
        <v>76.25</v>
      </c>
      <c r="L176" s="6">
        <f>InputData[[#This Row],[BUYING PRIZE]]*InputData[[#This Row],[QUANTITY]]</f>
        <v>915</v>
      </c>
      <c r="M176" s="6">
        <f>InputData[[#This Row],[SELLING PRICE]]*InputData[[#This Row],[QUANTITY]]*(1-InputData[[#This Row],[DISCOUNT %]])</f>
        <v>1143.75</v>
      </c>
      <c r="N176" s="5">
        <f>DAY(InputData[[#This Row],[DATE]])</f>
        <v>20</v>
      </c>
      <c r="O176" s="5" t="str">
        <f>TEXT(InputData[[#This Row],[DATE]],"MMM")</f>
        <v>Aug</v>
      </c>
      <c r="P176" s="5" t="str">
        <f>TEXT(InputData[[#This Row],[DATE]],"MMMM")</f>
        <v>August</v>
      </c>
      <c r="Q176" s="5">
        <f>YEAR(InputData[[#This Row],[DATE]])</f>
        <v>2021</v>
      </c>
    </row>
    <row r="177" spans="1:17" x14ac:dyDescent="0.25">
      <c r="A177" s="11">
        <v>44428</v>
      </c>
      <c r="B177" s="12" t="s">
        <v>71</v>
      </c>
      <c r="C177" s="3">
        <v>9</v>
      </c>
      <c r="D177" s="3" t="s">
        <v>108</v>
      </c>
      <c r="E177" s="3" t="s">
        <v>106</v>
      </c>
      <c r="F177" s="13">
        <v>0</v>
      </c>
      <c r="G177" t="str">
        <f>VLOOKUP(InputData[[#This Row],[PRODUCT ID]],MasterData[],2,0)</f>
        <v>Product31</v>
      </c>
      <c r="H177" t="str">
        <f>VLOOKUP(InputData[[#This Row],[PRODUCT ID]],MasterData[],3,0)</f>
        <v>Category04</v>
      </c>
      <c r="I177" t="str">
        <f>VLOOKUP(InputData[[#This Row],[PRODUCT ID]],MasterData[],4,0)</f>
        <v>Kg</v>
      </c>
      <c r="J177" s="6">
        <f>VLOOKUP(InputData[[#This Row],[PRODUCT ID]],MasterData[],5,0)</f>
        <v>93</v>
      </c>
      <c r="K177" s="6">
        <f>VLOOKUP(InputData[[#This Row],[PRODUCT ID]],MasterData[],6,0)</f>
        <v>104.16</v>
      </c>
      <c r="L177" s="6">
        <f>InputData[[#This Row],[BUYING PRIZE]]*InputData[[#This Row],[QUANTITY]]</f>
        <v>837</v>
      </c>
      <c r="M177" s="6">
        <f>InputData[[#This Row],[SELLING PRICE]]*InputData[[#This Row],[QUANTITY]]*(1-InputData[[#This Row],[DISCOUNT %]])</f>
        <v>937.43999999999994</v>
      </c>
      <c r="N177" s="5">
        <f>DAY(InputData[[#This Row],[DATE]])</f>
        <v>20</v>
      </c>
      <c r="O177" s="5" t="str">
        <f>TEXT(InputData[[#This Row],[DATE]],"MMM")</f>
        <v>Aug</v>
      </c>
      <c r="P177" s="5" t="str">
        <f>TEXT(InputData[[#This Row],[DATE]],"MMMM")</f>
        <v>August</v>
      </c>
      <c r="Q177" s="5">
        <f>YEAR(InputData[[#This Row],[DATE]])</f>
        <v>2021</v>
      </c>
    </row>
    <row r="178" spans="1:17" x14ac:dyDescent="0.25">
      <c r="A178" s="11">
        <v>44428</v>
      </c>
      <c r="B178" s="12" t="s">
        <v>65</v>
      </c>
      <c r="C178" s="3">
        <v>13</v>
      </c>
      <c r="D178" s="3" t="s">
        <v>108</v>
      </c>
      <c r="E178" s="3" t="s">
        <v>106</v>
      </c>
      <c r="F178" s="13">
        <v>0</v>
      </c>
      <c r="G178" t="str">
        <f>VLOOKUP(InputData[[#This Row],[PRODUCT ID]],MasterData[],2,0)</f>
        <v>Product28</v>
      </c>
      <c r="H178" t="str">
        <f>VLOOKUP(InputData[[#This Row],[PRODUCT ID]],MasterData[],3,0)</f>
        <v>Category04</v>
      </c>
      <c r="I178" t="str">
        <f>VLOOKUP(InputData[[#This Row],[PRODUCT ID]],MasterData[],4,0)</f>
        <v>No.</v>
      </c>
      <c r="J178" s="6">
        <f>VLOOKUP(InputData[[#This Row],[PRODUCT ID]],MasterData[],5,0)</f>
        <v>37</v>
      </c>
      <c r="K178" s="6">
        <f>VLOOKUP(InputData[[#This Row],[PRODUCT ID]],MasterData[],6,0)</f>
        <v>41.81</v>
      </c>
      <c r="L178" s="6">
        <f>InputData[[#This Row],[BUYING PRIZE]]*InputData[[#This Row],[QUANTITY]]</f>
        <v>481</v>
      </c>
      <c r="M178" s="6">
        <f>InputData[[#This Row],[SELLING PRICE]]*InputData[[#This Row],[QUANTITY]]*(1-InputData[[#This Row],[DISCOUNT %]])</f>
        <v>543.53</v>
      </c>
      <c r="N178" s="5">
        <f>DAY(InputData[[#This Row],[DATE]])</f>
        <v>20</v>
      </c>
      <c r="O178" s="5" t="str">
        <f>TEXT(InputData[[#This Row],[DATE]],"MMM")</f>
        <v>Aug</v>
      </c>
      <c r="P178" s="5" t="str">
        <f>TEXT(InputData[[#This Row],[DATE]],"MMMM")</f>
        <v>August</v>
      </c>
      <c r="Q178" s="5">
        <f>YEAR(InputData[[#This Row],[DATE]])</f>
        <v>2021</v>
      </c>
    </row>
    <row r="179" spans="1:17" x14ac:dyDescent="0.25">
      <c r="A179" s="11">
        <v>44434</v>
      </c>
      <c r="B179" s="12" t="s">
        <v>88</v>
      </c>
      <c r="C179" s="3">
        <v>4</v>
      </c>
      <c r="D179" s="3" t="s">
        <v>108</v>
      </c>
      <c r="E179" s="3" t="s">
        <v>106</v>
      </c>
      <c r="F179" s="13">
        <v>0</v>
      </c>
      <c r="G179" t="str">
        <f>VLOOKUP(InputData[[#This Row],[PRODUCT ID]],MasterData[],2,0)</f>
        <v>Product39</v>
      </c>
      <c r="H179" t="str">
        <f>VLOOKUP(InputData[[#This Row],[PRODUCT ID]],MasterData[],3,0)</f>
        <v>Category05</v>
      </c>
      <c r="I179" t="str">
        <f>VLOOKUP(InputData[[#This Row],[PRODUCT ID]],MasterData[],4,0)</f>
        <v>No.</v>
      </c>
      <c r="J179" s="6">
        <f>VLOOKUP(InputData[[#This Row],[PRODUCT ID]],MasterData[],5,0)</f>
        <v>37</v>
      </c>
      <c r="K179" s="6">
        <f>VLOOKUP(InputData[[#This Row],[PRODUCT ID]],MasterData[],6,0)</f>
        <v>42.55</v>
      </c>
      <c r="L179" s="6">
        <f>InputData[[#This Row],[BUYING PRIZE]]*InputData[[#This Row],[QUANTITY]]</f>
        <v>148</v>
      </c>
      <c r="M179" s="6">
        <f>InputData[[#This Row],[SELLING PRICE]]*InputData[[#This Row],[QUANTITY]]*(1-InputData[[#This Row],[DISCOUNT %]])</f>
        <v>170.2</v>
      </c>
      <c r="N179" s="5">
        <f>DAY(InputData[[#This Row],[DATE]])</f>
        <v>26</v>
      </c>
      <c r="O179" s="5" t="str">
        <f>TEXT(InputData[[#This Row],[DATE]],"MMM")</f>
        <v>Aug</v>
      </c>
      <c r="P179" s="5" t="str">
        <f>TEXT(InputData[[#This Row],[DATE]],"MMMM")</f>
        <v>August</v>
      </c>
      <c r="Q179" s="5">
        <f>YEAR(InputData[[#This Row],[DATE]])</f>
        <v>2021</v>
      </c>
    </row>
    <row r="180" spans="1:17" x14ac:dyDescent="0.25">
      <c r="A180" s="11">
        <v>44437</v>
      </c>
      <c r="B180" s="12" t="s">
        <v>77</v>
      </c>
      <c r="C180" s="3">
        <v>12</v>
      </c>
      <c r="D180" s="3" t="s">
        <v>105</v>
      </c>
      <c r="E180" s="3" t="s">
        <v>106</v>
      </c>
      <c r="F180" s="13">
        <v>0</v>
      </c>
      <c r="G180" t="str">
        <f>VLOOKUP(InputData[[#This Row],[PRODUCT ID]],MasterData[],2,0)</f>
        <v>Product34</v>
      </c>
      <c r="H180" t="str">
        <f>VLOOKUP(InputData[[#This Row],[PRODUCT ID]],MasterData[],3,0)</f>
        <v>Category04</v>
      </c>
      <c r="I180" t="str">
        <f>VLOOKUP(InputData[[#This Row],[PRODUCT ID]],MasterData[],4,0)</f>
        <v>Lt</v>
      </c>
      <c r="J180" s="6">
        <f>VLOOKUP(InputData[[#This Row],[PRODUCT ID]],MasterData[],5,0)</f>
        <v>55</v>
      </c>
      <c r="K180" s="6">
        <f>VLOOKUP(InputData[[#This Row],[PRODUCT ID]],MasterData[],6,0)</f>
        <v>58.3</v>
      </c>
      <c r="L180" s="6">
        <f>InputData[[#This Row],[BUYING PRIZE]]*InputData[[#This Row],[QUANTITY]]</f>
        <v>660</v>
      </c>
      <c r="M180" s="6">
        <f>InputData[[#This Row],[SELLING PRICE]]*InputData[[#This Row],[QUANTITY]]*(1-InputData[[#This Row],[DISCOUNT %]])</f>
        <v>699.59999999999991</v>
      </c>
      <c r="N180" s="5">
        <f>DAY(InputData[[#This Row],[DATE]])</f>
        <v>29</v>
      </c>
      <c r="O180" s="5" t="str">
        <f>TEXT(InputData[[#This Row],[DATE]],"MMM")</f>
        <v>Aug</v>
      </c>
      <c r="P180" s="5" t="str">
        <f>TEXT(InputData[[#This Row],[DATE]],"MMMM")</f>
        <v>August</v>
      </c>
      <c r="Q180" s="5">
        <f>YEAR(InputData[[#This Row],[DATE]])</f>
        <v>2021</v>
      </c>
    </row>
    <row r="181" spans="1:17" x14ac:dyDescent="0.25">
      <c r="A181" s="11">
        <v>44438</v>
      </c>
      <c r="B181" s="12" t="s">
        <v>33</v>
      </c>
      <c r="C181" s="3">
        <v>13</v>
      </c>
      <c r="D181" s="3" t="s">
        <v>108</v>
      </c>
      <c r="E181" s="3" t="s">
        <v>106</v>
      </c>
      <c r="F181" s="13">
        <v>0</v>
      </c>
      <c r="G181" t="str">
        <f>VLOOKUP(InputData[[#This Row],[PRODUCT ID]],MasterData[],2,0)</f>
        <v>Product13</v>
      </c>
      <c r="H181" t="str">
        <f>VLOOKUP(InputData[[#This Row],[PRODUCT ID]],MasterData[],3,0)</f>
        <v>Category02</v>
      </c>
      <c r="I181" t="str">
        <f>VLOOKUP(InputData[[#This Row],[PRODUCT ID]],MasterData[],4,0)</f>
        <v>Kg</v>
      </c>
      <c r="J181" s="6">
        <f>VLOOKUP(InputData[[#This Row],[PRODUCT ID]],MasterData[],5,0)</f>
        <v>112</v>
      </c>
      <c r="K181" s="6">
        <f>VLOOKUP(InputData[[#This Row],[PRODUCT ID]],MasterData[],6,0)</f>
        <v>122.08</v>
      </c>
      <c r="L181" s="6">
        <f>InputData[[#This Row],[BUYING PRIZE]]*InputData[[#This Row],[QUANTITY]]</f>
        <v>1456</v>
      </c>
      <c r="M181" s="6">
        <f>InputData[[#This Row],[SELLING PRICE]]*InputData[[#This Row],[QUANTITY]]*(1-InputData[[#This Row],[DISCOUNT %]])</f>
        <v>1587.04</v>
      </c>
      <c r="N181" s="5">
        <f>DAY(InputData[[#This Row],[DATE]])</f>
        <v>30</v>
      </c>
      <c r="O181" s="5" t="str">
        <f>TEXT(InputData[[#This Row],[DATE]],"MMM")</f>
        <v>Aug</v>
      </c>
      <c r="P181" s="5" t="str">
        <f>TEXT(InputData[[#This Row],[DATE]],"MMMM")</f>
        <v>August</v>
      </c>
      <c r="Q181" s="5">
        <f>YEAR(InputData[[#This Row],[DATE]])</f>
        <v>2021</v>
      </c>
    </row>
    <row r="182" spans="1:17" x14ac:dyDescent="0.25">
      <c r="A182" s="11">
        <v>44439</v>
      </c>
      <c r="B182" s="12" t="s">
        <v>6</v>
      </c>
      <c r="C182" s="3">
        <v>2</v>
      </c>
      <c r="D182" s="3" t="s">
        <v>108</v>
      </c>
      <c r="E182" s="3" t="s">
        <v>106</v>
      </c>
      <c r="F182" s="13">
        <v>0</v>
      </c>
      <c r="G182" t="str">
        <f>VLOOKUP(InputData[[#This Row],[PRODUCT ID]],MasterData[],2,0)</f>
        <v>Product01</v>
      </c>
      <c r="H182" t="str">
        <f>VLOOKUP(InputData[[#This Row],[PRODUCT ID]],MasterData[],3,0)</f>
        <v>Category01</v>
      </c>
      <c r="I182" t="str">
        <f>VLOOKUP(InputData[[#This Row],[PRODUCT ID]],MasterData[],4,0)</f>
        <v>Kg</v>
      </c>
      <c r="J182" s="6">
        <f>VLOOKUP(InputData[[#This Row],[PRODUCT ID]],MasterData[],5,0)</f>
        <v>98</v>
      </c>
      <c r="K182" s="6">
        <f>VLOOKUP(InputData[[#This Row],[PRODUCT ID]],MasterData[],6,0)</f>
        <v>103.88</v>
      </c>
      <c r="L182" s="6">
        <f>InputData[[#This Row],[BUYING PRIZE]]*InputData[[#This Row],[QUANTITY]]</f>
        <v>196</v>
      </c>
      <c r="M182" s="6">
        <f>InputData[[#This Row],[SELLING PRICE]]*InputData[[#This Row],[QUANTITY]]*(1-InputData[[#This Row],[DISCOUNT %]])</f>
        <v>207.76</v>
      </c>
      <c r="N182" s="5">
        <f>DAY(InputData[[#This Row],[DATE]])</f>
        <v>31</v>
      </c>
      <c r="O182" s="5" t="str">
        <f>TEXT(InputData[[#This Row],[DATE]],"MMM")</f>
        <v>Aug</v>
      </c>
      <c r="P182" s="5" t="str">
        <f>TEXT(InputData[[#This Row],[DATE]],"MMMM")</f>
        <v>August</v>
      </c>
      <c r="Q182" s="5">
        <f>YEAR(InputData[[#This Row],[DATE]])</f>
        <v>2021</v>
      </c>
    </row>
    <row r="183" spans="1:17" x14ac:dyDescent="0.25">
      <c r="A183" s="11">
        <v>44439</v>
      </c>
      <c r="B183" s="12" t="s">
        <v>79</v>
      </c>
      <c r="C183" s="3">
        <v>11</v>
      </c>
      <c r="D183" s="3" t="s">
        <v>108</v>
      </c>
      <c r="E183" s="3" t="s">
        <v>106</v>
      </c>
      <c r="F183" s="13">
        <v>0</v>
      </c>
      <c r="G183" t="str">
        <f>VLOOKUP(InputData[[#This Row],[PRODUCT ID]],MasterData[],2,0)</f>
        <v>Product35</v>
      </c>
      <c r="H183" t="str">
        <f>VLOOKUP(InputData[[#This Row],[PRODUCT ID]],MasterData[],3,0)</f>
        <v>Category04</v>
      </c>
      <c r="I183" t="str">
        <f>VLOOKUP(InputData[[#This Row],[PRODUCT ID]],MasterData[],4,0)</f>
        <v>No.</v>
      </c>
      <c r="J183" s="6">
        <f>VLOOKUP(InputData[[#This Row],[PRODUCT ID]],MasterData[],5,0)</f>
        <v>5</v>
      </c>
      <c r="K183" s="6">
        <f>VLOOKUP(InputData[[#This Row],[PRODUCT ID]],MasterData[],6,0)</f>
        <v>6.7</v>
      </c>
      <c r="L183" s="6">
        <f>InputData[[#This Row],[BUYING PRIZE]]*InputData[[#This Row],[QUANTITY]]</f>
        <v>55</v>
      </c>
      <c r="M183" s="6">
        <f>InputData[[#This Row],[SELLING PRICE]]*InputData[[#This Row],[QUANTITY]]*(1-InputData[[#This Row],[DISCOUNT %]])</f>
        <v>73.7</v>
      </c>
      <c r="N183" s="5">
        <f>DAY(InputData[[#This Row],[DATE]])</f>
        <v>31</v>
      </c>
      <c r="O183" s="5" t="str">
        <f>TEXT(InputData[[#This Row],[DATE]],"MMM")</f>
        <v>Aug</v>
      </c>
      <c r="P183" s="5" t="str">
        <f>TEXT(InputData[[#This Row],[DATE]],"MMMM")</f>
        <v>August</v>
      </c>
      <c r="Q183" s="5">
        <f>YEAR(InputData[[#This Row],[DATE]])</f>
        <v>2021</v>
      </c>
    </row>
    <row r="184" spans="1:17" x14ac:dyDescent="0.25">
      <c r="A184" s="11">
        <v>44440</v>
      </c>
      <c r="B184" s="12" t="s">
        <v>56</v>
      </c>
      <c r="C184" s="3">
        <v>1</v>
      </c>
      <c r="D184" s="3" t="s">
        <v>105</v>
      </c>
      <c r="E184" s="3" t="s">
        <v>107</v>
      </c>
      <c r="F184" s="13">
        <v>0</v>
      </c>
      <c r="G184" t="str">
        <f>VLOOKUP(InputData[[#This Row],[PRODUCT ID]],MasterData[],2,0)</f>
        <v>Product24</v>
      </c>
      <c r="H184" t="str">
        <f>VLOOKUP(InputData[[#This Row],[PRODUCT ID]],MasterData[],3,0)</f>
        <v>Category03</v>
      </c>
      <c r="I184" t="str">
        <f>VLOOKUP(InputData[[#This Row],[PRODUCT ID]],MasterData[],4,0)</f>
        <v>Ft</v>
      </c>
      <c r="J184" s="6">
        <f>VLOOKUP(InputData[[#This Row],[PRODUCT ID]],MasterData[],5,0)</f>
        <v>144</v>
      </c>
      <c r="K184" s="6">
        <f>VLOOKUP(InputData[[#This Row],[PRODUCT ID]],MasterData[],6,0)</f>
        <v>156.96</v>
      </c>
      <c r="L184" s="6">
        <f>InputData[[#This Row],[BUYING PRIZE]]*InputData[[#This Row],[QUANTITY]]</f>
        <v>144</v>
      </c>
      <c r="M184" s="6">
        <f>InputData[[#This Row],[SELLING PRICE]]*InputData[[#This Row],[QUANTITY]]*(1-InputData[[#This Row],[DISCOUNT %]])</f>
        <v>156.96</v>
      </c>
      <c r="N184" s="5">
        <f>DAY(InputData[[#This Row],[DATE]])</f>
        <v>1</v>
      </c>
      <c r="O184" s="5" t="str">
        <f>TEXT(InputData[[#This Row],[DATE]],"MMM")</f>
        <v>Sep</v>
      </c>
      <c r="P184" s="5" t="str">
        <f>TEXT(InputData[[#This Row],[DATE]],"MMMM")</f>
        <v>September</v>
      </c>
      <c r="Q184" s="5">
        <f>YEAR(InputData[[#This Row],[DATE]])</f>
        <v>2021</v>
      </c>
    </row>
    <row r="185" spans="1:17" x14ac:dyDescent="0.25">
      <c r="A185" s="11">
        <v>44440</v>
      </c>
      <c r="B185" s="12" t="s">
        <v>12</v>
      </c>
      <c r="C185" s="3">
        <v>14</v>
      </c>
      <c r="D185" s="3" t="s">
        <v>106</v>
      </c>
      <c r="E185" s="3" t="s">
        <v>106</v>
      </c>
      <c r="F185" s="13">
        <v>0</v>
      </c>
      <c r="G185" t="str">
        <f>VLOOKUP(InputData[[#This Row],[PRODUCT ID]],MasterData[],2,0)</f>
        <v>Product03</v>
      </c>
      <c r="H185" t="str">
        <f>VLOOKUP(InputData[[#This Row],[PRODUCT ID]],MasterData[],3,0)</f>
        <v>Category01</v>
      </c>
      <c r="I185" t="str">
        <f>VLOOKUP(InputData[[#This Row],[PRODUCT ID]],MasterData[],4,0)</f>
        <v>Kg</v>
      </c>
      <c r="J185" s="6">
        <f>VLOOKUP(InputData[[#This Row],[PRODUCT ID]],MasterData[],5,0)</f>
        <v>71</v>
      </c>
      <c r="K185" s="6">
        <f>VLOOKUP(InputData[[#This Row],[PRODUCT ID]],MasterData[],6,0)</f>
        <v>80.94</v>
      </c>
      <c r="L185" s="6">
        <f>InputData[[#This Row],[BUYING PRIZE]]*InputData[[#This Row],[QUANTITY]]</f>
        <v>994</v>
      </c>
      <c r="M185" s="6">
        <f>InputData[[#This Row],[SELLING PRICE]]*InputData[[#This Row],[QUANTITY]]*(1-InputData[[#This Row],[DISCOUNT %]])</f>
        <v>1133.1599999999999</v>
      </c>
      <c r="N185" s="5">
        <f>DAY(InputData[[#This Row],[DATE]])</f>
        <v>1</v>
      </c>
      <c r="O185" s="5" t="str">
        <f>TEXT(InputData[[#This Row],[DATE]],"MMM")</f>
        <v>Sep</v>
      </c>
      <c r="P185" s="5" t="str">
        <f>TEXT(InputData[[#This Row],[DATE]],"MMMM")</f>
        <v>September</v>
      </c>
      <c r="Q185" s="5">
        <f>YEAR(InputData[[#This Row],[DATE]])</f>
        <v>2021</v>
      </c>
    </row>
    <row r="186" spans="1:17" x14ac:dyDescent="0.25">
      <c r="A186" s="11">
        <v>44442</v>
      </c>
      <c r="B186" s="12" t="s">
        <v>92</v>
      </c>
      <c r="C186" s="3">
        <v>8</v>
      </c>
      <c r="D186" s="3" t="s">
        <v>108</v>
      </c>
      <c r="E186" s="3" t="s">
        <v>106</v>
      </c>
      <c r="F186" s="13">
        <v>0</v>
      </c>
      <c r="G186" t="str">
        <f>VLOOKUP(InputData[[#This Row],[PRODUCT ID]],MasterData[],2,0)</f>
        <v>Product41</v>
      </c>
      <c r="H186" t="str">
        <f>VLOOKUP(InputData[[#This Row],[PRODUCT ID]],MasterData[],3,0)</f>
        <v>Category05</v>
      </c>
      <c r="I186" t="str">
        <f>VLOOKUP(InputData[[#This Row],[PRODUCT ID]],MasterData[],4,0)</f>
        <v>Ft</v>
      </c>
      <c r="J186" s="6">
        <f>VLOOKUP(InputData[[#This Row],[PRODUCT ID]],MasterData[],5,0)</f>
        <v>138</v>
      </c>
      <c r="K186" s="6">
        <f>VLOOKUP(InputData[[#This Row],[PRODUCT ID]],MasterData[],6,0)</f>
        <v>173.88</v>
      </c>
      <c r="L186" s="6">
        <f>InputData[[#This Row],[BUYING PRIZE]]*InputData[[#This Row],[QUANTITY]]</f>
        <v>1104</v>
      </c>
      <c r="M186" s="6">
        <f>InputData[[#This Row],[SELLING PRICE]]*InputData[[#This Row],[QUANTITY]]*(1-InputData[[#This Row],[DISCOUNT %]])</f>
        <v>1391.04</v>
      </c>
      <c r="N186" s="5">
        <f>DAY(InputData[[#This Row],[DATE]])</f>
        <v>3</v>
      </c>
      <c r="O186" s="5" t="str">
        <f>TEXT(InputData[[#This Row],[DATE]],"MMM")</f>
        <v>Sep</v>
      </c>
      <c r="P186" s="5" t="str">
        <f>TEXT(InputData[[#This Row],[DATE]],"MMMM")</f>
        <v>September</v>
      </c>
      <c r="Q186" s="5">
        <f>YEAR(InputData[[#This Row],[DATE]])</f>
        <v>2021</v>
      </c>
    </row>
    <row r="187" spans="1:17" x14ac:dyDescent="0.25">
      <c r="A187" s="11">
        <v>44443</v>
      </c>
      <c r="B187" s="12" t="s">
        <v>65</v>
      </c>
      <c r="C187" s="3">
        <v>7</v>
      </c>
      <c r="D187" s="3" t="s">
        <v>108</v>
      </c>
      <c r="E187" s="3" t="s">
        <v>106</v>
      </c>
      <c r="F187" s="13">
        <v>0</v>
      </c>
      <c r="G187" t="str">
        <f>VLOOKUP(InputData[[#This Row],[PRODUCT ID]],MasterData[],2,0)</f>
        <v>Product28</v>
      </c>
      <c r="H187" t="str">
        <f>VLOOKUP(InputData[[#This Row],[PRODUCT ID]],MasterData[],3,0)</f>
        <v>Category04</v>
      </c>
      <c r="I187" t="str">
        <f>VLOOKUP(InputData[[#This Row],[PRODUCT ID]],MasterData[],4,0)</f>
        <v>No.</v>
      </c>
      <c r="J187" s="6">
        <f>VLOOKUP(InputData[[#This Row],[PRODUCT ID]],MasterData[],5,0)</f>
        <v>37</v>
      </c>
      <c r="K187" s="6">
        <f>VLOOKUP(InputData[[#This Row],[PRODUCT ID]],MasterData[],6,0)</f>
        <v>41.81</v>
      </c>
      <c r="L187" s="6">
        <f>InputData[[#This Row],[BUYING PRIZE]]*InputData[[#This Row],[QUANTITY]]</f>
        <v>259</v>
      </c>
      <c r="M187" s="6">
        <f>InputData[[#This Row],[SELLING PRICE]]*InputData[[#This Row],[QUANTITY]]*(1-InputData[[#This Row],[DISCOUNT %]])</f>
        <v>292.67</v>
      </c>
      <c r="N187" s="5">
        <f>DAY(InputData[[#This Row],[DATE]])</f>
        <v>4</v>
      </c>
      <c r="O187" s="5" t="str">
        <f>TEXT(InputData[[#This Row],[DATE]],"MMM")</f>
        <v>Sep</v>
      </c>
      <c r="P187" s="5" t="str">
        <f>TEXT(InputData[[#This Row],[DATE]],"MMMM")</f>
        <v>September</v>
      </c>
      <c r="Q187" s="5">
        <f>YEAR(InputData[[#This Row],[DATE]])</f>
        <v>2021</v>
      </c>
    </row>
    <row r="188" spans="1:17" x14ac:dyDescent="0.25">
      <c r="A188" s="11">
        <v>44443</v>
      </c>
      <c r="B188" s="12" t="s">
        <v>54</v>
      </c>
      <c r="C188" s="3">
        <v>15</v>
      </c>
      <c r="D188" s="3" t="s">
        <v>108</v>
      </c>
      <c r="E188" s="3" t="s">
        <v>106</v>
      </c>
      <c r="F188" s="13">
        <v>0</v>
      </c>
      <c r="G188" t="str">
        <f>VLOOKUP(InputData[[#This Row],[PRODUCT ID]],MasterData[],2,0)</f>
        <v>Product23</v>
      </c>
      <c r="H188" t="str">
        <f>VLOOKUP(InputData[[#This Row],[PRODUCT ID]],MasterData[],3,0)</f>
        <v>Category03</v>
      </c>
      <c r="I188" t="str">
        <f>VLOOKUP(InputData[[#This Row],[PRODUCT ID]],MasterData[],4,0)</f>
        <v>Ft</v>
      </c>
      <c r="J188" s="6">
        <f>VLOOKUP(InputData[[#This Row],[PRODUCT ID]],MasterData[],5,0)</f>
        <v>141</v>
      </c>
      <c r="K188" s="6">
        <f>VLOOKUP(InputData[[#This Row],[PRODUCT ID]],MasterData[],6,0)</f>
        <v>149.46</v>
      </c>
      <c r="L188" s="6">
        <f>InputData[[#This Row],[BUYING PRIZE]]*InputData[[#This Row],[QUANTITY]]</f>
        <v>2115</v>
      </c>
      <c r="M188" s="6">
        <f>InputData[[#This Row],[SELLING PRICE]]*InputData[[#This Row],[QUANTITY]]*(1-InputData[[#This Row],[DISCOUNT %]])</f>
        <v>2241.9</v>
      </c>
      <c r="N188" s="5">
        <f>DAY(InputData[[#This Row],[DATE]])</f>
        <v>4</v>
      </c>
      <c r="O188" s="5" t="str">
        <f>TEXT(InputData[[#This Row],[DATE]],"MMM")</f>
        <v>Sep</v>
      </c>
      <c r="P188" s="5" t="str">
        <f>TEXT(InputData[[#This Row],[DATE]],"MMMM")</f>
        <v>September</v>
      </c>
      <c r="Q188" s="5">
        <f>YEAR(InputData[[#This Row],[DATE]])</f>
        <v>2021</v>
      </c>
    </row>
    <row r="189" spans="1:17" x14ac:dyDescent="0.25">
      <c r="A189" s="11">
        <v>44444</v>
      </c>
      <c r="B189" s="12" t="s">
        <v>73</v>
      </c>
      <c r="C189" s="3">
        <v>1</v>
      </c>
      <c r="D189" s="3" t="s">
        <v>108</v>
      </c>
      <c r="E189" s="3" t="s">
        <v>107</v>
      </c>
      <c r="F189" s="13">
        <v>0</v>
      </c>
      <c r="G189" t="str">
        <f>VLOOKUP(InputData[[#This Row],[PRODUCT ID]],MasterData[],2,0)</f>
        <v>Product32</v>
      </c>
      <c r="H189" t="str">
        <f>VLOOKUP(InputData[[#This Row],[PRODUCT ID]],MasterData[],3,0)</f>
        <v>Category04</v>
      </c>
      <c r="I189" t="str">
        <f>VLOOKUP(InputData[[#This Row],[PRODUCT ID]],MasterData[],4,0)</f>
        <v>Kg</v>
      </c>
      <c r="J189" s="6">
        <f>VLOOKUP(InputData[[#This Row],[PRODUCT ID]],MasterData[],5,0)</f>
        <v>89</v>
      </c>
      <c r="K189" s="6">
        <f>VLOOKUP(InputData[[#This Row],[PRODUCT ID]],MasterData[],6,0)</f>
        <v>117.48</v>
      </c>
      <c r="L189" s="6">
        <f>InputData[[#This Row],[BUYING PRIZE]]*InputData[[#This Row],[QUANTITY]]</f>
        <v>89</v>
      </c>
      <c r="M189" s="6">
        <f>InputData[[#This Row],[SELLING PRICE]]*InputData[[#This Row],[QUANTITY]]*(1-InputData[[#This Row],[DISCOUNT %]])</f>
        <v>117.48</v>
      </c>
      <c r="N189" s="5">
        <f>DAY(InputData[[#This Row],[DATE]])</f>
        <v>5</v>
      </c>
      <c r="O189" s="5" t="str">
        <f>TEXT(InputData[[#This Row],[DATE]],"MMM")</f>
        <v>Sep</v>
      </c>
      <c r="P189" s="5" t="str">
        <f>TEXT(InputData[[#This Row],[DATE]],"MMMM")</f>
        <v>September</v>
      </c>
      <c r="Q189" s="5">
        <f>YEAR(InputData[[#This Row],[DATE]])</f>
        <v>2021</v>
      </c>
    </row>
    <row r="190" spans="1:17" x14ac:dyDescent="0.25">
      <c r="A190" s="11">
        <v>44446</v>
      </c>
      <c r="B190" s="12" t="s">
        <v>45</v>
      </c>
      <c r="C190" s="3">
        <v>5</v>
      </c>
      <c r="D190" s="3" t="s">
        <v>108</v>
      </c>
      <c r="E190" s="3" t="s">
        <v>106</v>
      </c>
      <c r="F190" s="13">
        <v>0</v>
      </c>
      <c r="G190" t="str">
        <f>VLOOKUP(InputData[[#This Row],[PRODUCT ID]],MasterData[],2,0)</f>
        <v>Product19</v>
      </c>
      <c r="H190" t="str">
        <f>VLOOKUP(InputData[[#This Row],[PRODUCT ID]],MasterData[],3,0)</f>
        <v>Category02</v>
      </c>
      <c r="I190" t="str">
        <f>VLOOKUP(InputData[[#This Row],[PRODUCT ID]],MasterData[],4,0)</f>
        <v>Ft</v>
      </c>
      <c r="J190" s="6">
        <f>VLOOKUP(InputData[[#This Row],[PRODUCT ID]],MasterData[],5,0)</f>
        <v>150</v>
      </c>
      <c r="K190" s="6">
        <f>VLOOKUP(InputData[[#This Row],[PRODUCT ID]],MasterData[],6,0)</f>
        <v>210</v>
      </c>
      <c r="L190" s="6">
        <f>InputData[[#This Row],[BUYING PRIZE]]*InputData[[#This Row],[QUANTITY]]</f>
        <v>750</v>
      </c>
      <c r="M190" s="6">
        <f>InputData[[#This Row],[SELLING PRICE]]*InputData[[#This Row],[QUANTITY]]*(1-InputData[[#This Row],[DISCOUNT %]])</f>
        <v>1050</v>
      </c>
      <c r="N190" s="5">
        <f>DAY(InputData[[#This Row],[DATE]])</f>
        <v>7</v>
      </c>
      <c r="O190" s="5" t="str">
        <f>TEXT(InputData[[#This Row],[DATE]],"MMM")</f>
        <v>Sep</v>
      </c>
      <c r="P190" s="5" t="str">
        <f>TEXT(InputData[[#This Row],[DATE]],"MMMM")</f>
        <v>September</v>
      </c>
      <c r="Q190" s="5">
        <f>YEAR(InputData[[#This Row],[DATE]])</f>
        <v>2021</v>
      </c>
    </row>
    <row r="191" spans="1:17" x14ac:dyDescent="0.25">
      <c r="A191" s="11">
        <v>44448</v>
      </c>
      <c r="B191" s="12" t="s">
        <v>98</v>
      </c>
      <c r="C191" s="3">
        <v>4</v>
      </c>
      <c r="D191" s="3" t="s">
        <v>108</v>
      </c>
      <c r="E191" s="3" t="s">
        <v>106</v>
      </c>
      <c r="F191" s="13">
        <v>0</v>
      </c>
      <c r="G191" t="str">
        <f>VLOOKUP(InputData[[#This Row],[PRODUCT ID]],MasterData[],2,0)</f>
        <v>Product44</v>
      </c>
      <c r="H191" t="str">
        <f>VLOOKUP(InputData[[#This Row],[PRODUCT ID]],MasterData[],3,0)</f>
        <v>Category05</v>
      </c>
      <c r="I191" t="str">
        <f>VLOOKUP(InputData[[#This Row],[PRODUCT ID]],MasterData[],4,0)</f>
        <v>Kg</v>
      </c>
      <c r="J191" s="6">
        <f>VLOOKUP(InputData[[#This Row],[PRODUCT ID]],MasterData[],5,0)</f>
        <v>76</v>
      </c>
      <c r="K191" s="6">
        <f>VLOOKUP(InputData[[#This Row],[PRODUCT ID]],MasterData[],6,0)</f>
        <v>82.08</v>
      </c>
      <c r="L191" s="6">
        <f>InputData[[#This Row],[BUYING PRIZE]]*InputData[[#This Row],[QUANTITY]]</f>
        <v>304</v>
      </c>
      <c r="M191" s="6">
        <f>InputData[[#This Row],[SELLING PRICE]]*InputData[[#This Row],[QUANTITY]]*(1-InputData[[#This Row],[DISCOUNT %]])</f>
        <v>328.32</v>
      </c>
      <c r="N191" s="5">
        <f>DAY(InputData[[#This Row],[DATE]])</f>
        <v>9</v>
      </c>
      <c r="O191" s="5" t="str">
        <f>TEXT(InputData[[#This Row],[DATE]],"MMM")</f>
        <v>Sep</v>
      </c>
      <c r="P191" s="5" t="str">
        <f>TEXT(InputData[[#This Row],[DATE]],"MMMM")</f>
        <v>September</v>
      </c>
      <c r="Q191" s="5">
        <f>YEAR(InputData[[#This Row],[DATE]])</f>
        <v>2021</v>
      </c>
    </row>
    <row r="192" spans="1:17" x14ac:dyDescent="0.25">
      <c r="A192" s="11">
        <v>44449</v>
      </c>
      <c r="B192" s="12" t="s">
        <v>69</v>
      </c>
      <c r="C192" s="3">
        <v>6</v>
      </c>
      <c r="D192" s="3" t="s">
        <v>108</v>
      </c>
      <c r="E192" s="3" t="s">
        <v>106</v>
      </c>
      <c r="F192" s="13">
        <v>0</v>
      </c>
      <c r="G192" t="str">
        <f>VLOOKUP(InputData[[#This Row],[PRODUCT ID]],MasterData[],2,0)</f>
        <v>Product30</v>
      </c>
      <c r="H192" t="str">
        <f>VLOOKUP(InputData[[#This Row],[PRODUCT ID]],MasterData[],3,0)</f>
        <v>Category04</v>
      </c>
      <c r="I192" t="str">
        <f>VLOOKUP(InputData[[#This Row],[PRODUCT ID]],MasterData[],4,0)</f>
        <v>Ft</v>
      </c>
      <c r="J192" s="6">
        <f>VLOOKUP(InputData[[#This Row],[PRODUCT ID]],MasterData[],5,0)</f>
        <v>148</v>
      </c>
      <c r="K192" s="6">
        <f>VLOOKUP(InputData[[#This Row],[PRODUCT ID]],MasterData[],6,0)</f>
        <v>201.28</v>
      </c>
      <c r="L192" s="6">
        <f>InputData[[#This Row],[BUYING PRIZE]]*InputData[[#This Row],[QUANTITY]]</f>
        <v>888</v>
      </c>
      <c r="M192" s="6">
        <f>InputData[[#This Row],[SELLING PRICE]]*InputData[[#This Row],[QUANTITY]]*(1-InputData[[#This Row],[DISCOUNT %]])</f>
        <v>1207.68</v>
      </c>
      <c r="N192" s="5">
        <f>DAY(InputData[[#This Row],[DATE]])</f>
        <v>10</v>
      </c>
      <c r="O192" s="5" t="str">
        <f>TEXT(InputData[[#This Row],[DATE]],"MMM")</f>
        <v>Sep</v>
      </c>
      <c r="P192" s="5" t="str">
        <f>TEXT(InputData[[#This Row],[DATE]],"MMMM")</f>
        <v>September</v>
      </c>
      <c r="Q192" s="5">
        <f>YEAR(InputData[[#This Row],[DATE]])</f>
        <v>2021</v>
      </c>
    </row>
    <row r="193" spans="1:17" x14ac:dyDescent="0.25">
      <c r="A193" s="11">
        <v>44449</v>
      </c>
      <c r="B193" s="12" t="s">
        <v>6</v>
      </c>
      <c r="C193" s="3">
        <v>9</v>
      </c>
      <c r="D193" s="3" t="s">
        <v>105</v>
      </c>
      <c r="E193" s="3" t="s">
        <v>106</v>
      </c>
      <c r="F193" s="13">
        <v>0</v>
      </c>
      <c r="G193" t="str">
        <f>VLOOKUP(InputData[[#This Row],[PRODUCT ID]],MasterData[],2,0)</f>
        <v>Product01</v>
      </c>
      <c r="H193" t="str">
        <f>VLOOKUP(InputData[[#This Row],[PRODUCT ID]],MasterData[],3,0)</f>
        <v>Category01</v>
      </c>
      <c r="I193" t="str">
        <f>VLOOKUP(InputData[[#This Row],[PRODUCT ID]],MasterData[],4,0)</f>
        <v>Kg</v>
      </c>
      <c r="J193" s="6">
        <f>VLOOKUP(InputData[[#This Row],[PRODUCT ID]],MasterData[],5,0)</f>
        <v>98</v>
      </c>
      <c r="K193" s="6">
        <f>VLOOKUP(InputData[[#This Row],[PRODUCT ID]],MasterData[],6,0)</f>
        <v>103.88</v>
      </c>
      <c r="L193" s="6">
        <f>InputData[[#This Row],[BUYING PRIZE]]*InputData[[#This Row],[QUANTITY]]</f>
        <v>882</v>
      </c>
      <c r="M193" s="6">
        <f>InputData[[#This Row],[SELLING PRICE]]*InputData[[#This Row],[QUANTITY]]*(1-InputData[[#This Row],[DISCOUNT %]])</f>
        <v>934.92</v>
      </c>
      <c r="N193" s="5">
        <f>DAY(InputData[[#This Row],[DATE]])</f>
        <v>10</v>
      </c>
      <c r="O193" s="5" t="str">
        <f>TEXT(InputData[[#This Row],[DATE]],"MMM")</f>
        <v>Sep</v>
      </c>
      <c r="P193" s="5" t="str">
        <f>TEXT(InputData[[#This Row],[DATE]],"MMMM")</f>
        <v>September</v>
      </c>
      <c r="Q193" s="5">
        <f>YEAR(InputData[[#This Row],[DATE]])</f>
        <v>2021</v>
      </c>
    </row>
    <row r="194" spans="1:17" x14ac:dyDescent="0.25">
      <c r="A194" s="11">
        <v>44449</v>
      </c>
      <c r="B194" s="12" t="s">
        <v>60</v>
      </c>
      <c r="C194" s="3">
        <v>2</v>
      </c>
      <c r="D194" s="3" t="s">
        <v>108</v>
      </c>
      <c r="E194" s="3" t="s">
        <v>106</v>
      </c>
      <c r="F194" s="13">
        <v>0</v>
      </c>
      <c r="G194" t="str">
        <f>VLOOKUP(InputData[[#This Row],[PRODUCT ID]],MasterData[],2,0)</f>
        <v>Product26</v>
      </c>
      <c r="H194" t="str">
        <f>VLOOKUP(InputData[[#This Row],[PRODUCT ID]],MasterData[],3,0)</f>
        <v>Category04</v>
      </c>
      <c r="I194" t="str">
        <f>VLOOKUP(InputData[[#This Row],[PRODUCT ID]],MasterData[],4,0)</f>
        <v>No.</v>
      </c>
      <c r="J194" s="6">
        <f>VLOOKUP(InputData[[#This Row],[PRODUCT ID]],MasterData[],5,0)</f>
        <v>18</v>
      </c>
      <c r="K194" s="6">
        <f>VLOOKUP(InputData[[#This Row],[PRODUCT ID]],MasterData[],6,0)</f>
        <v>24.66</v>
      </c>
      <c r="L194" s="6">
        <f>InputData[[#This Row],[BUYING PRIZE]]*InputData[[#This Row],[QUANTITY]]</f>
        <v>36</v>
      </c>
      <c r="M194" s="6">
        <f>InputData[[#This Row],[SELLING PRICE]]*InputData[[#This Row],[QUANTITY]]*(1-InputData[[#This Row],[DISCOUNT %]])</f>
        <v>49.32</v>
      </c>
      <c r="N194" s="5">
        <f>DAY(InputData[[#This Row],[DATE]])</f>
        <v>10</v>
      </c>
      <c r="O194" s="5" t="str">
        <f>TEXT(InputData[[#This Row],[DATE]],"MMM")</f>
        <v>Sep</v>
      </c>
      <c r="P194" s="5" t="str">
        <f>TEXT(InputData[[#This Row],[DATE]],"MMMM")</f>
        <v>September</v>
      </c>
      <c r="Q194" s="5">
        <f>YEAR(InputData[[#This Row],[DATE]])</f>
        <v>2021</v>
      </c>
    </row>
    <row r="195" spans="1:17" x14ac:dyDescent="0.25">
      <c r="A195" s="11">
        <v>44450</v>
      </c>
      <c r="B195" s="12" t="s">
        <v>6</v>
      </c>
      <c r="C195" s="3">
        <v>6</v>
      </c>
      <c r="D195" s="3" t="s">
        <v>105</v>
      </c>
      <c r="E195" s="3" t="s">
        <v>106</v>
      </c>
      <c r="F195" s="13">
        <v>0</v>
      </c>
      <c r="G195" t="str">
        <f>VLOOKUP(InputData[[#This Row],[PRODUCT ID]],MasterData[],2,0)</f>
        <v>Product01</v>
      </c>
      <c r="H195" t="str">
        <f>VLOOKUP(InputData[[#This Row],[PRODUCT ID]],MasterData[],3,0)</f>
        <v>Category01</v>
      </c>
      <c r="I195" t="str">
        <f>VLOOKUP(InputData[[#This Row],[PRODUCT ID]],MasterData[],4,0)</f>
        <v>Kg</v>
      </c>
      <c r="J195" s="6">
        <f>VLOOKUP(InputData[[#This Row],[PRODUCT ID]],MasterData[],5,0)</f>
        <v>98</v>
      </c>
      <c r="K195" s="6">
        <f>VLOOKUP(InputData[[#This Row],[PRODUCT ID]],MasterData[],6,0)</f>
        <v>103.88</v>
      </c>
      <c r="L195" s="6">
        <f>InputData[[#This Row],[BUYING PRIZE]]*InputData[[#This Row],[QUANTITY]]</f>
        <v>588</v>
      </c>
      <c r="M195" s="6">
        <f>InputData[[#This Row],[SELLING PRICE]]*InputData[[#This Row],[QUANTITY]]*(1-InputData[[#This Row],[DISCOUNT %]])</f>
        <v>623.28</v>
      </c>
      <c r="N195" s="5">
        <f>DAY(InputData[[#This Row],[DATE]])</f>
        <v>11</v>
      </c>
      <c r="O195" s="5" t="str">
        <f>TEXT(InputData[[#This Row],[DATE]],"MMM")</f>
        <v>Sep</v>
      </c>
      <c r="P195" s="5" t="str">
        <f>TEXT(InputData[[#This Row],[DATE]],"MMMM")</f>
        <v>September</v>
      </c>
      <c r="Q195" s="5">
        <f>YEAR(InputData[[#This Row],[DATE]])</f>
        <v>2021</v>
      </c>
    </row>
    <row r="196" spans="1:17" x14ac:dyDescent="0.25">
      <c r="A196" s="11">
        <v>44452</v>
      </c>
      <c r="B196" s="12" t="s">
        <v>92</v>
      </c>
      <c r="C196" s="3">
        <v>7</v>
      </c>
      <c r="D196" s="3" t="s">
        <v>108</v>
      </c>
      <c r="E196" s="3" t="s">
        <v>107</v>
      </c>
      <c r="F196" s="13">
        <v>0</v>
      </c>
      <c r="G196" t="str">
        <f>VLOOKUP(InputData[[#This Row],[PRODUCT ID]],MasterData[],2,0)</f>
        <v>Product41</v>
      </c>
      <c r="H196" t="str">
        <f>VLOOKUP(InputData[[#This Row],[PRODUCT ID]],MasterData[],3,0)</f>
        <v>Category05</v>
      </c>
      <c r="I196" t="str">
        <f>VLOOKUP(InputData[[#This Row],[PRODUCT ID]],MasterData[],4,0)</f>
        <v>Ft</v>
      </c>
      <c r="J196" s="6">
        <f>VLOOKUP(InputData[[#This Row],[PRODUCT ID]],MasterData[],5,0)</f>
        <v>138</v>
      </c>
      <c r="K196" s="6">
        <f>VLOOKUP(InputData[[#This Row],[PRODUCT ID]],MasterData[],6,0)</f>
        <v>173.88</v>
      </c>
      <c r="L196" s="6">
        <f>InputData[[#This Row],[BUYING PRIZE]]*InputData[[#This Row],[QUANTITY]]</f>
        <v>966</v>
      </c>
      <c r="M196" s="6">
        <f>InputData[[#This Row],[SELLING PRICE]]*InputData[[#This Row],[QUANTITY]]*(1-InputData[[#This Row],[DISCOUNT %]])</f>
        <v>1217.1599999999999</v>
      </c>
      <c r="N196" s="5">
        <f>DAY(InputData[[#This Row],[DATE]])</f>
        <v>13</v>
      </c>
      <c r="O196" s="5" t="str">
        <f>TEXT(InputData[[#This Row],[DATE]],"MMM")</f>
        <v>Sep</v>
      </c>
      <c r="P196" s="5" t="str">
        <f>TEXT(InputData[[#This Row],[DATE]],"MMMM")</f>
        <v>September</v>
      </c>
      <c r="Q196" s="5">
        <f>YEAR(InputData[[#This Row],[DATE]])</f>
        <v>2021</v>
      </c>
    </row>
    <row r="197" spans="1:17" x14ac:dyDescent="0.25">
      <c r="A197" s="11">
        <v>44454</v>
      </c>
      <c r="B197" s="12" t="s">
        <v>94</v>
      </c>
      <c r="C197" s="3">
        <v>6</v>
      </c>
      <c r="D197" s="3" t="s">
        <v>108</v>
      </c>
      <c r="E197" s="3" t="s">
        <v>106</v>
      </c>
      <c r="F197" s="13">
        <v>0</v>
      </c>
      <c r="G197" t="str">
        <f>VLOOKUP(InputData[[#This Row],[PRODUCT ID]],MasterData[],2,0)</f>
        <v>Product42</v>
      </c>
      <c r="H197" t="str">
        <f>VLOOKUP(InputData[[#This Row],[PRODUCT ID]],MasterData[],3,0)</f>
        <v>Category05</v>
      </c>
      <c r="I197" t="str">
        <f>VLOOKUP(InputData[[#This Row],[PRODUCT ID]],MasterData[],4,0)</f>
        <v>Ft</v>
      </c>
      <c r="J197" s="6">
        <f>VLOOKUP(InputData[[#This Row],[PRODUCT ID]],MasterData[],5,0)</f>
        <v>120</v>
      </c>
      <c r="K197" s="6">
        <f>VLOOKUP(InputData[[#This Row],[PRODUCT ID]],MasterData[],6,0)</f>
        <v>162</v>
      </c>
      <c r="L197" s="6">
        <f>InputData[[#This Row],[BUYING PRIZE]]*InputData[[#This Row],[QUANTITY]]</f>
        <v>720</v>
      </c>
      <c r="M197" s="6">
        <f>InputData[[#This Row],[SELLING PRICE]]*InputData[[#This Row],[QUANTITY]]*(1-InputData[[#This Row],[DISCOUNT %]])</f>
        <v>972</v>
      </c>
      <c r="N197" s="5">
        <f>DAY(InputData[[#This Row],[DATE]])</f>
        <v>15</v>
      </c>
      <c r="O197" s="5" t="str">
        <f>TEXT(InputData[[#This Row],[DATE]],"MMM")</f>
        <v>Sep</v>
      </c>
      <c r="P197" s="5" t="str">
        <f>TEXT(InputData[[#This Row],[DATE]],"MMMM")</f>
        <v>September</v>
      </c>
      <c r="Q197" s="5">
        <f>YEAR(InputData[[#This Row],[DATE]])</f>
        <v>2021</v>
      </c>
    </row>
    <row r="198" spans="1:17" x14ac:dyDescent="0.25">
      <c r="A198" s="11">
        <v>44454</v>
      </c>
      <c r="B198" s="12" t="s">
        <v>94</v>
      </c>
      <c r="C198" s="3">
        <v>14</v>
      </c>
      <c r="D198" s="3" t="s">
        <v>108</v>
      </c>
      <c r="E198" s="3" t="s">
        <v>106</v>
      </c>
      <c r="F198" s="13">
        <v>0</v>
      </c>
      <c r="G198" t="str">
        <f>VLOOKUP(InputData[[#This Row],[PRODUCT ID]],MasterData[],2,0)</f>
        <v>Product42</v>
      </c>
      <c r="H198" t="str">
        <f>VLOOKUP(InputData[[#This Row],[PRODUCT ID]],MasterData[],3,0)</f>
        <v>Category05</v>
      </c>
      <c r="I198" t="str">
        <f>VLOOKUP(InputData[[#This Row],[PRODUCT ID]],MasterData[],4,0)</f>
        <v>Ft</v>
      </c>
      <c r="J198" s="6">
        <f>VLOOKUP(InputData[[#This Row],[PRODUCT ID]],MasterData[],5,0)</f>
        <v>120</v>
      </c>
      <c r="K198" s="6">
        <f>VLOOKUP(InputData[[#This Row],[PRODUCT ID]],MasterData[],6,0)</f>
        <v>162</v>
      </c>
      <c r="L198" s="6">
        <f>InputData[[#This Row],[BUYING PRIZE]]*InputData[[#This Row],[QUANTITY]]</f>
        <v>1680</v>
      </c>
      <c r="M198" s="6">
        <f>InputData[[#This Row],[SELLING PRICE]]*InputData[[#This Row],[QUANTITY]]*(1-InputData[[#This Row],[DISCOUNT %]])</f>
        <v>2268</v>
      </c>
      <c r="N198" s="5">
        <f>DAY(InputData[[#This Row],[DATE]])</f>
        <v>15</v>
      </c>
      <c r="O198" s="5" t="str">
        <f>TEXT(InputData[[#This Row],[DATE]],"MMM")</f>
        <v>Sep</v>
      </c>
      <c r="P198" s="5" t="str">
        <f>TEXT(InputData[[#This Row],[DATE]],"MMMM")</f>
        <v>September</v>
      </c>
      <c r="Q198" s="5">
        <f>YEAR(InputData[[#This Row],[DATE]])</f>
        <v>2021</v>
      </c>
    </row>
    <row r="199" spans="1:17" x14ac:dyDescent="0.25">
      <c r="A199" s="11">
        <v>44460</v>
      </c>
      <c r="B199" s="12" t="s">
        <v>47</v>
      </c>
      <c r="C199" s="3">
        <v>7</v>
      </c>
      <c r="D199" s="3" t="s">
        <v>105</v>
      </c>
      <c r="E199" s="3" t="s">
        <v>107</v>
      </c>
      <c r="F199" s="13">
        <v>0</v>
      </c>
      <c r="G199" t="str">
        <f>VLOOKUP(InputData[[#This Row],[PRODUCT ID]],MasterData[],2,0)</f>
        <v>Product20</v>
      </c>
      <c r="H199" t="str">
        <f>VLOOKUP(InputData[[#This Row],[PRODUCT ID]],MasterData[],3,0)</f>
        <v>Category03</v>
      </c>
      <c r="I199" t="str">
        <f>VLOOKUP(InputData[[#This Row],[PRODUCT ID]],MasterData[],4,0)</f>
        <v>Lt</v>
      </c>
      <c r="J199" s="6">
        <f>VLOOKUP(InputData[[#This Row],[PRODUCT ID]],MasterData[],5,0)</f>
        <v>61</v>
      </c>
      <c r="K199" s="6">
        <f>VLOOKUP(InputData[[#This Row],[PRODUCT ID]],MasterData[],6,0)</f>
        <v>76.25</v>
      </c>
      <c r="L199" s="6">
        <f>InputData[[#This Row],[BUYING PRIZE]]*InputData[[#This Row],[QUANTITY]]</f>
        <v>427</v>
      </c>
      <c r="M199" s="6">
        <f>InputData[[#This Row],[SELLING PRICE]]*InputData[[#This Row],[QUANTITY]]*(1-InputData[[#This Row],[DISCOUNT %]])</f>
        <v>533.75</v>
      </c>
      <c r="N199" s="5">
        <f>DAY(InputData[[#This Row],[DATE]])</f>
        <v>21</v>
      </c>
      <c r="O199" s="5" t="str">
        <f>TEXT(InputData[[#This Row],[DATE]],"MMM")</f>
        <v>Sep</v>
      </c>
      <c r="P199" s="5" t="str">
        <f>TEXT(InputData[[#This Row],[DATE]],"MMMM")</f>
        <v>September</v>
      </c>
      <c r="Q199" s="5">
        <f>YEAR(InputData[[#This Row],[DATE]])</f>
        <v>2021</v>
      </c>
    </row>
    <row r="200" spans="1:17" x14ac:dyDescent="0.25">
      <c r="A200" s="11">
        <v>44461</v>
      </c>
      <c r="B200" s="12" t="s">
        <v>90</v>
      </c>
      <c r="C200" s="3">
        <v>2</v>
      </c>
      <c r="D200" s="3" t="s">
        <v>106</v>
      </c>
      <c r="E200" s="3" t="s">
        <v>107</v>
      </c>
      <c r="F200" s="13">
        <v>0</v>
      </c>
      <c r="G200" t="str">
        <f>VLOOKUP(InputData[[#This Row],[PRODUCT ID]],MasterData[],2,0)</f>
        <v>Product40</v>
      </c>
      <c r="H200" t="str">
        <f>VLOOKUP(InputData[[#This Row],[PRODUCT ID]],MasterData[],3,0)</f>
        <v>Category05</v>
      </c>
      <c r="I200" t="str">
        <f>VLOOKUP(InputData[[#This Row],[PRODUCT ID]],MasterData[],4,0)</f>
        <v>Kg</v>
      </c>
      <c r="J200" s="6">
        <f>VLOOKUP(InputData[[#This Row],[PRODUCT ID]],MasterData[],5,0)</f>
        <v>90</v>
      </c>
      <c r="K200" s="6">
        <f>VLOOKUP(InputData[[#This Row],[PRODUCT ID]],MasterData[],6,0)</f>
        <v>115.2</v>
      </c>
      <c r="L200" s="6">
        <f>InputData[[#This Row],[BUYING PRIZE]]*InputData[[#This Row],[QUANTITY]]</f>
        <v>180</v>
      </c>
      <c r="M200" s="6">
        <f>InputData[[#This Row],[SELLING PRICE]]*InputData[[#This Row],[QUANTITY]]*(1-InputData[[#This Row],[DISCOUNT %]])</f>
        <v>230.4</v>
      </c>
      <c r="N200" s="5">
        <f>DAY(InputData[[#This Row],[DATE]])</f>
        <v>22</v>
      </c>
      <c r="O200" s="5" t="str">
        <f>TEXT(InputData[[#This Row],[DATE]],"MMM")</f>
        <v>Sep</v>
      </c>
      <c r="P200" s="5" t="str">
        <f>TEXT(InputData[[#This Row],[DATE]],"MMMM")</f>
        <v>September</v>
      </c>
      <c r="Q200" s="5">
        <f>YEAR(InputData[[#This Row],[DATE]])</f>
        <v>2021</v>
      </c>
    </row>
    <row r="201" spans="1:17" x14ac:dyDescent="0.25">
      <c r="A201" s="11">
        <v>44461</v>
      </c>
      <c r="B201" s="12" t="s">
        <v>10</v>
      </c>
      <c r="C201" s="3">
        <v>4</v>
      </c>
      <c r="D201" s="3" t="s">
        <v>108</v>
      </c>
      <c r="E201" s="3" t="s">
        <v>107</v>
      </c>
      <c r="F201" s="13">
        <v>0</v>
      </c>
      <c r="G201" t="str">
        <f>VLOOKUP(InputData[[#This Row],[PRODUCT ID]],MasterData[],2,0)</f>
        <v>Product02</v>
      </c>
      <c r="H201" t="str">
        <f>VLOOKUP(InputData[[#This Row],[PRODUCT ID]],MasterData[],3,0)</f>
        <v>Category01</v>
      </c>
      <c r="I201" t="str">
        <f>VLOOKUP(InputData[[#This Row],[PRODUCT ID]],MasterData[],4,0)</f>
        <v>Kg</v>
      </c>
      <c r="J201" s="6">
        <f>VLOOKUP(InputData[[#This Row],[PRODUCT ID]],MasterData[],5,0)</f>
        <v>105</v>
      </c>
      <c r="K201" s="6">
        <f>VLOOKUP(InputData[[#This Row],[PRODUCT ID]],MasterData[],6,0)</f>
        <v>142.80000000000001</v>
      </c>
      <c r="L201" s="6">
        <f>InputData[[#This Row],[BUYING PRIZE]]*InputData[[#This Row],[QUANTITY]]</f>
        <v>420</v>
      </c>
      <c r="M201" s="6">
        <f>InputData[[#This Row],[SELLING PRICE]]*InputData[[#This Row],[QUANTITY]]*(1-InputData[[#This Row],[DISCOUNT %]])</f>
        <v>571.20000000000005</v>
      </c>
      <c r="N201" s="5">
        <f>DAY(InputData[[#This Row],[DATE]])</f>
        <v>22</v>
      </c>
      <c r="O201" s="5" t="str">
        <f>TEXT(InputData[[#This Row],[DATE]],"MMM")</f>
        <v>Sep</v>
      </c>
      <c r="P201" s="5" t="str">
        <f>TEXT(InputData[[#This Row],[DATE]],"MMMM")</f>
        <v>September</v>
      </c>
      <c r="Q201" s="5">
        <f>YEAR(InputData[[#This Row],[DATE]])</f>
        <v>2021</v>
      </c>
    </row>
    <row r="202" spans="1:17" x14ac:dyDescent="0.25">
      <c r="A202" s="11">
        <v>44462</v>
      </c>
      <c r="B202" s="12" t="s">
        <v>43</v>
      </c>
      <c r="C202" s="3">
        <v>12</v>
      </c>
      <c r="D202" s="3" t="s">
        <v>108</v>
      </c>
      <c r="E202" s="3" t="s">
        <v>107</v>
      </c>
      <c r="F202" s="13">
        <v>0</v>
      </c>
      <c r="G202" t="str">
        <f>VLOOKUP(InputData[[#This Row],[PRODUCT ID]],MasterData[],2,0)</f>
        <v>Product18</v>
      </c>
      <c r="H202" t="str">
        <f>VLOOKUP(InputData[[#This Row],[PRODUCT ID]],MasterData[],3,0)</f>
        <v>Category02</v>
      </c>
      <c r="I202" t="str">
        <f>VLOOKUP(InputData[[#This Row],[PRODUCT ID]],MasterData[],4,0)</f>
        <v>No.</v>
      </c>
      <c r="J202" s="6">
        <f>VLOOKUP(InputData[[#This Row],[PRODUCT ID]],MasterData[],5,0)</f>
        <v>37</v>
      </c>
      <c r="K202" s="6">
        <f>VLOOKUP(InputData[[#This Row],[PRODUCT ID]],MasterData[],6,0)</f>
        <v>49.21</v>
      </c>
      <c r="L202" s="6">
        <f>InputData[[#This Row],[BUYING PRIZE]]*InputData[[#This Row],[QUANTITY]]</f>
        <v>444</v>
      </c>
      <c r="M202" s="6">
        <f>InputData[[#This Row],[SELLING PRICE]]*InputData[[#This Row],[QUANTITY]]*(1-InputData[[#This Row],[DISCOUNT %]])</f>
        <v>590.52</v>
      </c>
      <c r="N202" s="5">
        <f>DAY(InputData[[#This Row],[DATE]])</f>
        <v>23</v>
      </c>
      <c r="O202" s="5" t="str">
        <f>TEXT(InputData[[#This Row],[DATE]],"MMM")</f>
        <v>Sep</v>
      </c>
      <c r="P202" s="5" t="str">
        <f>TEXT(InputData[[#This Row],[DATE]],"MMMM")</f>
        <v>September</v>
      </c>
      <c r="Q202" s="5">
        <f>YEAR(InputData[[#This Row],[DATE]])</f>
        <v>2021</v>
      </c>
    </row>
    <row r="203" spans="1:17" x14ac:dyDescent="0.25">
      <c r="A203" s="11">
        <v>44462</v>
      </c>
      <c r="B203" s="12" t="s">
        <v>50</v>
      </c>
      <c r="C203" s="3">
        <v>7</v>
      </c>
      <c r="D203" s="3" t="s">
        <v>106</v>
      </c>
      <c r="E203" s="3" t="s">
        <v>106</v>
      </c>
      <c r="F203" s="13">
        <v>0</v>
      </c>
      <c r="G203" t="str">
        <f>VLOOKUP(InputData[[#This Row],[PRODUCT ID]],MasterData[],2,0)</f>
        <v>Product21</v>
      </c>
      <c r="H203" t="str">
        <f>VLOOKUP(InputData[[#This Row],[PRODUCT ID]],MasterData[],3,0)</f>
        <v>Category03</v>
      </c>
      <c r="I203" t="str">
        <f>VLOOKUP(InputData[[#This Row],[PRODUCT ID]],MasterData[],4,0)</f>
        <v>Ft</v>
      </c>
      <c r="J203" s="6">
        <f>VLOOKUP(InputData[[#This Row],[PRODUCT ID]],MasterData[],5,0)</f>
        <v>126</v>
      </c>
      <c r="K203" s="6">
        <f>VLOOKUP(InputData[[#This Row],[PRODUCT ID]],MasterData[],6,0)</f>
        <v>162.54</v>
      </c>
      <c r="L203" s="6">
        <f>InputData[[#This Row],[BUYING PRIZE]]*InputData[[#This Row],[QUANTITY]]</f>
        <v>882</v>
      </c>
      <c r="M203" s="6">
        <f>InputData[[#This Row],[SELLING PRICE]]*InputData[[#This Row],[QUANTITY]]*(1-InputData[[#This Row],[DISCOUNT %]])</f>
        <v>1137.78</v>
      </c>
      <c r="N203" s="5">
        <f>DAY(InputData[[#This Row],[DATE]])</f>
        <v>23</v>
      </c>
      <c r="O203" s="5" t="str">
        <f>TEXT(InputData[[#This Row],[DATE]],"MMM")</f>
        <v>Sep</v>
      </c>
      <c r="P203" s="5" t="str">
        <f>TEXT(InputData[[#This Row],[DATE]],"MMMM")</f>
        <v>September</v>
      </c>
      <c r="Q203" s="5">
        <f>YEAR(InputData[[#This Row],[DATE]])</f>
        <v>2021</v>
      </c>
    </row>
    <row r="204" spans="1:17" x14ac:dyDescent="0.25">
      <c r="A204" s="11">
        <v>44466</v>
      </c>
      <c r="B204" s="12" t="s">
        <v>77</v>
      </c>
      <c r="C204" s="3">
        <v>1</v>
      </c>
      <c r="D204" s="3" t="s">
        <v>108</v>
      </c>
      <c r="E204" s="3" t="s">
        <v>107</v>
      </c>
      <c r="F204" s="13">
        <v>0</v>
      </c>
      <c r="G204" t="str">
        <f>VLOOKUP(InputData[[#This Row],[PRODUCT ID]],MasterData[],2,0)</f>
        <v>Product34</v>
      </c>
      <c r="H204" t="str">
        <f>VLOOKUP(InputData[[#This Row],[PRODUCT ID]],MasterData[],3,0)</f>
        <v>Category04</v>
      </c>
      <c r="I204" t="str">
        <f>VLOOKUP(InputData[[#This Row],[PRODUCT ID]],MasterData[],4,0)</f>
        <v>Lt</v>
      </c>
      <c r="J204" s="6">
        <f>VLOOKUP(InputData[[#This Row],[PRODUCT ID]],MasterData[],5,0)</f>
        <v>55</v>
      </c>
      <c r="K204" s="6">
        <f>VLOOKUP(InputData[[#This Row],[PRODUCT ID]],MasterData[],6,0)</f>
        <v>58.3</v>
      </c>
      <c r="L204" s="6">
        <f>InputData[[#This Row],[BUYING PRIZE]]*InputData[[#This Row],[QUANTITY]]</f>
        <v>55</v>
      </c>
      <c r="M204" s="6">
        <f>InputData[[#This Row],[SELLING PRICE]]*InputData[[#This Row],[QUANTITY]]*(1-InputData[[#This Row],[DISCOUNT %]])</f>
        <v>58.3</v>
      </c>
      <c r="N204" s="5">
        <f>DAY(InputData[[#This Row],[DATE]])</f>
        <v>27</v>
      </c>
      <c r="O204" s="5" t="str">
        <f>TEXT(InputData[[#This Row],[DATE]],"MMM")</f>
        <v>Sep</v>
      </c>
      <c r="P204" s="5" t="str">
        <f>TEXT(InputData[[#This Row],[DATE]],"MMMM")</f>
        <v>September</v>
      </c>
      <c r="Q204" s="5">
        <f>YEAR(InputData[[#This Row],[DATE]])</f>
        <v>2021</v>
      </c>
    </row>
    <row r="205" spans="1:17" x14ac:dyDescent="0.25">
      <c r="A205" s="11">
        <v>44469</v>
      </c>
      <c r="B205" s="12" t="s">
        <v>35</v>
      </c>
      <c r="C205" s="3">
        <v>9</v>
      </c>
      <c r="D205" s="3" t="s">
        <v>106</v>
      </c>
      <c r="E205" s="3" t="s">
        <v>106</v>
      </c>
      <c r="F205" s="13">
        <v>0</v>
      </c>
      <c r="G205" t="str">
        <f>VLOOKUP(InputData[[#This Row],[PRODUCT ID]],MasterData[],2,0)</f>
        <v>Product14</v>
      </c>
      <c r="H205" t="str">
        <f>VLOOKUP(InputData[[#This Row],[PRODUCT ID]],MasterData[],3,0)</f>
        <v>Category02</v>
      </c>
      <c r="I205" t="str">
        <f>VLOOKUP(InputData[[#This Row],[PRODUCT ID]],MasterData[],4,0)</f>
        <v>Kg</v>
      </c>
      <c r="J205" s="6">
        <f>VLOOKUP(InputData[[#This Row],[PRODUCT ID]],MasterData[],5,0)</f>
        <v>112</v>
      </c>
      <c r="K205" s="6">
        <f>VLOOKUP(InputData[[#This Row],[PRODUCT ID]],MasterData[],6,0)</f>
        <v>146.72</v>
      </c>
      <c r="L205" s="6">
        <f>InputData[[#This Row],[BUYING PRIZE]]*InputData[[#This Row],[QUANTITY]]</f>
        <v>1008</v>
      </c>
      <c r="M205" s="6">
        <f>InputData[[#This Row],[SELLING PRICE]]*InputData[[#This Row],[QUANTITY]]*(1-InputData[[#This Row],[DISCOUNT %]])</f>
        <v>1320.48</v>
      </c>
      <c r="N205" s="5">
        <f>DAY(InputData[[#This Row],[DATE]])</f>
        <v>30</v>
      </c>
      <c r="O205" s="5" t="str">
        <f>TEXT(InputData[[#This Row],[DATE]],"MMM")</f>
        <v>Sep</v>
      </c>
      <c r="P205" s="5" t="str">
        <f>TEXT(InputData[[#This Row],[DATE]],"MMMM")</f>
        <v>September</v>
      </c>
      <c r="Q205" s="5">
        <f>YEAR(InputData[[#This Row],[DATE]])</f>
        <v>2021</v>
      </c>
    </row>
    <row r="206" spans="1:17" x14ac:dyDescent="0.25">
      <c r="A206" s="11">
        <v>44469</v>
      </c>
      <c r="B206" s="12" t="s">
        <v>18</v>
      </c>
      <c r="C206" s="3">
        <v>5</v>
      </c>
      <c r="D206" s="3" t="s">
        <v>106</v>
      </c>
      <c r="E206" s="3" t="s">
        <v>106</v>
      </c>
      <c r="F206" s="13">
        <v>0</v>
      </c>
      <c r="G206" t="str">
        <f>VLOOKUP(InputData[[#This Row],[PRODUCT ID]],MasterData[],2,0)</f>
        <v>Product06</v>
      </c>
      <c r="H206" t="str">
        <f>VLOOKUP(InputData[[#This Row],[PRODUCT ID]],MasterData[],3,0)</f>
        <v>Category01</v>
      </c>
      <c r="I206" t="str">
        <f>VLOOKUP(InputData[[#This Row],[PRODUCT ID]],MasterData[],4,0)</f>
        <v>Kg</v>
      </c>
      <c r="J206" s="6">
        <f>VLOOKUP(InputData[[#This Row],[PRODUCT ID]],MasterData[],5,0)</f>
        <v>75</v>
      </c>
      <c r="K206" s="6">
        <f>VLOOKUP(InputData[[#This Row],[PRODUCT ID]],MasterData[],6,0)</f>
        <v>85.5</v>
      </c>
      <c r="L206" s="6">
        <f>InputData[[#This Row],[BUYING PRIZE]]*InputData[[#This Row],[QUANTITY]]</f>
        <v>375</v>
      </c>
      <c r="M206" s="6">
        <f>InputData[[#This Row],[SELLING PRICE]]*InputData[[#This Row],[QUANTITY]]*(1-InputData[[#This Row],[DISCOUNT %]])</f>
        <v>427.5</v>
      </c>
      <c r="N206" s="5">
        <f>DAY(InputData[[#This Row],[DATE]])</f>
        <v>30</v>
      </c>
      <c r="O206" s="5" t="str">
        <f>TEXT(InputData[[#This Row],[DATE]],"MMM")</f>
        <v>Sep</v>
      </c>
      <c r="P206" s="5" t="str">
        <f>TEXT(InputData[[#This Row],[DATE]],"MMMM")</f>
        <v>September</v>
      </c>
      <c r="Q206" s="5">
        <f>YEAR(InputData[[#This Row],[DATE]])</f>
        <v>2021</v>
      </c>
    </row>
    <row r="207" spans="1:17" x14ac:dyDescent="0.25">
      <c r="A207" s="11">
        <v>44470</v>
      </c>
      <c r="B207" s="12" t="s">
        <v>69</v>
      </c>
      <c r="C207" s="3">
        <v>14</v>
      </c>
      <c r="D207" s="3" t="s">
        <v>106</v>
      </c>
      <c r="E207" s="3" t="s">
        <v>107</v>
      </c>
      <c r="F207" s="13">
        <v>0</v>
      </c>
      <c r="G207" t="str">
        <f>VLOOKUP(InputData[[#This Row],[PRODUCT ID]],MasterData[],2,0)</f>
        <v>Product30</v>
      </c>
      <c r="H207" t="str">
        <f>VLOOKUP(InputData[[#This Row],[PRODUCT ID]],MasterData[],3,0)</f>
        <v>Category04</v>
      </c>
      <c r="I207" t="str">
        <f>VLOOKUP(InputData[[#This Row],[PRODUCT ID]],MasterData[],4,0)</f>
        <v>Ft</v>
      </c>
      <c r="J207" s="6">
        <f>VLOOKUP(InputData[[#This Row],[PRODUCT ID]],MasterData[],5,0)</f>
        <v>148</v>
      </c>
      <c r="K207" s="6">
        <f>VLOOKUP(InputData[[#This Row],[PRODUCT ID]],MasterData[],6,0)</f>
        <v>201.28</v>
      </c>
      <c r="L207" s="6">
        <f>InputData[[#This Row],[BUYING PRIZE]]*InputData[[#This Row],[QUANTITY]]</f>
        <v>2072</v>
      </c>
      <c r="M207" s="6">
        <f>InputData[[#This Row],[SELLING PRICE]]*InputData[[#This Row],[QUANTITY]]*(1-InputData[[#This Row],[DISCOUNT %]])</f>
        <v>2817.92</v>
      </c>
      <c r="N207" s="5">
        <f>DAY(InputData[[#This Row],[DATE]])</f>
        <v>1</v>
      </c>
      <c r="O207" s="5" t="str">
        <f>TEXT(InputData[[#This Row],[DATE]],"MMM")</f>
        <v>Oct</v>
      </c>
      <c r="P207" s="5" t="str">
        <f>TEXT(InputData[[#This Row],[DATE]],"MMMM")</f>
        <v>October</v>
      </c>
      <c r="Q207" s="5">
        <f>YEAR(InputData[[#This Row],[DATE]])</f>
        <v>2021</v>
      </c>
    </row>
    <row r="208" spans="1:17" x14ac:dyDescent="0.25">
      <c r="A208" s="11">
        <v>44471</v>
      </c>
      <c r="B208" s="12" t="s">
        <v>35</v>
      </c>
      <c r="C208" s="3">
        <v>15</v>
      </c>
      <c r="D208" s="3" t="s">
        <v>108</v>
      </c>
      <c r="E208" s="3" t="s">
        <v>106</v>
      </c>
      <c r="F208" s="13">
        <v>0</v>
      </c>
      <c r="G208" t="str">
        <f>VLOOKUP(InputData[[#This Row],[PRODUCT ID]],MasterData[],2,0)</f>
        <v>Product14</v>
      </c>
      <c r="H208" t="str">
        <f>VLOOKUP(InputData[[#This Row],[PRODUCT ID]],MasterData[],3,0)</f>
        <v>Category02</v>
      </c>
      <c r="I208" t="str">
        <f>VLOOKUP(InputData[[#This Row],[PRODUCT ID]],MasterData[],4,0)</f>
        <v>Kg</v>
      </c>
      <c r="J208" s="6">
        <f>VLOOKUP(InputData[[#This Row],[PRODUCT ID]],MasterData[],5,0)</f>
        <v>112</v>
      </c>
      <c r="K208" s="6">
        <f>VLOOKUP(InputData[[#This Row],[PRODUCT ID]],MasterData[],6,0)</f>
        <v>146.72</v>
      </c>
      <c r="L208" s="6">
        <f>InputData[[#This Row],[BUYING PRIZE]]*InputData[[#This Row],[QUANTITY]]</f>
        <v>1680</v>
      </c>
      <c r="M208" s="6">
        <f>InputData[[#This Row],[SELLING PRICE]]*InputData[[#This Row],[QUANTITY]]*(1-InputData[[#This Row],[DISCOUNT %]])</f>
        <v>2200.8000000000002</v>
      </c>
      <c r="N208" s="5">
        <f>DAY(InputData[[#This Row],[DATE]])</f>
        <v>2</v>
      </c>
      <c r="O208" s="5" t="str">
        <f>TEXT(InputData[[#This Row],[DATE]],"MMM")</f>
        <v>Oct</v>
      </c>
      <c r="P208" s="5" t="str">
        <f>TEXT(InputData[[#This Row],[DATE]],"MMMM")</f>
        <v>October</v>
      </c>
      <c r="Q208" s="5">
        <f>YEAR(InputData[[#This Row],[DATE]])</f>
        <v>2021</v>
      </c>
    </row>
    <row r="209" spans="1:17" x14ac:dyDescent="0.25">
      <c r="A209" s="11">
        <v>44472</v>
      </c>
      <c r="B209" s="12" t="s">
        <v>45</v>
      </c>
      <c r="C209" s="3">
        <v>9</v>
      </c>
      <c r="D209" s="3" t="s">
        <v>108</v>
      </c>
      <c r="E209" s="3" t="s">
        <v>106</v>
      </c>
      <c r="F209" s="13">
        <v>0</v>
      </c>
      <c r="G209" t="str">
        <f>VLOOKUP(InputData[[#This Row],[PRODUCT ID]],MasterData[],2,0)</f>
        <v>Product19</v>
      </c>
      <c r="H209" t="str">
        <f>VLOOKUP(InputData[[#This Row],[PRODUCT ID]],MasterData[],3,0)</f>
        <v>Category02</v>
      </c>
      <c r="I209" t="str">
        <f>VLOOKUP(InputData[[#This Row],[PRODUCT ID]],MasterData[],4,0)</f>
        <v>Ft</v>
      </c>
      <c r="J209" s="6">
        <f>VLOOKUP(InputData[[#This Row],[PRODUCT ID]],MasterData[],5,0)</f>
        <v>150</v>
      </c>
      <c r="K209" s="6">
        <f>VLOOKUP(InputData[[#This Row],[PRODUCT ID]],MasterData[],6,0)</f>
        <v>210</v>
      </c>
      <c r="L209" s="6">
        <f>InputData[[#This Row],[BUYING PRIZE]]*InputData[[#This Row],[QUANTITY]]</f>
        <v>1350</v>
      </c>
      <c r="M209" s="6">
        <f>InputData[[#This Row],[SELLING PRICE]]*InputData[[#This Row],[QUANTITY]]*(1-InputData[[#This Row],[DISCOUNT %]])</f>
        <v>1890</v>
      </c>
      <c r="N209" s="5">
        <f>DAY(InputData[[#This Row],[DATE]])</f>
        <v>3</v>
      </c>
      <c r="O209" s="5" t="str">
        <f>TEXT(InputData[[#This Row],[DATE]],"MMM")</f>
        <v>Oct</v>
      </c>
      <c r="P209" s="5" t="str">
        <f>TEXT(InputData[[#This Row],[DATE]],"MMMM")</f>
        <v>October</v>
      </c>
      <c r="Q209" s="5">
        <f>YEAR(InputData[[#This Row],[DATE]])</f>
        <v>2021</v>
      </c>
    </row>
    <row r="210" spans="1:17" x14ac:dyDescent="0.25">
      <c r="A210" s="11">
        <v>44475</v>
      </c>
      <c r="B210" s="12" t="s">
        <v>79</v>
      </c>
      <c r="C210" s="3">
        <v>1</v>
      </c>
      <c r="D210" s="3" t="s">
        <v>108</v>
      </c>
      <c r="E210" s="3" t="s">
        <v>106</v>
      </c>
      <c r="F210" s="13">
        <v>0</v>
      </c>
      <c r="G210" t="str">
        <f>VLOOKUP(InputData[[#This Row],[PRODUCT ID]],MasterData[],2,0)</f>
        <v>Product35</v>
      </c>
      <c r="H210" t="str">
        <f>VLOOKUP(InputData[[#This Row],[PRODUCT ID]],MasterData[],3,0)</f>
        <v>Category04</v>
      </c>
      <c r="I210" t="str">
        <f>VLOOKUP(InputData[[#This Row],[PRODUCT ID]],MasterData[],4,0)</f>
        <v>No.</v>
      </c>
      <c r="J210" s="6">
        <f>VLOOKUP(InputData[[#This Row],[PRODUCT ID]],MasterData[],5,0)</f>
        <v>5</v>
      </c>
      <c r="K210" s="6">
        <f>VLOOKUP(InputData[[#This Row],[PRODUCT ID]],MasterData[],6,0)</f>
        <v>6.7</v>
      </c>
      <c r="L210" s="6">
        <f>InputData[[#This Row],[BUYING PRIZE]]*InputData[[#This Row],[QUANTITY]]</f>
        <v>5</v>
      </c>
      <c r="M210" s="6">
        <f>InputData[[#This Row],[SELLING PRICE]]*InputData[[#This Row],[QUANTITY]]*(1-InputData[[#This Row],[DISCOUNT %]])</f>
        <v>6.7</v>
      </c>
      <c r="N210" s="5">
        <f>DAY(InputData[[#This Row],[DATE]])</f>
        <v>6</v>
      </c>
      <c r="O210" s="5" t="str">
        <f>TEXT(InputData[[#This Row],[DATE]],"MMM")</f>
        <v>Oct</v>
      </c>
      <c r="P210" s="5" t="str">
        <f>TEXT(InputData[[#This Row],[DATE]],"MMMM")</f>
        <v>October</v>
      </c>
      <c r="Q210" s="5">
        <f>YEAR(InputData[[#This Row],[DATE]])</f>
        <v>2021</v>
      </c>
    </row>
    <row r="211" spans="1:17" x14ac:dyDescent="0.25">
      <c r="A211" s="11">
        <v>44475</v>
      </c>
      <c r="B211" s="12" t="s">
        <v>81</v>
      </c>
      <c r="C211" s="3">
        <v>12</v>
      </c>
      <c r="D211" s="3" t="s">
        <v>106</v>
      </c>
      <c r="E211" s="3" t="s">
        <v>106</v>
      </c>
      <c r="F211" s="13">
        <v>0</v>
      </c>
      <c r="G211" t="str">
        <f>VLOOKUP(InputData[[#This Row],[PRODUCT ID]],MasterData[],2,0)</f>
        <v>Product36</v>
      </c>
      <c r="H211" t="str">
        <f>VLOOKUP(InputData[[#This Row],[PRODUCT ID]],MasterData[],3,0)</f>
        <v>Category04</v>
      </c>
      <c r="I211" t="str">
        <f>VLOOKUP(InputData[[#This Row],[PRODUCT ID]],MasterData[],4,0)</f>
        <v>Kg</v>
      </c>
      <c r="J211" s="6">
        <f>VLOOKUP(InputData[[#This Row],[PRODUCT ID]],MasterData[],5,0)</f>
        <v>90</v>
      </c>
      <c r="K211" s="6">
        <f>VLOOKUP(InputData[[#This Row],[PRODUCT ID]],MasterData[],6,0)</f>
        <v>96.3</v>
      </c>
      <c r="L211" s="6">
        <f>InputData[[#This Row],[BUYING PRIZE]]*InputData[[#This Row],[QUANTITY]]</f>
        <v>1080</v>
      </c>
      <c r="M211" s="6">
        <f>InputData[[#This Row],[SELLING PRICE]]*InputData[[#This Row],[QUANTITY]]*(1-InputData[[#This Row],[DISCOUNT %]])</f>
        <v>1155.5999999999999</v>
      </c>
      <c r="N211" s="5">
        <f>DAY(InputData[[#This Row],[DATE]])</f>
        <v>6</v>
      </c>
      <c r="O211" s="5" t="str">
        <f>TEXT(InputData[[#This Row],[DATE]],"MMM")</f>
        <v>Oct</v>
      </c>
      <c r="P211" s="5" t="str">
        <f>TEXT(InputData[[#This Row],[DATE]],"MMMM")</f>
        <v>October</v>
      </c>
      <c r="Q211" s="5">
        <f>YEAR(InputData[[#This Row],[DATE]])</f>
        <v>2021</v>
      </c>
    </row>
    <row r="212" spans="1:17" x14ac:dyDescent="0.25">
      <c r="A212" s="11">
        <v>44476</v>
      </c>
      <c r="B212" s="12" t="s">
        <v>60</v>
      </c>
      <c r="C212" s="3">
        <v>6</v>
      </c>
      <c r="D212" s="3" t="s">
        <v>108</v>
      </c>
      <c r="E212" s="3" t="s">
        <v>107</v>
      </c>
      <c r="F212" s="13">
        <v>0</v>
      </c>
      <c r="G212" t="str">
        <f>VLOOKUP(InputData[[#This Row],[PRODUCT ID]],MasterData[],2,0)</f>
        <v>Product26</v>
      </c>
      <c r="H212" t="str">
        <f>VLOOKUP(InputData[[#This Row],[PRODUCT ID]],MasterData[],3,0)</f>
        <v>Category04</v>
      </c>
      <c r="I212" t="str">
        <f>VLOOKUP(InputData[[#This Row],[PRODUCT ID]],MasterData[],4,0)</f>
        <v>No.</v>
      </c>
      <c r="J212" s="6">
        <f>VLOOKUP(InputData[[#This Row],[PRODUCT ID]],MasterData[],5,0)</f>
        <v>18</v>
      </c>
      <c r="K212" s="6">
        <f>VLOOKUP(InputData[[#This Row],[PRODUCT ID]],MasterData[],6,0)</f>
        <v>24.66</v>
      </c>
      <c r="L212" s="6">
        <f>InputData[[#This Row],[BUYING PRIZE]]*InputData[[#This Row],[QUANTITY]]</f>
        <v>108</v>
      </c>
      <c r="M212" s="6">
        <f>InputData[[#This Row],[SELLING PRICE]]*InputData[[#This Row],[QUANTITY]]*(1-InputData[[#This Row],[DISCOUNT %]])</f>
        <v>147.96</v>
      </c>
      <c r="N212" s="5">
        <f>DAY(InputData[[#This Row],[DATE]])</f>
        <v>7</v>
      </c>
      <c r="O212" s="5" t="str">
        <f>TEXT(InputData[[#This Row],[DATE]],"MMM")</f>
        <v>Oct</v>
      </c>
      <c r="P212" s="5" t="str">
        <f>TEXT(InputData[[#This Row],[DATE]],"MMMM")</f>
        <v>October</v>
      </c>
      <c r="Q212" s="5">
        <f>YEAR(InputData[[#This Row],[DATE]])</f>
        <v>2021</v>
      </c>
    </row>
    <row r="213" spans="1:17" x14ac:dyDescent="0.25">
      <c r="A213" s="11">
        <v>44478</v>
      </c>
      <c r="B213" s="12" t="s">
        <v>86</v>
      </c>
      <c r="C213" s="3">
        <v>5</v>
      </c>
      <c r="D213" s="3" t="s">
        <v>108</v>
      </c>
      <c r="E213" s="3" t="s">
        <v>107</v>
      </c>
      <c r="F213" s="13">
        <v>0</v>
      </c>
      <c r="G213" t="str">
        <f>VLOOKUP(InputData[[#This Row],[PRODUCT ID]],MasterData[],2,0)</f>
        <v>Product38</v>
      </c>
      <c r="H213" t="str">
        <f>VLOOKUP(InputData[[#This Row],[PRODUCT ID]],MasterData[],3,0)</f>
        <v>Category05</v>
      </c>
      <c r="I213" t="str">
        <f>VLOOKUP(InputData[[#This Row],[PRODUCT ID]],MasterData[],4,0)</f>
        <v>Kg</v>
      </c>
      <c r="J213" s="6">
        <f>VLOOKUP(InputData[[#This Row],[PRODUCT ID]],MasterData[],5,0)</f>
        <v>72</v>
      </c>
      <c r="K213" s="6">
        <f>VLOOKUP(InputData[[#This Row],[PRODUCT ID]],MasterData[],6,0)</f>
        <v>79.92</v>
      </c>
      <c r="L213" s="6">
        <f>InputData[[#This Row],[BUYING PRIZE]]*InputData[[#This Row],[QUANTITY]]</f>
        <v>360</v>
      </c>
      <c r="M213" s="6">
        <f>InputData[[#This Row],[SELLING PRICE]]*InputData[[#This Row],[QUANTITY]]*(1-InputData[[#This Row],[DISCOUNT %]])</f>
        <v>399.6</v>
      </c>
      <c r="N213" s="5">
        <f>DAY(InputData[[#This Row],[DATE]])</f>
        <v>9</v>
      </c>
      <c r="O213" s="5" t="str">
        <f>TEXT(InputData[[#This Row],[DATE]],"MMM")</f>
        <v>Oct</v>
      </c>
      <c r="P213" s="5" t="str">
        <f>TEXT(InputData[[#This Row],[DATE]],"MMMM")</f>
        <v>October</v>
      </c>
      <c r="Q213" s="5">
        <f>YEAR(InputData[[#This Row],[DATE]])</f>
        <v>2021</v>
      </c>
    </row>
    <row r="214" spans="1:17" x14ac:dyDescent="0.25">
      <c r="A214" s="11">
        <v>44478</v>
      </c>
      <c r="B214" s="12" t="s">
        <v>73</v>
      </c>
      <c r="C214" s="3">
        <v>11</v>
      </c>
      <c r="D214" s="3" t="s">
        <v>106</v>
      </c>
      <c r="E214" s="3" t="s">
        <v>107</v>
      </c>
      <c r="F214" s="13">
        <v>0</v>
      </c>
      <c r="G214" t="str">
        <f>VLOOKUP(InputData[[#This Row],[PRODUCT ID]],MasterData[],2,0)</f>
        <v>Product32</v>
      </c>
      <c r="H214" t="str">
        <f>VLOOKUP(InputData[[#This Row],[PRODUCT ID]],MasterData[],3,0)</f>
        <v>Category04</v>
      </c>
      <c r="I214" t="str">
        <f>VLOOKUP(InputData[[#This Row],[PRODUCT ID]],MasterData[],4,0)</f>
        <v>Kg</v>
      </c>
      <c r="J214" s="6">
        <f>VLOOKUP(InputData[[#This Row],[PRODUCT ID]],MasterData[],5,0)</f>
        <v>89</v>
      </c>
      <c r="K214" s="6">
        <f>VLOOKUP(InputData[[#This Row],[PRODUCT ID]],MasterData[],6,0)</f>
        <v>117.48</v>
      </c>
      <c r="L214" s="6">
        <f>InputData[[#This Row],[BUYING PRIZE]]*InputData[[#This Row],[QUANTITY]]</f>
        <v>979</v>
      </c>
      <c r="M214" s="6">
        <f>InputData[[#This Row],[SELLING PRICE]]*InputData[[#This Row],[QUANTITY]]*(1-InputData[[#This Row],[DISCOUNT %]])</f>
        <v>1292.28</v>
      </c>
      <c r="N214" s="5">
        <f>DAY(InputData[[#This Row],[DATE]])</f>
        <v>9</v>
      </c>
      <c r="O214" s="5" t="str">
        <f>TEXT(InputData[[#This Row],[DATE]],"MMM")</f>
        <v>Oct</v>
      </c>
      <c r="P214" s="5" t="str">
        <f>TEXT(InputData[[#This Row],[DATE]],"MMMM")</f>
        <v>October</v>
      </c>
      <c r="Q214" s="5">
        <f>YEAR(InputData[[#This Row],[DATE]])</f>
        <v>2021</v>
      </c>
    </row>
    <row r="215" spans="1:17" x14ac:dyDescent="0.25">
      <c r="A215" s="11">
        <v>44479</v>
      </c>
      <c r="B215" s="12" t="s">
        <v>79</v>
      </c>
      <c r="C215" s="3">
        <v>14</v>
      </c>
      <c r="D215" s="3" t="s">
        <v>108</v>
      </c>
      <c r="E215" s="3" t="s">
        <v>107</v>
      </c>
      <c r="F215" s="13">
        <v>0</v>
      </c>
      <c r="G215" t="str">
        <f>VLOOKUP(InputData[[#This Row],[PRODUCT ID]],MasterData[],2,0)</f>
        <v>Product35</v>
      </c>
      <c r="H215" t="str">
        <f>VLOOKUP(InputData[[#This Row],[PRODUCT ID]],MasterData[],3,0)</f>
        <v>Category04</v>
      </c>
      <c r="I215" t="str">
        <f>VLOOKUP(InputData[[#This Row],[PRODUCT ID]],MasterData[],4,0)</f>
        <v>No.</v>
      </c>
      <c r="J215" s="6">
        <f>VLOOKUP(InputData[[#This Row],[PRODUCT ID]],MasterData[],5,0)</f>
        <v>5</v>
      </c>
      <c r="K215" s="6">
        <f>VLOOKUP(InputData[[#This Row],[PRODUCT ID]],MasterData[],6,0)</f>
        <v>6.7</v>
      </c>
      <c r="L215" s="6">
        <f>InputData[[#This Row],[BUYING PRIZE]]*InputData[[#This Row],[QUANTITY]]</f>
        <v>70</v>
      </c>
      <c r="M215" s="6">
        <f>InputData[[#This Row],[SELLING PRICE]]*InputData[[#This Row],[QUANTITY]]*(1-InputData[[#This Row],[DISCOUNT %]])</f>
        <v>93.8</v>
      </c>
      <c r="N215" s="5">
        <f>DAY(InputData[[#This Row],[DATE]])</f>
        <v>10</v>
      </c>
      <c r="O215" s="5" t="str">
        <f>TEXT(InputData[[#This Row],[DATE]],"MMM")</f>
        <v>Oct</v>
      </c>
      <c r="P215" s="5" t="str">
        <f>TEXT(InputData[[#This Row],[DATE]],"MMMM")</f>
        <v>October</v>
      </c>
      <c r="Q215" s="5">
        <f>YEAR(InputData[[#This Row],[DATE]])</f>
        <v>2021</v>
      </c>
    </row>
    <row r="216" spans="1:17" x14ac:dyDescent="0.25">
      <c r="A216" s="11">
        <v>44480</v>
      </c>
      <c r="B216" s="12" t="s">
        <v>29</v>
      </c>
      <c r="C216" s="3">
        <v>15</v>
      </c>
      <c r="D216" s="3" t="s">
        <v>108</v>
      </c>
      <c r="E216" s="3" t="s">
        <v>107</v>
      </c>
      <c r="F216" s="13">
        <v>0</v>
      </c>
      <c r="G216" t="str">
        <f>VLOOKUP(InputData[[#This Row],[PRODUCT ID]],MasterData[],2,0)</f>
        <v>Product11</v>
      </c>
      <c r="H216" t="str">
        <f>VLOOKUP(InputData[[#This Row],[PRODUCT ID]],MasterData[],3,0)</f>
        <v>Category02</v>
      </c>
      <c r="I216" t="str">
        <f>VLOOKUP(InputData[[#This Row],[PRODUCT ID]],MasterData[],4,0)</f>
        <v>Lt</v>
      </c>
      <c r="J216" s="6">
        <f>VLOOKUP(InputData[[#This Row],[PRODUCT ID]],MasterData[],5,0)</f>
        <v>44</v>
      </c>
      <c r="K216" s="6">
        <f>VLOOKUP(InputData[[#This Row],[PRODUCT ID]],MasterData[],6,0)</f>
        <v>48.4</v>
      </c>
      <c r="L216" s="6">
        <f>InputData[[#This Row],[BUYING PRIZE]]*InputData[[#This Row],[QUANTITY]]</f>
        <v>660</v>
      </c>
      <c r="M216" s="6">
        <f>InputData[[#This Row],[SELLING PRICE]]*InputData[[#This Row],[QUANTITY]]*(1-InputData[[#This Row],[DISCOUNT %]])</f>
        <v>726</v>
      </c>
      <c r="N216" s="5">
        <f>DAY(InputData[[#This Row],[DATE]])</f>
        <v>11</v>
      </c>
      <c r="O216" s="5" t="str">
        <f>TEXT(InputData[[#This Row],[DATE]],"MMM")</f>
        <v>Oct</v>
      </c>
      <c r="P216" s="5" t="str">
        <f>TEXT(InputData[[#This Row],[DATE]],"MMMM")</f>
        <v>October</v>
      </c>
      <c r="Q216" s="5">
        <f>YEAR(InputData[[#This Row],[DATE]])</f>
        <v>2021</v>
      </c>
    </row>
    <row r="217" spans="1:17" x14ac:dyDescent="0.25">
      <c r="A217" s="11">
        <v>44481</v>
      </c>
      <c r="B217" s="12" t="s">
        <v>63</v>
      </c>
      <c r="C217" s="3">
        <v>8</v>
      </c>
      <c r="D217" s="3" t="s">
        <v>106</v>
      </c>
      <c r="E217" s="3" t="s">
        <v>106</v>
      </c>
      <c r="F217" s="13">
        <v>0</v>
      </c>
      <c r="G217" t="str">
        <f>VLOOKUP(InputData[[#This Row],[PRODUCT ID]],MasterData[],2,0)</f>
        <v>Product27</v>
      </c>
      <c r="H217" t="str">
        <f>VLOOKUP(InputData[[#This Row],[PRODUCT ID]],MasterData[],3,0)</f>
        <v>Category04</v>
      </c>
      <c r="I217" t="str">
        <f>VLOOKUP(InputData[[#This Row],[PRODUCT ID]],MasterData[],4,0)</f>
        <v>Lt</v>
      </c>
      <c r="J217" s="6">
        <f>VLOOKUP(InputData[[#This Row],[PRODUCT ID]],MasterData[],5,0)</f>
        <v>48</v>
      </c>
      <c r="K217" s="6">
        <f>VLOOKUP(InputData[[#This Row],[PRODUCT ID]],MasterData[],6,0)</f>
        <v>57.120000000000005</v>
      </c>
      <c r="L217" s="6">
        <f>InputData[[#This Row],[BUYING PRIZE]]*InputData[[#This Row],[QUANTITY]]</f>
        <v>384</v>
      </c>
      <c r="M217" s="6">
        <f>InputData[[#This Row],[SELLING PRICE]]*InputData[[#This Row],[QUANTITY]]*(1-InputData[[#This Row],[DISCOUNT %]])</f>
        <v>456.96000000000004</v>
      </c>
      <c r="N217" s="5">
        <f>DAY(InputData[[#This Row],[DATE]])</f>
        <v>12</v>
      </c>
      <c r="O217" s="5" t="str">
        <f>TEXT(InputData[[#This Row],[DATE]],"MMM")</f>
        <v>Oct</v>
      </c>
      <c r="P217" s="5" t="str">
        <f>TEXT(InputData[[#This Row],[DATE]],"MMMM")</f>
        <v>October</v>
      </c>
      <c r="Q217" s="5">
        <f>YEAR(InputData[[#This Row],[DATE]])</f>
        <v>2021</v>
      </c>
    </row>
    <row r="218" spans="1:17" x14ac:dyDescent="0.25">
      <c r="A218" s="11">
        <v>44486</v>
      </c>
      <c r="B218" s="12" t="s">
        <v>6</v>
      </c>
      <c r="C218" s="3">
        <v>13</v>
      </c>
      <c r="D218" s="3" t="s">
        <v>108</v>
      </c>
      <c r="E218" s="3" t="s">
        <v>106</v>
      </c>
      <c r="F218" s="13">
        <v>0</v>
      </c>
      <c r="G218" t="str">
        <f>VLOOKUP(InputData[[#This Row],[PRODUCT ID]],MasterData[],2,0)</f>
        <v>Product01</v>
      </c>
      <c r="H218" t="str">
        <f>VLOOKUP(InputData[[#This Row],[PRODUCT ID]],MasterData[],3,0)</f>
        <v>Category01</v>
      </c>
      <c r="I218" t="str">
        <f>VLOOKUP(InputData[[#This Row],[PRODUCT ID]],MasterData[],4,0)</f>
        <v>Kg</v>
      </c>
      <c r="J218" s="6">
        <f>VLOOKUP(InputData[[#This Row],[PRODUCT ID]],MasterData[],5,0)</f>
        <v>98</v>
      </c>
      <c r="K218" s="6">
        <f>VLOOKUP(InputData[[#This Row],[PRODUCT ID]],MasterData[],6,0)</f>
        <v>103.88</v>
      </c>
      <c r="L218" s="6">
        <f>InputData[[#This Row],[BUYING PRIZE]]*InputData[[#This Row],[QUANTITY]]</f>
        <v>1274</v>
      </c>
      <c r="M218" s="6">
        <f>InputData[[#This Row],[SELLING PRICE]]*InputData[[#This Row],[QUANTITY]]*(1-InputData[[#This Row],[DISCOUNT %]])</f>
        <v>1350.44</v>
      </c>
      <c r="N218" s="5">
        <f>DAY(InputData[[#This Row],[DATE]])</f>
        <v>17</v>
      </c>
      <c r="O218" s="5" t="str">
        <f>TEXT(InputData[[#This Row],[DATE]],"MMM")</f>
        <v>Oct</v>
      </c>
      <c r="P218" s="5" t="str">
        <f>TEXT(InputData[[#This Row],[DATE]],"MMMM")</f>
        <v>October</v>
      </c>
      <c r="Q218" s="5">
        <f>YEAR(InputData[[#This Row],[DATE]])</f>
        <v>2021</v>
      </c>
    </row>
    <row r="219" spans="1:17" x14ac:dyDescent="0.25">
      <c r="A219" s="11">
        <v>44487</v>
      </c>
      <c r="B219" s="12" t="s">
        <v>58</v>
      </c>
      <c r="C219" s="3">
        <v>6</v>
      </c>
      <c r="D219" s="3" t="s">
        <v>106</v>
      </c>
      <c r="E219" s="3" t="s">
        <v>107</v>
      </c>
      <c r="F219" s="13">
        <v>0</v>
      </c>
      <c r="G219" t="str">
        <f>VLOOKUP(InputData[[#This Row],[PRODUCT ID]],MasterData[],2,0)</f>
        <v>Product25</v>
      </c>
      <c r="H219" t="str">
        <f>VLOOKUP(InputData[[#This Row],[PRODUCT ID]],MasterData[],3,0)</f>
        <v>Category03</v>
      </c>
      <c r="I219" t="str">
        <f>VLOOKUP(InputData[[#This Row],[PRODUCT ID]],MasterData[],4,0)</f>
        <v>No.</v>
      </c>
      <c r="J219" s="6">
        <f>VLOOKUP(InputData[[#This Row],[PRODUCT ID]],MasterData[],5,0)</f>
        <v>7</v>
      </c>
      <c r="K219" s="6">
        <f>VLOOKUP(InputData[[#This Row],[PRODUCT ID]],MasterData[],6,0)</f>
        <v>8.33</v>
      </c>
      <c r="L219" s="6">
        <f>InputData[[#This Row],[BUYING PRIZE]]*InputData[[#This Row],[QUANTITY]]</f>
        <v>42</v>
      </c>
      <c r="M219" s="6">
        <f>InputData[[#This Row],[SELLING PRICE]]*InputData[[#This Row],[QUANTITY]]*(1-InputData[[#This Row],[DISCOUNT %]])</f>
        <v>49.980000000000004</v>
      </c>
      <c r="N219" s="5">
        <f>DAY(InputData[[#This Row],[DATE]])</f>
        <v>18</v>
      </c>
      <c r="O219" s="5" t="str">
        <f>TEXT(InputData[[#This Row],[DATE]],"MMM")</f>
        <v>Oct</v>
      </c>
      <c r="P219" s="5" t="str">
        <f>TEXT(InputData[[#This Row],[DATE]],"MMMM")</f>
        <v>October</v>
      </c>
      <c r="Q219" s="5">
        <f>YEAR(InputData[[#This Row],[DATE]])</f>
        <v>2021</v>
      </c>
    </row>
    <row r="220" spans="1:17" x14ac:dyDescent="0.25">
      <c r="A220" s="11">
        <v>44487</v>
      </c>
      <c r="B220" s="12" t="s">
        <v>50</v>
      </c>
      <c r="C220" s="3">
        <v>13</v>
      </c>
      <c r="D220" s="3" t="s">
        <v>106</v>
      </c>
      <c r="E220" s="3" t="s">
        <v>107</v>
      </c>
      <c r="F220" s="13">
        <v>0</v>
      </c>
      <c r="G220" t="str">
        <f>VLOOKUP(InputData[[#This Row],[PRODUCT ID]],MasterData[],2,0)</f>
        <v>Product21</v>
      </c>
      <c r="H220" t="str">
        <f>VLOOKUP(InputData[[#This Row],[PRODUCT ID]],MasterData[],3,0)</f>
        <v>Category03</v>
      </c>
      <c r="I220" t="str">
        <f>VLOOKUP(InputData[[#This Row],[PRODUCT ID]],MasterData[],4,0)</f>
        <v>Ft</v>
      </c>
      <c r="J220" s="6">
        <f>VLOOKUP(InputData[[#This Row],[PRODUCT ID]],MasterData[],5,0)</f>
        <v>126</v>
      </c>
      <c r="K220" s="6">
        <f>VLOOKUP(InputData[[#This Row],[PRODUCT ID]],MasterData[],6,0)</f>
        <v>162.54</v>
      </c>
      <c r="L220" s="6">
        <f>InputData[[#This Row],[BUYING PRIZE]]*InputData[[#This Row],[QUANTITY]]</f>
        <v>1638</v>
      </c>
      <c r="M220" s="6">
        <f>InputData[[#This Row],[SELLING PRICE]]*InputData[[#This Row],[QUANTITY]]*(1-InputData[[#This Row],[DISCOUNT %]])</f>
        <v>2113.02</v>
      </c>
      <c r="N220" s="5">
        <f>DAY(InputData[[#This Row],[DATE]])</f>
        <v>18</v>
      </c>
      <c r="O220" s="5" t="str">
        <f>TEXT(InputData[[#This Row],[DATE]],"MMM")</f>
        <v>Oct</v>
      </c>
      <c r="P220" s="5" t="str">
        <f>TEXT(InputData[[#This Row],[DATE]],"MMMM")</f>
        <v>October</v>
      </c>
      <c r="Q220" s="5">
        <f>YEAR(InputData[[#This Row],[DATE]])</f>
        <v>2021</v>
      </c>
    </row>
    <row r="221" spans="1:17" x14ac:dyDescent="0.25">
      <c r="A221" s="11">
        <v>44491</v>
      </c>
      <c r="B221" s="12" t="s">
        <v>29</v>
      </c>
      <c r="C221" s="3">
        <v>7</v>
      </c>
      <c r="D221" s="3" t="s">
        <v>108</v>
      </c>
      <c r="E221" s="3" t="s">
        <v>107</v>
      </c>
      <c r="F221" s="13">
        <v>0</v>
      </c>
      <c r="G221" t="str">
        <f>VLOOKUP(InputData[[#This Row],[PRODUCT ID]],MasterData[],2,0)</f>
        <v>Product11</v>
      </c>
      <c r="H221" t="str">
        <f>VLOOKUP(InputData[[#This Row],[PRODUCT ID]],MasterData[],3,0)</f>
        <v>Category02</v>
      </c>
      <c r="I221" t="str">
        <f>VLOOKUP(InputData[[#This Row],[PRODUCT ID]],MasterData[],4,0)</f>
        <v>Lt</v>
      </c>
      <c r="J221" s="6">
        <f>VLOOKUP(InputData[[#This Row],[PRODUCT ID]],MasterData[],5,0)</f>
        <v>44</v>
      </c>
      <c r="K221" s="6">
        <f>VLOOKUP(InputData[[#This Row],[PRODUCT ID]],MasterData[],6,0)</f>
        <v>48.4</v>
      </c>
      <c r="L221" s="6">
        <f>InputData[[#This Row],[BUYING PRIZE]]*InputData[[#This Row],[QUANTITY]]</f>
        <v>308</v>
      </c>
      <c r="M221" s="6">
        <f>InputData[[#This Row],[SELLING PRICE]]*InputData[[#This Row],[QUANTITY]]*(1-InputData[[#This Row],[DISCOUNT %]])</f>
        <v>338.8</v>
      </c>
      <c r="N221" s="5">
        <f>DAY(InputData[[#This Row],[DATE]])</f>
        <v>22</v>
      </c>
      <c r="O221" s="5" t="str">
        <f>TEXT(InputData[[#This Row],[DATE]],"MMM")</f>
        <v>Oct</v>
      </c>
      <c r="P221" s="5" t="str">
        <f>TEXT(InputData[[#This Row],[DATE]],"MMMM")</f>
        <v>October</v>
      </c>
      <c r="Q221" s="5">
        <f>YEAR(InputData[[#This Row],[DATE]])</f>
        <v>2021</v>
      </c>
    </row>
    <row r="222" spans="1:17" x14ac:dyDescent="0.25">
      <c r="A222" s="11">
        <v>44491</v>
      </c>
      <c r="B222" s="12" t="s">
        <v>56</v>
      </c>
      <c r="C222" s="3">
        <v>13</v>
      </c>
      <c r="D222" s="3" t="s">
        <v>106</v>
      </c>
      <c r="E222" s="3" t="s">
        <v>107</v>
      </c>
      <c r="F222" s="13">
        <v>0</v>
      </c>
      <c r="G222" t="str">
        <f>VLOOKUP(InputData[[#This Row],[PRODUCT ID]],MasterData[],2,0)</f>
        <v>Product24</v>
      </c>
      <c r="H222" t="str">
        <f>VLOOKUP(InputData[[#This Row],[PRODUCT ID]],MasterData[],3,0)</f>
        <v>Category03</v>
      </c>
      <c r="I222" t="str">
        <f>VLOOKUP(InputData[[#This Row],[PRODUCT ID]],MasterData[],4,0)</f>
        <v>Ft</v>
      </c>
      <c r="J222" s="6">
        <f>VLOOKUP(InputData[[#This Row],[PRODUCT ID]],MasterData[],5,0)</f>
        <v>144</v>
      </c>
      <c r="K222" s="6">
        <f>VLOOKUP(InputData[[#This Row],[PRODUCT ID]],MasterData[],6,0)</f>
        <v>156.96</v>
      </c>
      <c r="L222" s="6">
        <f>InputData[[#This Row],[BUYING PRIZE]]*InputData[[#This Row],[QUANTITY]]</f>
        <v>1872</v>
      </c>
      <c r="M222" s="6">
        <f>InputData[[#This Row],[SELLING PRICE]]*InputData[[#This Row],[QUANTITY]]*(1-InputData[[#This Row],[DISCOUNT %]])</f>
        <v>2040.48</v>
      </c>
      <c r="N222" s="5">
        <f>DAY(InputData[[#This Row],[DATE]])</f>
        <v>22</v>
      </c>
      <c r="O222" s="5" t="str">
        <f>TEXT(InputData[[#This Row],[DATE]],"MMM")</f>
        <v>Oct</v>
      </c>
      <c r="P222" s="5" t="str">
        <f>TEXT(InputData[[#This Row],[DATE]],"MMMM")</f>
        <v>October</v>
      </c>
      <c r="Q222" s="5">
        <f>YEAR(InputData[[#This Row],[DATE]])</f>
        <v>2021</v>
      </c>
    </row>
    <row r="223" spans="1:17" x14ac:dyDescent="0.25">
      <c r="A223" s="11">
        <v>44491</v>
      </c>
      <c r="B223" s="12" t="s">
        <v>24</v>
      </c>
      <c r="C223" s="3">
        <v>1</v>
      </c>
      <c r="D223" s="3" t="s">
        <v>108</v>
      </c>
      <c r="E223" s="3" t="s">
        <v>107</v>
      </c>
      <c r="F223" s="13">
        <v>0</v>
      </c>
      <c r="G223" t="str">
        <f>VLOOKUP(InputData[[#This Row],[PRODUCT ID]],MasterData[],2,0)</f>
        <v>Product09</v>
      </c>
      <c r="H223" t="str">
        <f>VLOOKUP(InputData[[#This Row],[PRODUCT ID]],MasterData[],3,0)</f>
        <v>Category01</v>
      </c>
      <c r="I223" t="str">
        <f>VLOOKUP(InputData[[#This Row],[PRODUCT ID]],MasterData[],4,0)</f>
        <v>No.</v>
      </c>
      <c r="J223" s="6">
        <f>VLOOKUP(InputData[[#This Row],[PRODUCT ID]],MasterData[],5,0)</f>
        <v>6</v>
      </c>
      <c r="K223" s="6">
        <f>VLOOKUP(InputData[[#This Row],[PRODUCT ID]],MasterData[],6,0)</f>
        <v>7.8599999999999994</v>
      </c>
      <c r="L223" s="6">
        <f>InputData[[#This Row],[BUYING PRIZE]]*InputData[[#This Row],[QUANTITY]]</f>
        <v>6</v>
      </c>
      <c r="M223" s="6">
        <f>InputData[[#This Row],[SELLING PRICE]]*InputData[[#This Row],[QUANTITY]]*(1-InputData[[#This Row],[DISCOUNT %]])</f>
        <v>7.8599999999999994</v>
      </c>
      <c r="N223" s="5">
        <f>DAY(InputData[[#This Row],[DATE]])</f>
        <v>22</v>
      </c>
      <c r="O223" s="5" t="str">
        <f>TEXT(InputData[[#This Row],[DATE]],"MMM")</f>
        <v>Oct</v>
      </c>
      <c r="P223" s="5" t="str">
        <f>TEXT(InputData[[#This Row],[DATE]],"MMMM")</f>
        <v>October</v>
      </c>
      <c r="Q223" s="5">
        <f>YEAR(InputData[[#This Row],[DATE]])</f>
        <v>2021</v>
      </c>
    </row>
    <row r="224" spans="1:17" x14ac:dyDescent="0.25">
      <c r="A224" s="11">
        <v>44493</v>
      </c>
      <c r="B224" s="12" t="s">
        <v>29</v>
      </c>
      <c r="C224" s="3">
        <v>3</v>
      </c>
      <c r="D224" s="3" t="s">
        <v>105</v>
      </c>
      <c r="E224" s="3" t="s">
        <v>107</v>
      </c>
      <c r="F224" s="13">
        <v>0</v>
      </c>
      <c r="G224" t="str">
        <f>VLOOKUP(InputData[[#This Row],[PRODUCT ID]],MasterData[],2,0)</f>
        <v>Product11</v>
      </c>
      <c r="H224" t="str">
        <f>VLOOKUP(InputData[[#This Row],[PRODUCT ID]],MasterData[],3,0)</f>
        <v>Category02</v>
      </c>
      <c r="I224" t="str">
        <f>VLOOKUP(InputData[[#This Row],[PRODUCT ID]],MasterData[],4,0)</f>
        <v>Lt</v>
      </c>
      <c r="J224" s="6">
        <f>VLOOKUP(InputData[[#This Row],[PRODUCT ID]],MasterData[],5,0)</f>
        <v>44</v>
      </c>
      <c r="K224" s="6">
        <f>VLOOKUP(InputData[[#This Row],[PRODUCT ID]],MasterData[],6,0)</f>
        <v>48.4</v>
      </c>
      <c r="L224" s="6">
        <f>InputData[[#This Row],[BUYING PRIZE]]*InputData[[#This Row],[QUANTITY]]</f>
        <v>132</v>
      </c>
      <c r="M224" s="6">
        <f>InputData[[#This Row],[SELLING PRICE]]*InputData[[#This Row],[QUANTITY]]*(1-InputData[[#This Row],[DISCOUNT %]])</f>
        <v>145.19999999999999</v>
      </c>
      <c r="N224" s="5">
        <f>DAY(InputData[[#This Row],[DATE]])</f>
        <v>24</v>
      </c>
      <c r="O224" s="5" t="str">
        <f>TEXT(InputData[[#This Row],[DATE]],"MMM")</f>
        <v>Oct</v>
      </c>
      <c r="P224" s="5" t="str">
        <f>TEXT(InputData[[#This Row],[DATE]],"MMMM")</f>
        <v>October</v>
      </c>
      <c r="Q224" s="5">
        <f>YEAR(InputData[[#This Row],[DATE]])</f>
        <v>2021</v>
      </c>
    </row>
    <row r="225" spans="1:17" x14ac:dyDescent="0.25">
      <c r="A225" s="11">
        <v>44494</v>
      </c>
      <c r="B225" s="12" t="s">
        <v>98</v>
      </c>
      <c r="C225" s="3">
        <v>9</v>
      </c>
      <c r="D225" s="3" t="s">
        <v>106</v>
      </c>
      <c r="E225" s="3" t="s">
        <v>107</v>
      </c>
      <c r="F225" s="13">
        <v>0</v>
      </c>
      <c r="G225" t="str">
        <f>VLOOKUP(InputData[[#This Row],[PRODUCT ID]],MasterData[],2,0)</f>
        <v>Product44</v>
      </c>
      <c r="H225" t="str">
        <f>VLOOKUP(InputData[[#This Row],[PRODUCT ID]],MasterData[],3,0)</f>
        <v>Category05</v>
      </c>
      <c r="I225" t="str">
        <f>VLOOKUP(InputData[[#This Row],[PRODUCT ID]],MasterData[],4,0)</f>
        <v>Kg</v>
      </c>
      <c r="J225" s="6">
        <f>VLOOKUP(InputData[[#This Row],[PRODUCT ID]],MasterData[],5,0)</f>
        <v>76</v>
      </c>
      <c r="K225" s="6">
        <f>VLOOKUP(InputData[[#This Row],[PRODUCT ID]],MasterData[],6,0)</f>
        <v>82.08</v>
      </c>
      <c r="L225" s="6">
        <f>InputData[[#This Row],[BUYING PRIZE]]*InputData[[#This Row],[QUANTITY]]</f>
        <v>684</v>
      </c>
      <c r="M225" s="6">
        <f>InputData[[#This Row],[SELLING PRICE]]*InputData[[#This Row],[QUANTITY]]*(1-InputData[[#This Row],[DISCOUNT %]])</f>
        <v>738.72</v>
      </c>
      <c r="N225" s="5">
        <f>DAY(InputData[[#This Row],[DATE]])</f>
        <v>25</v>
      </c>
      <c r="O225" s="5" t="str">
        <f>TEXT(InputData[[#This Row],[DATE]],"MMM")</f>
        <v>Oct</v>
      </c>
      <c r="P225" s="5" t="str">
        <f>TEXT(InputData[[#This Row],[DATE]],"MMMM")</f>
        <v>October</v>
      </c>
      <c r="Q225" s="5">
        <f>YEAR(InputData[[#This Row],[DATE]])</f>
        <v>2021</v>
      </c>
    </row>
    <row r="226" spans="1:17" x14ac:dyDescent="0.25">
      <c r="A226" s="11">
        <v>44495</v>
      </c>
      <c r="B226" s="12" t="s">
        <v>14</v>
      </c>
      <c r="C226" s="3">
        <v>6</v>
      </c>
      <c r="D226" s="3" t="s">
        <v>105</v>
      </c>
      <c r="E226" s="3" t="s">
        <v>107</v>
      </c>
      <c r="F226" s="13">
        <v>0</v>
      </c>
      <c r="G226" t="str">
        <f>VLOOKUP(InputData[[#This Row],[PRODUCT ID]],MasterData[],2,0)</f>
        <v>Product04</v>
      </c>
      <c r="H226" t="str">
        <f>VLOOKUP(InputData[[#This Row],[PRODUCT ID]],MasterData[],3,0)</f>
        <v>Category01</v>
      </c>
      <c r="I226" t="str">
        <f>VLOOKUP(InputData[[#This Row],[PRODUCT ID]],MasterData[],4,0)</f>
        <v>Lt</v>
      </c>
      <c r="J226" s="6">
        <f>VLOOKUP(InputData[[#This Row],[PRODUCT ID]],MasterData[],5,0)</f>
        <v>44</v>
      </c>
      <c r="K226" s="6">
        <f>VLOOKUP(InputData[[#This Row],[PRODUCT ID]],MasterData[],6,0)</f>
        <v>48.84</v>
      </c>
      <c r="L226" s="6">
        <f>InputData[[#This Row],[BUYING PRIZE]]*InputData[[#This Row],[QUANTITY]]</f>
        <v>264</v>
      </c>
      <c r="M226" s="6">
        <f>InputData[[#This Row],[SELLING PRICE]]*InputData[[#This Row],[QUANTITY]]*(1-InputData[[#This Row],[DISCOUNT %]])</f>
        <v>293.04000000000002</v>
      </c>
      <c r="N226" s="5">
        <f>DAY(InputData[[#This Row],[DATE]])</f>
        <v>26</v>
      </c>
      <c r="O226" s="5" t="str">
        <f>TEXT(InputData[[#This Row],[DATE]],"MMM")</f>
        <v>Oct</v>
      </c>
      <c r="P226" s="5" t="str">
        <f>TEXT(InputData[[#This Row],[DATE]],"MMMM")</f>
        <v>October</v>
      </c>
      <c r="Q226" s="5">
        <f>YEAR(InputData[[#This Row],[DATE]])</f>
        <v>2021</v>
      </c>
    </row>
    <row r="227" spans="1:17" x14ac:dyDescent="0.25">
      <c r="A227" s="11">
        <v>44497</v>
      </c>
      <c r="B227" s="12" t="s">
        <v>22</v>
      </c>
      <c r="C227" s="3">
        <v>1</v>
      </c>
      <c r="D227" s="3" t="s">
        <v>108</v>
      </c>
      <c r="E227" s="3" t="s">
        <v>107</v>
      </c>
      <c r="F227" s="13">
        <v>0</v>
      </c>
      <c r="G227" t="str">
        <f>VLOOKUP(InputData[[#This Row],[PRODUCT ID]],MasterData[],2,0)</f>
        <v>Product08</v>
      </c>
      <c r="H227" t="str">
        <f>VLOOKUP(InputData[[#This Row],[PRODUCT ID]],MasterData[],3,0)</f>
        <v>Category01</v>
      </c>
      <c r="I227" t="str">
        <f>VLOOKUP(InputData[[#This Row],[PRODUCT ID]],MasterData[],4,0)</f>
        <v>Kg</v>
      </c>
      <c r="J227" s="6">
        <f>VLOOKUP(InputData[[#This Row],[PRODUCT ID]],MasterData[],5,0)</f>
        <v>83</v>
      </c>
      <c r="K227" s="6">
        <f>VLOOKUP(InputData[[#This Row],[PRODUCT ID]],MasterData[],6,0)</f>
        <v>94.62</v>
      </c>
      <c r="L227" s="6">
        <f>InputData[[#This Row],[BUYING PRIZE]]*InputData[[#This Row],[QUANTITY]]</f>
        <v>83</v>
      </c>
      <c r="M227" s="6">
        <f>InputData[[#This Row],[SELLING PRICE]]*InputData[[#This Row],[QUANTITY]]*(1-InputData[[#This Row],[DISCOUNT %]])</f>
        <v>94.62</v>
      </c>
      <c r="N227" s="5">
        <f>DAY(InputData[[#This Row],[DATE]])</f>
        <v>28</v>
      </c>
      <c r="O227" s="5" t="str">
        <f>TEXT(InputData[[#This Row],[DATE]],"MMM")</f>
        <v>Oct</v>
      </c>
      <c r="P227" s="5" t="str">
        <f>TEXT(InputData[[#This Row],[DATE]],"MMMM")</f>
        <v>October</v>
      </c>
      <c r="Q227" s="5">
        <f>YEAR(InputData[[#This Row],[DATE]])</f>
        <v>2021</v>
      </c>
    </row>
    <row r="228" spans="1:17" x14ac:dyDescent="0.25">
      <c r="A228" s="11">
        <v>44498</v>
      </c>
      <c r="B228" s="12" t="s">
        <v>86</v>
      </c>
      <c r="C228" s="3">
        <v>14</v>
      </c>
      <c r="D228" s="3" t="s">
        <v>106</v>
      </c>
      <c r="E228" s="3" t="s">
        <v>106</v>
      </c>
      <c r="F228" s="13">
        <v>0</v>
      </c>
      <c r="G228" t="str">
        <f>VLOOKUP(InputData[[#This Row],[PRODUCT ID]],MasterData[],2,0)</f>
        <v>Product38</v>
      </c>
      <c r="H228" t="str">
        <f>VLOOKUP(InputData[[#This Row],[PRODUCT ID]],MasterData[],3,0)</f>
        <v>Category05</v>
      </c>
      <c r="I228" t="str">
        <f>VLOOKUP(InputData[[#This Row],[PRODUCT ID]],MasterData[],4,0)</f>
        <v>Kg</v>
      </c>
      <c r="J228" s="6">
        <f>VLOOKUP(InputData[[#This Row],[PRODUCT ID]],MasterData[],5,0)</f>
        <v>72</v>
      </c>
      <c r="K228" s="6">
        <f>VLOOKUP(InputData[[#This Row],[PRODUCT ID]],MasterData[],6,0)</f>
        <v>79.92</v>
      </c>
      <c r="L228" s="6">
        <f>InputData[[#This Row],[BUYING PRIZE]]*InputData[[#This Row],[QUANTITY]]</f>
        <v>1008</v>
      </c>
      <c r="M228" s="6">
        <f>InputData[[#This Row],[SELLING PRICE]]*InputData[[#This Row],[QUANTITY]]*(1-InputData[[#This Row],[DISCOUNT %]])</f>
        <v>1118.8800000000001</v>
      </c>
      <c r="N228" s="5">
        <f>DAY(InputData[[#This Row],[DATE]])</f>
        <v>29</v>
      </c>
      <c r="O228" s="5" t="str">
        <f>TEXT(InputData[[#This Row],[DATE]],"MMM")</f>
        <v>Oct</v>
      </c>
      <c r="P228" s="5" t="str">
        <f>TEXT(InputData[[#This Row],[DATE]],"MMMM")</f>
        <v>October</v>
      </c>
      <c r="Q228" s="5">
        <f>YEAR(InputData[[#This Row],[DATE]])</f>
        <v>2021</v>
      </c>
    </row>
    <row r="229" spans="1:17" x14ac:dyDescent="0.25">
      <c r="A229" s="11">
        <v>44500</v>
      </c>
      <c r="B229" s="12" t="s">
        <v>50</v>
      </c>
      <c r="C229" s="3">
        <v>6</v>
      </c>
      <c r="D229" s="3" t="s">
        <v>106</v>
      </c>
      <c r="E229" s="3" t="s">
        <v>107</v>
      </c>
      <c r="F229" s="13">
        <v>0</v>
      </c>
      <c r="G229" t="str">
        <f>VLOOKUP(InputData[[#This Row],[PRODUCT ID]],MasterData[],2,0)</f>
        <v>Product21</v>
      </c>
      <c r="H229" t="str">
        <f>VLOOKUP(InputData[[#This Row],[PRODUCT ID]],MasterData[],3,0)</f>
        <v>Category03</v>
      </c>
      <c r="I229" t="str">
        <f>VLOOKUP(InputData[[#This Row],[PRODUCT ID]],MasterData[],4,0)</f>
        <v>Ft</v>
      </c>
      <c r="J229" s="6">
        <f>VLOOKUP(InputData[[#This Row],[PRODUCT ID]],MasterData[],5,0)</f>
        <v>126</v>
      </c>
      <c r="K229" s="6">
        <f>VLOOKUP(InputData[[#This Row],[PRODUCT ID]],MasterData[],6,0)</f>
        <v>162.54</v>
      </c>
      <c r="L229" s="6">
        <f>InputData[[#This Row],[BUYING PRIZE]]*InputData[[#This Row],[QUANTITY]]</f>
        <v>756</v>
      </c>
      <c r="M229" s="6">
        <f>InputData[[#This Row],[SELLING PRICE]]*InputData[[#This Row],[QUANTITY]]*(1-InputData[[#This Row],[DISCOUNT %]])</f>
        <v>975.24</v>
      </c>
      <c r="N229" s="5">
        <f>DAY(InputData[[#This Row],[DATE]])</f>
        <v>31</v>
      </c>
      <c r="O229" s="5" t="str">
        <f>TEXT(InputData[[#This Row],[DATE]],"MMM")</f>
        <v>Oct</v>
      </c>
      <c r="P229" s="5" t="str">
        <f>TEXT(InputData[[#This Row],[DATE]],"MMMM")</f>
        <v>October</v>
      </c>
      <c r="Q229" s="5">
        <f>YEAR(InputData[[#This Row],[DATE]])</f>
        <v>2021</v>
      </c>
    </row>
    <row r="230" spans="1:17" x14ac:dyDescent="0.25">
      <c r="A230" s="11">
        <v>44503</v>
      </c>
      <c r="B230" s="12" t="s">
        <v>33</v>
      </c>
      <c r="C230" s="3">
        <v>12</v>
      </c>
      <c r="D230" s="3" t="s">
        <v>108</v>
      </c>
      <c r="E230" s="3" t="s">
        <v>107</v>
      </c>
      <c r="F230" s="13">
        <v>0</v>
      </c>
      <c r="G230" t="str">
        <f>VLOOKUP(InputData[[#This Row],[PRODUCT ID]],MasterData[],2,0)</f>
        <v>Product13</v>
      </c>
      <c r="H230" t="str">
        <f>VLOOKUP(InputData[[#This Row],[PRODUCT ID]],MasterData[],3,0)</f>
        <v>Category02</v>
      </c>
      <c r="I230" t="str">
        <f>VLOOKUP(InputData[[#This Row],[PRODUCT ID]],MasterData[],4,0)</f>
        <v>Kg</v>
      </c>
      <c r="J230" s="6">
        <f>VLOOKUP(InputData[[#This Row],[PRODUCT ID]],MasterData[],5,0)</f>
        <v>112</v>
      </c>
      <c r="K230" s="6">
        <f>VLOOKUP(InputData[[#This Row],[PRODUCT ID]],MasterData[],6,0)</f>
        <v>122.08</v>
      </c>
      <c r="L230" s="6">
        <f>InputData[[#This Row],[BUYING PRIZE]]*InputData[[#This Row],[QUANTITY]]</f>
        <v>1344</v>
      </c>
      <c r="M230" s="6">
        <f>InputData[[#This Row],[SELLING PRICE]]*InputData[[#This Row],[QUANTITY]]*(1-InputData[[#This Row],[DISCOUNT %]])</f>
        <v>1464.96</v>
      </c>
      <c r="N230" s="5">
        <f>DAY(InputData[[#This Row],[DATE]])</f>
        <v>3</v>
      </c>
      <c r="O230" s="5" t="str">
        <f>TEXT(InputData[[#This Row],[DATE]],"MMM")</f>
        <v>Nov</v>
      </c>
      <c r="P230" s="5" t="str">
        <f>TEXT(InputData[[#This Row],[DATE]],"MMMM")</f>
        <v>November</v>
      </c>
      <c r="Q230" s="5">
        <f>YEAR(InputData[[#This Row],[DATE]])</f>
        <v>2021</v>
      </c>
    </row>
    <row r="231" spans="1:17" x14ac:dyDescent="0.25">
      <c r="A231" s="11">
        <v>44506</v>
      </c>
      <c r="B231" s="12" t="s">
        <v>81</v>
      </c>
      <c r="C231" s="3">
        <v>10</v>
      </c>
      <c r="D231" s="3" t="s">
        <v>108</v>
      </c>
      <c r="E231" s="3" t="s">
        <v>106</v>
      </c>
      <c r="F231" s="13">
        <v>0</v>
      </c>
      <c r="G231" t="str">
        <f>VLOOKUP(InputData[[#This Row],[PRODUCT ID]],MasterData[],2,0)</f>
        <v>Product36</v>
      </c>
      <c r="H231" t="str">
        <f>VLOOKUP(InputData[[#This Row],[PRODUCT ID]],MasterData[],3,0)</f>
        <v>Category04</v>
      </c>
      <c r="I231" t="str">
        <f>VLOOKUP(InputData[[#This Row],[PRODUCT ID]],MasterData[],4,0)</f>
        <v>Kg</v>
      </c>
      <c r="J231" s="6">
        <f>VLOOKUP(InputData[[#This Row],[PRODUCT ID]],MasterData[],5,0)</f>
        <v>90</v>
      </c>
      <c r="K231" s="6">
        <f>VLOOKUP(InputData[[#This Row],[PRODUCT ID]],MasterData[],6,0)</f>
        <v>96.3</v>
      </c>
      <c r="L231" s="6">
        <f>InputData[[#This Row],[BUYING PRIZE]]*InputData[[#This Row],[QUANTITY]]</f>
        <v>900</v>
      </c>
      <c r="M231" s="6">
        <f>InputData[[#This Row],[SELLING PRICE]]*InputData[[#This Row],[QUANTITY]]*(1-InputData[[#This Row],[DISCOUNT %]])</f>
        <v>963</v>
      </c>
      <c r="N231" s="5">
        <f>DAY(InputData[[#This Row],[DATE]])</f>
        <v>6</v>
      </c>
      <c r="O231" s="5" t="str">
        <f>TEXT(InputData[[#This Row],[DATE]],"MMM")</f>
        <v>Nov</v>
      </c>
      <c r="P231" s="5" t="str">
        <f>TEXT(InputData[[#This Row],[DATE]],"MMMM")</f>
        <v>November</v>
      </c>
      <c r="Q231" s="5">
        <f>YEAR(InputData[[#This Row],[DATE]])</f>
        <v>2021</v>
      </c>
    </row>
    <row r="232" spans="1:17" x14ac:dyDescent="0.25">
      <c r="A232" s="11">
        <v>44508</v>
      </c>
      <c r="B232" s="12" t="s">
        <v>20</v>
      </c>
      <c r="C232" s="3">
        <v>15</v>
      </c>
      <c r="D232" s="3" t="s">
        <v>108</v>
      </c>
      <c r="E232" s="3" t="s">
        <v>106</v>
      </c>
      <c r="F232" s="13">
        <v>0</v>
      </c>
      <c r="G232" t="str">
        <f>VLOOKUP(InputData[[#This Row],[PRODUCT ID]],MasterData[],2,0)</f>
        <v>Product07</v>
      </c>
      <c r="H232" t="str">
        <f>VLOOKUP(InputData[[#This Row],[PRODUCT ID]],MasterData[],3,0)</f>
        <v>Category01</v>
      </c>
      <c r="I232" t="str">
        <f>VLOOKUP(InputData[[#This Row],[PRODUCT ID]],MasterData[],4,0)</f>
        <v>Lt</v>
      </c>
      <c r="J232" s="6">
        <f>VLOOKUP(InputData[[#This Row],[PRODUCT ID]],MasterData[],5,0)</f>
        <v>43</v>
      </c>
      <c r="K232" s="6">
        <f>VLOOKUP(InputData[[#This Row],[PRODUCT ID]],MasterData[],6,0)</f>
        <v>47.730000000000004</v>
      </c>
      <c r="L232" s="6">
        <f>InputData[[#This Row],[BUYING PRIZE]]*InputData[[#This Row],[QUANTITY]]</f>
        <v>645</v>
      </c>
      <c r="M232" s="6">
        <f>InputData[[#This Row],[SELLING PRICE]]*InputData[[#This Row],[QUANTITY]]*(1-InputData[[#This Row],[DISCOUNT %]])</f>
        <v>715.95</v>
      </c>
      <c r="N232" s="5">
        <f>DAY(InputData[[#This Row],[DATE]])</f>
        <v>8</v>
      </c>
      <c r="O232" s="5" t="str">
        <f>TEXT(InputData[[#This Row],[DATE]],"MMM")</f>
        <v>Nov</v>
      </c>
      <c r="P232" s="5" t="str">
        <f>TEXT(InputData[[#This Row],[DATE]],"MMMM")</f>
        <v>November</v>
      </c>
      <c r="Q232" s="5">
        <f>YEAR(InputData[[#This Row],[DATE]])</f>
        <v>2021</v>
      </c>
    </row>
    <row r="233" spans="1:17" x14ac:dyDescent="0.25">
      <c r="A233" s="11">
        <v>44510</v>
      </c>
      <c r="B233" s="12" t="s">
        <v>94</v>
      </c>
      <c r="C233" s="3">
        <v>6</v>
      </c>
      <c r="D233" s="3" t="s">
        <v>106</v>
      </c>
      <c r="E233" s="3" t="s">
        <v>107</v>
      </c>
      <c r="F233" s="13">
        <v>0</v>
      </c>
      <c r="G233" t="str">
        <f>VLOOKUP(InputData[[#This Row],[PRODUCT ID]],MasterData[],2,0)</f>
        <v>Product42</v>
      </c>
      <c r="H233" t="str">
        <f>VLOOKUP(InputData[[#This Row],[PRODUCT ID]],MasterData[],3,0)</f>
        <v>Category05</v>
      </c>
      <c r="I233" t="str">
        <f>VLOOKUP(InputData[[#This Row],[PRODUCT ID]],MasterData[],4,0)</f>
        <v>Ft</v>
      </c>
      <c r="J233" s="6">
        <f>VLOOKUP(InputData[[#This Row],[PRODUCT ID]],MasterData[],5,0)</f>
        <v>120</v>
      </c>
      <c r="K233" s="6">
        <f>VLOOKUP(InputData[[#This Row],[PRODUCT ID]],MasterData[],6,0)</f>
        <v>162</v>
      </c>
      <c r="L233" s="6">
        <f>InputData[[#This Row],[BUYING PRIZE]]*InputData[[#This Row],[QUANTITY]]</f>
        <v>720</v>
      </c>
      <c r="M233" s="6">
        <f>InputData[[#This Row],[SELLING PRICE]]*InputData[[#This Row],[QUANTITY]]*(1-InputData[[#This Row],[DISCOUNT %]])</f>
        <v>972</v>
      </c>
      <c r="N233" s="5">
        <f>DAY(InputData[[#This Row],[DATE]])</f>
        <v>10</v>
      </c>
      <c r="O233" s="5" t="str">
        <f>TEXT(InputData[[#This Row],[DATE]],"MMM")</f>
        <v>Nov</v>
      </c>
      <c r="P233" s="5" t="str">
        <f>TEXT(InputData[[#This Row],[DATE]],"MMMM")</f>
        <v>November</v>
      </c>
      <c r="Q233" s="5">
        <f>YEAR(InputData[[#This Row],[DATE]])</f>
        <v>2021</v>
      </c>
    </row>
    <row r="234" spans="1:17" x14ac:dyDescent="0.25">
      <c r="A234" s="11">
        <v>44511</v>
      </c>
      <c r="B234" s="12" t="s">
        <v>90</v>
      </c>
      <c r="C234" s="3">
        <v>12</v>
      </c>
      <c r="D234" s="3" t="s">
        <v>105</v>
      </c>
      <c r="E234" s="3" t="s">
        <v>106</v>
      </c>
      <c r="F234" s="13">
        <v>0</v>
      </c>
      <c r="G234" t="str">
        <f>VLOOKUP(InputData[[#This Row],[PRODUCT ID]],MasterData[],2,0)</f>
        <v>Product40</v>
      </c>
      <c r="H234" t="str">
        <f>VLOOKUP(InputData[[#This Row],[PRODUCT ID]],MasterData[],3,0)</f>
        <v>Category05</v>
      </c>
      <c r="I234" t="str">
        <f>VLOOKUP(InputData[[#This Row],[PRODUCT ID]],MasterData[],4,0)</f>
        <v>Kg</v>
      </c>
      <c r="J234" s="6">
        <f>VLOOKUP(InputData[[#This Row],[PRODUCT ID]],MasterData[],5,0)</f>
        <v>90</v>
      </c>
      <c r="K234" s="6">
        <f>VLOOKUP(InputData[[#This Row],[PRODUCT ID]],MasterData[],6,0)</f>
        <v>115.2</v>
      </c>
      <c r="L234" s="6">
        <f>InputData[[#This Row],[BUYING PRIZE]]*InputData[[#This Row],[QUANTITY]]</f>
        <v>1080</v>
      </c>
      <c r="M234" s="6">
        <f>InputData[[#This Row],[SELLING PRICE]]*InputData[[#This Row],[QUANTITY]]*(1-InputData[[#This Row],[DISCOUNT %]])</f>
        <v>1382.4</v>
      </c>
      <c r="N234" s="5">
        <f>DAY(InputData[[#This Row],[DATE]])</f>
        <v>11</v>
      </c>
      <c r="O234" s="5" t="str">
        <f>TEXT(InputData[[#This Row],[DATE]],"MMM")</f>
        <v>Nov</v>
      </c>
      <c r="P234" s="5" t="str">
        <f>TEXT(InputData[[#This Row],[DATE]],"MMMM")</f>
        <v>November</v>
      </c>
      <c r="Q234" s="5">
        <f>YEAR(InputData[[#This Row],[DATE]])</f>
        <v>2021</v>
      </c>
    </row>
    <row r="235" spans="1:17" x14ac:dyDescent="0.25">
      <c r="A235" s="11">
        <v>44512</v>
      </c>
      <c r="B235" s="12" t="s">
        <v>26</v>
      </c>
      <c r="C235" s="3">
        <v>3</v>
      </c>
      <c r="D235" s="3" t="s">
        <v>106</v>
      </c>
      <c r="E235" s="3" t="s">
        <v>107</v>
      </c>
      <c r="F235" s="13">
        <v>0</v>
      </c>
      <c r="G235" t="str">
        <f>VLOOKUP(InputData[[#This Row],[PRODUCT ID]],MasterData[],2,0)</f>
        <v>Product10</v>
      </c>
      <c r="H235" t="str">
        <f>VLOOKUP(InputData[[#This Row],[PRODUCT ID]],MasterData[],3,0)</f>
        <v>Category02</v>
      </c>
      <c r="I235" t="str">
        <f>VLOOKUP(InputData[[#This Row],[PRODUCT ID]],MasterData[],4,0)</f>
        <v>Ft</v>
      </c>
      <c r="J235" s="6">
        <f>VLOOKUP(InputData[[#This Row],[PRODUCT ID]],MasterData[],5,0)</f>
        <v>148</v>
      </c>
      <c r="K235" s="6">
        <f>VLOOKUP(InputData[[#This Row],[PRODUCT ID]],MasterData[],6,0)</f>
        <v>164.28</v>
      </c>
      <c r="L235" s="6">
        <f>InputData[[#This Row],[BUYING PRIZE]]*InputData[[#This Row],[QUANTITY]]</f>
        <v>444</v>
      </c>
      <c r="M235" s="6">
        <f>InputData[[#This Row],[SELLING PRICE]]*InputData[[#This Row],[QUANTITY]]*(1-InputData[[#This Row],[DISCOUNT %]])</f>
        <v>492.84000000000003</v>
      </c>
      <c r="N235" s="5">
        <f>DAY(InputData[[#This Row],[DATE]])</f>
        <v>12</v>
      </c>
      <c r="O235" s="5" t="str">
        <f>TEXT(InputData[[#This Row],[DATE]],"MMM")</f>
        <v>Nov</v>
      </c>
      <c r="P235" s="5" t="str">
        <f>TEXT(InputData[[#This Row],[DATE]],"MMMM")</f>
        <v>November</v>
      </c>
      <c r="Q235" s="5">
        <f>YEAR(InputData[[#This Row],[DATE]])</f>
        <v>2021</v>
      </c>
    </row>
    <row r="236" spans="1:17" x14ac:dyDescent="0.25">
      <c r="A236" s="11">
        <v>44520</v>
      </c>
      <c r="B236" s="12" t="s">
        <v>77</v>
      </c>
      <c r="C236" s="3">
        <v>14</v>
      </c>
      <c r="D236" s="3" t="s">
        <v>106</v>
      </c>
      <c r="E236" s="3" t="s">
        <v>106</v>
      </c>
      <c r="F236" s="13">
        <v>0</v>
      </c>
      <c r="G236" t="str">
        <f>VLOOKUP(InputData[[#This Row],[PRODUCT ID]],MasterData[],2,0)</f>
        <v>Product34</v>
      </c>
      <c r="H236" t="str">
        <f>VLOOKUP(InputData[[#This Row],[PRODUCT ID]],MasterData[],3,0)</f>
        <v>Category04</v>
      </c>
      <c r="I236" t="str">
        <f>VLOOKUP(InputData[[#This Row],[PRODUCT ID]],MasterData[],4,0)</f>
        <v>Lt</v>
      </c>
      <c r="J236" s="6">
        <f>VLOOKUP(InputData[[#This Row],[PRODUCT ID]],MasterData[],5,0)</f>
        <v>55</v>
      </c>
      <c r="K236" s="6">
        <f>VLOOKUP(InputData[[#This Row],[PRODUCT ID]],MasterData[],6,0)</f>
        <v>58.3</v>
      </c>
      <c r="L236" s="6">
        <f>InputData[[#This Row],[BUYING PRIZE]]*InputData[[#This Row],[QUANTITY]]</f>
        <v>770</v>
      </c>
      <c r="M236" s="6">
        <f>InputData[[#This Row],[SELLING PRICE]]*InputData[[#This Row],[QUANTITY]]*(1-InputData[[#This Row],[DISCOUNT %]])</f>
        <v>816.19999999999993</v>
      </c>
      <c r="N236" s="5">
        <f>DAY(InputData[[#This Row],[DATE]])</f>
        <v>20</v>
      </c>
      <c r="O236" s="5" t="str">
        <f>TEXT(InputData[[#This Row],[DATE]],"MMM")</f>
        <v>Nov</v>
      </c>
      <c r="P236" s="5" t="str">
        <f>TEXT(InputData[[#This Row],[DATE]],"MMMM")</f>
        <v>November</v>
      </c>
      <c r="Q236" s="5">
        <f>YEAR(InputData[[#This Row],[DATE]])</f>
        <v>2021</v>
      </c>
    </row>
    <row r="237" spans="1:17" x14ac:dyDescent="0.25">
      <c r="A237" s="11">
        <v>44520</v>
      </c>
      <c r="B237" s="12" t="s">
        <v>22</v>
      </c>
      <c r="C237" s="3">
        <v>11</v>
      </c>
      <c r="D237" s="3" t="s">
        <v>106</v>
      </c>
      <c r="E237" s="3" t="s">
        <v>107</v>
      </c>
      <c r="F237" s="13">
        <v>0</v>
      </c>
      <c r="G237" t="str">
        <f>VLOOKUP(InputData[[#This Row],[PRODUCT ID]],MasterData[],2,0)</f>
        <v>Product08</v>
      </c>
      <c r="H237" t="str">
        <f>VLOOKUP(InputData[[#This Row],[PRODUCT ID]],MasterData[],3,0)</f>
        <v>Category01</v>
      </c>
      <c r="I237" t="str">
        <f>VLOOKUP(InputData[[#This Row],[PRODUCT ID]],MasterData[],4,0)</f>
        <v>Kg</v>
      </c>
      <c r="J237" s="6">
        <f>VLOOKUP(InputData[[#This Row],[PRODUCT ID]],MasterData[],5,0)</f>
        <v>83</v>
      </c>
      <c r="K237" s="6">
        <f>VLOOKUP(InputData[[#This Row],[PRODUCT ID]],MasterData[],6,0)</f>
        <v>94.62</v>
      </c>
      <c r="L237" s="6">
        <f>InputData[[#This Row],[BUYING PRIZE]]*InputData[[#This Row],[QUANTITY]]</f>
        <v>913</v>
      </c>
      <c r="M237" s="6">
        <f>InputData[[#This Row],[SELLING PRICE]]*InputData[[#This Row],[QUANTITY]]*(1-InputData[[#This Row],[DISCOUNT %]])</f>
        <v>1040.8200000000002</v>
      </c>
      <c r="N237" s="5">
        <f>DAY(InputData[[#This Row],[DATE]])</f>
        <v>20</v>
      </c>
      <c r="O237" s="5" t="str">
        <f>TEXT(InputData[[#This Row],[DATE]],"MMM")</f>
        <v>Nov</v>
      </c>
      <c r="P237" s="5" t="str">
        <f>TEXT(InputData[[#This Row],[DATE]],"MMMM")</f>
        <v>November</v>
      </c>
      <c r="Q237" s="5">
        <f>YEAR(InputData[[#This Row],[DATE]])</f>
        <v>2021</v>
      </c>
    </row>
    <row r="238" spans="1:17" x14ac:dyDescent="0.25">
      <c r="A238" s="11">
        <v>44521</v>
      </c>
      <c r="B238" s="12" t="s">
        <v>35</v>
      </c>
      <c r="C238" s="3">
        <v>1</v>
      </c>
      <c r="D238" s="3" t="s">
        <v>105</v>
      </c>
      <c r="E238" s="3" t="s">
        <v>106</v>
      </c>
      <c r="F238" s="13">
        <v>0</v>
      </c>
      <c r="G238" t="str">
        <f>VLOOKUP(InputData[[#This Row],[PRODUCT ID]],MasterData[],2,0)</f>
        <v>Product14</v>
      </c>
      <c r="H238" t="str">
        <f>VLOOKUP(InputData[[#This Row],[PRODUCT ID]],MasterData[],3,0)</f>
        <v>Category02</v>
      </c>
      <c r="I238" t="str">
        <f>VLOOKUP(InputData[[#This Row],[PRODUCT ID]],MasterData[],4,0)</f>
        <v>Kg</v>
      </c>
      <c r="J238" s="6">
        <f>VLOOKUP(InputData[[#This Row],[PRODUCT ID]],MasterData[],5,0)</f>
        <v>112</v>
      </c>
      <c r="K238" s="6">
        <f>VLOOKUP(InputData[[#This Row],[PRODUCT ID]],MasterData[],6,0)</f>
        <v>146.72</v>
      </c>
      <c r="L238" s="6">
        <f>InputData[[#This Row],[BUYING PRIZE]]*InputData[[#This Row],[QUANTITY]]</f>
        <v>112</v>
      </c>
      <c r="M238" s="6">
        <f>InputData[[#This Row],[SELLING PRICE]]*InputData[[#This Row],[QUANTITY]]*(1-InputData[[#This Row],[DISCOUNT %]])</f>
        <v>146.72</v>
      </c>
      <c r="N238" s="5">
        <f>DAY(InputData[[#This Row],[DATE]])</f>
        <v>21</v>
      </c>
      <c r="O238" s="5" t="str">
        <f>TEXT(InputData[[#This Row],[DATE]],"MMM")</f>
        <v>Nov</v>
      </c>
      <c r="P238" s="5" t="str">
        <f>TEXT(InputData[[#This Row],[DATE]],"MMMM")</f>
        <v>November</v>
      </c>
      <c r="Q238" s="5">
        <f>YEAR(InputData[[#This Row],[DATE]])</f>
        <v>2021</v>
      </c>
    </row>
    <row r="239" spans="1:17" x14ac:dyDescent="0.25">
      <c r="A239" s="11">
        <v>44521</v>
      </c>
      <c r="B239" s="12" t="s">
        <v>18</v>
      </c>
      <c r="C239" s="3">
        <v>1</v>
      </c>
      <c r="D239" s="3" t="s">
        <v>106</v>
      </c>
      <c r="E239" s="3" t="s">
        <v>107</v>
      </c>
      <c r="F239" s="13">
        <v>0</v>
      </c>
      <c r="G239" t="str">
        <f>VLOOKUP(InputData[[#This Row],[PRODUCT ID]],MasterData[],2,0)</f>
        <v>Product06</v>
      </c>
      <c r="H239" t="str">
        <f>VLOOKUP(InputData[[#This Row],[PRODUCT ID]],MasterData[],3,0)</f>
        <v>Category01</v>
      </c>
      <c r="I239" t="str">
        <f>VLOOKUP(InputData[[#This Row],[PRODUCT ID]],MasterData[],4,0)</f>
        <v>Kg</v>
      </c>
      <c r="J239" s="6">
        <f>VLOOKUP(InputData[[#This Row],[PRODUCT ID]],MasterData[],5,0)</f>
        <v>75</v>
      </c>
      <c r="K239" s="6">
        <f>VLOOKUP(InputData[[#This Row],[PRODUCT ID]],MasterData[],6,0)</f>
        <v>85.5</v>
      </c>
      <c r="L239" s="6">
        <f>InputData[[#This Row],[BUYING PRIZE]]*InputData[[#This Row],[QUANTITY]]</f>
        <v>75</v>
      </c>
      <c r="M239" s="6">
        <f>InputData[[#This Row],[SELLING PRICE]]*InputData[[#This Row],[QUANTITY]]*(1-InputData[[#This Row],[DISCOUNT %]])</f>
        <v>85.5</v>
      </c>
      <c r="N239" s="5">
        <f>DAY(InputData[[#This Row],[DATE]])</f>
        <v>21</v>
      </c>
      <c r="O239" s="5" t="str">
        <f>TEXT(InputData[[#This Row],[DATE]],"MMM")</f>
        <v>Nov</v>
      </c>
      <c r="P239" s="5" t="str">
        <f>TEXT(InputData[[#This Row],[DATE]],"MMMM")</f>
        <v>November</v>
      </c>
      <c r="Q239" s="5">
        <f>YEAR(InputData[[#This Row],[DATE]])</f>
        <v>2021</v>
      </c>
    </row>
    <row r="240" spans="1:17" x14ac:dyDescent="0.25">
      <c r="A240" s="11">
        <v>44527</v>
      </c>
      <c r="B240" s="12" t="s">
        <v>31</v>
      </c>
      <c r="C240" s="3">
        <v>8</v>
      </c>
      <c r="D240" s="3" t="s">
        <v>106</v>
      </c>
      <c r="E240" s="3" t="s">
        <v>106</v>
      </c>
      <c r="F240" s="13">
        <v>0</v>
      </c>
      <c r="G240" t="str">
        <f>VLOOKUP(InputData[[#This Row],[PRODUCT ID]],MasterData[],2,0)</f>
        <v>Product12</v>
      </c>
      <c r="H240" t="str">
        <f>VLOOKUP(InputData[[#This Row],[PRODUCT ID]],MasterData[],3,0)</f>
        <v>Category02</v>
      </c>
      <c r="I240" t="str">
        <f>VLOOKUP(InputData[[#This Row],[PRODUCT ID]],MasterData[],4,0)</f>
        <v>Kg</v>
      </c>
      <c r="J240" s="6">
        <f>VLOOKUP(InputData[[#This Row],[PRODUCT ID]],MasterData[],5,0)</f>
        <v>73</v>
      </c>
      <c r="K240" s="6">
        <f>VLOOKUP(InputData[[#This Row],[PRODUCT ID]],MasterData[],6,0)</f>
        <v>94.17</v>
      </c>
      <c r="L240" s="6">
        <f>InputData[[#This Row],[BUYING PRIZE]]*InputData[[#This Row],[QUANTITY]]</f>
        <v>584</v>
      </c>
      <c r="M240" s="6">
        <f>InputData[[#This Row],[SELLING PRICE]]*InputData[[#This Row],[QUANTITY]]*(1-InputData[[#This Row],[DISCOUNT %]])</f>
        <v>753.36</v>
      </c>
      <c r="N240" s="5">
        <f>DAY(InputData[[#This Row],[DATE]])</f>
        <v>27</v>
      </c>
      <c r="O240" s="5" t="str">
        <f>TEXT(InputData[[#This Row],[DATE]],"MMM")</f>
        <v>Nov</v>
      </c>
      <c r="P240" s="5" t="str">
        <f>TEXT(InputData[[#This Row],[DATE]],"MMMM")</f>
        <v>November</v>
      </c>
      <c r="Q240" s="5">
        <f>YEAR(InputData[[#This Row],[DATE]])</f>
        <v>2021</v>
      </c>
    </row>
    <row r="241" spans="1:17" x14ac:dyDescent="0.25">
      <c r="A241" s="11">
        <v>44528</v>
      </c>
      <c r="B241" s="12" t="s">
        <v>90</v>
      </c>
      <c r="C241" s="3">
        <v>2</v>
      </c>
      <c r="D241" s="3" t="s">
        <v>108</v>
      </c>
      <c r="E241" s="3" t="s">
        <v>107</v>
      </c>
      <c r="F241" s="13">
        <v>0</v>
      </c>
      <c r="G241" t="str">
        <f>VLOOKUP(InputData[[#This Row],[PRODUCT ID]],MasterData[],2,0)</f>
        <v>Product40</v>
      </c>
      <c r="H241" t="str">
        <f>VLOOKUP(InputData[[#This Row],[PRODUCT ID]],MasterData[],3,0)</f>
        <v>Category05</v>
      </c>
      <c r="I241" t="str">
        <f>VLOOKUP(InputData[[#This Row],[PRODUCT ID]],MasterData[],4,0)</f>
        <v>Kg</v>
      </c>
      <c r="J241" s="6">
        <f>VLOOKUP(InputData[[#This Row],[PRODUCT ID]],MasterData[],5,0)</f>
        <v>90</v>
      </c>
      <c r="K241" s="6">
        <f>VLOOKUP(InputData[[#This Row],[PRODUCT ID]],MasterData[],6,0)</f>
        <v>115.2</v>
      </c>
      <c r="L241" s="6">
        <f>InputData[[#This Row],[BUYING PRIZE]]*InputData[[#This Row],[QUANTITY]]</f>
        <v>180</v>
      </c>
      <c r="M241" s="6">
        <f>InputData[[#This Row],[SELLING PRICE]]*InputData[[#This Row],[QUANTITY]]*(1-InputData[[#This Row],[DISCOUNT %]])</f>
        <v>230.4</v>
      </c>
      <c r="N241" s="5">
        <f>DAY(InputData[[#This Row],[DATE]])</f>
        <v>28</v>
      </c>
      <c r="O241" s="5" t="str">
        <f>TEXT(InputData[[#This Row],[DATE]],"MMM")</f>
        <v>Nov</v>
      </c>
      <c r="P241" s="5" t="str">
        <f>TEXT(InputData[[#This Row],[DATE]],"MMMM")</f>
        <v>November</v>
      </c>
      <c r="Q241" s="5">
        <f>YEAR(InputData[[#This Row],[DATE]])</f>
        <v>2021</v>
      </c>
    </row>
    <row r="242" spans="1:17" x14ac:dyDescent="0.25">
      <c r="A242" s="11">
        <v>44530</v>
      </c>
      <c r="B242" s="12" t="s">
        <v>88</v>
      </c>
      <c r="C242" s="3">
        <v>15</v>
      </c>
      <c r="D242" s="3" t="s">
        <v>108</v>
      </c>
      <c r="E242" s="3" t="s">
        <v>106</v>
      </c>
      <c r="F242" s="13">
        <v>0</v>
      </c>
      <c r="G242" t="str">
        <f>VLOOKUP(InputData[[#This Row],[PRODUCT ID]],MasterData[],2,0)</f>
        <v>Product39</v>
      </c>
      <c r="H242" t="str">
        <f>VLOOKUP(InputData[[#This Row],[PRODUCT ID]],MasterData[],3,0)</f>
        <v>Category05</v>
      </c>
      <c r="I242" t="str">
        <f>VLOOKUP(InputData[[#This Row],[PRODUCT ID]],MasterData[],4,0)</f>
        <v>No.</v>
      </c>
      <c r="J242" s="6">
        <f>VLOOKUP(InputData[[#This Row],[PRODUCT ID]],MasterData[],5,0)</f>
        <v>37</v>
      </c>
      <c r="K242" s="6">
        <f>VLOOKUP(InputData[[#This Row],[PRODUCT ID]],MasterData[],6,0)</f>
        <v>42.55</v>
      </c>
      <c r="L242" s="6">
        <f>InputData[[#This Row],[BUYING PRIZE]]*InputData[[#This Row],[QUANTITY]]</f>
        <v>555</v>
      </c>
      <c r="M242" s="6">
        <f>InputData[[#This Row],[SELLING PRICE]]*InputData[[#This Row],[QUANTITY]]*(1-InputData[[#This Row],[DISCOUNT %]])</f>
        <v>638.25</v>
      </c>
      <c r="N242" s="5">
        <f>DAY(InputData[[#This Row],[DATE]])</f>
        <v>30</v>
      </c>
      <c r="O242" s="5" t="str">
        <f>TEXT(InputData[[#This Row],[DATE]],"MMM")</f>
        <v>Nov</v>
      </c>
      <c r="P242" s="5" t="str">
        <f>TEXT(InputData[[#This Row],[DATE]],"MMMM")</f>
        <v>November</v>
      </c>
      <c r="Q242" s="5">
        <f>YEAR(InputData[[#This Row],[DATE]])</f>
        <v>2021</v>
      </c>
    </row>
    <row r="243" spans="1:17" x14ac:dyDescent="0.25">
      <c r="A243" s="11">
        <v>44532</v>
      </c>
      <c r="B243" s="12" t="s">
        <v>39</v>
      </c>
      <c r="C243" s="3">
        <v>10</v>
      </c>
      <c r="D243" s="3" t="s">
        <v>108</v>
      </c>
      <c r="E243" s="3" t="s">
        <v>107</v>
      </c>
      <c r="F243" s="13">
        <v>0</v>
      </c>
      <c r="G243" t="str">
        <f>VLOOKUP(InputData[[#This Row],[PRODUCT ID]],MasterData[],2,0)</f>
        <v>Product16</v>
      </c>
      <c r="H243" t="str">
        <f>VLOOKUP(InputData[[#This Row],[PRODUCT ID]],MasterData[],3,0)</f>
        <v>Category02</v>
      </c>
      <c r="I243" t="str">
        <f>VLOOKUP(InputData[[#This Row],[PRODUCT ID]],MasterData[],4,0)</f>
        <v>No.</v>
      </c>
      <c r="J243" s="6">
        <f>VLOOKUP(InputData[[#This Row],[PRODUCT ID]],MasterData[],5,0)</f>
        <v>13</v>
      </c>
      <c r="K243" s="6">
        <f>VLOOKUP(InputData[[#This Row],[PRODUCT ID]],MasterData[],6,0)</f>
        <v>16.64</v>
      </c>
      <c r="L243" s="6">
        <f>InputData[[#This Row],[BUYING PRIZE]]*InputData[[#This Row],[QUANTITY]]</f>
        <v>130</v>
      </c>
      <c r="M243" s="6">
        <f>InputData[[#This Row],[SELLING PRICE]]*InputData[[#This Row],[QUANTITY]]*(1-InputData[[#This Row],[DISCOUNT %]])</f>
        <v>166.4</v>
      </c>
      <c r="N243" s="5">
        <f>DAY(InputData[[#This Row],[DATE]])</f>
        <v>2</v>
      </c>
      <c r="O243" s="5" t="str">
        <f>TEXT(InputData[[#This Row],[DATE]],"MMM")</f>
        <v>Dec</v>
      </c>
      <c r="P243" s="5" t="str">
        <f>TEXT(InputData[[#This Row],[DATE]],"MMMM")</f>
        <v>December</v>
      </c>
      <c r="Q243" s="5">
        <f>YEAR(InputData[[#This Row],[DATE]])</f>
        <v>2021</v>
      </c>
    </row>
    <row r="244" spans="1:17" x14ac:dyDescent="0.25">
      <c r="A244" s="11">
        <v>44533</v>
      </c>
      <c r="B244" s="12" t="s">
        <v>77</v>
      </c>
      <c r="C244" s="3">
        <v>2</v>
      </c>
      <c r="D244" s="3" t="s">
        <v>106</v>
      </c>
      <c r="E244" s="3" t="s">
        <v>107</v>
      </c>
      <c r="F244" s="13">
        <v>0</v>
      </c>
      <c r="G244" t="str">
        <f>VLOOKUP(InputData[[#This Row],[PRODUCT ID]],MasterData[],2,0)</f>
        <v>Product34</v>
      </c>
      <c r="H244" t="str">
        <f>VLOOKUP(InputData[[#This Row],[PRODUCT ID]],MasterData[],3,0)</f>
        <v>Category04</v>
      </c>
      <c r="I244" t="str">
        <f>VLOOKUP(InputData[[#This Row],[PRODUCT ID]],MasterData[],4,0)</f>
        <v>Lt</v>
      </c>
      <c r="J244" s="6">
        <f>VLOOKUP(InputData[[#This Row],[PRODUCT ID]],MasterData[],5,0)</f>
        <v>55</v>
      </c>
      <c r="K244" s="6">
        <f>VLOOKUP(InputData[[#This Row],[PRODUCT ID]],MasterData[],6,0)</f>
        <v>58.3</v>
      </c>
      <c r="L244" s="6">
        <f>InputData[[#This Row],[BUYING PRIZE]]*InputData[[#This Row],[QUANTITY]]</f>
        <v>110</v>
      </c>
      <c r="M244" s="6">
        <f>InputData[[#This Row],[SELLING PRICE]]*InputData[[#This Row],[QUANTITY]]*(1-InputData[[#This Row],[DISCOUNT %]])</f>
        <v>116.6</v>
      </c>
      <c r="N244" s="5">
        <f>DAY(InputData[[#This Row],[DATE]])</f>
        <v>3</v>
      </c>
      <c r="O244" s="5" t="str">
        <f>TEXT(InputData[[#This Row],[DATE]],"MMM")</f>
        <v>Dec</v>
      </c>
      <c r="P244" s="5" t="str">
        <f>TEXT(InputData[[#This Row],[DATE]],"MMMM")</f>
        <v>December</v>
      </c>
      <c r="Q244" s="5">
        <f>YEAR(InputData[[#This Row],[DATE]])</f>
        <v>2021</v>
      </c>
    </row>
    <row r="245" spans="1:17" x14ac:dyDescent="0.25">
      <c r="A245" s="11">
        <v>44533</v>
      </c>
      <c r="B245" s="12" t="s">
        <v>45</v>
      </c>
      <c r="C245" s="3">
        <v>8</v>
      </c>
      <c r="D245" s="3" t="s">
        <v>106</v>
      </c>
      <c r="E245" s="3" t="s">
        <v>106</v>
      </c>
      <c r="F245" s="13">
        <v>0</v>
      </c>
      <c r="G245" t="str">
        <f>VLOOKUP(InputData[[#This Row],[PRODUCT ID]],MasterData[],2,0)</f>
        <v>Product19</v>
      </c>
      <c r="H245" t="str">
        <f>VLOOKUP(InputData[[#This Row],[PRODUCT ID]],MasterData[],3,0)</f>
        <v>Category02</v>
      </c>
      <c r="I245" t="str">
        <f>VLOOKUP(InputData[[#This Row],[PRODUCT ID]],MasterData[],4,0)</f>
        <v>Ft</v>
      </c>
      <c r="J245" s="6">
        <f>VLOOKUP(InputData[[#This Row],[PRODUCT ID]],MasterData[],5,0)</f>
        <v>150</v>
      </c>
      <c r="K245" s="6">
        <f>VLOOKUP(InputData[[#This Row],[PRODUCT ID]],MasterData[],6,0)</f>
        <v>210</v>
      </c>
      <c r="L245" s="6">
        <f>InputData[[#This Row],[BUYING PRIZE]]*InputData[[#This Row],[QUANTITY]]</f>
        <v>1200</v>
      </c>
      <c r="M245" s="6">
        <f>InputData[[#This Row],[SELLING PRICE]]*InputData[[#This Row],[QUANTITY]]*(1-InputData[[#This Row],[DISCOUNT %]])</f>
        <v>1680</v>
      </c>
      <c r="N245" s="5">
        <f>DAY(InputData[[#This Row],[DATE]])</f>
        <v>3</v>
      </c>
      <c r="O245" s="5" t="str">
        <f>TEXT(InputData[[#This Row],[DATE]],"MMM")</f>
        <v>Dec</v>
      </c>
      <c r="P245" s="5" t="str">
        <f>TEXT(InputData[[#This Row],[DATE]],"MMMM")</f>
        <v>December</v>
      </c>
      <c r="Q245" s="5">
        <f>YEAR(InputData[[#This Row],[DATE]])</f>
        <v>2021</v>
      </c>
    </row>
    <row r="246" spans="1:17" x14ac:dyDescent="0.25">
      <c r="A246" s="11">
        <v>44535</v>
      </c>
      <c r="B246" s="12" t="s">
        <v>14</v>
      </c>
      <c r="C246" s="3">
        <v>15</v>
      </c>
      <c r="D246" s="3" t="s">
        <v>108</v>
      </c>
      <c r="E246" s="3" t="s">
        <v>107</v>
      </c>
      <c r="F246" s="13">
        <v>0</v>
      </c>
      <c r="G246" t="str">
        <f>VLOOKUP(InputData[[#This Row],[PRODUCT ID]],MasterData[],2,0)</f>
        <v>Product04</v>
      </c>
      <c r="H246" t="str">
        <f>VLOOKUP(InputData[[#This Row],[PRODUCT ID]],MasterData[],3,0)</f>
        <v>Category01</v>
      </c>
      <c r="I246" t="str">
        <f>VLOOKUP(InputData[[#This Row],[PRODUCT ID]],MasterData[],4,0)</f>
        <v>Lt</v>
      </c>
      <c r="J246" s="6">
        <f>VLOOKUP(InputData[[#This Row],[PRODUCT ID]],MasterData[],5,0)</f>
        <v>44</v>
      </c>
      <c r="K246" s="6">
        <f>VLOOKUP(InputData[[#This Row],[PRODUCT ID]],MasterData[],6,0)</f>
        <v>48.84</v>
      </c>
      <c r="L246" s="6">
        <f>InputData[[#This Row],[BUYING PRIZE]]*InputData[[#This Row],[QUANTITY]]</f>
        <v>660</v>
      </c>
      <c r="M246" s="6">
        <f>InputData[[#This Row],[SELLING PRICE]]*InputData[[#This Row],[QUANTITY]]*(1-InputData[[#This Row],[DISCOUNT %]])</f>
        <v>732.6</v>
      </c>
      <c r="N246" s="5">
        <f>DAY(InputData[[#This Row],[DATE]])</f>
        <v>5</v>
      </c>
      <c r="O246" s="5" t="str">
        <f>TEXT(InputData[[#This Row],[DATE]],"MMM")</f>
        <v>Dec</v>
      </c>
      <c r="P246" s="5" t="str">
        <f>TEXT(InputData[[#This Row],[DATE]],"MMMM")</f>
        <v>December</v>
      </c>
      <c r="Q246" s="5">
        <f>YEAR(InputData[[#This Row],[DATE]])</f>
        <v>2021</v>
      </c>
    </row>
    <row r="247" spans="1:17" x14ac:dyDescent="0.25">
      <c r="A247" s="11">
        <v>44535</v>
      </c>
      <c r="B247" s="12" t="s">
        <v>26</v>
      </c>
      <c r="C247" s="3">
        <v>1</v>
      </c>
      <c r="D247" s="3" t="s">
        <v>108</v>
      </c>
      <c r="E247" s="3" t="s">
        <v>106</v>
      </c>
      <c r="F247" s="13">
        <v>0</v>
      </c>
      <c r="G247" t="str">
        <f>VLOOKUP(InputData[[#This Row],[PRODUCT ID]],MasterData[],2,0)</f>
        <v>Product10</v>
      </c>
      <c r="H247" t="str">
        <f>VLOOKUP(InputData[[#This Row],[PRODUCT ID]],MasterData[],3,0)</f>
        <v>Category02</v>
      </c>
      <c r="I247" t="str">
        <f>VLOOKUP(InputData[[#This Row],[PRODUCT ID]],MasterData[],4,0)</f>
        <v>Ft</v>
      </c>
      <c r="J247" s="6">
        <f>VLOOKUP(InputData[[#This Row],[PRODUCT ID]],MasterData[],5,0)</f>
        <v>148</v>
      </c>
      <c r="K247" s="6">
        <f>VLOOKUP(InputData[[#This Row],[PRODUCT ID]],MasterData[],6,0)</f>
        <v>164.28</v>
      </c>
      <c r="L247" s="6">
        <f>InputData[[#This Row],[BUYING PRIZE]]*InputData[[#This Row],[QUANTITY]]</f>
        <v>148</v>
      </c>
      <c r="M247" s="6">
        <f>InputData[[#This Row],[SELLING PRICE]]*InputData[[#This Row],[QUANTITY]]*(1-InputData[[#This Row],[DISCOUNT %]])</f>
        <v>164.28</v>
      </c>
      <c r="N247" s="5">
        <f>DAY(InputData[[#This Row],[DATE]])</f>
        <v>5</v>
      </c>
      <c r="O247" s="5" t="str">
        <f>TEXT(InputData[[#This Row],[DATE]],"MMM")</f>
        <v>Dec</v>
      </c>
      <c r="P247" s="5" t="str">
        <f>TEXT(InputData[[#This Row],[DATE]],"MMMM")</f>
        <v>December</v>
      </c>
      <c r="Q247" s="5">
        <f>YEAR(InputData[[#This Row],[DATE]])</f>
        <v>2021</v>
      </c>
    </row>
    <row r="248" spans="1:17" x14ac:dyDescent="0.25">
      <c r="A248" s="11">
        <v>44537</v>
      </c>
      <c r="B248" s="12" t="s">
        <v>33</v>
      </c>
      <c r="C248" s="3">
        <v>8</v>
      </c>
      <c r="D248" s="3" t="s">
        <v>108</v>
      </c>
      <c r="E248" s="3" t="s">
        <v>106</v>
      </c>
      <c r="F248" s="13">
        <v>0</v>
      </c>
      <c r="G248" t="str">
        <f>VLOOKUP(InputData[[#This Row],[PRODUCT ID]],MasterData[],2,0)</f>
        <v>Product13</v>
      </c>
      <c r="H248" t="str">
        <f>VLOOKUP(InputData[[#This Row],[PRODUCT ID]],MasterData[],3,0)</f>
        <v>Category02</v>
      </c>
      <c r="I248" t="str">
        <f>VLOOKUP(InputData[[#This Row],[PRODUCT ID]],MasterData[],4,0)</f>
        <v>Kg</v>
      </c>
      <c r="J248" s="6">
        <f>VLOOKUP(InputData[[#This Row],[PRODUCT ID]],MasterData[],5,0)</f>
        <v>112</v>
      </c>
      <c r="K248" s="6">
        <f>VLOOKUP(InputData[[#This Row],[PRODUCT ID]],MasterData[],6,0)</f>
        <v>122.08</v>
      </c>
      <c r="L248" s="6">
        <f>InputData[[#This Row],[BUYING PRIZE]]*InputData[[#This Row],[QUANTITY]]</f>
        <v>896</v>
      </c>
      <c r="M248" s="6">
        <f>InputData[[#This Row],[SELLING PRICE]]*InputData[[#This Row],[QUANTITY]]*(1-InputData[[#This Row],[DISCOUNT %]])</f>
        <v>976.64</v>
      </c>
      <c r="N248" s="5">
        <f>DAY(InputData[[#This Row],[DATE]])</f>
        <v>7</v>
      </c>
      <c r="O248" s="5" t="str">
        <f>TEXT(InputData[[#This Row],[DATE]],"MMM")</f>
        <v>Dec</v>
      </c>
      <c r="P248" s="5" t="str">
        <f>TEXT(InputData[[#This Row],[DATE]],"MMMM")</f>
        <v>December</v>
      </c>
      <c r="Q248" s="5">
        <f>YEAR(InputData[[#This Row],[DATE]])</f>
        <v>2021</v>
      </c>
    </row>
    <row r="249" spans="1:17" x14ac:dyDescent="0.25">
      <c r="A249" s="11">
        <v>44538</v>
      </c>
      <c r="B249" s="12" t="s">
        <v>98</v>
      </c>
      <c r="C249" s="3">
        <v>14</v>
      </c>
      <c r="D249" s="3" t="s">
        <v>108</v>
      </c>
      <c r="E249" s="3" t="s">
        <v>106</v>
      </c>
      <c r="F249" s="13">
        <v>0</v>
      </c>
      <c r="G249" t="str">
        <f>VLOOKUP(InputData[[#This Row],[PRODUCT ID]],MasterData[],2,0)</f>
        <v>Product44</v>
      </c>
      <c r="H249" t="str">
        <f>VLOOKUP(InputData[[#This Row],[PRODUCT ID]],MasterData[],3,0)</f>
        <v>Category05</v>
      </c>
      <c r="I249" t="str">
        <f>VLOOKUP(InputData[[#This Row],[PRODUCT ID]],MasterData[],4,0)</f>
        <v>Kg</v>
      </c>
      <c r="J249" s="6">
        <f>VLOOKUP(InputData[[#This Row],[PRODUCT ID]],MasterData[],5,0)</f>
        <v>76</v>
      </c>
      <c r="K249" s="6">
        <f>VLOOKUP(InputData[[#This Row],[PRODUCT ID]],MasterData[],6,0)</f>
        <v>82.08</v>
      </c>
      <c r="L249" s="6">
        <f>InputData[[#This Row],[BUYING PRIZE]]*InputData[[#This Row],[QUANTITY]]</f>
        <v>1064</v>
      </c>
      <c r="M249" s="6">
        <f>InputData[[#This Row],[SELLING PRICE]]*InputData[[#This Row],[QUANTITY]]*(1-InputData[[#This Row],[DISCOUNT %]])</f>
        <v>1149.1199999999999</v>
      </c>
      <c r="N249" s="5">
        <f>DAY(InputData[[#This Row],[DATE]])</f>
        <v>8</v>
      </c>
      <c r="O249" s="5" t="str">
        <f>TEXT(InputData[[#This Row],[DATE]],"MMM")</f>
        <v>Dec</v>
      </c>
      <c r="P249" s="5" t="str">
        <f>TEXT(InputData[[#This Row],[DATE]],"MMMM")</f>
        <v>December</v>
      </c>
      <c r="Q249" s="5">
        <f>YEAR(InputData[[#This Row],[DATE]])</f>
        <v>2021</v>
      </c>
    </row>
    <row r="250" spans="1:17" x14ac:dyDescent="0.25">
      <c r="A250" s="11">
        <v>44544</v>
      </c>
      <c r="B250" s="12" t="s">
        <v>94</v>
      </c>
      <c r="C250" s="3">
        <v>4</v>
      </c>
      <c r="D250" s="3" t="s">
        <v>108</v>
      </c>
      <c r="E250" s="3" t="s">
        <v>106</v>
      </c>
      <c r="F250" s="13">
        <v>0</v>
      </c>
      <c r="G250" t="str">
        <f>VLOOKUP(InputData[[#This Row],[PRODUCT ID]],MasterData[],2,0)</f>
        <v>Product42</v>
      </c>
      <c r="H250" t="str">
        <f>VLOOKUP(InputData[[#This Row],[PRODUCT ID]],MasterData[],3,0)</f>
        <v>Category05</v>
      </c>
      <c r="I250" t="str">
        <f>VLOOKUP(InputData[[#This Row],[PRODUCT ID]],MasterData[],4,0)</f>
        <v>Ft</v>
      </c>
      <c r="J250" s="6">
        <f>VLOOKUP(InputData[[#This Row],[PRODUCT ID]],MasterData[],5,0)</f>
        <v>120</v>
      </c>
      <c r="K250" s="6">
        <f>VLOOKUP(InputData[[#This Row],[PRODUCT ID]],MasterData[],6,0)</f>
        <v>162</v>
      </c>
      <c r="L250" s="6">
        <f>InputData[[#This Row],[BUYING PRIZE]]*InputData[[#This Row],[QUANTITY]]</f>
        <v>480</v>
      </c>
      <c r="M250" s="6">
        <f>InputData[[#This Row],[SELLING PRICE]]*InputData[[#This Row],[QUANTITY]]*(1-InputData[[#This Row],[DISCOUNT %]])</f>
        <v>648</v>
      </c>
      <c r="N250" s="5">
        <f>DAY(InputData[[#This Row],[DATE]])</f>
        <v>14</v>
      </c>
      <c r="O250" s="5" t="str">
        <f>TEXT(InputData[[#This Row],[DATE]],"MMM")</f>
        <v>Dec</v>
      </c>
      <c r="P250" s="5" t="str">
        <f>TEXT(InputData[[#This Row],[DATE]],"MMMM")</f>
        <v>December</v>
      </c>
      <c r="Q250" s="5">
        <f>YEAR(InputData[[#This Row],[DATE]])</f>
        <v>2021</v>
      </c>
    </row>
    <row r="251" spans="1:17" x14ac:dyDescent="0.25">
      <c r="A251" s="11">
        <v>44548</v>
      </c>
      <c r="B251" s="12" t="s">
        <v>12</v>
      </c>
      <c r="C251" s="3">
        <v>2</v>
      </c>
      <c r="D251" s="3" t="s">
        <v>108</v>
      </c>
      <c r="E251" s="3" t="s">
        <v>107</v>
      </c>
      <c r="F251" s="13">
        <v>0</v>
      </c>
      <c r="G251" t="str">
        <f>VLOOKUP(InputData[[#This Row],[PRODUCT ID]],MasterData[],2,0)</f>
        <v>Product03</v>
      </c>
      <c r="H251" t="str">
        <f>VLOOKUP(InputData[[#This Row],[PRODUCT ID]],MasterData[],3,0)</f>
        <v>Category01</v>
      </c>
      <c r="I251" t="str">
        <f>VLOOKUP(InputData[[#This Row],[PRODUCT ID]],MasterData[],4,0)</f>
        <v>Kg</v>
      </c>
      <c r="J251" s="6">
        <f>VLOOKUP(InputData[[#This Row],[PRODUCT ID]],MasterData[],5,0)</f>
        <v>71</v>
      </c>
      <c r="K251" s="6">
        <f>VLOOKUP(InputData[[#This Row],[PRODUCT ID]],MasterData[],6,0)</f>
        <v>80.94</v>
      </c>
      <c r="L251" s="6">
        <f>InputData[[#This Row],[BUYING PRIZE]]*InputData[[#This Row],[QUANTITY]]</f>
        <v>142</v>
      </c>
      <c r="M251" s="6">
        <f>InputData[[#This Row],[SELLING PRICE]]*InputData[[#This Row],[QUANTITY]]*(1-InputData[[#This Row],[DISCOUNT %]])</f>
        <v>161.88</v>
      </c>
      <c r="N251" s="5">
        <f>DAY(InputData[[#This Row],[DATE]])</f>
        <v>18</v>
      </c>
      <c r="O251" s="5" t="str">
        <f>TEXT(InputData[[#This Row],[DATE]],"MMM")</f>
        <v>Dec</v>
      </c>
      <c r="P251" s="5" t="str">
        <f>TEXT(InputData[[#This Row],[DATE]],"MMMM")</f>
        <v>December</v>
      </c>
      <c r="Q251" s="5">
        <f>YEAR(InputData[[#This Row],[DATE]])</f>
        <v>2021</v>
      </c>
    </row>
    <row r="252" spans="1:17" x14ac:dyDescent="0.25">
      <c r="A252" s="11">
        <v>44548</v>
      </c>
      <c r="B252" s="12" t="s">
        <v>52</v>
      </c>
      <c r="C252" s="3">
        <v>8</v>
      </c>
      <c r="D252" s="3" t="s">
        <v>106</v>
      </c>
      <c r="E252" s="3" t="s">
        <v>107</v>
      </c>
      <c r="F252" s="13">
        <v>0</v>
      </c>
      <c r="G252" t="str">
        <f>VLOOKUP(InputData[[#This Row],[PRODUCT ID]],MasterData[],2,0)</f>
        <v>Product22</v>
      </c>
      <c r="H252" t="str">
        <f>VLOOKUP(InputData[[#This Row],[PRODUCT ID]],MasterData[],3,0)</f>
        <v>Category03</v>
      </c>
      <c r="I252" t="str">
        <f>VLOOKUP(InputData[[#This Row],[PRODUCT ID]],MasterData[],4,0)</f>
        <v>Ft</v>
      </c>
      <c r="J252" s="6">
        <f>VLOOKUP(InputData[[#This Row],[PRODUCT ID]],MasterData[],5,0)</f>
        <v>121</v>
      </c>
      <c r="K252" s="6">
        <f>VLOOKUP(InputData[[#This Row],[PRODUCT ID]],MasterData[],6,0)</f>
        <v>141.57</v>
      </c>
      <c r="L252" s="6">
        <f>InputData[[#This Row],[BUYING PRIZE]]*InputData[[#This Row],[QUANTITY]]</f>
        <v>968</v>
      </c>
      <c r="M252" s="6">
        <f>InputData[[#This Row],[SELLING PRICE]]*InputData[[#This Row],[QUANTITY]]*(1-InputData[[#This Row],[DISCOUNT %]])</f>
        <v>1132.56</v>
      </c>
      <c r="N252" s="5">
        <f>DAY(InputData[[#This Row],[DATE]])</f>
        <v>18</v>
      </c>
      <c r="O252" s="5" t="str">
        <f>TEXT(InputData[[#This Row],[DATE]],"MMM")</f>
        <v>Dec</v>
      </c>
      <c r="P252" s="5" t="str">
        <f>TEXT(InputData[[#This Row],[DATE]],"MMMM")</f>
        <v>December</v>
      </c>
      <c r="Q252" s="5">
        <f>YEAR(InputData[[#This Row],[DATE]])</f>
        <v>2021</v>
      </c>
    </row>
    <row r="253" spans="1:17" x14ac:dyDescent="0.25">
      <c r="A253" s="11">
        <v>44549</v>
      </c>
      <c r="B253" s="12" t="s">
        <v>54</v>
      </c>
      <c r="C253" s="3">
        <v>12</v>
      </c>
      <c r="D253" s="3" t="s">
        <v>108</v>
      </c>
      <c r="E253" s="3" t="s">
        <v>106</v>
      </c>
      <c r="F253" s="13">
        <v>0</v>
      </c>
      <c r="G253" t="str">
        <f>VLOOKUP(InputData[[#This Row],[PRODUCT ID]],MasterData[],2,0)</f>
        <v>Product23</v>
      </c>
      <c r="H253" t="str">
        <f>VLOOKUP(InputData[[#This Row],[PRODUCT ID]],MasterData[],3,0)</f>
        <v>Category03</v>
      </c>
      <c r="I253" t="str">
        <f>VLOOKUP(InputData[[#This Row],[PRODUCT ID]],MasterData[],4,0)</f>
        <v>Ft</v>
      </c>
      <c r="J253" s="6">
        <f>VLOOKUP(InputData[[#This Row],[PRODUCT ID]],MasterData[],5,0)</f>
        <v>141</v>
      </c>
      <c r="K253" s="6">
        <f>VLOOKUP(InputData[[#This Row],[PRODUCT ID]],MasterData[],6,0)</f>
        <v>149.46</v>
      </c>
      <c r="L253" s="6">
        <f>InputData[[#This Row],[BUYING PRIZE]]*InputData[[#This Row],[QUANTITY]]</f>
        <v>1692</v>
      </c>
      <c r="M253" s="6">
        <f>InputData[[#This Row],[SELLING PRICE]]*InputData[[#This Row],[QUANTITY]]*(1-InputData[[#This Row],[DISCOUNT %]])</f>
        <v>1793.52</v>
      </c>
      <c r="N253" s="5">
        <f>DAY(InputData[[#This Row],[DATE]])</f>
        <v>19</v>
      </c>
      <c r="O253" s="5" t="str">
        <f>TEXT(InputData[[#This Row],[DATE]],"MMM")</f>
        <v>Dec</v>
      </c>
      <c r="P253" s="5" t="str">
        <f>TEXT(InputData[[#This Row],[DATE]],"MMMM")</f>
        <v>December</v>
      </c>
      <c r="Q253" s="5">
        <f>YEAR(InputData[[#This Row],[DATE]])</f>
        <v>2021</v>
      </c>
    </row>
    <row r="254" spans="1:17" x14ac:dyDescent="0.25">
      <c r="A254" s="11">
        <v>44549</v>
      </c>
      <c r="B254" s="12" t="s">
        <v>67</v>
      </c>
      <c r="C254" s="3">
        <v>3</v>
      </c>
      <c r="D254" s="3" t="s">
        <v>105</v>
      </c>
      <c r="E254" s="3" t="s">
        <v>106</v>
      </c>
      <c r="F254" s="13">
        <v>0</v>
      </c>
      <c r="G254" t="str">
        <f>VLOOKUP(InputData[[#This Row],[PRODUCT ID]],MasterData[],2,0)</f>
        <v>Product29</v>
      </c>
      <c r="H254" t="str">
        <f>VLOOKUP(InputData[[#This Row],[PRODUCT ID]],MasterData[],3,0)</f>
        <v>Category04</v>
      </c>
      <c r="I254" t="str">
        <f>VLOOKUP(InputData[[#This Row],[PRODUCT ID]],MasterData[],4,0)</f>
        <v>Lt</v>
      </c>
      <c r="J254" s="6">
        <f>VLOOKUP(InputData[[#This Row],[PRODUCT ID]],MasterData[],5,0)</f>
        <v>47</v>
      </c>
      <c r="K254" s="6">
        <f>VLOOKUP(InputData[[#This Row],[PRODUCT ID]],MasterData[],6,0)</f>
        <v>53.11</v>
      </c>
      <c r="L254" s="6">
        <f>InputData[[#This Row],[BUYING PRIZE]]*InputData[[#This Row],[QUANTITY]]</f>
        <v>141</v>
      </c>
      <c r="M254" s="6">
        <f>InputData[[#This Row],[SELLING PRICE]]*InputData[[#This Row],[QUANTITY]]*(1-InputData[[#This Row],[DISCOUNT %]])</f>
        <v>159.32999999999998</v>
      </c>
      <c r="N254" s="5">
        <f>DAY(InputData[[#This Row],[DATE]])</f>
        <v>19</v>
      </c>
      <c r="O254" s="5" t="str">
        <f>TEXT(InputData[[#This Row],[DATE]],"MMM")</f>
        <v>Dec</v>
      </c>
      <c r="P254" s="5" t="str">
        <f>TEXT(InputData[[#This Row],[DATE]],"MMMM")</f>
        <v>December</v>
      </c>
      <c r="Q254" s="5">
        <f>YEAR(InputData[[#This Row],[DATE]])</f>
        <v>2021</v>
      </c>
    </row>
    <row r="255" spans="1:17" x14ac:dyDescent="0.25">
      <c r="A255" s="11">
        <v>44549</v>
      </c>
      <c r="B255" s="12" t="s">
        <v>29</v>
      </c>
      <c r="C255" s="3">
        <v>10</v>
      </c>
      <c r="D255" s="3" t="s">
        <v>106</v>
      </c>
      <c r="E255" s="3" t="s">
        <v>106</v>
      </c>
      <c r="F255" s="13">
        <v>0</v>
      </c>
      <c r="G255" t="str">
        <f>VLOOKUP(InputData[[#This Row],[PRODUCT ID]],MasterData[],2,0)</f>
        <v>Product11</v>
      </c>
      <c r="H255" t="str">
        <f>VLOOKUP(InputData[[#This Row],[PRODUCT ID]],MasterData[],3,0)</f>
        <v>Category02</v>
      </c>
      <c r="I255" t="str">
        <f>VLOOKUP(InputData[[#This Row],[PRODUCT ID]],MasterData[],4,0)</f>
        <v>Lt</v>
      </c>
      <c r="J255" s="6">
        <f>VLOOKUP(InputData[[#This Row],[PRODUCT ID]],MasterData[],5,0)</f>
        <v>44</v>
      </c>
      <c r="K255" s="6">
        <f>VLOOKUP(InputData[[#This Row],[PRODUCT ID]],MasterData[],6,0)</f>
        <v>48.4</v>
      </c>
      <c r="L255" s="6">
        <f>InputData[[#This Row],[BUYING PRIZE]]*InputData[[#This Row],[QUANTITY]]</f>
        <v>440</v>
      </c>
      <c r="M255" s="6">
        <f>InputData[[#This Row],[SELLING PRICE]]*InputData[[#This Row],[QUANTITY]]*(1-InputData[[#This Row],[DISCOUNT %]])</f>
        <v>484</v>
      </c>
      <c r="N255" s="5">
        <f>DAY(InputData[[#This Row],[DATE]])</f>
        <v>19</v>
      </c>
      <c r="O255" s="5" t="str">
        <f>TEXT(InputData[[#This Row],[DATE]],"MMM")</f>
        <v>Dec</v>
      </c>
      <c r="P255" s="5" t="str">
        <f>TEXT(InputData[[#This Row],[DATE]],"MMMM")</f>
        <v>December</v>
      </c>
      <c r="Q255" s="5">
        <f>YEAR(InputData[[#This Row],[DATE]])</f>
        <v>2021</v>
      </c>
    </row>
    <row r="256" spans="1:17" x14ac:dyDescent="0.25">
      <c r="A256" s="11">
        <v>44550</v>
      </c>
      <c r="B256" s="12" t="s">
        <v>31</v>
      </c>
      <c r="C256" s="3">
        <v>14</v>
      </c>
      <c r="D256" s="3" t="s">
        <v>108</v>
      </c>
      <c r="E256" s="3" t="s">
        <v>106</v>
      </c>
      <c r="F256" s="13">
        <v>0</v>
      </c>
      <c r="G256" t="str">
        <f>VLOOKUP(InputData[[#This Row],[PRODUCT ID]],MasterData[],2,0)</f>
        <v>Product12</v>
      </c>
      <c r="H256" t="str">
        <f>VLOOKUP(InputData[[#This Row],[PRODUCT ID]],MasterData[],3,0)</f>
        <v>Category02</v>
      </c>
      <c r="I256" t="str">
        <f>VLOOKUP(InputData[[#This Row],[PRODUCT ID]],MasterData[],4,0)</f>
        <v>Kg</v>
      </c>
      <c r="J256" s="6">
        <f>VLOOKUP(InputData[[#This Row],[PRODUCT ID]],MasterData[],5,0)</f>
        <v>73</v>
      </c>
      <c r="K256" s="6">
        <f>VLOOKUP(InputData[[#This Row],[PRODUCT ID]],MasterData[],6,0)</f>
        <v>94.17</v>
      </c>
      <c r="L256" s="6">
        <f>InputData[[#This Row],[BUYING PRIZE]]*InputData[[#This Row],[QUANTITY]]</f>
        <v>1022</v>
      </c>
      <c r="M256" s="6">
        <f>InputData[[#This Row],[SELLING PRICE]]*InputData[[#This Row],[QUANTITY]]*(1-InputData[[#This Row],[DISCOUNT %]])</f>
        <v>1318.38</v>
      </c>
      <c r="N256" s="5">
        <f>DAY(InputData[[#This Row],[DATE]])</f>
        <v>20</v>
      </c>
      <c r="O256" s="5" t="str">
        <f>TEXT(InputData[[#This Row],[DATE]],"MMM")</f>
        <v>Dec</v>
      </c>
      <c r="P256" s="5" t="str">
        <f>TEXT(InputData[[#This Row],[DATE]],"MMMM")</f>
        <v>December</v>
      </c>
      <c r="Q256" s="5">
        <f>YEAR(InputData[[#This Row],[DATE]])</f>
        <v>2021</v>
      </c>
    </row>
    <row r="257" spans="1:17" x14ac:dyDescent="0.25">
      <c r="A257" s="11">
        <v>44551</v>
      </c>
      <c r="B257" s="12" t="s">
        <v>60</v>
      </c>
      <c r="C257" s="3">
        <v>10</v>
      </c>
      <c r="D257" s="3" t="s">
        <v>106</v>
      </c>
      <c r="E257" s="3" t="s">
        <v>107</v>
      </c>
      <c r="F257" s="13">
        <v>0</v>
      </c>
      <c r="G257" t="str">
        <f>VLOOKUP(InputData[[#This Row],[PRODUCT ID]],MasterData[],2,0)</f>
        <v>Product26</v>
      </c>
      <c r="H257" t="str">
        <f>VLOOKUP(InputData[[#This Row],[PRODUCT ID]],MasterData[],3,0)</f>
        <v>Category04</v>
      </c>
      <c r="I257" t="str">
        <f>VLOOKUP(InputData[[#This Row],[PRODUCT ID]],MasterData[],4,0)</f>
        <v>No.</v>
      </c>
      <c r="J257" s="6">
        <f>VLOOKUP(InputData[[#This Row],[PRODUCT ID]],MasterData[],5,0)</f>
        <v>18</v>
      </c>
      <c r="K257" s="6">
        <f>VLOOKUP(InputData[[#This Row],[PRODUCT ID]],MasterData[],6,0)</f>
        <v>24.66</v>
      </c>
      <c r="L257" s="6">
        <f>InputData[[#This Row],[BUYING PRIZE]]*InputData[[#This Row],[QUANTITY]]</f>
        <v>180</v>
      </c>
      <c r="M257" s="6">
        <f>InputData[[#This Row],[SELLING PRICE]]*InputData[[#This Row],[QUANTITY]]*(1-InputData[[#This Row],[DISCOUNT %]])</f>
        <v>246.6</v>
      </c>
      <c r="N257" s="5">
        <f>DAY(InputData[[#This Row],[DATE]])</f>
        <v>21</v>
      </c>
      <c r="O257" s="5" t="str">
        <f>TEXT(InputData[[#This Row],[DATE]],"MMM")</f>
        <v>Dec</v>
      </c>
      <c r="P257" s="5" t="str">
        <f>TEXT(InputData[[#This Row],[DATE]],"MMMM")</f>
        <v>December</v>
      </c>
      <c r="Q257" s="5">
        <f>YEAR(InputData[[#This Row],[DATE]])</f>
        <v>2021</v>
      </c>
    </row>
    <row r="258" spans="1:17" x14ac:dyDescent="0.25">
      <c r="A258" s="11">
        <v>44554</v>
      </c>
      <c r="B258" s="12" t="s">
        <v>94</v>
      </c>
      <c r="C258" s="3">
        <v>8</v>
      </c>
      <c r="D258" s="3" t="s">
        <v>105</v>
      </c>
      <c r="E258" s="3" t="s">
        <v>107</v>
      </c>
      <c r="F258" s="13">
        <v>0</v>
      </c>
      <c r="G258" t="str">
        <f>VLOOKUP(InputData[[#This Row],[PRODUCT ID]],MasterData[],2,0)</f>
        <v>Product42</v>
      </c>
      <c r="H258" t="str">
        <f>VLOOKUP(InputData[[#This Row],[PRODUCT ID]],MasterData[],3,0)</f>
        <v>Category05</v>
      </c>
      <c r="I258" t="str">
        <f>VLOOKUP(InputData[[#This Row],[PRODUCT ID]],MasterData[],4,0)</f>
        <v>Ft</v>
      </c>
      <c r="J258" s="6">
        <f>VLOOKUP(InputData[[#This Row],[PRODUCT ID]],MasterData[],5,0)</f>
        <v>120</v>
      </c>
      <c r="K258" s="6">
        <f>VLOOKUP(InputData[[#This Row],[PRODUCT ID]],MasterData[],6,0)</f>
        <v>162</v>
      </c>
      <c r="L258" s="6">
        <f>InputData[[#This Row],[BUYING PRIZE]]*InputData[[#This Row],[QUANTITY]]</f>
        <v>960</v>
      </c>
      <c r="M258" s="6">
        <f>InputData[[#This Row],[SELLING PRICE]]*InputData[[#This Row],[QUANTITY]]*(1-InputData[[#This Row],[DISCOUNT %]])</f>
        <v>1296</v>
      </c>
      <c r="N258" s="5">
        <f>DAY(InputData[[#This Row],[DATE]])</f>
        <v>24</v>
      </c>
      <c r="O258" s="5" t="str">
        <f>TEXT(InputData[[#This Row],[DATE]],"MMM")</f>
        <v>Dec</v>
      </c>
      <c r="P258" s="5" t="str">
        <f>TEXT(InputData[[#This Row],[DATE]],"MMMM")</f>
        <v>December</v>
      </c>
      <c r="Q258" s="5">
        <f>YEAR(InputData[[#This Row],[DATE]])</f>
        <v>2021</v>
      </c>
    </row>
    <row r="259" spans="1:17" x14ac:dyDescent="0.25">
      <c r="A259" s="11">
        <v>44554</v>
      </c>
      <c r="B259" s="12" t="s">
        <v>81</v>
      </c>
      <c r="C259" s="3">
        <v>8</v>
      </c>
      <c r="D259" s="3" t="s">
        <v>105</v>
      </c>
      <c r="E259" s="3" t="s">
        <v>106</v>
      </c>
      <c r="F259" s="13">
        <v>0</v>
      </c>
      <c r="G259" t="str">
        <f>VLOOKUP(InputData[[#This Row],[PRODUCT ID]],MasterData[],2,0)</f>
        <v>Product36</v>
      </c>
      <c r="H259" t="str">
        <f>VLOOKUP(InputData[[#This Row],[PRODUCT ID]],MasterData[],3,0)</f>
        <v>Category04</v>
      </c>
      <c r="I259" t="str">
        <f>VLOOKUP(InputData[[#This Row],[PRODUCT ID]],MasterData[],4,0)</f>
        <v>Kg</v>
      </c>
      <c r="J259" s="6">
        <f>VLOOKUP(InputData[[#This Row],[PRODUCT ID]],MasterData[],5,0)</f>
        <v>90</v>
      </c>
      <c r="K259" s="6">
        <f>VLOOKUP(InputData[[#This Row],[PRODUCT ID]],MasterData[],6,0)</f>
        <v>96.3</v>
      </c>
      <c r="L259" s="6">
        <f>InputData[[#This Row],[BUYING PRIZE]]*InputData[[#This Row],[QUANTITY]]</f>
        <v>720</v>
      </c>
      <c r="M259" s="6">
        <f>InputData[[#This Row],[SELLING PRICE]]*InputData[[#This Row],[QUANTITY]]*(1-InputData[[#This Row],[DISCOUNT %]])</f>
        <v>770.4</v>
      </c>
      <c r="N259" s="5">
        <f>DAY(InputData[[#This Row],[DATE]])</f>
        <v>24</v>
      </c>
      <c r="O259" s="5" t="str">
        <f>TEXT(InputData[[#This Row],[DATE]],"MMM")</f>
        <v>Dec</v>
      </c>
      <c r="P259" s="5" t="str">
        <f>TEXT(InputData[[#This Row],[DATE]],"MMMM")</f>
        <v>December</v>
      </c>
      <c r="Q259" s="5">
        <f>YEAR(InputData[[#This Row],[DATE]])</f>
        <v>2021</v>
      </c>
    </row>
    <row r="260" spans="1:17" x14ac:dyDescent="0.25">
      <c r="A260" s="11">
        <v>44556</v>
      </c>
      <c r="B260" s="12" t="s">
        <v>92</v>
      </c>
      <c r="C260" s="3">
        <v>14</v>
      </c>
      <c r="D260" s="3" t="s">
        <v>106</v>
      </c>
      <c r="E260" s="3" t="s">
        <v>107</v>
      </c>
      <c r="F260" s="13">
        <v>0</v>
      </c>
      <c r="G260" t="str">
        <f>VLOOKUP(InputData[[#This Row],[PRODUCT ID]],MasterData[],2,0)</f>
        <v>Product41</v>
      </c>
      <c r="H260" t="str">
        <f>VLOOKUP(InputData[[#This Row],[PRODUCT ID]],MasterData[],3,0)</f>
        <v>Category05</v>
      </c>
      <c r="I260" t="str">
        <f>VLOOKUP(InputData[[#This Row],[PRODUCT ID]],MasterData[],4,0)</f>
        <v>Ft</v>
      </c>
      <c r="J260" s="6">
        <f>VLOOKUP(InputData[[#This Row],[PRODUCT ID]],MasterData[],5,0)</f>
        <v>138</v>
      </c>
      <c r="K260" s="6">
        <f>VLOOKUP(InputData[[#This Row],[PRODUCT ID]],MasterData[],6,0)</f>
        <v>173.88</v>
      </c>
      <c r="L260" s="6">
        <f>InputData[[#This Row],[BUYING PRIZE]]*InputData[[#This Row],[QUANTITY]]</f>
        <v>1932</v>
      </c>
      <c r="M260" s="6">
        <f>InputData[[#This Row],[SELLING PRICE]]*InputData[[#This Row],[QUANTITY]]*(1-InputData[[#This Row],[DISCOUNT %]])</f>
        <v>2434.3199999999997</v>
      </c>
      <c r="N260" s="5">
        <f>DAY(InputData[[#This Row],[DATE]])</f>
        <v>26</v>
      </c>
      <c r="O260" s="5" t="str">
        <f>TEXT(InputData[[#This Row],[DATE]],"MMM")</f>
        <v>Dec</v>
      </c>
      <c r="P260" s="5" t="str">
        <f>TEXT(InputData[[#This Row],[DATE]],"MMMM")</f>
        <v>December</v>
      </c>
      <c r="Q260" s="5">
        <f>YEAR(InputData[[#This Row],[DATE]])</f>
        <v>2021</v>
      </c>
    </row>
    <row r="261" spans="1:17" x14ac:dyDescent="0.25">
      <c r="A261" s="11">
        <v>44557</v>
      </c>
      <c r="B261" s="12" t="s">
        <v>67</v>
      </c>
      <c r="C261" s="3">
        <v>14</v>
      </c>
      <c r="D261" s="3" t="s">
        <v>108</v>
      </c>
      <c r="E261" s="3" t="s">
        <v>107</v>
      </c>
      <c r="F261" s="13">
        <v>0</v>
      </c>
      <c r="G261" t="str">
        <f>VLOOKUP(InputData[[#This Row],[PRODUCT ID]],MasterData[],2,0)</f>
        <v>Product29</v>
      </c>
      <c r="H261" t="str">
        <f>VLOOKUP(InputData[[#This Row],[PRODUCT ID]],MasterData[],3,0)</f>
        <v>Category04</v>
      </c>
      <c r="I261" t="str">
        <f>VLOOKUP(InputData[[#This Row],[PRODUCT ID]],MasterData[],4,0)</f>
        <v>Lt</v>
      </c>
      <c r="J261" s="6">
        <f>VLOOKUP(InputData[[#This Row],[PRODUCT ID]],MasterData[],5,0)</f>
        <v>47</v>
      </c>
      <c r="K261" s="6">
        <f>VLOOKUP(InputData[[#This Row],[PRODUCT ID]],MasterData[],6,0)</f>
        <v>53.11</v>
      </c>
      <c r="L261" s="6">
        <f>InputData[[#This Row],[BUYING PRIZE]]*InputData[[#This Row],[QUANTITY]]</f>
        <v>658</v>
      </c>
      <c r="M261" s="6">
        <f>InputData[[#This Row],[SELLING PRICE]]*InputData[[#This Row],[QUANTITY]]*(1-InputData[[#This Row],[DISCOUNT %]])</f>
        <v>743.54</v>
      </c>
      <c r="N261" s="5">
        <f>DAY(InputData[[#This Row],[DATE]])</f>
        <v>27</v>
      </c>
      <c r="O261" s="5" t="str">
        <f>TEXT(InputData[[#This Row],[DATE]],"MMM")</f>
        <v>Dec</v>
      </c>
      <c r="P261" s="5" t="str">
        <f>TEXT(InputData[[#This Row],[DATE]],"MMMM")</f>
        <v>December</v>
      </c>
      <c r="Q261" s="5">
        <f>YEAR(InputData[[#This Row],[DATE]])</f>
        <v>2021</v>
      </c>
    </row>
    <row r="262" spans="1:17" x14ac:dyDescent="0.25">
      <c r="A262" s="11">
        <v>44558</v>
      </c>
      <c r="B262" s="12" t="s">
        <v>67</v>
      </c>
      <c r="C262" s="3">
        <v>6</v>
      </c>
      <c r="D262" s="3" t="s">
        <v>108</v>
      </c>
      <c r="E262" s="3" t="s">
        <v>107</v>
      </c>
      <c r="F262" s="13">
        <v>0</v>
      </c>
      <c r="G262" t="str">
        <f>VLOOKUP(InputData[[#This Row],[PRODUCT ID]],MasterData[],2,0)</f>
        <v>Product29</v>
      </c>
      <c r="H262" t="str">
        <f>VLOOKUP(InputData[[#This Row],[PRODUCT ID]],MasterData[],3,0)</f>
        <v>Category04</v>
      </c>
      <c r="I262" t="str">
        <f>VLOOKUP(InputData[[#This Row],[PRODUCT ID]],MasterData[],4,0)</f>
        <v>Lt</v>
      </c>
      <c r="J262" s="6">
        <f>VLOOKUP(InputData[[#This Row],[PRODUCT ID]],MasterData[],5,0)</f>
        <v>47</v>
      </c>
      <c r="K262" s="6">
        <f>VLOOKUP(InputData[[#This Row],[PRODUCT ID]],MasterData[],6,0)</f>
        <v>53.11</v>
      </c>
      <c r="L262" s="6">
        <f>InputData[[#This Row],[BUYING PRIZE]]*InputData[[#This Row],[QUANTITY]]</f>
        <v>282</v>
      </c>
      <c r="M262" s="6">
        <f>InputData[[#This Row],[SELLING PRICE]]*InputData[[#This Row],[QUANTITY]]*(1-InputData[[#This Row],[DISCOUNT %]])</f>
        <v>318.65999999999997</v>
      </c>
      <c r="N262" s="5">
        <f>DAY(InputData[[#This Row],[DATE]])</f>
        <v>28</v>
      </c>
      <c r="O262" s="5" t="str">
        <f>TEXT(InputData[[#This Row],[DATE]],"MMM")</f>
        <v>Dec</v>
      </c>
      <c r="P262" s="5" t="str">
        <f>TEXT(InputData[[#This Row],[DATE]],"MMMM")</f>
        <v>December</v>
      </c>
      <c r="Q262" s="5">
        <f>YEAR(InputData[[#This Row],[DATE]])</f>
        <v>2021</v>
      </c>
    </row>
    <row r="263" spans="1:17" x14ac:dyDescent="0.25">
      <c r="A263" s="11">
        <v>44560</v>
      </c>
      <c r="B263" s="12" t="s">
        <v>26</v>
      </c>
      <c r="C263" s="3">
        <v>13</v>
      </c>
      <c r="D263" s="3" t="s">
        <v>106</v>
      </c>
      <c r="E263" s="3" t="s">
        <v>106</v>
      </c>
      <c r="F263" s="13">
        <v>0</v>
      </c>
      <c r="G263" t="str">
        <f>VLOOKUP(InputData[[#This Row],[PRODUCT ID]],MasterData[],2,0)</f>
        <v>Product10</v>
      </c>
      <c r="H263" t="str">
        <f>VLOOKUP(InputData[[#This Row],[PRODUCT ID]],MasterData[],3,0)</f>
        <v>Category02</v>
      </c>
      <c r="I263" t="str">
        <f>VLOOKUP(InputData[[#This Row],[PRODUCT ID]],MasterData[],4,0)</f>
        <v>Ft</v>
      </c>
      <c r="J263" s="6">
        <f>VLOOKUP(InputData[[#This Row],[PRODUCT ID]],MasterData[],5,0)</f>
        <v>148</v>
      </c>
      <c r="K263" s="6">
        <f>VLOOKUP(InputData[[#This Row],[PRODUCT ID]],MasterData[],6,0)</f>
        <v>164.28</v>
      </c>
      <c r="L263" s="6">
        <f>InputData[[#This Row],[BUYING PRIZE]]*InputData[[#This Row],[QUANTITY]]</f>
        <v>1924</v>
      </c>
      <c r="M263" s="6">
        <f>InputData[[#This Row],[SELLING PRICE]]*InputData[[#This Row],[QUANTITY]]*(1-InputData[[#This Row],[DISCOUNT %]])</f>
        <v>2135.64</v>
      </c>
      <c r="N263" s="5">
        <f>DAY(InputData[[#This Row],[DATE]])</f>
        <v>30</v>
      </c>
      <c r="O263" s="5" t="str">
        <f>TEXT(InputData[[#This Row],[DATE]],"MMM")</f>
        <v>Dec</v>
      </c>
      <c r="P263" s="5" t="str">
        <f>TEXT(InputData[[#This Row],[DATE]],"MMMM")</f>
        <v>December</v>
      </c>
      <c r="Q263" s="5">
        <f>YEAR(InputData[[#This Row],[DATE]])</f>
        <v>2021</v>
      </c>
    </row>
    <row r="264" spans="1:17" x14ac:dyDescent="0.25">
      <c r="A264" s="11">
        <v>44562</v>
      </c>
      <c r="B264" s="12" t="s">
        <v>52</v>
      </c>
      <c r="C264" s="3">
        <v>1</v>
      </c>
      <c r="D264" s="3" t="s">
        <v>105</v>
      </c>
      <c r="E264" s="3" t="s">
        <v>107</v>
      </c>
      <c r="F264" s="13">
        <v>0</v>
      </c>
      <c r="G264" t="str">
        <f>VLOOKUP(InputData[[#This Row],[PRODUCT ID]],MasterData[],2,0)</f>
        <v>Product22</v>
      </c>
      <c r="H264" t="str">
        <f>VLOOKUP(InputData[[#This Row],[PRODUCT ID]],MasterData[],3,0)</f>
        <v>Category03</v>
      </c>
      <c r="I264" t="str">
        <f>VLOOKUP(InputData[[#This Row],[PRODUCT ID]],MasterData[],4,0)</f>
        <v>Ft</v>
      </c>
      <c r="J264" s="6">
        <f>VLOOKUP(InputData[[#This Row],[PRODUCT ID]],MasterData[],5,0)</f>
        <v>121</v>
      </c>
      <c r="K264" s="6">
        <f>VLOOKUP(InputData[[#This Row],[PRODUCT ID]],MasterData[],6,0)</f>
        <v>141.57</v>
      </c>
      <c r="L264" s="6">
        <f>InputData[[#This Row],[BUYING PRIZE]]*InputData[[#This Row],[QUANTITY]]</f>
        <v>121</v>
      </c>
      <c r="M264" s="6">
        <f>InputData[[#This Row],[SELLING PRICE]]*InputData[[#This Row],[QUANTITY]]*(1-InputData[[#This Row],[DISCOUNT %]])</f>
        <v>141.57</v>
      </c>
      <c r="N264" s="5">
        <f>DAY(InputData[[#This Row],[DATE]])</f>
        <v>1</v>
      </c>
      <c r="O264" s="5" t="str">
        <f>TEXT(InputData[[#This Row],[DATE]],"MMM")</f>
        <v>Jan</v>
      </c>
      <c r="P264" s="5" t="str">
        <f>TEXT(InputData[[#This Row],[DATE]],"MMMM")</f>
        <v>January</v>
      </c>
      <c r="Q264" s="5">
        <f>YEAR(InputData[[#This Row],[DATE]])</f>
        <v>2022</v>
      </c>
    </row>
    <row r="265" spans="1:17" x14ac:dyDescent="0.25">
      <c r="A265" s="11">
        <v>44563</v>
      </c>
      <c r="B265" s="12" t="s">
        <v>26</v>
      </c>
      <c r="C265" s="3">
        <v>7</v>
      </c>
      <c r="D265" s="3" t="s">
        <v>108</v>
      </c>
      <c r="E265" s="3" t="s">
        <v>107</v>
      </c>
      <c r="F265" s="13">
        <v>0</v>
      </c>
      <c r="G265" t="str">
        <f>VLOOKUP(InputData[[#This Row],[PRODUCT ID]],MasterData[],2,0)</f>
        <v>Product10</v>
      </c>
      <c r="H265" t="str">
        <f>VLOOKUP(InputData[[#This Row],[PRODUCT ID]],MasterData[],3,0)</f>
        <v>Category02</v>
      </c>
      <c r="I265" t="str">
        <f>VLOOKUP(InputData[[#This Row],[PRODUCT ID]],MasterData[],4,0)</f>
        <v>Ft</v>
      </c>
      <c r="J265" s="6">
        <f>VLOOKUP(InputData[[#This Row],[PRODUCT ID]],MasterData[],5,0)</f>
        <v>148</v>
      </c>
      <c r="K265" s="6">
        <f>VLOOKUP(InputData[[#This Row],[PRODUCT ID]],MasterData[],6,0)</f>
        <v>164.28</v>
      </c>
      <c r="L265" s="6">
        <f>InputData[[#This Row],[BUYING PRIZE]]*InputData[[#This Row],[QUANTITY]]</f>
        <v>1036</v>
      </c>
      <c r="M265" s="6">
        <f>InputData[[#This Row],[SELLING PRICE]]*InputData[[#This Row],[QUANTITY]]*(1-InputData[[#This Row],[DISCOUNT %]])</f>
        <v>1149.96</v>
      </c>
      <c r="N265" s="5">
        <f>DAY(InputData[[#This Row],[DATE]])</f>
        <v>2</v>
      </c>
      <c r="O265" s="5" t="str">
        <f>TEXT(InputData[[#This Row],[DATE]],"MMM")</f>
        <v>Jan</v>
      </c>
      <c r="P265" s="5" t="str">
        <f>TEXT(InputData[[#This Row],[DATE]],"MMMM")</f>
        <v>January</v>
      </c>
      <c r="Q265" s="5">
        <f>YEAR(InputData[[#This Row],[DATE]])</f>
        <v>2022</v>
      </c>
    </row>
    <row r="266" spans="1:17" x14ac:dyDescent="0.25">
      <c r="A266" s="11">
        <v>44563</v>
      </c>
      <c r="B266" s="12" t="s">
        <v>37</v>
      </c>
      <c r="C266" s="3">
        <v>2</v>
      </c>
      <c r="D266" s="3" t="s">
        <v>106</v>
      </c>
      <c r="E266" s="3" t="s">
        <v>107</v>
      </c>
      <c r="F266" s="13">
        <v>0</v>
      </c>
      <c r="G266" t="str">
        <f>VLOOKUP(InputData[[#This Row],[PRODUCT ID]],MasterData[],2,0)</f>
        <v>Product15</v>
      </c>
      <c r="H266" t="str">
        <f>VLOOKUP(InputData[[#This Row],[PRODUCT ID]],MasterData[],3,0)</f>
        <v>Category02</v>
      </c>
      <c r="I266" t="str">
        <f>VLOOKUP(InputData[[#This Row],[PRODUCT ID]],MasterData[],4,0)</f>
        <v>No.</v>
      </c>
      <c r="J266" s="6">
        <f>VLOOKUP(InputData[[#This Row],[PRODUCT ID]],MasterData[],5,0)</f>
        <v>12</v>
      </c>
      <c r="K266" s="6">
        <f>VLOOKUP(InputData[[#This Row],[PRODUCT ID]],MasterData[],6,0)</f>
        <v>15.719999999999999</v>
      </c>
      <c r="L266" s="6">
        <f>InputData[[#This Row],[BUYING PRIZE]]*InputData[[#This Row],[QUANTITY]]</f>
        <v>24</v>
      </c>
      <c r="M266" s="6">
        <f>InputData[[#This Row],[SELLING PRICE]]*InputData[[#This Row],[QUANTITY]]*(1-InputData[[#This Row],[DISCOUNT %]])</f>
        <v>31.439999999999998</v>
      </c>
      <c r="N266" s="5">
        <f>DAY(InputData[[#This Row],[DATE]])</f>
        <v>2</v>
      </c>
      <c r="O266" s="5" t="str">
        <f>TEXT(InputData[[#This Row],[DATE]],"MMM")</f>
        <v>Jan</v>
      </c>
      <c r="P266" s="5" t="str">
        <f>TEXT(InputData[[#This Row],[DATE]],"MMMM")</f>
        <v>January</v>
      </c>
      <c r="Q266" s="5">
        <f>YEAR(InputData[[#This Row],[DATE]])</f>
        <v>2022</v>
      </c>
    </row>
    <row r="267" spans="1:17" x14ac:dyDescent="0.25">
      <c r="A267" s="11">
        <v>44563</v>
      </c>
      <c r="B267" s="12" t="s">
        <v>75</v>
      </c>
      <c r="C267" s="3">
        <v>1</v>
      </c>
      <c r="D267" s="3" t="s">
        <v>108</v>
      </c>
      <c r="E267" s="3" t="s">
        <v>107</v>
      </c>
      <c r="F267" s="13">
        <v>0</v>
      </c>
      <c r="G267" t="str">
        <f>VLOOKUP(InputData[[#This Row],[PRODUCT ID]],MasterData[],2,0)</f>
        <v>Product33</v>
      </c>
      <c r="H267" t="str">
        <f>VLOOKUP(InputData[[#This Row],[PRODUCT ID]],MasterData[],3,0)</f>
        <v>Category04</v>
      </c>
      <c r="I267" t="str">
        <f>VLOOKUP(InputData[[#This Row],[PRODUCT ID]],MasterData[],4,0)</f>
        <v>Kg</v>
      </c>
      <c r="J267" s="6">
        <f>VLOOKUP(InputData[[#This Row],[PRODUCT ID]],MasterData[],5,0)</f>
        <v>95</v>
      </c>
      <c r="K267" s="6">
        <f>VLOOKUP(InputData[[#This Row],[PRODUCT ID]],MasterData[],6,0)</f>
        <v>119.7</v>
      </c>
      <c r="L267" s="6">
        <f>InputData[[#This Row],[BUYING PRIZE]]*InputData[[#This Row],[QUANTITY]]</f>
        <v>95</v>
      </c>
      <c r="M267" s="6">
        <f>InputData[[#This Row],[SELLING PRICE]]*InputData[[#This Row],[QUANTITY]]*(1-InputData[[#This Row],[DISCOUNT %]])</f>
        <v>119.7</v>
      </c>
      <c r="N267" s="5">
        <f>DAY(InputData[[#This Row],[DATE]])</f>
        <v>2</v>
      </c>
      <c r="O267" s="5" t="str">
        <f>TEXT(InputData[[#This Row],[DATE]],"MMM")</f>
        <v>Jan</v>
      </c>
      <c r="P267" s="5" t="str">
        <f>TEXT(InputData[[#This Row],[DATE]],"MMMM")</f>
        <v>January</v>
      </c>
      <c r="Q267" s="5">
        <f>YEAR(InputData[[#This Row],[DATE]])</f>
        <v>2022</v>
      </c>
    </row>
    <row r="268" spans="1:17" x14ac:dyDescent="0.25">
      <c r="A268" s="11">
        <v>44564</v>
      </c>
      <c r="B268" s="12" t="s">
        <v>96</v>
      </c>
      <c r="C268" s="3">
        <v>9</v>
      </c>
      <c r="D268" s="3" t="s">
        <v>108</v>
      </c>
      <c r="E268" s="3" t="s">
        <v>107</v>
      </c>
      <c r="F268" s="13">
        <v>0</v>
      </c>
      <c r="G268" t="str">
        <f>VLOOKUP(InputData[[#This Row],[PRODUCT ID]],MasterData[],2,0)</f>
        <v>Product43</v>
      </c>
      <c r="H268" t="str">
        <f>VLOOKUP(InputData[[#This Row],[PRODUCT ID]],MasterData[],3,0)</f>
        <v>Category05</v>
      </c>
      <c r="I268" t="str">
        <f>VLOOKUP(InputData[[#This Row],[PRODUCT ID]],MasterData[],4,0)</f>
        <v>Kg</v>
      </c>
      <c r="J268" s="6">
        <f>VLOOKUP(InputData[[#This Row],[PRODUCT ID]],MasterData[],5,0)</f>
        <v>67</v>
      </c>
      <c r="K268" s="6">
        <f>VLOOKUP(InputData[[#This Row],[PRODUCT ID]],MasterData[],6,0)</f>
        <v>83.08</v>
      </c>
      <c r="L268" s="6">
        <f>InputData[[#This Row],[BUYING PRIZE]]*InputData[[#This Row],[QUANTITY]]</f>
        <v>603</v>
      </c>
      <c r="M268" s="6">
        <f>InputData[[#This Row],[SELLING PRICE]]*InputData[[#This Row],[QUANTITY]]*(1-InputData[[#This Row],[DISCOUNT %]])</f>
        <v>747.72</v>
      </c>
      <c r="N268" s="5">
        <f>DAY(InputData[[#This Row],[DATE]])</f>
        <v>3</v>
      </c>
      <c r="O268" s="5" t="str">
        <f>TEXT(InputData[[#This Row],[DATE]],"MMM")</f>
        <v>Jan</v>
      </c>
      <c r="P268" s="5" t="str">
        <f>TEXT(InputData[[#This Row],[DATE]],"MMMM")</f>
        <v>January</v>
      </c>
      <c r="Q268" s="5">
        <f>YEAR(InputData[[#This Row],[DATE]])</f>
        <v>2022</v>
      </c>
    </row>
    <row r="269" spans="1:17" x14ac:dyDescent="0.25">
      <c r="A269" s="11">
        <v>44565</v>
      </c>
      <c r="B269" s="12" t="s">
        <v>31</v>
      </c>
      <c r="C269" s="3">
        <v>8</v>
      </c>
      <c r="D269" s="3" t="s">
        <v>108</v>
      </c>
      <c r="E269" s="3" t="s">
        <v>106</v>
      </c>
      <c r="F269" s="13">
        <v>0</v>
      </c>
      <c r="G269" t="str">
        <f>VLOOKUP(InputData[[#This Row],[PRODUCT ID]],MasterData[],2,0)</f>
        <v>Product12</v>
      </c>
      <c r="H269" t="str">
        <f>VLOOKUP(InputData[[#This Row],[PRODUCT ID]],MasterData[],3,0)</f>
        <v>Category02</v>
      </c>
      <c r="I269" t="str">
        <f>VLOOKUP(InputData[[#This Row],[PRODUCT ID]],MasterData[],4,0)</f>
        <v>Kg</v>
      </c>
      <c r="J269" s="6">
        <f>VLOOKUP(InputData[[#This Row],[PRODUCT ID]],MasterData[],5,0)</f>
        <v>73</v>
      </c>
      <c r="K269" s="6">
        <f>VLOOKUP(InputData[[#This Row],[PRODUCT ID]],MasterData[],6,0)</f>
        <v>94.17</v>
      </c>
      <c r="L269" s="6">
        <f>InputData[[#This Row],[BUYING PRIZE]]*InputData[[#This Row],[QUANTITY]]</f>
        <v>584</v>
      </c>
      <c r="M269" s="6">
        <f>InputData[[#This Row],[SELLING PRICE]]*InputData[[#This Row],[QUANTITY]]*(1-InputData[[#This Row],[DISCOUNT %]])</f>
        <v>753.36</v>
      </c>
      <c r="N269" s="5">
        <f>DAY(InputData[[#This Row],[DATE]])</f>
        <v>4</v>
      </c>
      <c r="O269" s="5" t="str">
        <f>TEXT(InputData[[#This Row],[DATE]],"MMM")</f>
        <v>Jan</v>
      </c>
      <c r="P269" s="5" t="str">
        <f>TEXT(InputData[[#This Row],[DATE]],"MMMM")</f>
        <v>January</v>
      </c>
      <c r="Q269" s="5">
        <f>YEAR(InputData[[#This Row],[DATE]])</f>
        <v>2022</v>
      </c>
    </row>
    <row r="270" spans="1:17" x14ac:dyDescent="0.25">
      <c r="A270" s="11">
        <v>44565</v>
      </c>
      <c r="B270" s="12" t="s">
        <v>67</v>
      </c>
      <c r="C270" s="3">
        <v>1</v>
      </c>
      <c r="D270" s="3" t="s">
        <v>106</v>
      </c>
      <c r="E270" s="3" t="s">
        <v>106</v>
      </c>
      <c r="F270" s="13">
        <v>0</v>
      </c>
      <c r="G270" t="str">
        <f>VLOOKUP(InputData[[#This Row],[PRODUCT ID]],MasterData[],2,0)</f>
        <v>Product29</v>
      </c>
      <c r="H270" t="str">
        <f>VLOOKUP(InputData[[#This Row],[PRODUCT ID]],MasterData[],3,0)</f>
        <v>Category04</v>
      </c>
      <c r="I270" t="str">
        <f>VLOOKUP(InputData[[#This Row],[PRODUCT ID]],MasterData[],4,0)</f>
        <v>Lt</v>
      </c>
      <c r="J270" s="6">
        <f>VLOOKUP(InputData[[#This Row],[PRODUCT ID]],MasterData[],5,0)</f>
        <v>47</v>
      </c>
      <c r="K270" s="6">
        <f>VLOOKUP(InputData[[#This Row],[PRODUCT ID]],MasterData[],6,0)</f>
        <v>53.11</v>
      </c>
      <c r="L270" s="6">
        <f>InputData[[#This Row],[BUYING PRIZE]]*InputData[[#This Row],[QUANTITY]]</f>
        <v>47</v>
      </c>
      <c r="M270" s="6">
        <f>InputData[[#This Row],[SELLING PRICE]]*InputData[[#This Row],[QUANTITY]]*(1-InputData[[#This Row],[DISCOUNT %]])</f>
        <v>53.11</v>
      </c>
      <c r="N270" s="5">
        <f>DAY(InputData[[#This Row],[DATE]])</f>
        <v>4</v>
      </c>
      <c r="O270" s="5" t="str">
        <f>TEXT(InputData[[#This Row],[DATE]],"MMM")</f>
        <v>Jan</v>
      </c>
      <c r="P270" s="5" t="str">
        <f>TEXT(InputData[[#This Row],[DATE]],"MMMM")</f>
        <v>January</v>
      </c>
      <c r="Q270" s="5">
        <f>YEAR(InputData[[#This Row],[DATE]])</f>
        <v>2022</v>
      </c>
    </row>
    <row r="271" spans="1:17" x14ac:dyDescent="0.25">
      <c r="A271" s="11">
        <v>44570</v>
      </c>
      <c r="B271" s="12" t="s">
        <v>73</v>
      </c>
      <c r="C271" s="3">
        <v>12</v>
      </c>
      <c r="D271" s="3" t="s">
        <v>108</v>
      </c>
      <c r="E271" s="3" t="s">
        <v>106</v>
      </c>
      <c r="F271" s="13">
        <v>0</v>
      </c>
      <c r="G271" t="str">
        <f>VLOOKUP(InputData[[#This Row],[PRODUCT ID]],MasterData[],2,0)</f>
        <v>Product32</v>
      </c>
      <c r="H271" t="str">
        <f>VLOOKUP(InputData[[#This Row],[PRODUCT ID]],MasterData[],3,0)</f>
        <v>Category04</v>
      </c>
      <c r="I271" t="str">
        <f>VLOOKUP(InputData[[#This Row],[PRODUCT ID]],MasterData[],4,0)</f>
        <v>Kg</v>
      </c>
      <c r="J271" s="6">
        <f>VLOOKUP(InputData[[#This Row],[PRODUCT ID]],MasterData[],5,0)</f>
        <v>89</v>
      </c>
      <c r="K271" s="6">
        <f>VLOOKUP(InputData[[#This Row],[PRODUCT ID]],MasterData[],6,0)</f>
        <v>117.48</v>
      </c>
      <c r="L271" s="6">
        <f>InputData[[#This Row],[BUYING PRIZE]]*InputData[[#This Row],[QUANTITY]]</f>
        <v>1068</v>
      </c>
      <c r="M271" s="6">
        <f>InputData[[#This Row],[SELLING PRICE]]*InputData[[#This Row],[QUANTITY]]*(1-InputData[[#This Row],[DISCOUNT %]])</f>
        <v>1409.76</v>
      </c>
      <c r="N271" s="5">
        <f>DAY(InputData[[#This Row],[DATE]])</f>
        <v>9</v>
      </c>
      <c r="O271" s="5" t="str">
        <f>TEXT(InputData[[#This Row],[DATE]],"MMM")</f>
        <v>Jan</v>
      </c>
      <c r="P271" s="5" t="str">
        <f>TEXT(InputData[[#This Row],[DATE]],"MMMM")</f>
        <v>January</v>
      </c>
      <c r="Q271" s="5">
        <f>YEAR(InputData[[#This Row],[DATE]])</f>
        <v>2022</v>
      </c>
    </row>
    <row r="272" spans="1:17" x14ac:dyDescent="0.25">
      <c r="A272" s="11">
        <v>44571</v>
      </c>
      <c r="B272" s="12" t="s">
        <v>77</v>
      </c>
      <c r="C272" s="3">
        <v>14</v>
      </c>
      <c r="D272" s="3" t="s">
        <v>106</v>
      </c>
      <c r="E272" s="3" t="s">
        <v>106</v>
      </c>
      <c r="F272" s="13">
        <v>0</v>
      </c>
      <c r="G272" t="str">
        <f>VLOOKUP(InputData[[#This Row],[PRODUCT ID]],MasterData[],2,0)</f>
        <v>Product34</v>
      </c>
      <c r="H272" t="str">
        <f>VLOOKUP(InputData[[#This Row],[PRODUCT ID]],MasterData[],3,0)</f>
        <v>Category04</v>
      </c>
      <c r="I272" t="str">
        <f>VLOOKUP(InputData[[#This Row],[PRODUCT ID]],MasterData[],4,0)</f>
        <v>Lt</v>
      </c>
      <c r="J272" s="6">
        <f>VLOOKUP(InputData[[#This Row],[PRODUCT ID]],MasterData[],5,0)</f>
        <v>55</v>
      </c>
      <c r="K272" s="6">
        <f>VLOOKUP(InputData[[#This Row],[PRODUCT ID]],MasterData[],6,0)</f>
        <v>58.3</v>
      </c>
      <c r="L272" s="6">
        <f>InputData[[#This Row],[BUYING PRIZE]]*InputData[[#This Row],[QUANTITY]]</f>
        <v>770</v>
      </c>
      <c r="M272" s="6">
        <f>InputData[[#This Row],[SELLING PRICE]]*InputData[[#This Row],[QUANTITY]]*(1-InputData[[#This Row],[DISCOUNT %]])</f>
        <v>816.19999999999993</v>
      </c>
      <c r="N272" s="5">
        <f>DAY(InputData[[#This Row],[DATE]])</f>
        <v>10</v>
      </c>
      <c r="O272" s="5" t="str">
        <f>TEXT(InputData[[#This Row],[DATE]],"MMM")</f>
        <v>Jan</v>
      </c>
      <c r="P272" s="5" t="str">
        <f>TEXT(InputData[[#This Row],[DATE]],"MMMM")</f>
        <v>January</v>
      </c>
      <c r="Q272" s="5">
        <f>YEAR(InputData[[#This Row],[DATE]])</f>
        <v>2022</v>
      </c>
    </row>
    <row r="273" spans="1:17" x14ac:dyDescent="0.25">
      <c r="A273" s="11">
        <v>44572</v>
      </c>
      <c r="B273" s="12" t="s">
        <v>73</v>
      </c>
      <c r="C273" s="3">
        <v>2</v>
      </c>
      <c r="D273" s="3" t="s">
        <v>108</v>
      </c>
      <c r="E273" s="3" t="s">
        <v>106</v>
      </c>
      <c r="F273" s="13">
        <v>0</v>
      </c>
      <c r="G273" t="str">
        <f>VLOOKUP(InputData[[#This Row],[PRODUCT ID]],MasterData[],2,0)</f>
        <v>Product32</v>
      </c>
      <c r="H273" t="str">
        <f>VLOOKUP(InputData[[#This Row],[PRODUCT ID]],MasterData[],3,0)</f>
        <v>Category04</v>
      </c>
      <c r="I273" t="str">
        <f>VLOOKUP(InputData[[#This Row],[PRODUCT ID]],MasterData[],4,0)</f>
        <v>Kg</v>
      </c>
      <c r="J273" s="6">
        <f>VLOOKUP(InputData[[#This Row],[PRODUCT ID]],MasterData[],5,0)</f>
        <v>89</v>
      </c>
      <c r="K273" s="6">
        <f>VLOOKUP(InputData[[#This Row],[PRODUCT ID]],MasterData[],6,0)</f>
        <v>117.48</v>
      </c>
      <c r="L273" s="6">
        <f>InputData[[#This Row],[BUYING PRIZE]]*InputData[[#This Row],[QUANTITY]]</f>
        <v>178</v>
      </c>
      <c r="M273" s="6">
        <f>InputData[[#This Row],[SELLING PRICE]]*InputData[[#This Row],[QUANTITY]]*(1-InputData[[#This Row],[DISCOUNT %]])</f>
        <v>234.96</v>
      </c>
      <c r="N273" s="5">
        <f>DAY(InputData[[#This Row],[DATE]])</f>
        <v>11</v>
      </c>
      <c r="O273" s="5" t="str">
        <f>TEXT(InputData[[#This Row],[DATE]],"MMM")</f>
        <v>Jan</v>
      </c>
      <c r="P273" s="5" t="str">
        <f>TEXT(InputData[[#This Row],[DATE]],"MMMM")</f>
        <v>January</v>
      </c>
      <c r="Q273" s="5">
        <f>YEAR(InputData[[#This Row],[DATE]])</f>
        <v>2022</v>
      </c>
    </row>
    <row r="274" spans="1:17" x14ac:dyDescent="0.25">
      <c r="A274" s="11">
        <v>44574</v>
      </c>
      <c r="B274" s="12" t="s">
        <v>45</v>
      </c>
      <c r="C274" s="3">
        <v>6</v>
      </c>
      <c r="D274" s="3" t="s">
        <v>106</v>
      </c>
      <c r="E274" s="3" t="s">
        <v>106</v>
      </c>
      <c r="F274" s="13">
        <v>0</v>
      </c>
      <c r="G274" t="str">
        <f>VLOOKUP(InputData[[#This Row],[PRODUCT ID]],MasterData[],2,0)</f>
        <v>Product19</v>
      </c>
      <c r="H274" t="str">
        <f>VLOOKUP(InputData[[#This Row],[PRODUCT ID]],MasterData[],3,0)</f>
        <v>Category02</v>
      </c>
      <c r="I274" t="str">
        <f>VLOOKUP(InputData[[#This Row],[PRODUCT ID]],MasterData[],4,0)</f>
        <v>Ft</v>
      </c>
      <c r="J274" s="6">
        <f>VLOOKUP(InputData[[#This Row],[PRODUCT ID]],MasterData[],5,0)</f>
        <v>150</v>
      </c>
      <c r="K274" s="6">
        <f>VLOOKUP(InputData[[#This Row],[PRODUCT ID]],MasterData[],6,0)</f>
        <v>210</v>
      </c>
      <c r="L274" s="6">
        <f>InputData[[#This Row],[BUYING PRIZE]]*InputData[[#This Row],[QUANTITY]]</f>
        <v>900</v>
      </c>
      <c r="M274" s="6">
        <f>InputData[[#This Row],[SELLING PRICE]]*InputData[[#This Row],[QUANTITY]]*(1-InputData[[#This Row],[DISCOUNT %]])</f>
        <v>1260</v>
      </c>
      <c r="N274" s="5">
        <f>DAY(InputData[[#This Row],[DATE]])</f>
        <v>13</v>
      </c>
      <c r="O274" s="5" t="str">
        <f>TEXT(InputData[[#This Row],[DATE]],"MMM")</f>
        <v>Jan</v>
      </c>
      <c r="P274" s="5" t="str">
        <f>TEXT(InputData[[#This Row],[DATE]],"MMMM")</f>
        <v>January</v>
      </c>
      <c r="Q274" s="5">
        <f>YEAR(InputData[[#This Row],[DATE]])</f>
        <v>2022</v>
      </c>
    </row>
    <row r="275" spans="1:17" x14ac:dyDescent="0.25">
      <c r="A275" s="11">
        <v>44575</v>
      </c>
      <c r="B275" s="12" t="s">
        <v>29</v>
      </c>
      <c r="C275" s="3">
        <v>14</v>
      </c>
      <c r="D275" s="3" t="s">
        <v>108</v>
      </c>
      <c r="E275" s="3" t="s">
        <v>106</v>
      </c>
      <c r="F275" s="13">
        <v>0</v>
      </c>
      <c r="G275" t="str">
        <f>VLOOKUP(InputData[[#This Row],[PRODUCT ID]],MasterData[],2,0)</f>
        <v>Product11</v>
      </c>
      <c r="H275" t="str">
        <f>VLOOKUP(InputData[[#This Row],[PRODUCT ID]],MasterData[],3,0)</f>
        <v>Category02</v>
      </c>
      <c r="I275" t="str">
        <f>VLOOKUP(InputData[[#This Row],[PRODUCT ID]],MasterData[],4,0)</f>
        <v>Lt</v>
      </c>
      <c r="J275" s="6">
        <f>VLOOKUP(InputData[[#This Row],[PRODUCT ID]],MasterData[],5,0)</f>
        <v>44</v>
      </c>
      <c r="K275" s="6">
        <f>VLOOKUP(InputData[[#This Row],[PRODUCT ID]],MasterData[],6,0)</f>
        <v>48.4</v>
      </c>
      <c r="L275" s="6">
        <f>InputData[[#This Row],[BUYING PRIZE]]*InputData[[#This Row],[QUANTITY]]</f>
        <v>616</v>
      </c>
      <c r="M275" s="6">
        <f>InputData[[#This Row],[SELLING PRICE]]*InputData[[#This Row],[QUANTITY]]*(1-InputData[[#This Row],[DISCOUNT %]])</f>
        <v>677.6</v>
      </c>
      <c r="N275" s="5">
        <f>DAY(InputData[[#This Row],[DATE]])</f>
        <v>14</v>
      </c>
      <c r="O275" s="5" t="str">
        <f>TEXT(InputData[[#This Row],[DATE]],"MMM")</f>
        <v>Jan</v>
      </c>
      <c r="P275" s="5" t="str">
        <f>TEXT(InputData[[#This Row],[DATE]],"MMMM")</f>
        <v>January</v>
      </c>
      <c r="Q275" s="5">
        <f>YEAR(InputData[[#This Row],[DATE]])</f>
        <v>2022</v>
      </c>
    </row>
    <row r="276" spans="1:17" x14ac:dyDescent="0.25">
      <c r="A276" s="11">
        <v>44576</v>
      </c>
      <c r="B276" s="12" t="s">
        <v>52</v>
      </c>
      <c r="C276" s="3">
        <v>10</v>
      </c>
      <c r="D276" s="3" t="s">
        <v>108</v>
      </c>
      <c r="E276" s="3" t="s">
        <v>107</v>
      </c>
      <c r="F276" s="13">
        <v>0</v>
      </c>
      <c r="G276" t="str">
        <f>VLOOKUP(InputData[[#This Row],[PRODUCT ID]],MasterData[],2,0)</f>
        <v>Product22</v>
      </c>
      <c r="H276" t="str">
        <f>VLOOKUP(InputData[[#This Row],[PRODUCT ID]],MasterData[],3,0)</f>
        <v>Category03</v>
      </c>
      <c r="I276" t="str">
        <f>VLOOKUP(InputData[[#This Row],[PRODUCT ID]],MasterData[],4,0)</f>
        <v>Ft</v>
      </c>
      <c r="J276" s="6">
        <f>VLOOKUP(InputData[[#This Row],[PRODUCT ID]],MasterData[],5,0)</f>
        <v>121</v>
      </c>
      <c r="K276" s="6">
        <f>VLOOKUP(InputData[[#This Row],[PRODUCT ID]],MasterData[],6,0)</f>
        <v>141.57</v>
      </c>
      <c r="L276" s="6">
        <f>InputData[[#This Row],[BUYING PRIZE]]*InputData[[#This Row],[QUANTITY]]</f>
        <v>1210</v>
      </c>
      <c r="M276" s="6">
        <f>InputData[[#This Row],[SELLING PRICE]]*InputData[[#This Row],[QUANTITY]]*(1-InputData[[#This Row],[DISCOUNT %]])</f>
        <v>1415.6999999999998</v>
      </c>
      <c r="N276" s="5">
        <f>DAY(InputData[[#This Row],[DATE]])</f>
        <v>15</v>
      </c>
      <c r="O276" s="5" t="str">
        <f>TEXT(InputData[[#This Row],[DATE]],"MMM")</f>
        <v>Jan</v>
      </c>
      <c r="P276" s="5" t="str">
        <f>TEXT(InputData[[#This Row],[DATE]],"MMMM")</f>
        <v>January</v>
      </c>
      <c r="Q276" s="5">
        <f>YEAR(InputData[[#This Row],[DATE]])</f>
        <v>2022</v>
      </c>
    </row>
    <row r="277" spans="1:17" x14ac:dyDescent="0.25">
      <c r="A277" s="11">
        <v>44577</v>
      </c>
      <c r="B277" s="12" t="s">
        <v>35</v>
      </c>
      <c r="C277" s="3">
        <v>11</v>
      </c>
      <c r="D277" s="3" t="s">
        <v>106</v>
      </c>
      <c r="E277" s="3" t="s">
        <v>107</v>
      </c>
      <c r="F277" s="13">
        <v>0</v>
      </c>
      <c r="G277" t="str">
        <f>VLOOKUP(InputData[[#This Row],[PRODUCT ID]],MasterData[],2,0)</f>
        <v>Product14</v>
      </c>
      <c r="H277" t="str">
        <f>VLOOKUP(InputData[[#This Row],[PRODUCT ID]],MasterData[],3,0)</f>
        <v>Category02</v>
      </c>
      <c r="I277" t="str">
        <f>VLOOKUP(InputData[[#This Row],[PRODUCT ID]],MasterData[],4,0)</f>
        <v>Kg</v>
      </c>
      <c r="J277" s="6">
        <f>VLOOKUP(InputData[[#This Row],[PRODUCT ID]],MasterData[],5,0)</f>
        <v>112</v>
      </c>
      <c r="K277" s="6">
        <f>VLOOKUP(InputData[[#This Row],[PRODUCT ID]],MasterData[],6,0)</f>
        <v>146.72</v>
      </c>
      <c r="L277" s="6">
        <f>InputData[[#This Row],[BUYING PRIZE]]*InputData[[#This Row],[QUANTITY]]</f>
        <v>1232</v>
      </c>
      <c r="M277" s="6">
        <f>InputData[[#This Row],[SELLING PRICE]]*InputData[[#This Row],[QUANTITY]]*(1-InputData[[#This Row],[DISCOUNT %]])</f>
        <v>1613.92</v>
      </c>
      <c r="N277" s="5">
        <f>DAY(InputData[[#This Row],[DATE]])</f>
        <v>16</v>
      </c>
      <c r="O277" s="5" t="str">
        <f>TEXT(InputData[[#This Row],[DATE]],"MMM")</f>
        <v>Jan</v>
      </c>
      <c r="P277" s="5" t="str">
        <f>TEXT(InputData[[#This Row],[DATE]],"MMMM")</f>
        <v>January</v>
      </c>
      <c r="Q277" s="5">
        <f>YEAR(InputData[[#This Row],[DATE]])</f>
        <v>2022</v>
      </c>
    </row>
    <row r="278" spans="1:17" x14ac:dyDescent="0.25">
      <c r="A278" s="11">
        <v>44578</v>
      </c>
      <c r="B278" s="12" t="s">
        <v>90</v>
      </c>
      <c r="C278" s="3">
        <v>4</v>
      </c>
      <c r="D278" s="3" t="s">
        <v>106</v>
      </c>
      <c r="E278" s="3" t="s">
        <v>106</v>
      </c>
      <c r="F278" s="13">
        <v>0</v>
      </c>
      <c r="G278" t="str">
        <f>VLOOKUP(InputData[[#This Row],[PRODUCT ID]],MasterData[],2,0)</f>
        <v>Product40</v>
      </c>
      <c r="H278" t="str">
        <f>VLOOKUP(InputData[[#This Row],[PRODUCT ID]],MasterData[],3,0)</f>
        <v>Category05</v>
      </c>
      <c r="I278" t="str">
        <f>VLOOKUP(InputData[[#This Row],[PRODUCT ID]],MasterData[],4,0)</f>
        <v>Kg</v>
      </c>
      <c r="J278" s="6">
        <f>VLOOKUP(InputData[[#This Row],[PRODUCT ID]],MasterData[],5,0)</f>
        <v>90</v>
      </c>
      <c r="K278" s="6">
        <f>VLOOKUP(InputData[[#This Row],[PRODUCT ID]],MasterData[],6,0)</f>
        <v>115.2</v>
      </c>
      <c r="L278" s="6">
        <f>InputData[[#This Row],[BUYING PRIZE]]*InputData[[#This Row],[QUANTITY]]</f>
        <v>360</v>
      </c>
      <c r="M278" s="6">
        <f>InputData[[#This Row],[SELLING PRICE]]*InputData[[#This Row],[QUANTITY]]*(1-InputData[[#This Row],[DISCOUNT %]])</f>
        <v>460.8</v>
      </c>
      <c r="N278" s="5">
        <f>DAY(InputData[[#This Row],[DATE]])</f>
        <v>17</v>
      </c>
      <c r="O278" s="5" t="str">
        <f>TEXT(InputData[[#This Row],[DATE]],"MMM")</f>
        <v>Jan</v>
      </c>
      <c r="P278" s="5" t="str">
        <f>TEXT(InputData[[#This Row],[DATE]],"MMMM")</f>
        <v>January</v>
      </c>
      <c r="Q278" s="5">
        <f>YEAR(InputData[[#This Row],[DATE]])</f>
        <v>2022</v>
      </c>
    </row>
    <row r="279" spans="1:17" x14ac:dyDescent="0.25">
      <c r="A279" s="11">
        <v>44579</v>
      </c>
      <c r="B279" s="12" t="s">
        <v>22</v>
      </c>
      <c r="C279" s="3">
        <v>9</v>
      </c>
      <c r="D279" s="3" t="s">
        <v>105</v>
      </c>
      <c r="E279" s="3" t="s">
        <v>107</v>
      </c>
      <c r="F279" s="13">
        <v>0</v>
      </c>
      <c r="G279" t="str">
        <f>VLOOKUP(InputData[[#This Row],[PRODUCT ID]],MasterData[],2,0)</f>
        <v>Product08</v>
      </c>
      <c r="H279" t="str">
        <f>VLOOKUP(InputData[[#This Row],[PRODUCT ID]],MasterData[],3,0)</f>
        <v>Category01</v>
      </c>
      <c r="I279" t="str">
        <f>VLOOKUP(InputData[[#This Row],[PRODUCT ID]],MasterData[],4,0)</f>
        <v>Kg</v>
      </c>
      <c r="J279" s="6">
        <f>VLOOKUP(InputData[[#This Row],[PRODUCT ID]],MasterData[],5,0)</f>
        <v>83</v>
      </c>
      <c r="K279" s="6">
        <f>VLOOKUP(InputData[[#This Row],[PRODUCT ID]],MasterData[],6,0)</f>
        <v>94.62</v>
      </c>
      <c r="L279" s="6">
        <f>InputData[[#This Row],[BUYING PRIZE]]*InputData[[#This Row],[QUANTITY]]</f>
        <v>747</v>
      </c>
      <c r="M279" s="6">
        <f>InputData[[#This Row],[SELLING PRICE]]*InputData[[#This Row],[QUANTITY]]*(1-InputData[[#This Row],[DISCOUNT %]])</f>
        <v>851.58</v>
      </c>
      <c r="N279" s="5">
        <f>DAY(InputData[[#This Row],[DATE]])</f>
        <v>18</v>
      </c>
      <c r="O279" s="5" t="str">
        <f>TEXT(InputData[[#This Row],[DATE]],"MMM")</f>
        <v>Jan</v>
      </c>
      <c r="P279" s="5" t="str">
        <f>TEXT(InputData[[#This Row],[DATE]],"MMMM")</f>
        <v>January</v>
      </c>
      <c r="Q279" s="5">
        <f>YEAR(InputData[[#This Row],[DATE]])</f>
        <v>2022</v>
      </c>
    </row>
    <row r="280" spans="1:17" x14ac:dyDescent="0.25">
      <c r="A280" s="11">
        <v>44581</v>
      </c>
      <c r="B280" s="12" t="s">
        <v>50</v>
      </c>
      <c r="C280" s="3">
        <v>2</v>
      </c>
      <c r="D280" s="3" t="s">
        <v>108</v>
      </c>
      <c r="E280" s="3" t="s">
        <v>107</v>
      </c>
      <c r="F280" s="13">
        <v>0</v>
      </c>
      <c r="G280" t="str">
        <f>VLOOKUP(InputData[[#This Row],[PRODUCT ID]],MasterData[],2,0)</f>
        <v>Product21</v>
      </c>
      <c r="H280" t="str">
        <f>VLOOKUP(InputData[[#This Row],[PRODUCT ID]],MasterData[],3,0)</f>
        <v>Category03</v>
      </c>
      <c r="I280" t="str">
        <f>VLOOKUP(InputData[[#This Row],[PRODUCT ID]],MasterData[],4,0)</f>
        <v>Ft</v>
      </c>
      <c r="J280" s="6">
        <f>VLOOKUP(InputData[[#This Row],[PRODUCT ID]],MasterData[],5,0)</f>
        <v>126</v>
      </c>
      <c r="K280" s="6">
        <f>VLOOKUP(InputData[[#This Row],[PRODUCT ID]],MasterData[],6,0)</f>
        <v>162.54</v>
      </c>
      <c r="L280" s="6">
        <f>InputData[[#This Row],[BUYING PRIZE]]*InputData[[#This Row],[QUANTITY]]</f>
        <v>252</v>
      </c>
      <c r="M280" s="6">
        <f>InputData[[#This Row],[SELLING PRICE]]*InputData[[#This Row],[QUANTITY]]*(1-InputData[[#This Row],[DISCOUNT %]])</f>
        <v>325.08</v>
      </c>
      <c r="N280" s="5">
        <f>DAY(InputData[[#This Row],[DATE]])</f>
        <v>20</v>
      </c>
      <c r="O280" s="5" t="str">
        <f>TEXT(InputData[[#This Row],[DATE]],"MMM")</f>
        <v>Jan</v>
      </c>
      <c r="P280" s="5" t="str">
        <f>TEXT(InputData[[#This Row],[DATE]],"MMMM")</f>
        <v>January</v>
      </c>
      <c r="Q280" s="5">
        <f>YEAR(InputData[[#This Row],[DATE]])</f>
        <v>2022</v>
      </c>
    </row>
    <row r="281" spans="1:17" x14ac:dyDescent="0.25">
      <c r="A281" s="11">
        <v>44581</v>
      </c>
      <c r="B281" s="12" t="s">
        <v>35</v>
      </c>
      <c r="C281" s="3">
        <v>7</v>
      </c>
      <c r="D281" s="3" t="s">
        <v>106</v>
      </c>
      <c r="E281" s="3" t="s">
        <v>106</v>
      </c>
      <c r="F281" s="13">
        <v>0</v>
      </c>
      <c r="G281" t="str">
        <f>VLOOKUP(InputData[[#This Row],[PRODUCT ID]],MasterData[],2,0)</f>
        <v>Product14</v>
      </c>
      <c r="H281" t="str">
        <f>VLOOKUP(InputData[[#This Row],[PRODUCT ID]],MasterData[],3,0)</f>
        <v>Category02</v>
      </c>
      <c r="I281" t="str">
        <f>VLOOKUP(InputData[[#This Row],[PRODUCT ID]],MasterData[],4,0)</f>
        <v>Kg</v>
      </c>
      <c r="J281" s="6">
        <f>VLOOKUP(InputData[[#This Row],[PRODUCT ID]],MasterData[],5,0)</f>
        <v>112</v>
      </c>
      <c r="K281" s="6">
        <f>VLOOKUP(InputData[[#This Row],[PRODUCT ID]],MasterData[],6,0)</f>
        <v>146.72</v>
      </c>
      <c r="L281" s="6">
        <f>InputData[[#This Row],[BUYING PRIZE]]*InputData[[#This Row],[QUANTITY]]</f>
        <v>784</v>
      </c>
      <c r="M281" s="6">
        <f>InputData[[#This Row],[SELLING PRICE]]*InputData[[#This Row],[QUANTITY]]*(1-InputData[[#This Row],[DISCOUNT %]])</f>
        <v>1027.04</v>
      </c>
      <c r="N281" s="5">
        <f>DAY(InputData[[#This Row],[DATE]])</f>
        <v>20</v>
      </c>
      <c r="O281" s="5" t="str">
        <f>TEXT(InputData[[#This Row],[DATE]],"MMM")</f>
        <v>Jan</v>
      </c>
      <c r="P281" s="5" t="str">
        <f>TEXT(InputData[[#This Row],[DATE]],"MMMM")</f>
        <v>January</v>
      </c>
      <c r="Q281" s="5">
        <f>YEAR(InputData[[#This Row],[DATE]])</f>
        <v>2022</v>
      </c>
    </row>
    <row r="282" spans="1:17" x14ac:dyDescent="0.25">
      <c r="A282" s="11">
        <v>44583</v>
      </c>
      <c r="B282" s="12" t="s">
        <v>6</v>
      </c>
      <c r="C282" s="3">
        <v>6</v>
      </c>
      <c r="D282" s="3" t="s">
        <v>106</v>
      </c>
      <c r="E282" s="3" t="s">
        <v>107</v>
      </c>
      <c r="F282" s="13">
        <v>0</v>
      </c>
      <c r="G282" t="str">
        <f>VLOOKUP(InputData[[#This Row],[PRODUCT ID]],MasterData[],2,0)</f>
        <v>Product01</v>
      </c>
      <c r="H282" t="str">
        <f>VLOOKUP(InputData[[#This Row],[PRODUCT ID]],MasterData[],3,0)</f>
        <v>Category01</v>
      </c>
      <c r="I282" t="str">
        <f>VLOOKUP(InputData[[#This Row],[PRODUCT ID]],MasterData[],4,0)</f>
        <v>Kg</v>
      </c>
      <c r="J282" s="6">
        <f>VLOOKUP(InputData[[#This Row],[PRODUCT ID]],MasterData[],5,0)</f>
        <v>98</v>
      </c>
      <c r="K282" s="6">
        <f>VLOOKUP(InputData[[#This Row],[PRODUCT ID]],MasterData[],6,0)</f>
        <v>103.88</v>
      </c>
      <c r="L282" s="6">
        <f>InputData[[#This Row],[BUYING PRIZE]]*InputData[[#This Row],[QUANTITY]]</f>
        <v>588</v>
      </c>
      <c r="M282" s="6">
        <f>InputData[[#This Row],[SELLING PRICE]]*InputData[[#This Row],[QUANTITY]]*(1-InputData[[#This Row],[DISCOUNT %]])</f>
        <v>623.28</v>
      </c>
      <c r="N282" s="5">
        <f>DAY(InputData[[#This Row],[DATE]])</f>
        <v>22</v>
      </c>
      <c r="O282" s="5" t="str">
        <f>TEXT(InputData[[#This Row],[DATE]],"MMM")</f>
        <v>Jan</v>
      </c>
      <c r="P282" s="5" t="str">
        <f>TEXT(InputData[[#This Row],[DATE]],"MMMM")</f>
        <v>January</v>
      </c>
      <c r="Q282" s="5">
        <f>YEAR(InputData[[#This Row],[DATE]])</f>
        <v>2022</v>
      </c>
    </row>
    <row r="283" spans="1:17" x14ac:dyDescent="0.25">
      <c r="A283" s="11">
        <v>44584</v>
      </c>
      <c r="B283" s="12" t="s">
        <v>10</v>
      </c>
      <c r="C283" s="3">
        <v>5</v>
      </c>
      <c r="D283" s="3" t="s">
        <v>105</v>
      </c>
      <c r="E283" s="3" t="s">
        <v>107</v>
      </c>
      <c r="F283" s="13">
        <v>0</v>
      </c>
      <c r="G283" t="str">
        <f>VLOOKUP(InputData[[#This Row],[PRODUCT ID]],MasterData[],2,0)</f>
        <v>Product02</v>
      </c>
      <c r="H283" t="str">
        <f>VLOOKUP(InputData[[#This Row],[PRODUCT ID]],MasterData[],3,0)</f>
        <v>Category01</v>
      </c>
      <c r="I283" t="str">
        <f>VLOOKUP(InputData[[#This Row],[PRODUCT ID]],MasterData[],4,0)</f>
        <v>Kg</v>
      </c>
      <c r="J283" s="6">
        <f>VLOOKUP(InputData[[#This Row],[PRODUCT ID]],MasterData[],5,0)</f>
        <v>105</v>
      </c>
      <c r="K283" s="6">
        <f>VLOOKUP(InputData[[#This Row],[PRODUCT ID]],MasterData[],6,0)</f>
        <v>142.80000000000001</v>
      </c>
      <c r="L283" s="6">
        <f>InputData[[#This Row],[BUYING PRIZE]]*InputData[[#This Row],[QUANTITY]]</f>
        <v>525</v>
      </c>
      <c r="M283" s="6">
        <f>InputData[[#This Row],[SELLING PRICE]]*InputData[[#This Row],[QUANTITY]]*(1-InputData[[#This Row],[DISCOUNT %]])</f>
        <v>714</v>
      </c>
      <c r="N283" s="5">
        <f>DAY(InputData[[#This Row],[DATE]])</f>
        <v>23</v>
      </c>
      <c r="O283" s="5" t="str">
        <f>TEXT(InputData[[#This Row],[DATE]],"MMM")</f>
        <v>Jan</v>
      </c>
      <c r="P283" s="5" t="str">
        <f>TEXT(InputData[[#This Row],[DATE]],"MMMM")</f>
        <v>January</v>
      </c>
      <c r="Q283" s="5">
        <f>YEAR(InputData[[#This Row],[DATE]])</f>
        <v>2022</v>
      </c>
    </row>
    <row r="284" spans="1:17" x14ac:dyDescent="0.25">
      <c r="A284" s="11">
        <v>44584</v>
      </c>
      <c r="B284" s="12" t="s">
        <v>94</v>
      </c>
      <c r="C284" s="3">
        <v>8</v>
      </c>
      <c r="D284" s="3" t="s">
        <v>108</v>
      </c>
      <c r="E284" s="3" t="s">
        <v>106</v>
      </c>
      <c r="F284" s="13">
        <v>0</v>
      </c>
      <c r="G284" t="str">
        <f>VLOOKUP(InputData[[#This Row],[PRODUCT ID]],MasterData[],2,0)</f>
        <v>Product42</v>
      </c>
      <c r="H284" t="str">
        <f>VLOOKUP(InputData[[#This Row],[PRODUCT ID]],MasterData[],3,0)</f>
        <v>Category05</v>
      </c>
      <c r="I284" t="str">
        <f>VLOOKUP(InputData[[#This Row],[PRODUCT ID]],MasterData[],4,0)</f>
        <v>Ft</v>
      </c>
      <c r="J284" s="6">
        <f>VLOOKUP(InputData[[#This Row],[PRODUCT ID]],MasterData[],5,0)</f>
        <v>120</v>
      </c>
      <c r="K284" s="6">
        <f>VLOOKUP(InputData[[#This Row],[PRODUCT ID]],MasterData[],6,0)</f>
        <v>162</v>
      </c>
      <c r="L284" s="6">
        <f>InputData[[#This Row],[BUYING PRIZE]]*InputData[[#This Row],[QUANTITY]]</f>
        <v>960</v>
      </c>
      <c r="M284" s="6">
        <f>InputData[[#This Row],[SELLING PRICE]]*InputData[[#This Row],[QUANTITY]]*(1-InputData[[#This Row],[DISCOUNT %]])</f>
        <v>1296</v>
      </c>
      <c r="N284" s="5">
        <f>DAY(InputData[[#This Row],[DATE]])</f>
        <v>23</v>
      </c>
      <c r="O284" s="5" t="str">
        <f>TEXT(InputData[[#This Row],[DATE]],"MMM")</f>
        <v>Jan</v>
      </c>
      <c r="P284" s="5" t="str">
        <f>TEXT(InputData[[#This Row],[DATE]],"MMMM")</f>
        <v>January</v>
      </c>
      <c r="Q284" s="5">
        <f>YEAR(InputData[[#This Row],[DATE]])</f>
        <v>2022</v>
      </c>
    </row>
    <row r="285" spans="1:17" x14ac:dyDescent="0.25">
      <c r="A285" s="11">
        <v>44585</v>
      </c>
      <c r="B285" s="12" t="s">
        <v>69</v>
      </c>
      <c r="C285" s="3">
        <v>15</v>
      </c>
      <c r="D285" s="3" t="s">
        <v>106</v>
      </c>
      <c r="E285" s="3" t="s">
        <v>106</v>
      </c>
      <c r="F285" s="13">
        <v>0</v>
      </c>
      <c r="G285" t="str">
        <f>VLOOKUP(InputData[[#This Row],[PRODUCT ID]],MasterData[],2,0)</f>
        <v>Product30</v>
      </c>
      <c r="H285" t="str">
        <f>VLOOKUP(InputData[[#This Row],[PRODUCT ID]],MasterData[],3,0)</f>
        <v>Category04</v>
      </c>
      <c r="I285" t="str">
        <f>VLOOKUP(InputData[[#This Row],[PRODUCT ID]],MasterData[],4,0)</f>
        <v>Ft</v>
      </c>
      <c r="J285" s="6">
        <f>VLOOKUP(InputData[[#This Row],[PRODUCT ID]],MasterData[],5,0)</f>
        <v>148</v>
      </c>
      <c r="K285" s="6">
        <f>VLOOKUP(InputData[[#This Row],[PRODUCT ID]],MasterData[],6,0)</f>
        <v>201.28</v>
      </c>
      <c r="L285" s="6">
        <f>InputData[[#This Row],[BUYING PRIZE]]*InputData[[#This Row],[QUANTITY]]</f>
        <v>2220</v>
      </c>
      <c r="M285" s="6">
        <f>InputData[[#This Row],[SELLING PRICE]]*InputData[[#This Row],[QUANTITY]]*(1-InputData[[#This Row],[DISCOUNT %]])</f>
        <v>3019.2</v>
      </c>
      <c r="N285" s="5">
        <f>DAY(InputData[[#This Row],[DATE]])</f>
        <v>24</v>
      </c>
      <c r="O285" s="5" t="str">
        <f>TEXT(InputData[[#This Row],[DATE]],"MMM")</f>
        <v>Jan</v>
      </c>
      <c r="P285" s="5" t="str">
        <f>TEXT(InputData[[#This Row],[DATE]],"MMMM")</f>
        <v>January</v>
      </c>
      <c r="Q285" s="5">
        <f>YEAR(InputData[[#This Row],[DATE]])</f>
        <v>2022</v>
      </c>
    </row>
    <row r="286" spans="1:17" x14ac:dyDescent="0.25">
      <c r="A286" s="11">
        <v>44586</v>
      </c>
      <c r="B286" s="12" t="s">
        <v>41</v>
      </c>
      <c r="C286" s="3">
        <v>14</v>
      </c>
      <c r="D286" s="3" t="s">
        <v>108</v>
      </c>
      <c r="E286" s="3" t="s">
        <v>107</v>
      </c>
      <c r="F286" s="13">
        <v>0</v>
      </c>
      <c r="G286" t="str">
        <f>VLOOKUP(InputData[[#This Row],[PRODUCT ID]],MasterData[],2,0)</f>
        <v>Product17</v>
      </c>
      <c r="H286" t="str">
        <f>VLOOKUP(InputData[[#This Row],[PRODUCT ID]],MasterData[],3,0)</f>
        <v>Category02</v>
      </c>
      <c r="I286" t="str">
        <f>VLOOKUP(InputData[[#This Row],[PRODUCT ID]],MasterData[],4,0)</f>
        <v>Ft</v>
      </c>
      <c r="J286" s="6">
        <f>VLOOKUP(InputData[[#This Row],[PRODUCT ID]],MasterData[],5,0)</f>
        <v>134</v>
      </c>
      <c r="K286" s="6">
        <f>VLOOKUP(InputData[[#This Row],[PRODUCT ID]],MasterData[],6,0)</f>
        <v>156.78</v>
      </c>
      <c r="L286" s="6">
        <f>InputData[[#This Row],[BUYING PRIZE]]*InputData[[#This Row],[QUANTITY]]</f>
        <v>1876</v>
      </c>
      <c r="M286" s="6">
        <f>InputData[[#This Row],[SELLING PRICE]]*InputData[[#This Row],[QUANTITY]]*(1-InputData[[#This Row],[DISCOUNT %]])</f>
        <v>2194.92</v>
      </c>
      <c r="N286" s="5">
        <f>DAY(InputData[[#This Row],[DATE]])</f>
        <v>25</v>
      </c>
      <c r="O286" s="5" t="str">
        <f>TEXT(InputData[[#This Row],[DATE]],"MMM")</f>
        <v>Jan</v>
      </c>
      <c r="P286" s="5" t="str">
        <f>TEXT(InputData[[#This Row],[DATE]],"MMMM")</f>
        <v>January</v>
      </c>
      <c r="Q286" s="5">
        <f>YEAR(InputData[[#This Row],[DATE]])</f>
        <v>2022</v>
      </c>
    </row>
    <row r="287" spans="1:17" x14ac:dyDescent="0.25">
      <c r="A287" s="11">
        <v>44589</v>
      </c>
      <c r="B287" s="12" t="s">
        <v>39</v>
      </c>
      <c r="C287" s="3">
        <v>11</v>
      </c>
      <c r="D287" s="3" t="s">
        <v>108</v>
      </c>
      <c r="E287" s="3" t="s">
        <v>106</v>
      </c>
      <c r="F287" s="13">
        <v>0</v>
      </c>
      <c r="G287" t="str">
        <f>VLOOKUP(InputData[[#This Row],[PRODUCT ID]],MasterData[],2,0)</f>
        <v>Product16</v>
      </c>
      <c r="H287" t="str">
        <f>VLOOKUP(InputData[[#This Row],[PRODUCT ID]],MasterData[],3,0)</f>
        <v>Category02</v>
      </c>
      <c r="I287" t="str">
        <f>VLOOKUP(InputData[[#This Row],[PRODUCT ID]],MasterData[],4,0)</f>
        <v>No.</v>
      </c>
      <c r="J287" s="6">
        <f>VLOOKUP(InputData[[#This Row],[PRODUCT ID]],MasterData[],5,0)</f>
        <v>13</v>
      </c>
      <c r="K287" s="6">
        <f>VLOOKUP(InputData[[#This Row],[PRODUCT ID]],MasterData[],6,0)</f>
        <v>16.64</v>
      </c>
      <c r="L287" s="6">
        <f>InputData[[#This Row],[BUYING PRIZE]]*InputData[[#This Row],[QUANTITY]]</f>
        <v>143</v>
      </c>
      <c r="M287" s="6">
        <f>InputData[[#This Row],[SELLING PRICE]]*InputData[[#This Row],[QUANTITY]]*(1-InputData[[#This Row],[DISCOUNT %]])</f>
        <v>183.04000000000002</v>
      </c>
      <c r="N287" s="5">
        <f>DAY(InputData[[#This Row],[DATE]])</f>
        <v>28</v>
      </c>
      <c r="O287" s="5" t="str">
        <f>TEXT(InputData[[#This Row],[DATE]],"MMM")</f>
        <v>Jan</v>
      </c>
      <c r="P287" s="5" t="str">
        <f>TEXT(InputData[[#This Row],[DATE]],"MMMM")</f>
        <v>January</v>
      </c>
      <c r="Q287" s="5">
        <f>YEAR(InputData[[#This Row],[DATE]])</f>
        <v>2022</v>
      </c>
    </row>
    <row r="288" spans="1:17" x14ac:dyDescent="0.25">
      <c r="A288" s="11">
        <v>44592</v>
      </c>
      <c r="B288" s="12" t="s">
        <v>54</v>
      </c>
      <c r="C288" s="3">
        <v>6</v>
      </c>
      <c r="D288" s="3" t="s">
        <v>106</v>
      </c>
      <c r="E288" s="3" t="s">
        <v>107</v>
      </c>
      <c r="F288" s="13">
        <v>0</v>
      </c>
      <c r="G288" t="str">
        <f>VLOOKUP(InputData[[#This Row],[PRODUCT ID]],MasterData[],2,0)</f>
        <v>Product23</v>
      </c>
      <c r="H288" t="str">
        <f>VLOOKUP(InputData[[#This Row],[PRODUCT ID]],MasterData[],3,0)</f>
        <v>Category03</v>
      </c>
      <c r="I288" t="str">
        <f>VLOOKUP(InputData[[#This Row],[PRODUCT ID]],MasterData[],4,0)</f>
        <v>Ft</v>
      </c>
      <c r="J288" s="6">
        <f>VLOOKUP(InputData[[#This Row],[PRODUCT ID]],MasterData[],5,0)</f>
        <v>141</v>
      </c>
      <c r="K288" s="6">
        <f>VLOOKUP(InputData[[#This Row],[PRODUCT ID]],MasterData[],6,0)</f>
        <v>149.46</v>
      </c>
      <c r="L288" s="6">
        <f>InputData[[#This Row],[BUYING PRIZE]]*InputData[[#This Row],[QUANTITY]]</f>
        <v>846</v>
      </c>
      <c r="M288" s="6">
        <f>InputData[[#This Row],[SELLING PRICE]]*InputData[[#This Row],[QUANTITY]]*(1-InputData[[#This Row],[DISCOUNT %]])</f>
        <v>896.76</v>
      </c>
      <c r="N288" s="5">
        <f>DAY(InputData[[#This Row],[DATE]])</f>
        <v>31</v>
      </c>
      <c r="O288" s="5" t="str">
        <f>TEXT(InputData[[#This Row],[DATE]],"MMM")</f>
        <v>Jan</v>
      </c>
      <c r="P288" s="5" t="str">
        <f>TEXT(InputData[[#This Row],[DATE]],"MMMM")</f>
        <v>January</v>
      </c>
      <c r="Q288" s="5">
        <f>YEAR(InputData[[#This Row],[DATE]])</f>
        <v>2022</v>
      </c>
    </row>
    <row r="289" spans="1:17" x14ac:dyDescent="0.25">
      <c r="A289" s="11">
        <v>44592</v>
      </c>
      <c r="B289" s="12" t="s">
        <v>92</v>
      </c>
      <c r="C289" s="3">
        <v>9</v>
      </c>
      <c r="D289" s="3" t="s">
        <v>108</v>
      </c>
      <c r="E289" s="3" t="s">
        <v>107</v>
      </c>
      <c r="F289" s="13">
        <v>0</v>
      </c>
      <c r="G289" t="str">
        <f>VLOOKUP(InputData[[#This Row],[PRODUCT ID]],MasterData[],2,0)</f>
        <v>Product41</v>
      </c>
      <c r="H289" t="str">
        <f>VLOOKUP(InputData[[#This Row],[PRODUCT ID]],MasterData[],3,0)</f>
        <v>Category05</v>
      </c>
      <c r="I289" t="str">
        <f>VLOOKUP(InputData[[#This Row],[PRODUCT ID]],MasterData[],4,0)</f>
        <v>Ft</v>
      </c>
      <c r="J289" s="6">
        <f>VLOOKUP(InputData[[#This Row],[PRODUCT ID]],MasterData[],5,0)</f>
        <v>138</v>
      </c>
      <c r="K289" s="6">
        <f>VLOOKUP(InputData[[#This Row],[PRODUCT ID]],MasterData[],6,0)</f>
        <v>173.88</v>
      </c>
      <c r="L289" s="6">
        <f>InputData[[#This Row],[BUYING PRIZE]]*InputData[[#This Row],[QUANTITY]]</f>
        <v>1242</v>
      </c>
      <c r="M289" s="6">
        <f>InputData[[#This Row],[SELLING PRICE]]*InputData[[#This Row],[QUANTITY]]*(1-InputData[[#This Row],[DISCOUNT %]])</f>
        <v>1564.92</v>
      </c>
      <c r="N289" s="5">
        <f>DAY(InputData[[#This Row],[DATE]])</f>
        <v>31</v>
      </c>
      <c r="O289" s="5" t="str">
        <f>TEXT(InputData[[#This Row],[DATE]],"MMM")</f>
        <v>Jan</v>
      </c>
      <c r="P289" s="5" t="str">
        <f>TEXT(InputData[[#This Row],[DATE]],"MMMM")</f>
        <v>January</v>
      </c>
      <c r="Q289" s="5">
        <f>YEAR(InputData[[#This Row],[DATE]])</f>
        <v>2022</v>
      </c>
    </row>
    <row r="290" spans="1:17" x14ac:dyDescent="0.25">
      <c r="A290" s="11">
        <v>44593</v>
      </c>
      <c r="B290" s="12" t="s">
        <v>16</v>
      </c>
      <c r="C290" s="3">
        <v>9</v>
      </c>
      <c r="D290" s="3" t="s">
        <v>108</v>
      </c>
      <c r="E290" s="3" t="s">
        <v>107</v>
      </c>
      <c r="F290" s="13">
        <v>0</v>
      </c>
      <c r="G290" t="str">
        <f>VLOOKUP(InputData[[#This Row],[PRODUCT ID]],MasterData[],2,0)</f>
        <v>Product05</v>
      </c>
      <c r="H290" t="str">
        <f>VLOOKUP(InputData[[#This Row],[PRODUCT ID]],MasterData[],3,0)</f>
        <v>Category01</v>
      </c>
      <c r="I290" t="str">
        <f>VLOOKUP(InputData[[#This Row],[PRODUCT ID]],MasterData[],4,0)</f>
        <v>Ft</v>
      </c>
      <c r="J290" s="6">
        <f>VLOOKUP(InputData[[#This Row],[PRODUCT ID]],MasterData[],5,0)</f>
        <v>133</v>
      </c>
      <c r="K290" s="6">
        <f>VLOOKUP(InputData[[#This Row],[PRODUCT ID]],MasterData[],6,0)</f>
        <v>155.61000000000001</v>
      </c>
      <c r="L290" s="6">
        <f>InputData[[#This Row],[BUYING PRIZE]]*InputData[[#This Row],[QUANTITY]]</f>
        <v>1197</v>
      </c>
      <c r="M290" s="6">
        <f>InputData[[#This Row],[SELLING PRICE]]*InputData[[#This Row],[QUANTITY]]*(1-InputData[[#This Row],[DISCOUNT %]])</f>
        <v>1400.4900000000002</v>
      </c>
      <c r="N290" s="5">
        <f>DAY(InputData[[#This Row],[DATE]])</f>
        <v>1</v>
      </c>
      <c r="O290" s="5" t="str">
        <f>TEXT(InputData[[#This Row],[DATE]],"MMM")</f>
        <v>Feb</v>
      </c>
      <c r="P290" s="5" t="str">
        <f>TEXT(InputData[[#This Row],[DATE]],"MMMM")</f>
        <v>February</v>
      </c>
      <c r="Q290" s="5">
        <f>YEAR(InputData[[#This Row],[DATE]])</f>
        <v>2022</v>
      </c>
    </row>
    <row r="291" spans="1:17" x14ac:dyDescent="0.25">
      <c r="A291" s="11">
        <v>44595</v>
      </c>
      <c r="B291" s="12" t="s">
        <v>35</v>
      </c>
      <c r="C291" s="3">
        <v>8</v>
      </c>
      <c r="D291" s="3" t="s">
        <v>108</v>
      </c>
      <c r="E291" s="3" t="s">
        <v>106</v>
      </c>
      <c r="F291" s="13">
        <v>0</v>
      </c>
      <c r="G291" t="str">
        <f>VLOOKUP(InputData[[#This Row],[PRODUCT ID]],MasterData[],2,0)</f>
        <v>Product14</v>
      </c>
      <c r="H291" t="str">
        <f>VLOOKUP(InputData[[#This Row],[PRODUCT ID]],MasterData[],3,0)</f>
        <v>Category02</v>
      </c>
      <c r="I291" t="str">
        <f>VLOOKUP(InputData[[#This Row],[PRODUCT ID]],MasterData[],4,0)</f>
        <v>Kg</v>
      </c>
      <c r="J291" s="6">
        <f>VLOOKUP(InputData[[#This Row],[PRODUCT ID]],MasterData[],5,0)</f>
        <v>112</v>
      </c>
      <c r="K291" s="6">
        <f>VLOOKUP(InputData[[#This Row],[PRODUCT ID]],MasterData[],6,0)</f>
        <v>146.72</v>
      </c>
      <c r="L291" s="6">
        <f>InputData[[#This Row],[BUYING PRIZE]]*InputData[[#This Row],[QUANTITY]]</f>
        <v>896</v>
      </c>
      <c r="M291" s="6">
        <f>InputData[[#This Row],[SELLING PRICE]]*InputData[[#This Row],[QUANTITY]]*(1-InputData[[#This Row],[DISCOUNT %]])</f>
        <v>1173.76</v>
      </c>
      <c r="N291" s="5">
        <f>DAY(InputData[[#This Row],[DATE]])</f>
        <v>3</v>
      </c>
      <c r="O291" s="5" t="str">
        <f>TEXT(InputData[[#This Row],[DATE]],"MMM")</f>
        <v>Feb</v>
      </c>
      <c r="P291" s="5" t="str">
        <f>TEXT(InputData[[#This Row],[DATE]],"MMMM")</f>
        <v>February</v>
      </c>
      <c r="Q291" s="5">
        <f>YEAR(InputData[[#This Row],[DATE]])</f>
        <v>2022</v>
      </c>
    </row>
    <row r="292" spans="1:17" x14ac:dyDescent="0.25">
      <c r="A292" s="11">
        <v>44597</v>
      </c>
      <c r="B292" s="12" t="s">
        <v>43</v>
      </c>
      <c r="C292" s="3">
        <v>6</v>
      </c>
      <c r="D292" s="3" t="s">
        <v>108</v>
      </c>
      <c r="E292" s="3" t="s">
        <v>107</v>
      </c>
      <c r="F292" s="13">
        <v>0</v>
      </c>
      <c r="G292" t="str">
        <f>VLOOKUP(InputData[[#This Row],[PRODUCT ID]],MasterData[],2,0)</f>
        <v>Product18</v>
      </c>
      <c r="H292" t="str">
        <f>VLOOKUP(InputData[[#This Row],[PRODUCT ID]],MasterData[],3,0)</f>
        <v>Category02</v>
      </c>
      <c r="I292" t="str">
        <f>VLOOKUP(InputData[[#This Row],[PRODUCT ID]],MasterData[],4,0)</f>
        <v>No.</v>
      </c>
      <c r="J292" s="6">
        <f>VLOOKUP(InputData[[#This Row],[PRODUCT ID]],MasterData[],5,0)</f>
        <v>37</v>
      </c>
      <c r="K292" s="6">
        <f>VLOOKUP(InputData[[#This Row],[PRODUCT ID]],MasterData[],6,0)</f>
        <v>49.21</v>
      </c>
      <c r="L292" s="6">
        <f>InputData[[#This Row],[BUYING PRIZE]]*InputData[[#This Row],[QUANTITY]]</f>
        <v>222</v>
      </c>
      <c r="M292" s="6">
        <f>InputData[[#This Row],[SELLING PRICE]]*InputData[[#This Row],[QUANTITY]]*(1-InputData[[#This Row],[DISCOUNT %]])</f>
        <v>295.26</v>
      </c>
      <c r="N292" s="5">
        <f>DAY(InputData[[#This Row],[DATE]])</f>
        <v>5</v>
      </c>
      <c r="O292" s="5" t="str">
        <f>TEXT(InputData[[#This Row],[DATE]],"MMM")</f>
        <v>Feb</v>
      </c>
      <c r="P292" s="5" t="str">
        <f>TEXT(InputData[[#This Row],[DATE]],"MMMM")</f>
        <v>February</v>
      </c>
      <c r="Q292" s="5">
        <f>YEAR(InputData[[#This Row],[DATE]])</f>
        <v>2022</v>
      </c>
    </row>
    <row r="293" spans="1:17" x14ac:dyDescent="0.25">
      <c r="A293" s="11">
        <v>44598</v>
      </c>
      <c r="B293" s="12" t="s">
        <v>10</v>
      </c>
      <c r="C293" s="3">
        <v>6</v>
      </c>
      <c r="D293" s="3" t="s">
        <v>108</v>
      </c>
      <c r="E293" s="3" t="s">
        <v>107</v>
      </c>
      <c r="F293" s="13">
        <v>0</v>
      </c>
      <c r="G293" t="str">
        <f>VLOOKUP(InputData[[#This Row],[PRODUCT ID]],MasterData[],2,0)</f>
        <v>Product02</v>
      </c>
      <c r="H293" t="str">
        <f>VLOOKUP(InputData[[#This Row],[PRODUCT ID]],MasterData[],3,0)</f>
        <v>Category01</v>
      </c>
      <c r="I293" t="str">
        <f>VLOOKUP(InputData[[#This Row],[PRODUCT ID]],MasterData[],4,0)</f>
        <v>Kg</v>
      </c>
      <c r="J293" s="6">
        <f>VLOOKUP(InputData[[#This Row],[PRODUCT ID]],MasterData[],5,0)</f>
        <v>105</v>
      </c>
      <c r="K293" s="6">
        <f>VLOOKUP(InputData[[#This Row],[PRODUCT ID]],MasterData[],6,0)</f>
        <v>142.80000000000001</v>
      </c>
      <c r="L293" s="6">
        <f>InputData[[#This Row],[BUYING PRIZE]]*InputData[[#This Row],[QUANTITY]]</f>
        <v>630</v>
      </c>
      <c r="M293" s="6">
        <f>InputData[[#This Row],[SELLING PRICE]]*InputData[[#This Row],[QUANTITY]]*(1-InputData[[#This Row],[DISCOUNT %]])</f>
        <v>856.80000000000007</v>
      </c>
      <c r="N293" s="5">
        <f>DAY(InputData[[#This Row],[DATE]])</f>
        <v>6</v>
      </c>
      <c r="O293" s="5" t="str">
        <f>TEXT(InputData[[#This Row],[DATE]],"MMM")</f>
        <v>Feb</v>
      </c>
      <c r="P293" s="5" t="str">
        <f>TEXT(InputData[[#This Row],[DATE]],"MMMM")</f>
        <v>February</v>
      </c>
      <c r="Q293" s="5">
        <f>YEAR(InputData[[#This Row],[DATE]])</f>
        <v>2022</v>
      </c>
    </row>
    <row r="294" spans="1:17" x14ac:dyDescent="0.25">
      <c r="A294" s="11">
        <v>44600</v>
      </c>
      <c r="B294" s="12" t="s">
        <v>16</v>
      </c>
      <c r="C294" s="3">
        <v>11</v>
      </c>
      <c r="D294" s="3" t="s">
        <v>106</v>
      </c>
      <c r="E294" s="3" t="s">
        <v>107</v>
      </c>
      <c r="F294" s="13">
        <v>0</v>
      </c>
      <c r="G294" t="str">
        <f>VLOOKUP(InputData[[#This Row],[PRODUCT ID]],MasterData[],2,0)</f>
        <v>Product05</v>
      </c>
      <c r="H294" t="str">
        <f>VLOOKUP(InputData[[#This Row],[PRODUCT ID]],MasterData[],3,0)</f>
        <v>Category01</v>
      </c>
      <c r="I294" t="str">
        <f>VLOOKUP(InputData[[#This Row],[PRODUCT ID]],MasterData[],4,0)</f>
        <v>Ft</v>
      </c>
      <c r="J294" s="6">
        <f>VLOOKUP(InputData[[#This Row],[PRODUCT ID]],MasterData[],5,0)</f>
        <v>133</v>
      </c>
      <c r="K294" s="6">
        <f>VLOOKUP(InputData[[#This Row],[PRODUCT ID]],MasterData[],6,0)</f>
        <v>155.61000000000001</v>
      </c>
      <c r="L294" s="6">
        <f>InputData[[#This Row],[BUYING PRIZE]]*InputData[[#This Row],[QUANTITY]]</f>
        <v>1463</v>
      </c>
      <c r="M294" s="6">
        <f>InputData[[#This Row],[SELLING PRICE]]*InputData[[#This Row],[QUANTITY]]*(1-InputData[[#This Row],[DISCOUNT %]])</f>
        <v>1711.71</v>
      </c>
      <c r="N294" s="5">
        <f>DAY(InputData[[#This Row],[DATE]])</f>
        <v>8</v>
      </c>
      <c r="O294" s="5" t="str">
        <f>TEXT(InputData[[#This Row],[DATE]],"MMM")</f>
        <v>Feb</v>
      </c>
      <c r="P294" s="5" t="str">
        <f>TEXT(InputData[[#This Row],[DATE]],"MMMM")</f>
        <v>February</v>
      </c>
      <c r="Q294" s="5">
        <f>YEAR(InputData[[#This Row],[DATE]])</f>
        <v>2022</v>
      </c>
    </row>
    <row r="295" spans="1:17" x14ac:dyDescent="0.25">
      <c r="A295" s="11">
        <v>44600</v>
      </c>
      <c r="B295" s="12" t="s">
        <v>14</v>
      </c>
      <c r="C295" s="3">
        <v>3</v>
      </c>
      <c r="D295" s="3" t="s">
        <v>106</v>
      </c>
      <c r="E295" s="3" t="s">
        <v>107</v>
      </c>
      <c r="F295" s="13">
        <v>0</v>
      </c>
      <c r="G295" t="str">
        <f>VLOOKUP(InputData[[#This Row],[PRODUCT ID]],MasterData[],2,0)</f>
        <v>Product04</v>
      </c>
      <c r="H295" t="str">
        <f>VLOOKUP(InputData[[#This Row],[PRODUCT ID]],MasterData[],3,0)</f>
        <v>Category01</v>
      </c>
      <c r="I295" t="str">
        <f>VLOOKUP(InputData[[#This Row],[PRODUCT ID]],MasterData[],4,0)</f>
        <v>Lt</v>
      </c>
      <c r="J295" s="6">
        <f>VLOOKUP(InputData[[#This Row],[PRODUCT ID]],MasterData[],5,0)</f>
        <v>44</v>
      </c>
      <c r="K295" s="6">
        <f>VLOOKUP(InputData[[#This Row],[PRODUCT ID]],MasterData[],6,0)</f>
        <v>48.84</v>
      </c>
      <c r="L295" s="6">
        <f>InputData[[#This Row],[BUYING PRIZE]]*InputData[[#This Row],[QUANTITY]]</f>
        <v>132</v>
      </c>
      <c r="M295" s="6">
        <f>InputData[[#This Row],[SELLING PRICE]]*InputData[[#This Row],[QUANTITY]]*(1-InputData[[#This Row],[DISCOUNT %]])</f>
        <v>146.52000000000001</v>
      </c>
      <c r="N295" s="5">
        <f>DAY(InputData[[#This Row],[DATE]])</f>
        <v>8</v>
      </c>
      <c r="O295" s="5" t="str">
        <f>TEXT(InputData[[#This Row],[DATE]],"MMM")</f>
        <v>Feb</v>
      </c>
      <c r="P295" s="5" t="str">
        <f>TEXT(InputData[[#This Row],[DATE]],"MMMM")</f>
        <v>February</v>
      </c>
      <c r="Q295" s="5">
        <f>YEAR(InputData[[#This Row],[DATE]])</f>
        <v>2022</v>
      </c>
    </row>
    <row r="296" spans="1:17" x14ac:dyDescent="0.25">
      <c r="A296" s="11">
        <v>44601</v>
      </c>
      <c r="B296" s="12" t="s">
        <v>73</v>
      </c>
      <c r="C296" s="3">
        <v>14</v>
      </c>
      <c r="D296" s="3" t="s">
        <v>106</v>
      </c>
      <c r="E296" s="3" t="s">
        <v>106</v>
      </c>
      <c r="F296" s="13">
        <v>0</v>
      </c>
      <c r="G296" t="str">
        <f>VLOOKUP(InputData[[#This Row],[PRODUCT ID]],MasterData[],2,0)</f>
        <v>Product32</v>
      </c>
      <c r="H296" t="str">
        <f>VLOOKUP(InputData[[#This Row],[PRODUCT ID]],MasterData[],3,0)</f>
        <v>Category04</v>
      </c>
      <c r="I296" t="str">
        <f>VLOOKUP(InputData[[#This Row],[PRODUCT ID]],MasterData[],4,0)</f>
        <v>Kg</v>
      </c>
      <c r="J296" s="6">
        <f>VLOOKUP(InputData[[#This Row],[PRODUCT ID]],MasterData[],5,0)</f>
        <v>89</v>
      </c>
      <c r="K296" s="6">
        <f>VLOOKUP(InputData[[#This Row],[PRODUCT ID]],MasterData[],6,0)</f>
        <v>117.48</v>
      </c>
      <c r="L296" s="6">
        <f>InputData[[#This Row],[BUYING PRIZE]]*InputData[[#This Row],[QUANTITY]]</f>
        <v>1246</v>
      </c>
      <c r="M296" s="6">
        <f>InputData[[#This Row],[SELLING PRICE]]*InputData[[#This Row],[QUANTITY]]*(1-InputData[[#This Row],[DISCOUNT %]])</f>
        <v>1644.72</v>
      </c>
      <c r="N296" s="5">
        <f>DAY(InputData[[#This Row],[DATE]])</f>
        <v>9</v>
      </c>
      <c r="O296" s="5" t="str">
        <f>TEXT(InputData[[#This Row],[DATE]],"MMM")</f>
        <v>Feb</v>
      </c>
      <c r="P296" s="5" t="str">
        <f>TEXT(InputData[[#This Row],[DATE]],"MMMM")</f>
        <v>February</v>
      </c>
      <c r="Q296" s="5">
        <f>YEAR(InputData[[#This Row],[DATE]])</f>
        <v>2022</v>
      </c>
    </row>
    <row r="297" spans="1:17" x14ac:dyDescent="0.25">
      <c r="A297" s="11">
        <v>44604</v>
      </c>
      <c r="B297" s="12" t="s">
        <v>26</v>
      </c>
      <c r="C297" s="3">
        <v>13</v>
      </c>
      <c r="D297" s="3" t="s">
        <v>108</v>
      </c>
      <c r="E297" s="3" t="s">
        <v>107</v>
      </c>
      <c r="F297" s="13">
        <v>0</v>
      </c>
      <c r="G297" t="str">
        <f>VLOOKUP(InputData[[#This Row],[PRODUCT ID]],MasterData[],2,0)</f>
        <v>Product10</v>
      </c>
      <c r="H297" t="str">
        <f>VLOOKUP(InputData[[#This Row],[PRODUCT ID]],MasterData[],3,0)</f>
        <v>Category02</v>
      </c>
      <c r="I297" t="str">
        <f>VLOOKUP(InputData[[#This Row],[PRODUCT ID]],MasterData[],4,0)</f>
        <v>Ft</v>
      </c>
      <c r="J297" s="6">
        <f>VLOOKUP(InputData[[#This Row],[PRODUCT ID]],MasterData[],5,0)</f>
        <v>148</v>
      </c>
      <c r="K297" s="6">
        <f>VLOOKUP(InputData[[#This Row],[PRODUCT ID]],MasterData[],6,0)</f>
        <v>164.28</v>
      </c>
      <c r="L297" s="6">
        <f>InputData[[#This Row],[BUYING PRIZE]]*InputData[[#This Row],[QUANTITY]]</f>
        <v>1924</v>
      </c>
      <c r="M297" s="6">
        <f>InputData[[#This Row],[SELLING PRICE]]*InputData[[#This Row],[QUANTITY]]*(1-InputData[[#This Row],[DISCOUNT %]])</f>
        <v>2135.64</v>
      </c>
      <c r="N297" s="5">
        <f>DAY(InputData[[#This Row],[DATE]])</f>
        <v>12</v>
      </c>
      <c r="O297" s="5" t="str">
        <f>TEXT(InputData[[#This Row],[DATE]],"MMM")</f>
        <v>Feb</v>
      </c>
      <c r="P297" s="5" t="str">
        <f>TEXT(InputData[[#This Row],[DATE]],"MMMM")</f>
        <v>February</v>
      </c>
      <c r="Q297" s="5">
        <f>YEAR(InputData[[#This Row],[DATE]])</f>
        <v>2022</v>
      </c>
    </row>
    <row r="298" spans="1:17" x14ac:dyDescent="0.25">
      <c r="A298" s="11">
        <v>44606</v>
      </c>
      <c r="B298" s="12" t="s">
        <v>60</v>
      </c>
      <c r="C298" s="3">
        <v>8</v>
      </c>
      <c r="D298" s="3" t="s">
        <v>106</v>
      </c>
      <c r="E298" s="3" t="s">
        <v>107</v>
      </c>
      <c r="F298" s="13">
        <v>0</v>
      </c>
      <c r="G298" t="str">
        <f>VLOOKUP(InputData[[#This Row],[PRODUCT ID]],MasterData[],2,0)</f>
        <v>Product26</v>
      </c>
      <c r="H298" t="str">
        <f>VLOOKUP(InputData[[#This Row],[PRODUCT ID]],MasterData[],3,0)</f>
        <v>Category04</v>
      </c>
      <c r="I298" t="str">
        <f>VLOOKUP(InputData[[#This Row],[PRODUCT ID]],MasterData[],4,0)</f>
        <v>No.</v>
      </c>
      <c r="J298" s="6">
        <f>VLOOKUP(InputData[[#This Row],[PRODUCT ID]],MasterData[],5,0)</f>
        <v>18</v>
      </c>
      <c r="K298" s="6">
        <f>VLOOKUP(InputData[[#This Row],[PRODUCT ID]],MasterData[],6,0)</f>
        <v>24.66</v>
      </c>
      <c r="L298" s="6">
        <f>InputData[[#This Row],[BUYING PRIZE]]*InputData[[#This Row],[QUANTITY]]</f>
        <v>144</v>
      </c>
      <c r="M298" s="6">
        <f>InputData[[#This Row],[SELLING PRICE]]*InputData[[#This Row],[QUANTITY]]*(1-InputData[[#This Row],[DISCOUNT %]])</f>
        <v>197.28</v>
      </c>
      <c r="N298" s="5">
        <f>DAY(InputData[[#This Row],[DATE]])</f>
        <v>14</v>
      </c>
      <c r="O298" s="5" t="str">
        <f>TEXT(InputData[[#This Row],[DATE]],"MMM")</f>
        <v>Feb</v>
      </c>
      <c r="P298" s="5" t="str">
        <f>TEXT(InputData[[#This Row],[DATE]],"MMMM")</f>
        <v>February</v>
      </c>
      <c r="Q298" s="5">
        <f>YEAR(InputData[[#This Row],[DATE]])</f>
        <v>2022</v>
      </c>
    </row>
    <row r="299" spans="1:17" x14ac:dyDescent="0.25">
      <c r="A299" s="11">
        <v>44606</v>
      </c>
      <c r="B299" s="12" t="s">
        <v>65</v>
      </c>
      <c r="C299" s="3">
        <v>3</v>
      </c>
      <c r="D299" s="3" t="s">
        <v>108</v>
      </c>
      <c r="E299" s="3" t="s">
        <v>107</v>
      </c>
      <c r="F299" s="13">
        <v>0</v>
      </c>
      <c r="G299" t="str">
        <f>VLOOKUP(InputData[[#This Row],[PRODUCT ID]],MasterData[],2,0)</f>
        <v>Product28</v>
      </c>
      <c r="H299" t="str">
        <f>VLOOKUP(InputData[[#This Row],[PRODUCT ID]],MasterData[],3,0)</f>
        <v>Category04</v>
      </c>
      <c r="I299" t="str">
        <f>VLOOKUP(InputData[[#This Row],[PRODUCT ID]],MasterData[],4,0)</f>
        <v>No.</v>
      </c>
      <c r="J299" s="6">
        <f>VLOOKUP(InputData[[#This Row],[PRODUCT ID]],MasterData[],5,0)</f>
        <v>37</v>
      </c>
      <c r="K299" s="6">
        <f>VLOOKUP(InputData[[#This Row],[PRODUCT ID]],MasterData[],6,0)</f>
        <v>41.81</v>
      </c>
      <c r="L299" s="6">
        <f>InputData[[#This Row],[BUYING PRIZE]]*InputData[[#This Row],[QUANTITY]]</f>
        <v>111</v>
      </c>
      <c r="M299" s="6">
        <f>InputData[[#This Row],[SELLING PRICE]]*InputData[[#This Row],[QUANTITY]]*(1-InputData[[#This Row],[DISCOUNT %]])</f>
        <v>125.43</v>
      </c>
      <c r="N299" s="5">
        <f>DAY(InputData[[#This Row],[DATE]])</f>
        <v>14</v>
      </c>
      <c r="O299" s="5" t="str">
        <f>TEXT(InputData[[#This Row],[DATE]],"MMM")</f>
        <v>Feb</v>
      </c>
      <c r="P299" s="5" t="str">
        <f>TEXT(InputData[[#This Row],[DATE]],"MMMM")</f>
        <v>February</v>
      </c>
      <c r="Q299" s="5">
        <f>YEAR(InputData[[#This Row],[DATE]])</f>
        <v>2022</v>
      </c>
    </row>
    <row r="300" spans="1:17" x14ac:dyDescent="0.25">
      <c r="A300" s="11">
        <v>44608</v>
      </c>
      <c r="B300" s="12" t="s">
        <v>73</v>
      </c>
      <c r="C300" s="3">
        <v>1</v>
      </c>
      <c r="D300" s="3" t="s">
        <v>106</v>
      </c>
      <c r="E300" s="3" t="s">
        <v>107</v>
      </c>
      <c r="F300" s="13">
        <v>0</v>
      </c>
      <c r="G300" t="str">
        <f>VLOOKUP(InputData[[#This Row],[PRODUCT ID]],MasterData[],2,0)</f>
        <v>Product32</v>
      </c>
      <c r="H300" t="str">
        <f>VLOOKUP(InputData[[#This Row],[PRODUCT ID]],MasterData[],3,0)</f>
        <v>Category04</v>
      </c>
      <c r="I300" t="str">
        <f>VLOOKUP(InputData[[#This Row],[PRODUCT ID]],MasterData[],4,0)</f>
        <v>Kg</v>
      </c>
      <c r="J300" s="6">
        <f>VLOOKUP(InputData[[#This Row],[PRODUCT ID]],MasterData[],5,0)</f>
        <v>89</v>
      </c>
      <c r="K300" s="6">
        <f>VLOOKUP(InputData[[#This Row],[PRODUCT ID]],MasterData[],6,0)</f>
        <v>117.48</v>
      </c>
      <c r="L300" s="6">
        <f>InputData[[#This Row],[BUYING PRIZE]]*InputData[[#This Row],[QUANTITY]]</f>
        <v>89</v>
      </c>
      <c r="M300" s="6">
        <f>InputData[[#This Row],[SELLING PRICE]]*InputData[[#This Row],[QUANTITY]]*(1-InputData[[#This Row],[DISCOUNT %]])</f>
        <v>117.48</v>
      </c>
      <c r="N300" s="5">
        <f>DAY(InputData[[#This Row],[DATE]])</f>
        <v>16</v>
      </c>
      <c r="O300" s="5" t="str">
        <f>TEXT(InputData[[#This Row],[DATE]],"MMM")</f>
        <v>Feb</v>
      </c>
      <c r="P300" s="5" t="str">
        <f>TEXT(InputData[[#This Row],[DATE]],"MMMM")</f>
        <v>February</v>
      </c>
      <c r="Q300" s="5">
        <f>YEAR(InputData[[#This Row],[DATE]])</f>
        <v>2022</v>
      </c>
    </row>
    <row r="301" spans="1:17" x14ac:dyDescent="0.25">
      <c r="A301" s="11">
        <v>44611</v>
      </c>
      <c r="B301" s="12" t="s">
        <v>10</v>
      </c>
      <c r="C301" s="3">
        <v>13</v>
      </c>
      <c r="D301" s="3" t="s">
        <v>106</v>
      </c>
      <c r="E301" s="3" t="s">
        <v>107</v>
      </c>
      <c r="F301" s="13">
        <v>0</v>
      </c>
      <c r="G301" t="str">
        <f>VLOOKUP(InputData[[#This Row],[PRODUCT ID]],MasterData[],2,0)</f>
        <v>Product02</v>
      </c>
      <c r="H301" t="str">
        <f>VLOOKUP(InputData[[#This Row],[PRODUCT ID]],MasterData[],3,0)</f>
        <v>Category01</v>
      </c>
      <c r="I301" t="str">
        <f>VLOOKUP(InputData[[#This Row],[PRODUCT ID]],MasterData[],4,0)</f>
        <v>Kg</v>
      </c>
      <c r="J301" s="6">
        <f>VLOOKUP(InputData[[#This Row],[PRODUCT ID]],MasterData[],5,0)</f>
        <v>105</v>
      </c>
      <c r="K301" s="6">
        <f>VLOOKUP(InputData[[#This Row],[PRODUCT ID]],MasterData[],6,0)</f>
        <v>142.80000000000001</v>
      </c>
      <c r="L301" s="6">
        <f>InputData[[#This Row],[BUYING PRIZE]]*InputData[[#This Row],[QUANTITY]]</f>
        <v>1365</v>
      </c>
      <c r="M301" s="6">
        <f>InputData[[#This Row],[SELLING PRICE]]*InputData[[#This Row],[QUANTITY]]*(1-InputData[[#This Row],[DISCOUNT %]])</f>
        <v>1856.4</v>
      </c>
      <c r="N301" s="5">
        <f>DAY(InputData[[#This Row],[DATE]])</f>
        <v>19</v>
      </c>
      <c r="O301" s="5" t="str">
        <f>TEXT(InputData[[#This Row],[DATE]],"MMM")</f>
        <v>Feb</v>
      </c>
      <c r="P301" s="5" t="str">
        <f>TEXT(InputData[[#This Row],[DATE]],"MMMM")</f>
        <v>February</v>
      </c>
      <c r="Q301" s="5">
        <f>YEAR(InputData[[#This Row],[DATE]])</f>
        <v>2022</v>
      </c>
    </row>
    <row r="302" spans="1:17" x14ac:dyDescent="0.25">
      <c r="A302" s="11">
        <v>44612</v>
      </c>
      <c r="B302" s="12" t="s">
        <v>31</v>
      </c>
      <c r="C302" s="3">
        <v>6</v>
      </c>
      <c r="D302" s="3" t="s">
        <v>108</v>
      </c>
      <c r="E302" s="3" t="s">
        <v>107</v>
      </c>
      <c r="F302" s="13">
        <v>0</v>
      </c>
      <c r="G302" t="str">
        <f>VLOOKUP(InputData[[#This Row],[PRODUCT ID]],MasterData[],2,0)</f>
        <v>Product12</v>
      </c>
      <c r="H302" t="str">
        <f>VLOOKUP(InputData[[#This Row],[PRODUCT ID]],MasterData[],3,0)</f>
        <v>Category02</v>
      </c>
      <c r="I302" t="str">
        <f>VLOOKUP(InputData[[#This Row],[PRODUCT ID]],MasterData[],4,0)</f>
        <v>Kg</v>
      </c>
      <c r="J302" s="6">
        <f>VLOOKUP(InputData[[#This Row],[PRODUCT ID]],MasterData[],5,0)</f>
        <v>73</v>
      </c>
      <c r="K302" s="6">
        <f>VLOOKUP(InputData[[#This Row],[PRODUCT ID]],MasterData[],6,0)</f>
        <v>94.17</v>
      </c>
      <c r="L302" s="6">
        <f>InputData[[#This Row],[BUYING PRIZE]]*InputData[[#This Row],[QUANTITY]]</f>
        <v>438</v>
      </c>
      <c r="M302" s="6">
        <f>InputData[[#This Row],[SELLING PRICE]]*InputData[[#This Row],[QUANTITY]]*(1-InputData[[#This Row],[DISCOUNT %]])</f>
        <v>565.02</v>
      </c>
      <c r="N302" s="5">
        <f>DAY(InputData[[#This Row],[DATE]])</f>
        <v>20</v>
      </c>
      <c r="O302" s="5" t="str">
        <f>TEXT(InputData[[#This Row],[DATE]],"MMM")</f>
        <v>Feb</v>
      </c>
      <c r="P302" s="5" t="str">
        <f>TEXT(InputData[[#This Row],[DATE]],"MMMM")</f>
        <v>February</v>
      </c>
      <c r="Q302" s="5">
        <f>YEAR(InputData[[#This Row],[DATE]])</f>
        <v>2022</v>
      </c>
    </row>
    <row r="303" spans="1:17" x14ac:dyDescent="0.25">
      <c r="A303" s="11">
        <v>44615</v>
      </c>
      <c r="B303" s="12" t="s">
        <v>33</v>
      </c>
      <c r="C303" s="3">
        <v>6</v>
      </c>
      <c r="D303" s="3" t="s">
        <v>106</v>
      </c>
      <c r="E303" s="3" t="s">
        <v>106</v>
      </c>
      <c r="F303" s="13">
        <v>0</v>
      </c>
      <c r="G303" t="str">
        <f>VLOOKUP(InputData[[#This Row],[PRODUCT ID]],MasterData[],2,0)</f>
        <v>Product13</v>
      </c>
      <c r="H303" t="str">
        <f>VLOOKUP(InputData[[#This Row],[PRODUCT ID]],MasterData[],3,0)</f>
        <v>Category02</v>
      </c>
      <c r="I303" t="str">
        <f>VLOOKUP(InputData[[#This Row],[PRODUCT ID]],MasterData[],4,0)</f>
        <v>Kg</v>
      </c>
      <c r="J303" s="6">
        <f>VLOOKUP(InputData[[#This Row],[PRODUCT ID]],MasterData[],5,0)</f>
        <v>112</v>
      </c>
      <c r="K303" s="6">
        <f>VLOOKUP(InputData[[#This Row],[PRODUCT ID]],MasterData[],6,0)</f>
        <v>122.08</v>
      </c>
      <c r="L303" s="6">
        <f>InputData[[#This Row],[BUYING PRIZE]]*InputData[[#This Row],[QUANTITY]]</f>
        <v>672</v>
      </c>
      <c r="M303" s="6">
        <f>InputData[[#This Row],[SELLING PRICE]]*InputData[[#This Row],[QUANTITY]]*(1-InputData[[#This Row],[DISCOUNT %]])</f>
        <v>732.48</v>
      </c>
      <c r="N303" s="5">
        <f>DAY(InputData[[#This Row],[DATE]])</f>
        <v>23</v>
      </c>
      <c r="O303" s="5" t="str">
        <f>TEXT(InputData[[#This Row],[DATE]],"MMM")</f>
        <v>Feb</v>
      </c>
      <c r="P303" s="5" t="str">
        <f>TEXT(InputData[[#This Row],[DATE]],"MMMM")</f>
        <v>February</v>
      </c>
      <c r="Q303" s="5">
        <f>YEAR(InputData[[#This Row],[DATE]])</f>
        <v>2022</v>
      </c>
    </row>
    <row r="304" spans="1:17" x14ac:dyDescent="0.25">
      <c r="A304" s="11">
        <v>44615</v>
      </c>
      <c r="B304" s="12" t="s">
        <v>39</v>
      </c>
      <c r="C304" s="3">
        <v>15</v>
      </c>
      <c r="D304" s="3" t="s">
        <v>106</v>
      </c>
      <c r="E304" s="3" t="s">
        <v>107</v>
      </c>
      <c r="F304" s="13">
        <v>0</v>
      </c>
      <c r="G304" t="str">
        <f>VLOOKUP(InputData[[#This Row],[PRODUCT ID]],MasterData[],2,0)</f>
        <v>Product16</v>
      </c>
      <c r="H304" t="str">
        <f>VLOOKUP(InputData[[#This Row],[PRODUCT ID]],MasterData[],3,0)</f>
        <v>Category02</v>
      </c>
      <c r="I304" t="str">
        <f>VLOOKUP(InputData[[#This Row],[PRODUCT ID]],MasterData[],4,0)</f>
        <v>No.</v>
      </c>
      <c r="J304" s="6">
        <f>VLOOKUP(InputData[[#This Row],[PRODUCT ID]],MasterData[],5,0)</f>
        <v>13</v>
      </c>
      <c r="K304" s="6">
        <f>VLOOKUP(InputData[[#This Row],[PRODUCT ID]],MasterData[],6,0)</f>
        <v>16.64</v>
      </c>
      <c r="L304" s="6">
        <f>InputData[[#This Row],[BUYING PRIZE]]*InputData[[#This Row],[QUANTITY]]</f>
        <v>195</v>
      </c>
      <c r="M304" s="6">
        <f>InputData[[#This Row],[SELLING PRICE]]*InputData[[#This Row],[QUANTITY]]*(1-InputData[[#This Row],[DISCOUNT %]])</f>
        <v>249.60000000000002</v>
      </c>
      <c r="N304" s="5">
        <f>DAY(InputData[[#This Row],[DATE]])</f>
        <v>23</v>
      </c>
      <c r="O304" s="5" t="str">
        <f>TEXT(InputData[[#This Row],[DATE]],"MMM")</f>
        <v>Feb</v>
      </c>
      <c r="P304" s="5" t="str">
        <f>TEXT(InputData[[#This Row],[DATE]],"MMMM")</f>
        <v>February</v>
      </c>
      <c r="Q304" s="5">
        <f>YEAR(InputData[[#This Row],[DATE]])</f>
        <v>2022</v>
      </c>
    </row>
    <row r="305" spans="1:17" x14ac:dyDescent="0.25">
      <c r="A305" s="11">
        <v>44615</v>
      </c>
      <c r="B305" s="12" t="s">
        <v>81</v>
      </c>
      <c r="C305" s="3">
        <v>8</v>
      </c>
      <c r="D305" s="3" t="s">
        <v>108</v>
      </c>
      <c r="E305" s="3" t="s">
        <v>106</v>
      </c>
      <c r="F305" s="13">
        <v>0</v>
      </c>
      <c r="G305" t="str">
        <f>VLOOKUP(InputData[[#This Row],[PRODUCT ID]],MasterData[],2,0)</f>
        <v>Product36</v>
      </c>
      <c r="H305" t="str">
        <f>VLOOKUP(InputData[[#This Row],[PRODUCT ID]],MasterData[],3,0)</f>
        <v>Category04</v>
      </c>
      <c r="I305" t="str">
        <f>VLOOKUP(InputData[[#This Row],[PRODUCT ID]],MasterData[],4,0)</f>
        <v>Kg</v>
      </c>
      <c r="J305" s="6">
        <f>VLOOKUP(InputData[[#This Row],[PRODUCT ID]],MasterData[],5,0)</f>
        <v>90</v>
      </c>
      <c r="K305" s="6">
        <f>VLOOKUP(InputData[[#This Row],[PRODUCT ID]],MasterData[],6,0)</f>
        <v>96.3</v>
      </c>
      <c r="L305" s="6">
        <f>InputData[[#This Row],[BUYING PRIZE]]*InputData[[#This Row],[QUANTITY]]</f>
        <v>720</v>
      </c>
      <c r="M305" s="6">
        <f>InputData[[#This Row],[SELLING PRICE]]*InputData[[#This Row],[QUANTITY]]*(1-InputData[[#This Row],[DISCOUNT %]])</f>
        <v>770.4</v>
      </c>
      <c r="N305" s="5">
        <f>DAY(InputData[[#This Row],[DATE]])</f>
        <v>23</v>
      </c>
      <c r="O305" s="5" t="str">
        <f>TEXT(InputData[[#This Row],[DATE]],"MMM")</f>
        <v>Feb</v>
      </c>
      <c r="P305" s="5" t="str">
        <f>TEXT(InputData[[#This Row],[DATE]],"MMMM")</f>
        <v>February</v>
      </c>
      <c r="Q305" s="5">
        <f>YEAR(InputData[[#This Row],[DATE]])</f>
        <v>2022</v>
      </c>
    </row>
    <row r="306" spans="1:17" x14ac:dyDescent="0.25">
      <c r="A306" s="11">
        <v>44619</v>
      </c>
      <c r="B306" s="12" t="s">
        <v>31</v>
      </c>
      <c r="C306" s="3">
        <v>7</v>
      </c>
      <c r="D306" s="3" t="s">
        <v>108</v>
      </c>
      <c r="E306" s="3" t="s">
        <v>107</v>
      </c>
      <c r="F306" s="13">
        <v>0</v>
      </c>
      <c r="G306" t="str">
        <f>VLOOKUP(InputData[[#This Row],[PRODUCT ID]],MasterData[],2,0)</f>
        <v>Product12</v>
      </c>
      <c r="H306" t="str">
        <f>VLOOKUP(InputData[[#This Row],[PRODUCT ID]],MasterData[],3,0)</f>
        <v>Category02</v>
      </c>
      <c r="I306" t="str">
        <f>VLOOKUP(InputData[[#This Row],[PRODUCT ID]],MasterData[],4,0)</f>
        <v>Kg</v>
      </c>
      <c r="J306" s="6">
        <f>VLOOKUP(InputData[[#This Row],[PRODUCT ID]],MasterData[],5,0)</f>
        <v>73</v>
      </c>
      <c r="K306" s="6">
        <f>VLOOKUP(InputData[[#This Row],[PRODUCT ID]],MasterData[],6,0)</f>
        <v>94.17</v>
      </c>
      <c r="L306" s="6">
        <f>InputData[[#This Row],[BUYING PRIZE]]*InputData[[#This Row],[QUANTITY]]</f>
        <v>511</v>
      </c>
      <c r="M306" s="6">
        <f>InputData[[#This Row],[SELLING PRICE]]*InputData[[#This Row],[QUANTITY]]*(1-InputData[[#This Row],[DISCOUNT %]])</f>
        <v>659.19</v>
      </c>
      <c r="N306" s="5">
        <f>DAY(InputData[[#This Row],[DATE]])</f>
        <v>27</v>
      </c>
      <c r="O306" s="5" t="str">
        <f>TEXT(InputData[[#This Row],[DATE]],"MMM")</f>
        <v>Feb</v>
      </c>
      <c r="P306" s="5" t="str">
        <f>TEXT(InputData[[#This Row],[DATE]],"MMMM")</f>
        <v>February</v>
      </c>
      <c r="Q306" s="5">
        <f>YEAR(InputData[[#This Row],[DATE]])</f>
        <v>2022</v>
      </c>
    </row>
    <row r="307" spans="1:17" x14ac:dyDescent="0.25">
      <c r="A307" s="11">
        <v>44619</v>
      </c>
      <c r="B307" s="12" t="s">
        <v>16</v>
      </c>
      <c r="C307" s="3">
        <v>15</v>
      </c>
      <c r="D307" s="3" t="s">
        <v>108</v>
      </c>
      <c r="E307" s="3" t="s">
        <v>106</v>
      </c>
      <c r="F307" s="13">
        <v>0</v>
      </c>
      <c r="G307" t="str">
        <f>VLOOKUP(InputData[[#This Row],[PRODUCT ID]],MasterData[],2,0)</f>
        <v>Product05</v>
      </c>
      <c r="H307" t="str">
        <f>VLOOKUP(InputData[[#This Row],[PRODUCT ID]],MasterData[],3,0)</f>
        <v>Category01</v>
      </c>
      <c r="I307" t="str">
        <f>VLOOKUP(InputData[[#This Row],[PRODUCT ID]],MasterData[],4,0)</f>
        <v>Ft</v>
      </c>
      <c r="J307" s="6">
        <f>VLOOKUP(InputData[[#This Row],[PRODUCT ID]],MasterData[],5,0)</f>
        <v>133</v>
      </c>
      <c r="K307" s="6">
        <f>VLOOKUP(InputData[[#This Row],[PRODUCT ID]],MasterData[],6,0)</f>
        <v>155.61000000000001</v>
      </c>
      <c r="L307" s="6">
        <f>InputData[[#This Row],[BUYING PRIZE]]*InputData[[#This Row],[QUANTITY]]</f>
        <v>1995</v>
      </c>
      <c r="M307" s="6">
        <f>InputData[[#This Row],[SELLING PRICE]]*InputData[[#This Row],[QUANTITY]]*(1-InputData[[#This Row],[DISCOUNT %]])</f>
        <v>2334.15</v>
      </c>
      <c r="N307" s="5">
        <f>DAY(InputData[[#This Row],[DATE]])</f>
        <v>27</v>
      </c>
      <c r="O307" s="5" t="str">
        <f>TEXT(InputData[[#This Row],[DATE]],"MMM")</f>
        <v>Feb</v>
      </c>
      <c r="P307" s="5" t="str">
        <f>TEXT(InputData[[#This Row],[DATE]],"MMMM")</f>
        <v>February</v>
      </c>
      <c r="Q307" s="5">
        <f>YEAR(InputData[[#This Row],[DATE]])</f>
        <v>2022</v>
      </c>
    </row>
    <row r="308" spans="1:17" x14ac:dyDescent="0.25">
      <c r="A308" s="11">
        <v>44620</v>
      </c>
      <c r="B308" s="12" t="s">
        <v>83</v>
      </c>
      <c r="C308" s="3">
        <v>15</v>
      </c>
      <c r="D308" s="3" t="s">
        <v>108</v>
      </c>
      <c r="E308" s="3" t="s">
        <v>107</v>
      </c>
      <c r="F308" s="13">
        <v>0</v>
      </c>
      <c r="G308" t="str">
        <f>VLOOKUP(InputData[[#This Row],[PRODUCT ID]],MasterData[],2,0)</f>
        <v>Product37</v>
      </c>
      <c r="H308" t="str">
        <f>VLOOKUP(InputData[[#This Row],[PRODUCT ID]],MasterData[],3,0)</f>
        <v>Category05</v>
      </c>
      <c r="I308" t="str">
        <f>VLOOKUP(InputData[[#This Row],[PRODUCT ID]],MasterData[],4,0)</f>
        <v>Kg</v>
      </c>
      <c r="J308" s="6">
        <f>VLOOKUP(InputData[[#This Row],[PRODUCT ID]],MasterData[],5,0)</f>
        <v>67</v>
      </c>
      <c r="K308" s="6">
        <f>VLOOKUP(InputData[[#This Row],[PRODUCT ID]],MasterData[],6,0)</f>
        <v>85.76</v>
      </c>
      <c r="L308" s="6">
        <f>InputData[[#This Row],[BUYING PRIZE]]*InputData[[#This Row],[QUANTITY]]</f>
        <v>1005</v>
      </c>
      <c r="M308" s="6">
        <f>InputData[[#This Row],[SELLING PRICE]]*InputData[[#This Row],[QUANTITY]]*(1-InputData[[#This Row],[DISCOUNT %]])</f>
        <v>1286.4000000000001</v>
      </c>
      <c r="N308" s="5">
        <f>DAY(InputData[[#This Row],[DATE]])</f>
        <v>28</v>
      </c>
      <c r="O308" s="5" t="str">
        <f>TEXT(InputData[[#This Row],[DATE]],"MMM")</f>
        <v>Feb</v>
      </c>
      <c r="P308" s="5" t="str">
        <f>TEXT(InputData[[#This Row],[DATE]],"MMMM")</f>
        <v>February</v>
      </c>
      <c r="Q308" s="5">
        <f>YEAR(InputData[[#This Row],[DATE]])</f>
        <v>2022</v>
      </c>
    </row>
    <row r="309" spans="1:17" x14ac:dyDescent="0.25">
      <c r="A309" s="11">
        <v>44624</v>
      </c>
      <c r="B309" s="12" t="s">
        <v>60</v>
      </c>
      <c r="C309" s="3">
        <v>13</v>
      </c>
      <c r="D309" s="3" t="s">
        <v>105</v>
      </c>
      <c r="E309" s="3" t="s">
        <v>106</v>
      </c>
      <c r="F309" s="13">
        <v>0</v>
      </c>
      <c r="G309" t="str">
        <f>VLOOKUP(InputData[[#This Row],[PRODUCT ID]],MasterData[],2,0)</f>
        <v>Product26</v>
      </c>
      <c r="H309" t="str">
        <f>VLOOKUP(InputData[[#This Row],[PRODUCT ID]],MasterData[],3,0)</f>
        <v>Category04</v>
      </c>
      <c r="I309" t="str">
        <f>VLOOKUP(InputData[[#This Row],[PRODUCT ID]],MasterData[],4,0)</f>
        <v>No.</v>
      </c>
      <c r="J309" s="6">
        <f>VLOOKUP(InputData[[#This Row],[PRODUCT ID]],MasterData[],5,0)</f>
        <v>18</v>
      </c>
      <c r="K309" s="6">
        <f>VLOOKUP(InputData[[#This Row],[PRODUCT ID]],MasterData[],6,0)</f>
        <v>24.66</v>
      </c>
      <c r="L309" s="6">
        <f>InputData[[#This Row],[BUYING PRIZE]]*InputData[[#This Row],[QUANTITY]]</f>
        <v>234</v>
      </c>
      <c r="M309" s="6">
        <f>InputData[[#This Row],[SELLING PRICE]]*InputData[[#This Row],[QUANTITY]]*(1-InputData[[#This Row],[DISCOUNT %]])</f>
        <v>320.58</v>
      </c>
      <c r="N309" s="5">
        <f>DAY(InputData[[#This Row],[DATE]])</f>
        <v>4</v>
      </c>
      <c r="O309" s="5" t="str">
        <f>TEXT(InputData[[#This Row],[DATE]],"MMM")</f>
        <v>Mar</v>
      </c>
      <c r="P309" s="5" t="str">
        <f>TEXT(InputData[[#This Row],[DATE]],"MMMM")</f>
        <v>March</v>
      </c>
      <c r="Q309" s="5">
        <f>YEAR(InputData[[#This Row],[DATE]])</f>
        <v>2022</v>
      </c>
    </row>
    <row r="310" spans="1:17" x14ac:dyDescent="0.25">
      <c r="A310" s="11">
        <v>44626</v>
      </c>
      <c r="B310" s="12" t="s">
        <v>14</v>
      </c>
      <c r="C310" s="3">
        <v>2</v>
      </c>
      <c r="D310" s="3" t="s">
        <v>108</v>
      </c>
      <c r="E310" s="3" t="s">
        <v>107</v>
      </c>
      <c r="F310" s="13">
        <v>0</v>
      </c>
      <c r="G310" t="str">
        <f>VLOOKUP(InputData[[#This Row],[PRODUCT ID]],MasterData[],2,0)</f>
        <v>Product04</v>
      </c>
      <c r="H310" t="str">
        <f>VLOOKUP(InputData[[#This Row],[PRODUCT ID]],MasterData[],3,0)</f>
        <v>Category01</v>
      </c>
      <c r="I310" t="str">
        <f>VLOOKUP(InputData[[#This Row],[PRODUCT ID]],MasterData[],4,0)</f>
        <v>Lt</v>
      </c>
      <c r="J310" s="6">
        <f>VLOOKUP(InputData[[#This Row],[PRODUCT ID]],MasterData[],5,0)</f>
        <v>44</v>
      </c>
      <c r="K310" s="6">
        <f>VLOOKUP(InputData[[#This Row],[PRODUCT ID]],MasterData[],6,0)</f>
        <v>48.84</v>
      </c>
      <c r="L310" s="6">
        <f>InputData[[#This Row],[BUYING PRIZE]]*InputData[[#This Row],[QUANTITY]]</f>
        <v>88</v>
      </c>
      <c r="M310" s="6">
        <f>InputData[[#This Row],[SELLING PRICE]]*InputData[[#This Row],[QUANTITY]]*(1-InputData[[#This Row],[DISCOUNT %]])</f>
        <v>97.68</v>
      </c>
      <c r="N310" s="5">
        <f>DAY(InputData[[#This Row],[DATE]])</f>
        <v>6</v>
      </c>
      <c r="O310" s="5" t="str">
        <f>TEXT(InputData[[#This Row],[DATE]],"MMM")</f>
        <v>Mar</v>
      </c>
      <c r="P310" s="5" t="str">
        <f>TEXT(InputData[[#This Row],[DATE]],"MMMM")</f>
        <v>March</v>
      </c>
      <c r="Q310" s="5">
        <f>YEAR(InputData[[#This Row],[DATE]])</f>
        <v>2022</v>
      </c>
    </row>
    <row r="311" spans="1:17" x14ac:dyDescent="0.25">
      <c r="A311" s="11">
        <v>44627</v>
      </c>
      <c r="B311" s="12" t="s">
        <v>12</v>
      </c>
      <c r="C311" s="3">
        <v>1</v>
      </c>
      <c r="D311" s="3" t="s">
        <v>108</v>
      </c>
      <c r="E311" s="3" t="s">
        <v>107</v>
      </c>
      <c r="F311" s="13">
        <v>0</v>
      </c>
      <c r="G311" t="str">
        <f>VLOOKUP(InputData[[#This Row],[PRODUCT ID]],MasterData[],2,0)</f>
        <v>Product03</v>
      </c>
      <c r="H311" t="str">
        <f>VLOOKUP(InputData[[#This Row],[PRODUCT ID]],MasterData[],3,0)</f>
        <v>Category01</v>
      </c>
      <c r="I311" t="str">
        <f>VLOOKUP(InputData[[#This Row],[PRODUCT ID]],MasterData[],4,0)</f>
        <v>Kg</v>
      </c>
      <c r="J311" s="6">
        <f>VLOOKUP(InputData[[#This Row],[PRODUCT ID]],MasterData[],5,0)</f>
        <v>71</v>
      </c>
      <c r="K311" s="6">
        <f>VLOOKUP(InputData[[#This Row],[PRODUCT ID]],MasterData[],6,0)</f>
        <v>80.94</v>
      </c>
      <c r="L311" s="6">
        <f>InputData[[#This Row],[BUYING PRIZE]]*InputData[[#This Row],[QUANTITY]]</f>
        <v>71</v>
      </c>
      <c r="M311" s="6">
        <f>InputData[[#This Row],[SELLING PRICE]]*InputData[[#This Row],[QUANTITY]]*(1-InputData[[#This Row],[DISCOUNT %]])</f>
        <v>80.94</v>
      </c>
      <c r="N311" s="5">
        <f>DAY(InputData[[#This Row],[DATE]])</f>
        <v>7</v>
      </c>
      <c r="O311" s="5" t="str">
        <f>TEXT(InputData[[#This Row],[DATE]],"MMM")</f>
        <v>Mar</v>
      </c>
      <c r="P311" s="5" t="str">
        <f>TEXT(InputData[[#This Row],[DATE]],"MMMM")</f>
        <v>March</v>
      </c>
      <c r="Q311" s="5">
        <f>YEAR(InputData[[#This Row],[DATE]])</f>
        <v>2022</v>
      </c>
    </row>
    <row r="312" spans="1:17" x14ac:dyDescent="0.25">
      <c r="A312" s="11">
        <v>44628</v>
      </c>
      <c r="B312" s="12" t="s">
        <v>98</v>
      </c>
      <c r="C312" s="3">
        <v>6</v>
      </c>
      <c r="D312" s="3" t="s">
        <v>108</v>
      </c>
      <c r="E312" s="3" t="s">
        <v>106</v>
      </c>
      <c r="F312" s="13">
        <v>0</v>
      </c>
      <c r="G312" t="str">
        <f>VLOOKUP(InputData[[#This Row],[PRODUCT ID]],MasterData[],2,0)</f>
        <v>Product44</v>
      </c>
      <c r="H312" t="str">
        <f>VLOOKUP(InputData[[#This Row],[PRODUCT ID]],MasterData[],3,0)</f>
        <v>Category05</v>
      </c>
      <c r="I312" t="str">
        <f>VLOOKUP(InputData[[#This Row],[PRODUCT ID]],MasterData[],4,0)</f>
        <v>Kg</v>
      </c>
      <c r="J312" s="6">
        <f>VLOOKUP(InputData[[#This Row],[PRODUCT ID]],MasterData[],5,0)</f>
        <v>76</v>
      </c>
      <c r="K312" s="6">
        <f>VLOOKUP(InputData[[#This Row],[PRODUCT ID]],MasterData[],6,0)</f>
        <v>82.08</v>
      </c>
      <c r="L312" s="6">
        <f>InputData[[#This Row],[BUYING PRIZE]]*InputData[[#This Row],[QUANTITY]]</f>
        <v>456</v>
      </c>
      <c r="M312" s="6">
        <f>InputData[[#This Row],[SELLING PRICE]]*InputData[[#This Row],[QUANTITY]]*(1-InputData[[#This Row],[DISCOUNT %]])</f>
        <v>492.48</v>
      </c>
      <c r="N312" s="5">
        <f>DAY(InputData[[#This Row],[DATE]])</f>
        <v>8</v>
      </c>
      <c r="O312" s="5" t="str">
        <f>TEXT(InputData[[#This Row],[DATE]],"MMM")</f>
        <v>Mar</v>
      </c>
      <c r="P312" s="5" t="str">
        <f>TEXT(InputData[[#This Row],[DATE]],"MMMM")</f>
        <v>March</v>
      </c>
      <c r="Q312" s="5">
        <f>YEAR(InputData[[#This Row],[DATE]])</f>
        <v>2022</v>
      </c>
    </row>
    <row r="313" spans="1:17" x14ac:dyDescent="0.25">
      <c r="A313" s="11">
        <v>44629</v>
      </c>
      <c r="B313" s="12" t="s">
        <v>69</v>
      </c>
      <c r="C313" s="3">
        <v>3</v>
      </c>
      <c r="D313" s="3" t="s">
        <v>108</v>
      </c>
      <c r="E313" s="3" t="s">
        <v>106</v>
      </c>
      <c r="F313" s="13">
        <v>0</v>
      </c>
      <c r="G313" t="str">
        <f>VLOOKUP(InputData[[#This Row],[PRODUCT ID]],MasterData[],2,0)</f>
        <v>Product30</v>
      </c>
      <c r="H313" t="str">
        <f>VLOOKUP(InputData[[#This Row],[PRODUCT ID]],MasterData[],3,0)</f>
        <v>Category04</v>
      </c>
      <c r="I313" t="str">
        <f>VLOOKUP(InputData[[#This Row],[PRODUCT ID]],MasterData[],4,0)</f>
        <v>Ft</v>
      </c>
      <c r="J313" s="6">
        <f>VLOOKUP(InputData[[#This Row],[PRODUCT ID]],MasterData[],5,0)</f>
        <v>148</v>
      </c>
      <c r="K313" s="6">
        <f>VLOOKUP(InputData[[#This Row],[PRODUCT ID]],MasterData[],6,0)</f>
        <v>201.28</v>
      </c>
      <c r="L313" s="6">
        <f>InputData[[#This Row],[BUYING PRIZE]]*InputData[[#This Row],[QUANTITY]]</f>
        <v>444</v>
      </c>
      <c r="M313" s="6">
        <f>InputData[[#This Row],[SELLING PRICE]]*InputData[[#This Row],[QUANTITY]]*(1-InputData[[#This Row],[DISCOUNT %]])</f>
        <v>603.84</v>
      </c>
      <c r="N313" s="5">
        <f>DAY(InputData[[#This Row],[DATE]])</f>
        <v>9</v>
      </c>
      <c r="O313" s="5" t="str">
        <f>TEXT(InputData[[#This Row],[DATE]],"MMM")</f>
        <v>Mar</v>
      </c>
      <c r="P313" s="5" t="str">
        <f>TEXT(InputData[[#This Row],[DATE]],"MMMM")</f>
        <v>March</v>
      </c>
      <c r="Q313" s="5">
        <f>YEAR(InputData[[#This Row],[DATE]])</f>
        <v>2022</v>
      </c>
    </row>
    <row r="314" spans="1:17" x14ac:dyDescent="0.25">
      <c r="A314" s="11">
        <v>44629</v>
      </c>
      <c r="B314" s="12" t="s">
        <v>14</v>
      </c>
      <c r="C314" s="3">
        <v>11</v>
      </c>
      <c r="D314" s="3" t="s">
        <v>106</v>
      </c>
      <c r="E314" s="3" t="s">
        <v>107</v>
      </c>
      <c r="F314" s="13">
        <v>0</v>
      </c>
      <c r="G314" t="str">
        <f>VLOOKUP(InputData[[#This Row],[PRODUCT ID]],MasterData[],2,0)</f>
        <v>Product04</v>
      </c>
      <c r="H314" t="str">
        <f>VLOOKUP(InputData[[#This Row],[PRODUCT ID]],MasterData[],3,0)</f>
        <v>Category01</v>
      </c>
      <c r="I314" t="str">
        <f>VLOOKUP(InputData[[#This Row],[PRODUCT ID]],MasterData[],4,0)</f>
        <v>Lt</v>
      </c>
      <c r="J314" s="6">
        <f>VLOOKUP(InputData[[#This Row],[PRODUCT ID]],MasterData[],5,0)</f>
        <v>44</v>
      </c>
      <c r="K314" s="6">
        <f>VLOOKUP(InputData[[#This Row],[PRODUCT ID]],MasterData[],6,0)</f>
        <v>48.84</v>
      </c>
      <c r="L314" s="6">
        <f>InputData[[#This Row],[BUYING PRIZE]]*InputData[[#This Row],[QUANTITY]]</f>
        <v>484</v>
      </c>
      <c r="M314" s="6">
        <f>InputData[[#This Row],[SELLING PRICE]]*InputData[[#This Row],[QUANTITY]]*(1-InputData[[#This Row],[DISCOUNT %]])</f>
        <v>537.24</v>
      </c>
      <c r="N314" s="5">
        <f>DAY(InputData[[#This Row],[DATE]])</f>
        <v>9</v>
      </c>
      <c r="O314" s="5" t="str">
        <f>TEXT(InputData[[#This Row],[DATE]],"MMM")</f>
        <v>Mar</v>
      </c>
      <c r="P314" s="5" t="str">
        <f>TEXT(InputData[[#This Row],[DATE]],"MMMM")</f>
        <v>March</v>
      </c>
      <c r="Q314" s="5">
        <f>YEAR(InputData[[#This Row],[DATE]])</f>
        <v>2022</v>
      </c>
    </row>
    <row r="315" spans="1:17" x14ac:dyDescent="0.25">
      <c r="A315" s="11">
        <v>44630</v>
      </c>
      <c r="B315" s="12" t="s">
        <v>75</v>
      </c>
      <c r="C315" s="3">
        <v>12</v>
      </c>
      <c r="D315" s="3" t="s">
        <v>105</v>
      </c>
      <c r="E315" s="3" t="s">
        <v>106</v>
      </c>
      <c r="F315" s="13">
        <v>0</v>
      </c>
      <c r="G315" t="str">
        <f>VLOOKUP(InputData[[#This Row],[PRODUCT ID]],MasterData[],2,0)</f>
        <v>Product33</v>
      </c>
      <c r="H315" t="str">
        <f>VLOOKUP(InputData[[#This Row],[PRODUCT ID]],MasterData[],3,0)</f>
        <v>Category04</v>
      </c>
      <c r="I315" t="str">
        <f>VLOOKUP(InputData[[#This Row],[PRODUCT ID]],MasterData[],4,0)</f>
        <v>Kg</v>
      </c>
      <c r="J315" s="6">
        <f>VLOOKUP(InputData[[#This Row],[PRODUCT ID]],MasterData[],5,0)</f>
        <v>95</v>
      </c>
      <c r="K315" s="6">
        <f>VLOOKUP(InputData[[#This Row],[PRODUCT ID]],MasterData[],6,0)</f>
        <v>119.7</v>
      </c>
      <c r="L315" s="6">
        <f>InputData[[#This Row],[BUYING PRIZE]]*InputData[[#This Row],[QUANTITY]]</f>
        <v>1140</v>
      </c>
      <c r="M315" s="6">
        <f>InputData[[#This Row],[SELLING PRICE]]*InputData[[#This Row],[QUANTITY]]*(1-InputData[[#This Row],[DISCOUNT %]])</f>
        <v>1436.4</v>
      </c>
      <c r="N315" s="5">
        <f>DAY(InputData[[#This Row],[DATE]])</f>
        <v>10</v>
      </c>
      <c r="O315" s="5" t="str">
        <f>TEXT(InputData[[#This Row],[DATE]],"MMM")</f>
        <v>Mar</v>
      </c>
      <c r="P315" s="5" t="str">
        <f>TEXT(InputData[[#This Row],[DATE]],"MMMM")</f>
        <v>March</v>
      </c>
      <c r="Q315" s="5">
        <f>YEAR(InputData[[#This Row],[DATE]])</f>
        <v>2022</v>
      </c>
    </row>
    <row r="316" spans="1:17" x14ac:dyDescent="0.25">
      <c r="A316" s="11">
        <v>44634</v>
      </c>
      <c r="B316" s="12" t="s">
        <v>39</v>
      </c>
      <c r="C316" s="3">
        <v>2</v>
      </c>
      <c r="D316" s="3" t="s">
        <v>108</v>
      </c>
      <c r="E316" s="3" t="s">
        <v>107</v>
      </c>
      <c r="F316" s="13">
        <v>0</v>
      </c>
      <c r="G316" t="str">
        <f>VLOOKUP(InputData[[#This Row],[PRODUCT ID]],MasterData[],2,0)</f>
        <v>Product16</v>
      </c>
      <c r="H316" t="str">
        <f>VLOOKUP(InputData[[#This Row],[PRODUCT ID]],MasterData[],3,0)</f>
        <v>Category02</v>
      </c>
      <c r="I316" t="str">
        <f>VLOOKUP(InputData[[#This Row],[PRODUCT ID]],MasterData[],4,0)</f>
        <v>No.</v>
      </c>
      <c r="J316" s="6">
        <f>VLOOKUP(InputData[[#This Row],[PRODUCT ID]],MasterData[],5,0)</f>
        <v>13</v>
      </c>
      <c r="K316" s="6">
        <f>VLOOKUP(InputData[[#This Row],[PRODUCT ID]],MasterData[],6,0)</f>
        <v>16.64</v>
      </c>
      <c r="L316" s="6">
        <f>InputData[[#This Row],[BUYING PRIZE]]*InputData[[#This Row],[QUANTITY]]</f>
        <v>26</v>
      </c>
      <c r="M316" s="6">
        <f>InputData[[#This Row],[SELLING PRICE]]*InputData[[#This Row],[QUANTITY]]*(1-InputData[[#This Row],[DISCOUNT %]])</f>
        <v>33.28</v>
      </c>
      <c r="N316" s="5">
        <f>DAY(InputData[[#This Row],[DATE]])</f>
        <v>14</v>
      </c>
      <c r="O316" s="5" t="str">
        <f>TEXT(InputData[[#This Row],[DATE]],"MMM")</f>
        <v>Mar</v>
      </c>
      <c r="P316" s="5" t="str">
        <f>TEXT(InputData[[#This Row],[DATE]],"MMMM")</f>
        <v>March</v>
      </c>
      <c r="Q316" s="5">
        <f>YEAR(InputData[[#This Row],[DATE]])</f>
        <v>2022</v>
      </c>
    </row>
    <row r="317" spans="1:17" x14ac:dyDescent="0.25">
      <c r="A317" s="11">
        <v>44634</v>
      </c>
      <c r="B317" s="12" t="s">
        <v>60</v>
      </c>
      <c r="C317" s="3">
        <v>13</v>
      </c>
      <c r="D317" s="3" t="s">
        <v>108</v>
      </c>
      <c r="E317" s="3" t="s">
        <v>106</v>
      </c>
      <c r="F317" s="13">
        <v>0</v>
      </c>
      <c r="G317" t="str">
        <f>VLOOKUP(InputData[[#This Row],[PRODUCT ID]],MasterData[],2,0)</f>
        <v>Product26</v>
      </c>
      <c r="H317" t="str">
        <f>VLOOKUP(InputData[[#This Row],[PRODUCT ID]],MasterData[],3,0)</f>
        <v>Category04</v>
      </c>
      <c r="I317" t="str">
        <f>VLOOKUP(InputData[[#This Row],[PRODUCT ID]],MasterData[],4,0)</f>
        <v>No.</v>
      </c>
      <c r="J317" s="6">
        <f>VLOOKUP(InputData[[#This Row],[PRODUCT ID]],MasterData[],5,0)</f>
        <v>18</v>
      </c>
      <c r="K317" s="6">
        <f>VLOOKUP(InputData[[#This Row],[PRODUCT ID]],MasterData[],6,0)</f>
        <v>24.66</v>
      </c>
      <c r="L317" s="6">
        <f>InputData[[#This Row],[BUYING PRIZE]]*InputData[[#This Row],[QUANTITY]]</f>
        <v>234</v>
      </c>
      <c r="M317" s="6">
        <f>InputData[[#This Row],[SELLING PRICE]]*InputData[[#This Row],[QUANTITY]]*(1-InputData[[#This Row],[DISCOUNT %]])</f>
        <v>320.58</v>
      </c>
      <c r="N317" s="5">
        <f>DAY(InputData[[#This Row],[DATE]])</f>
        <v>14</v>
      </c>
      <c r="O317" s="5" t="str">
        <f>TEXT(InputData[[#This Row],[DATE]],"MMM")</f>
        <v>Mar</v>
      </c>
      <c r="P317" s="5" t="str">
        <f>TEXT(InputData[[#This Row],[DATE]],"MMMM")</f>
        <v>March</v>
      </c>
      <c r="Q317" s="5">
        <f>YEAR(InputData[[#This Row],[DATE]])</f>
        <v>2022</v>
      </c>
    </row>
    <row r="318" spans="1:17" x14ac:dyDescent="0.25">
      <c r="A318" s="11">
        <v>44638</v>
      </c>
      <c r="B318" s="12" t="s">
        <v>45</v>
      </c>
      <c r="C318" s="3">
        <v>2</v>
      </c>
      <c r="D318" s="3" t="s">
        <v>106</v>
      </c>
      <c r="E318" s="3" t="s">
        <v>107</v>
      </c>
      <c r="F318" s="13">
        <v>0</v>
      </c>
      <c r="G318" t="str">
        <f>VLOOKUP(InputData[[#This Row],[PRODUCT ID]],MasterData[],2,0)</f>
        <v>Product19</v>
      </c>
      <c r="H318" t="str">
        <f>VLOOKUP(InputData[[#This Row],[PRODUCT ID]],MasterData[],3,0)</f>
        <v>Category02</v>
      </c>
      <c r="I318" t="str">
        <f>VLOOKUP(InputData[[#This Row],[PRODUCT ID]],MasterData[],4,0)</f>
        <v>Ft</v>
      </c>
      <c r="J318" s="6">
        <f>VLOOKUP(InputData[[#This Row],[PRODUCT ID]],MasterData[],5,0)</f>
        <v>150</v>
      </c>
      <c r="K318" s="6">
        <f>VLOOKUP(InputData[[#This Row],[PRODUCT ID]],MasterData[],6,0)</f>
        <v>210</v>
      </c>
      <c r="L318" s="6">
        <f>InputData[[#This Row],[BUYING PRIZE]]*InputData[[#This Row],[QUANTITY]]</f>
        <v>300</v>
      </c>
      <c r="M318" s="6">
        <f>InputData[[#This Row],[SELLING PRICE]]*InputData[[#This Row],[QUANTITY]]*(1-InputData[[#This Row],[DISCOUNT %]])</f>
        <v>420</v>
      </c>
      <c r="N318" s="5">
        <f>DAY(InputData[[#This Row],[DATE]])</f>
        <v>18</v>
      </c>
      <c r="O318" s="5" t="str">
        <f>TEXT(InputData[[#This Row],[DATE]],"MMM")</f>
        <v>Mar</v>
      </c>
      <c r="P318" s="5" t="str">
        <f>TEXT(InputData[[#This Row],[DATE]],"MMMM")</f>
        <v>March</v>
      </c>
      <c r="Q318" s="5">
        <f>YEAR(InputData[[#This Row],[DATE]])</f>
        <v>2022</v>
      </c>
    </row>
    <row r="319" spans="1:17" x14ac:dyDescent="0.25">
      <c r="A319" s="11">
        <v>44638</v>
      </c>
      <c r="B319" s="12" t="s">
        <v>63</v>
      </c>
      <c r="C319" s="3">
        <v>10</v>
      </c>
      <c r="D319" s="3" t="s">
        <v>108</v>
      </c>
      <c r="E319" s="3" t="s">
        <v>107</v>
      </c>
      <c r="F319" s="13">
        <v>0</v>
      </c>
      <c r="G319" t="str">
        <f>VLOOKUP(InputData[[#This Row],[PRODUCT ID]],MasterData[],2,0)</f>
        <v>Product27</v>
      </c>
      <c r="H319" t="str">
        <f>VLOOKUP(InputData[[#This Row],[PRODUCT ID]],MasterData[],3,0)</f>
        <v>Category04</v>
      </c>
      <c r="I319" t="str">
        <f>VLOOKUP(InputData[[#This Row],[PRODUCT ID]],MasterData[],4,0)</f>
        <v>Lt</v>
      </c>
      <c r="J319" s="6">
        <f>VLOOKUP(InputData[[#This Row],[PRODUCT ID]],MasterData[],5,0)</f>
        <v>48</v>
      </c>
      <c r="K319" s="6">
        <f>VLOOKUP(InputData[[#This Row],[PRODUCT ID]],MasterData[],6,0)</f>
        <v>57.120000000000005</v>
      </c>
      <c r="L319" s="6">
        <f>InputData[[#This Row],[BUYING PRIZE]]*InputData[[#This Row],[QUANTITY]]</f>
        <v>480</v>
      </c>
      <c r="M319" s="6">
        <f>InputData[[#This Row],[SELLING PRICE]]*InputData[[#This Row],[QUANTITY]]*(1-InputData[[#This Row],[DISCOUNT %]])</f>
        <v>571.20000000000005</v>
      </c>
      <c r="N319" s="5">
        <f>DAY(InputData[[#This Row],[DATE]])</f>
        <v>18</v>
      </c>
      <c r="O319" s="5" t="str">
        <f>TEXT(InputData[[#This Row],[DATE]],"MMM")</f>
        <v>Mar</v>
      </c>
      <c r="P319" s="5" t="str">
        <f>TEXT(InputData[[#This Row],[DATE]],"MMMM")</f>
        <v>March</v>
      </c>
      <c r="Q319" s="5">
        <f>YEAR(InputData[[#This Row],[DATE]])</f>
        <v>2022</v>
      </c>
    </row>
    <row r="320" spans="1:17" x14ac:dyDescent="0.25">
      <c r="A320" s="11">
        <v>44639</v>
      </c>
      <c r="B320" s="12" t="s">
        <v>92</v>
      </c>
      <c r="C320" s="3">
        <v>6</v>
      </c>
      <c r="D320" s="3" t="s">
        <v>105</v>
      </c>
      <c r="E320" s="3" t="s">
        <v>107</v>
      </c>
      <c r="F320" s="13">
        <v>0</v>
      </c>
      <c r="G320" t="str">
        <f>VLOOKUP(InputData[[#This Row],[PRODUCT ID]],MasterData[],2,0)</f>
        <v>Product41</v>
      </c>
      <c r="H320" t="str">
        <f>VLOOKUP(InputData[[#This Row],[PRODUCT ID]],MasterData[],3,0)</f>
        <v>Category05</v>
      </c>
      <c r="I320" t="str">
        <f>VLOOKUP(InputData[[#This Row],[PRODUCT ID]],MasterData[],4,0)</f>
        <v>Ft</v>
      </c>
      <c r="J320" s="6">
        <f>VLOOKUP(InputData[[#This Row],[PRODUCT ID]],MasterData[],5,0)</f>
        <v>138</v>
      </c>
      <c r="K320" s="6">
        <f>VLOOKUP(InputData[[#This Row],[PRODUCT ID]],MasterData[],6,0)</f>
        <v>173.88</v>
      </c>
      <c r="L320" s="6">
        <f>InputData[[#This Row],[BUYING PRIZE]]*InputData[[#This Row],[QUANTITY]]</f>
        <v>828</v>
      </c>
      <c r="M320" s="6">
        <f>InputData[[#This Row],[SELLING PRICE]]*InputData[[#This Row],[QUANTITY]]*(1-InputData[[#This Row],[DISCOUNT %]])</f>
        <v>1043.28</v>
      </c>
      <c r="N320" s="5">
        <f>DAY(InputData[[#This Row],[DATE]])</f>
        <v>19</v>
      </c>
      <c r="O320" s="5" t="str">
        <f>TEXT(InputData[[#This Row],[DATE]],"MMM")</f>
        <v>Mar</v>
      </c>
      <c r="P320" s="5" t="str">
        <f>TEXT(InputData[[#This Row],[DATE]],"MMMM")</f>
        <v>March</v>
      </c>
      <c r="Q320" s="5">
        <f>YEAR(InputData[[#This Row],[DATE]])</f>
        <v>2022</v>
      </c>
    </row>
    <row r="321" spans="1:17" x14ac:dyDescent="0.25">
      <c r="A321" s="11">
        <v>44643</v>
      </c>
      <c r="B321" s="12" t="s">
        <v>73</v>
      </c>
      <c r="C321" s="3">
        <v>9</v>
      </c>
      <c r="D321" s="3" t="s">
        <v>108</v>
      </c>
      <c r="E321" s="3" t="s">
        <v>107</v>
      </c>
      <c r="F321" s="13">
        <v>0</v>
      </c>
      <c r="G321" t="str">
        <f>VLOOKUP(InputData[[#This Row],[PRODUCT ID]],MasterData[],2,0)</f>
        <v>Product32</v>
      </c>
      <c r="H321" t="str">
        <f>VLOOKUP(InputData[[#This Row],[PRODUCT ID]],MasterData[],3,0)</f>
        <v>Category04</v>
      </c>
      <c r="I321" t="str">
        <f>VLOOKUP(InputData[[#This Row],[PRODUCT ID]],MasterData[],4,0)</f>
        <v>Kg</v>
      </c>
      <c r="J321" s="6">
        <f>VLOOKUP(InputData[[#This Row],[PRODUCT ID]],MasterData[],5,0)</f>
        <v>89</v>
      </c>
      <c r="K321" s="6">
        <f>VLOOKUP(InputData[[#This Row],[PRODUCT ID]],MasterData[],6,0)</f>
        <v>117.48</v>
      </c>
      <c r="L321" s="6">
        <f>InputData[[#This Row],[BUYING PRIZE]]*InputData[[#This Row],[QUANTITY]]</f>
        <v>801</v>
      </c>
      <c r="M321" s="6">
        <f>InputData[[#This Row],[SELLING PRICE]]*InputData[[#This Row],[QUANTITY]]*(1-InputData[[#This Row],[DISCOUNT %]])</f>
        <v>1057.32</v>
      </c>
      <c r="N321" s="5">
        <f>DAY(InputData[[#This Row],[DATE]])</f>
        <v>23</v>
      </c>
      <c r="O321" s="5" t="str">
        <f>TEXT(InputData[[#This Row],[DATE]],"MMM")</f>
        <v>Mar</v>
      </c>
      <c r="P321" s="5" t="str">
        <f>TEXT(InputData[[#This Row],[DATE]],"MMMM")</f>
        <v>March</v>
      </c>
      <c r="Q321" s="5">
        <f>YEAR(InputData[[#This Row],[DATE]])</f>
        <v>2022</v>
      </c>
    </row>
    <row r="322" spans="1:17" x14ac:dyDescent="0.25">
      <c r="A322" s="11">
        <v>44645</v>
      </c>
      <c r="B322" s="12" t="s">
        <v>6</v>
      </c>
      <c r="C322" s="3">
        <v>2</v>
      </c>
      <c r="D322" s="3" t="s">
        <v>105</v>
      </c>
      <c r="E322" s="3" t="s">
        <v>106</v>
      </c>
      <c r="F322" s="13">
        <v>0</v>
      </c>
      <c r="G322" t="str">
        <f>VLOOKUP(InputData[[#This Row],[PRODUCT ID]],MasterData[],2,0)</f>
        <v>Product01</v>
      </c>
      <c r="H322" t="str">
        <f>VLOOKUP(InputData[[#This Row],[PRODUCT ID]],MasterData[],3,0)</f>
        <v>Category01</v>
      </c>
      <c r="I322" t="str">
        <f>VLOOKUP(InputData[[#This Row],[PRODUCT ID]],MasterData[],4,0)</f>
        <v>Kg</v>
      </c>
      <c r="J322" s="6">
        <f>VLOOKUP(InputData[[#This Row],[PRODUCT ID]],MasterData[],5,0)</f>
        <v>98</v>
      </c>
      <c r="K322" s="6">
        <f>VLOOKUP(InputData[[#This Row],[PRODUCT ID]],MasterData[],6,0)</f>
        <v>103.88</v>
      </c>
      <c r="L322" s="6">
        <f>InputData[[#This Row],[BUYING PRIZE]]*InputData[[#This Row],[QUANTITY]]</f>
        <v>196</v>
      </c>
      <c r="M322" s="6">
        <f>InputData[[#This Row],[SELLING PRICE]]*InputData[[#This Row],[QUANTITY]]*(1-InputData[[#This Row],[DISCOUNT %]])</f>
        <v>207.76</v>
      </c>
      <c r="N322" s="5">
        <f>DAY(InputData[[#This Row],[DATE]])</f>
        <v>25</v>
      </c>
      <c r="O322" s="5" t="str">
        <f>TEXT(InputData[[#This Row],[DATE]],"MMM")</f>
        <v>Mar</v>
      </c>
      <c r="P322" s="5" t="str">
        <f>TEXT(InputData[[#This Row],[DATE]],"MMMM")</f>
        <v>March</v>
      </c>
      <c r="Q322" s="5">
        <f>YEAR(InputData[[#This Row],[DATE]])</f>
        <v>2022</v>
      </c>
    </row>
    <row r="323" spans="1:17" x14ac:dyDescent="0.25">
      <c r="A323" s="11">
        <v>44645</v>
      </c>
      <c r="B323" s="12" t="s">
        <v>69</v>
      </c>
      <c r="C323" s="3">
        <v>11</v>
      </c>
      <c r="D323" s="3" t="s">
        <v>108</v>
      </c>
      <c r="E323" s="3" t="s">
        <v>106</v>
      </c>
      <c r="F323" s="13">
        <v>0</v>
      </c>
      <c r="G323" t="str">
        <f>VLOOKUP(InputData[[#This Row],[PRODUCT ID]],MasterData[],2,0)</f>
        <v>Product30</v>
      </c>
      <c r="H323" t="str">
        <f>VLOOKUP(InputData[[#This Row],[PRODUCT ID]],MasterData[],3,0)</f>
        <v>Category04</v>
      </c>
      <c r="I323" t="str">
        <f>VLOOKUP(InputData[[#This Row],[PRODUCT ID]],MasterData[],4,0)</f>
        <v>Ft</v>
      </c>
      <c r="J323" s="6">
        <f>VLOOKUP(InputData[[#This Row],[PRODUCT ID]],MasterData[],5,0)</f>
        <v>148</v>
      </c>
      <c r="K323" s="6">
        <f>VLOOKUP(InputData[[#This Row],[PRODUCT ID]],MasterData[],6,0)</f>
        <v>201.28</v>
      </c>
      <c r="L323" s="6">
        <f>InputData[[#This Row],[BUYING PRIZE]]*InputData[[#This Row],[QUANTITY]]</f>
        <v>1628</v>
      </c>
      <c r="M323" s="6">
        <f>InputData[[#This Row],[SELLING PRICE]]*InputData[[#This Row],[QUANTITY]]*(1-InputData[[#This Row],[DISCOUNT %]])</f>
        <v>2214.08</v>
      </c>
      <c r="N323" s="5">
        <f>DAY(InputData[[#This Row],[DATE]])</f>
        <v>25</v>
      </c>
      <c r="O323" s="5" t="str">
        <f>TEXT(InputData[[#This Row],[DATE]],"MMM")</f>
        <v>Mar</v>
      </c>
      <c r="P323" s="5" t="str">
        <f>TEXT(InputData[[#This Row],[DATE]],"MMMM")</f>
        <v>March</v>
      </c>
      <c r="Q323" s="5">
        <f>YEAR(InputData[[#This Row],[DATE]])</f>
        <v>2022</v>
      </c>
    </row>
    <row r="324" spans="1:17" x14ac:dyDescent="0.25">
      <c r="A324" s="11">
        <v>44649</v>
      </c>
      <c r="B324" s="12" t="s">
        <v>73</v>
      </c>
      <c r="C324" s="3">
        <v>12</v>
      </c>
      <c r="D324" s="3" t="s">
        <v>106</v>
      </c>
      <c r="E324" s="3" t="s">
        <v>106</v>
      </c>
      <c r="F324" s="13">
        <v>0</v>
      </c>
      <c r="G324" t="str">
        <f>VLOOKUP(InputData[[#This Row],[PRODUCT ID]],MasterData[],2,0)</f>
        <v>Product32</v>
      </c>
      <c r="H324" t="str">
        <f>VLOOKUP(InputData[[#This Row],[PRODUCT ID]],MasterData[],3,0)</f>
        <v>Category04</v>
      </c>
      <c r="I324" t="str">
        <f>VLOOKUP(InputData[[#This Row],[PRODUCT ID]],MasterData[],4,0)</f>
        <v>Kg</v>
      </c>
      <c r="J324" s="6">
        <f>VLOOKUP(InputData[[#This Row],[PRODUCT ID]],MasterData[],5,0)</f>
        <v>89</v>
      </c>
      <c r="K324" s="6">
        <f>VLOOKUP(InputData[[#This Row],[PRODUCT ID]],MasterData[],6,0)</f>
        <v>117.48</v>
      </c>
      <c r="L324" s="6">
        <f>InputData[[#This Row],[BUYING PRIZE]]*InputData[[#This Row],[QUANTITY]]</f>
        <v>1068</v>
      </c>
      <c r="M324" s="6">
        <f>InputData[[#This Row],[SELLING PRICE]]*InputData[[#This Row],[QUANTITY]]*(1-InputData[[#This Row],[DISCOUNT %]])</f>
        <v>1409.76</v>
      </c>
      <c r="N324" s="5">
        <f>DAY(InputData[[#This Row],[DATE]])</f>
        <v>29</v>
      </c>
      <c r="O324" s="5" t="str">
        <f>TEXT(InputData[[#This Row],[DATE]],"MMM")</f>
        <v>Mar</v>
      </c>
      <c r="P324" s="5" t="str">
        <f>TEXT(InputData[[#This Row],[DATE]],"MMMM")</f>
        <v>March</v>
      </c>
      <c r="Q324" s="5">
        <f>YEAR(InputData[[#This Row],[DATE]])</f>
        <v>2022</v>
      </c>
    </row>
    <row r="325" spans="1:17" x14ac:dyDescent="0.25">
      <c r="A325" s="11">
        <v>44650</v>
      </c>
      <c r="B325" s="12" t="s">
        <v>6</v>
      </c>
      <c r="C325" s="3">
        <v>13</v>
      </c>
      <c r="D325" s="3" t="s">
        <v>106</v>
      </c>
      <c r="E325" s="3" t="s">
        <v>107</v>
      </c>
      <c r="F325" s="13">
        <v>0</v>
      </c>
      <c r="G325" t="str">
        <f>VLOOKUP(InputData[[#This Row],[PRODUCT ID]],MasterData[],2,0)</f>
        <v>Product01</v>
      </c>
      <c r="H325" t="str">
        <f>VLOOKUP(InputData[[#This Row],[PRODUCT ID]],MasterData[],3,0)</f>
        <v>Category01</v>
      </c>
      <c r="I325" t="str">
        <f>VLOOKUP(InputData[[#This Row],[PRODUCT ID]],MasterData[],4,0)</f>
        <v>Kg</v>
      </c>
      <c r="J325" s="6">
        <f>VLOOKUP(InputData[[#This Row],[PRODUCT ID]],MasterData[],5,0)</f>
        <v>98</v>
      </c>
      <c r="K325" s="6">
        <f>VLOOKUP(InputData[[#This Row],[PRODUCT ID]],MasterData[],6,0)</f>
        <v>103.88</v>
      </c>
      <c r="L325" s="6">
        <f>InputData[[#This Row],[BUYING PRIZE]]*InputData[[#This Row],[QUANTITY]]</f>
        <v>1274</v>
      </c>
      <c r="M325" s="6">
        <f>InputData[[#This Row],[SELLING PRICE]]*InputData[[#This Row],[QUANTITY]]*(1-InputData[[#This Row],[DISCOUNT %]])</f>
        <v>1350.44</v>
      </c>
      <c r="N325" s="5">
        <f>DAY(InputData[[#This Row],[DATE]])</f>
        <v>30</v>
      </c>
      <c r="O325" s="5" t="str">
        <f>TEXT(InputData[[#This Row],[DATE]],"MMM")</f>
        <v>Mar</v>
      </c>
      <c r="P325" s="5" t="str">
        <f>TEXT(InputData[[#This Row],[DATE]],"MMMM")</f>
        <v>March</v>
      </c>
      <c r="Q325" s="5">
        <f>YEAR(InputData[[#This Row],[DATE]])</f>
        <v>2022</v>
      </c>
    </row>
    <row r="326" spans="1:17" x14ac:dyDescent="0.25">
      <c r="A326" s="11">
        <v>44652</v>
      </c>
      <c r="B326" s="12" t="s">
        <v>10</v>
      </c>
      <c r="C326" s="3">
        <v>2</v>
      </c>
      <c r="D326" s="3" t="s">
        <v>106</v>
      </c>
      <c r="E326" s="3" t="s">
        <v>107</v>
      </c>
      <c r="F326" s="13">
        <v>0</v>
      </c>
      <c r="G326" t="str">
        <f>VLOOKUP(InputData[[#This Row],[PRODUCT ID]],MasterData[],2,0)</f>
        <v>Product02</v>
      </c>
      <c r="H326" t="str">
        <f>VLOOKUP(InputData[[#This Row],[PRODUCT ID]],MasterData[],3,0)</f>
        <v>Category01</v>
      </c>
      <c r="I326" t="str">
        <f>VLOOKUP(InputData[[#This Row],[PRODUCT ID]],MasterData[],4,0)</f>
        <v>Kg</v>
      </c>
      <c r="J326" s="6">
        <f>VLOOKUP(InputData[[#This Row],[PRODUCT ID]],MasterData[],5,0)</f>
        <v>105</v>
      </c>
      <c r="K326" s="6">
        <f>VLOOKUP(InputData[[#This Row],[PRODUCT ID]],MasterData[],6,0)</f>
        <v>142.80000000000001</v>
      </c>
      <c r="L326" s="6">
        <f>InputData[[#This Row],[BUYING PRIZE]]*InputData[[#This Row],[QUANTITY]]</f>
        <v>210</v>
      </c>
      <c r="M326" s="6">
        <f>InputData[[#This Row],[SELLING PRICE]]*InputData[[#This Row],[QUANTITY]]*(1-InputData[[#This Row],[DISCOUNT %]])</f>
        <v>285.60000000000002</v>
      </c>
      <c r="N326" s="5">
        <f>DAY(InputData[[#This Row],[DATE]])</f>
        <v>1</v>
      </c>
      <c r="O326" s="5" t="str">
        <f>TEXT(InputData[[#This Row],[DATE]],"MMM")</f>
        <v>Apr</v>
      </c>
      <c r="P326" s="5" t="str">
        <f>TEXT(InputData[[#This Row],[DATE]],"MMMM")</f>
        <v>April</v>
      </c>
      <c r="Q326" s="5">
        <f>YEAR(InputData[[#This Row],[DATE]])</f>
        <v>2022</v>
      </c>
    </row>
    <row r="327" spans="1:17" x14ac:dyDescent="0.25">
      <c r="A327" s="11">
        <v>44653</v>
      </c>
      <c r="B327" s="12" t="s">
        <v>10</v>
      </c>
      <c r="C327" s="3">
        <v>3</v>
      </c>
      <c r="D327" s="3" t="s">
        <v>108</v>
      </c>
      <c r="E327" s="3" t="s">
        <v>107</v>
      </c>
      <c r="F327" s="13">
        <v>0</v>
      </c>
      <c r="G327" t="str">
        <f>VLOOKUP(InputData[[#This Row],[PRODUCT ID]],MasterData[],2,0)</f>
        <v>Product02</v>
      </c>
      <c r="H327" t="str">
        <f>VLOOKUP(InputData[[#This Row],[PRODUCT ID]],MasterData[],3,0)</f>
        <v>Category01</v>
      </c>
      <c r="I327" t="str">
        <f>VLOOKUP(InputData[[#This Row],[PRODUCT ID]],MasterData[],4,0)</f>
        <v>Kg</v>
      </c>
      <c r="J327" s="6">
        <f>VLOOKUP(InputData[[#This Row],[PRODUCT ID]],MasterData[],5,0)</f>
        <v>105</v>
      </c>
      <c r="K327" s="6">
        <f>VLOOKUP(InputData[[#This Row],[PRODUCT ID]],MasterData[],6,0)</f>
        <v>142.80000000000001</v>
      </c>
      <c r="L327" s="6">
        <f>InputData[[#This Row],[BUYING PRIZE]]*InputData[[#This Row],[QUANTITY]]</f>
        <v>315</v>
      </c>
      <c r="M327" s="6">
        <f>InputData[[#This Row],[SELLING PRICE]]*InputData[[#This Row],[QUANTITY]]*(1-InputData[[#This Row],[DISCOUNT %]])</f>
        <v>428.40000000000003</v>
      </c>
      <c r="N327" s="5">
        <f>DAY(InputData[[#This Row],[DATE]])</f>
        <v>2</v>
      </c>
      <c r="O327" s="5" t="str">
        <f>TEXT(InputData[[#This Row],[DATE]],"MMM")</f>
        <v>Apr</v>
      </c>
      <c r="P327" s="5" t="str">
        <f>TEXT(InputData[[#This Row],[DATE]],"MMMM")</f>
        <v>April</v>
      </c>
      <c r="Q327" s="5">
        <f>YEAR(InputData[[#This Row],[DATE]])</f>
        <v>2022</v>
      </c>
    </row>
    <row r="328" spans="1:17" x14ac:dyDescent="0.25">
      <c r="A328" s="11">
        <v>44657</v>
      </c>
      <c r="B328" s="12" t="s">
        <v>90</v>
      </c>
      <c r="C328" s="3">
        <v>2</v>
      </c>
      <c r="D328" s="3" t="s">
        <v>105</v>
      </c>
      <c r="E328" s="3" t="s">
        <v>107</v>
      </c>
      <c r="F328" s="13">
        <v>0</v>
      </c>
      <c r="G328" t="str">
        <f>VLOOKUP(InputData[[#This Row],[PRODUCT ID]],MasterData[],2,0)</f>
        <v>Product40</v>
      </c>
      <c r="H328" t="str">
        <f>VLOOKUP(InputData[[#This Row],[PRODUCT ID]],MasterData[],3,0)</f>
        <v>Category05</v>
      </c>
      <c r="I328" t="str">
        <f>VLOOKUP(InputData[[#This Row],[PRODUCT ID]],MasterData[],4,0)</f>
        <v>Kg</v>
      </c>
      <c r="J328" s="6">
        <f>VLOOKUP(InputData[[#This Row],[PRODUCT ID]],MasterData[],5,0)</f>
        <v>90</v>
      </c>
      <c r="K328" s="6">
        <f>VLOOKUP(InputData[[#This Row],[PRODUCT ID]],MasterData[],6,0)</f>
        <v>115.2</v>
      </c>
      <c r="L328" s="6">
        <f>InputData[[#This Row],[BUYING PRIZE]]*InputData[[#This Row],[QUANTITY]]</f>
        <v>180</v>
      </c>
      <c r="M328" s="6">
        <f>InputData[[#This Row],[SELLING PRICE]]*InputData[[#This Row],[QUANTITY]]*(1-InputData[[#This Row],[DISCOUNT %]])</f>
        <v>230.4</v>
      </c>
      <c r="N328" s="5">
        <f>DAY(InputData[[#This Row],[DATE]])</f>
        <v>6</v>
      </c>
      <c r="O328" s="5" t="str">
        <f>TEXT(InputData[[#This Row],[DATE]],"MMM")</f>
        <v>Apr</v>
      </c>
      <c r="P328" s="5" t="str">
        <f>TEXT(InputData[[#This Row],[DATE]],"MMMM")</f>
        <v>April</v>
      </c>
      <c r="Q328" s="5">
        <f>YEAR(InputData[[#This Row],[DATE]])</f>
        <v>2022</v>
      </c>
    </row>
    <row r="329" spans="1:17" x14ac:dyDescent="0.25">
      <c r="A329" s="11">
        <v>44658</v>
      </c>
      <c r="B329" s="12" t="s">
        <v>60</v>
      </c>
      <c r="C329" s="3">
        <v>7</v>
      </c>
      <c r="D329" s="3" t="s">
        <v>108</v>
      </c>
      <c r="E329" s="3" t="s">
        <v>106</v>
      </c>
      <c r="F329" s="13">
        <v>0</v>
      </c>
      <c r="G329" t="str">
        <f>VLOOKUP(InputData[[#This Row],[PRODUCT ID]],MasterData[],2,0)</f>
        <v>Product26</v>
      </c>
      <c r="H329" t="str">
        <f>VLOOKUP(InputData[[#This Row],[PRODUCT ID]],MasterData[],3,0)</f>
        <v>Category04</v>
      </c>
      <c r="I329" t="str">
        <f>VLOOKUP(InputData[[#This Row],[PRODUCT ID]],MasterData[],4,0)</f>
        <v>No.</v>
      </c>
      <c r="J329" s="6">
        <f>VLOOKUP(InputData[[#This Row],[PRODUCT ID]],MasterData[],5,0)</f>
        <v>18</v>
      </c>
      <c r="K329" s="6">
        <f>VLOOKUP(InputData[[#This Row],[PRODUCT ID]],MasterData[],6,0)</f>
        <v>24.66</v>
      </c>
      <c r="L329" s="6">
        <f>InputData[[#This Row],[BUYING PRIZE]]*InputData[[#This Row],[QUANTITY]]</f>
        <v>126</v>
      </c>
      <c r="M329" s="6">
        <f>InputData[[#This Row],[SELLING PRICE]]*InputData[[#This Row],[QUANTITY]]*(1-InputData[[#This Row],[DISCOUNT %]])</f>
        <v>172.62</v>
      </c>
      <c r="N329" s="5">
        <f>DAY(InputData[[#This Row],[DATE]])</f>
        <v>7</v>
      </c>
      <c r="O329" s="5" t="str">
        <f>TEXT(InputData[[#This Row],[DATE]],"MMM")</f>
        <v>Apr</v>
      </c>
      <c r="P329" s="5" t="str">
        <f>TEXT(InputData[[#This Row],[DATE]],"MMMM")</f>
        <v>April</v>
      </c>
      <c r="Q329" s="5">
        <f>YEAR(InputData[[#This Row],[DATE]])</f>
        <v>2022</v>
      </c>
    </row>
    <row r="330" spans="1:17" x14ac:dyDescent="0.25">
      <c r="A330" s="11">
        <v>44660</v>
      </c>
      <c r="B330" s="12" t="s">
        <v>88</v>
      </c>
      <c r="C330" s="3">
        <v>12</v>
      </c>
      <c r="D330" s="3" t="s">
        <v>105</v>
      </c>
      <c r="E330" s="3" t="s">
        <v>107</v>
      </c>
      <c r="F330" s="13">
        <v>0</v>
      </c>
      <c r="G330" t="str">
        <f>VLOOKUP(InputData[[#This Row],[PRODUCT ID]],MasterData[],2,0)</f>
        <v>Product39</v>
      </c>
      <c r="H330" t="str">
        <f>VLOOKUP(InputData[[#This Row],[PRODUCT ID]],MasterData[],3,0)</f>
        <v>Category05</v>
      </c>
      <c r="I330" t="str">
        <f>VLOOKUP(InputData[[#This Row],[PRODUCT ID]],MasterData[],4,0)</f>
        <v>No.</v>
      </c>
      <c r="J330" s="6">
        <f>VLOOKUP(InputData[[#This Row],[PRODUCT ID]],MasterData[],5,0)</f>
        <v>37</v>
      </c>
      <c r="K330" s="6">
        <f>VLOOKUP(InputData[[#This Row],[PRODUCT ID]],MasterData[],6,0)</f>
        <v>42.55</v>
      </c>
      <c r="L330" s="6">
        <f>InputData[[#This Row],[BUYING PRIZE]]*InputData[[#This Row],[QUANTITY]]</f>
        <v>444</v>
      </c>
      <c r="M330" s="6">
        <f>InputData[[#This Row],[SELLING PRICE]]*InputData[[#This Row],[QUANTITY]]*(1-InputData[[#This Row],[DISCOUNT %]])</f>
        <v>510.59999999999997</v>
      </c>
      <c r="N330" s="5">
        <f>DAY(InputData[[#This Row],[DATE]])</f>
        <v>9</v>
      </c>
      <c r="O330" s="5" t="str">
        <f>TEXT(InputData[[#This Row],[DATE]],"MMM")</f>
        <v>Apr</v>
      </c>
      <c r="P330" s="5" t="str">
        <f>TEXT(InputData[[#This Row],[DATE]],"MMMM")</f>
        <v>April</v>
      </c>
      <c r="Q330" s="5">
        <f>YEAR(InputData[[#This Row],[DATE]])</f>
        <v>2022</v>
      </c>
    </row>
    <row r="331" spans="1:17" x14ac:dyDescent="0.25">
      <c r="A331" s="11">
        <v>44660</v>
      </c>
      <c r="B331" s="12" t="s">
        <v>10</v>
      </c>
      <c r="C331" s="3">
        <v>9</v>
      </c>
      <c r="D331" s="3" t="s">
        <v>106</v>
      </c>
      <c r="E331" s="3" t="s">
        <v>106</v>
      </c>
      <c r="F331" s="13">
        <v>0</v>
      </c>
      <c r="G331" t="str">
        <f>VLOOKUP(InputData[[#This Row],[PRODUCT ID]],MasterData[],2,0)</f>
        <v>Product02</v>
      </c>
      <c r="H331" t="str">
        <f>VLOOKUP(InputData[[#This Row],[PRODUCT ID]],MasterData[],3,0)</f>
        <v>Category01</v>
      </c>
      <c r="I331" t="str">
        <f>VLOOKUP(InputData[[#This Row],[PRODUCT ID]],MasterData[],4,0)</f>
        <v>Kg</v>
      </c>
      <c r="J331" s="6">
        <f>VLOOKUP(InputData[[#This Row],[PRODUCT ID]],MasterData[],5,0)</f>
        <v>105</v>
      </c>
      <c r="K331" s="6">
        <f>VLOOKUP(InputData[[#This Row],[PRODUCT ID]],MasterData[],6,0)</f>
        <v>142.80000000000001</v>
      </c>
      <c r="L331" s="6">
        <f>InputData[[#This Row],[BUYING PRIZE]]*InputData[[#This Row],[QUANTITY]]</f>
        <v>945</v>
      </c>
      <c r="M331" s="6">
        <f>InputData[[#This Row],[SELLING PRICE]]*InputData[[#This Row],[QUANTITY]]*(1-InputData[[#This Row],[DISCOUNT %]])</f>
        <v>1285.2</v>
      </c>
      <c r="N331" s="5">
        <f>DAY(InputData[[#This Row],[DATE]])</f>
        <v>9</v>
      </c>
      <c r="O331" s="5" t="str">
        <f>TEXT(InputData[[#This Row],[DATE]],"MMM")</f>
        <v>Apr</v>
      </c>
      <c r="P331" s="5" t="str">
        <f>TEXT(InputData[[#This Row],[DATE]],"MMMM")</f>
        <v>April</v>
      </c>
      <c r="Q331" s="5">
        <f>YEAR(InputData[[#This Row],[DATE]])</f>
        <v>2022</v>
      </c>
    </row>
    <row r="332" spans="1:17" x14ac:dyDescent="0.25">
      <c r="A332" s="11">
        <v>44664</v>
      </c>
      <c r="B332" s="12" t="s">
        <v>39</v>
      </c>
      <c r="C332" s="3">
        <v>14</v>
      </c>
      <c r="D332" s="3" t="s">
        <v>105</v>
      </c>
      <c r="E332" s="3" t="s">
        <v>106</v>
      </c>
      <c r="F332" s="13">
        <v>0</v>
      </c>
      <c r="G332" t="str">
        <f>VLOOKUP(InputData[[#This Row],[PRODUCT ID]],MasterData[],2,0)</f>
        <v>Product16</v>
      </c>
      <c r="H332" t="str">
        <f>VLOOKUP(InputData[[#This Row],[PRODUCT ID]],MasterData[],3,0)</f>
        <v>Category02</v>
      </c>
      <c r="I332" t="str">
        <f>VLOOKUP(InputData[[#This Row],[PRODUCT ID]],MasterData[],4,0)</f>
        <v>No.</v>
      </c>
      <c r="J332" s="6">
        <f>VLOOKUP(InputData[[#This Row],[PRODUCT ID]],MasterData[],5,0)</f>
        <v>13</v>
      </c>
      <c r="K332" s="6">
        <f>VLOOKUP(InputData[[#This Row],[PRODUCT ID]],MasterData[],6,0)</f>
        <v>16.64</v>
      </c>
      <c r="L332" s="6">
        <f>InputData[[#This Row],[BUYING PRIZE]]*InputData[[#This Row],[QUANTITY]]</f>
        <v>182</v>
      </c>
      <c r="M332" s="6">
        <f>InputData[[#This Row],[SELLING PRICE]]*InputData[[#This Row],[QUANTITY]]*(1-InputData[[#This Row],[DISCOUNT %]])</f>
        <v>232.96</v>
      </c>
      <c r="N332" s="5">
        <f>DAY(InputData[[#This Row],[DATE]])</f>
        <v>13</v>
      </c>
      <c r="O332" s="5" t="str">
        <f>TEXT(InputData[[#This Row],[DATE]],"MMM")</f>
        <v>Apr</v>
      </c>
      <c r="P332" s="5" t="str">
        <f>TEXT(InputData[[#This Row],[DATE]],"MMMM")</f>
        <v>April</v>
      </c>
      <c r="Q332" s="5">
        <f>YEAR(InputData[[#This Row],[DATE]])</f>
        <v>2022</v>
      </c>
    </row>
    <row r="333" spans="1:17" x14ac:dyDescent="0.25">
      <c r="A333" s="11">
        <v>44669</v>
      </c>
      <c r="B333" s="12" t="s">
        <v>92</v>
      </c>
      <c r="C333" s="3">
        <v>9</v>
      </c>
      <c r="D333" s="3" t="s">
        <v>108</v>
      </c>
      <c r="E333" s="3" t="s">
        <v>107</v>
      </c>
      <c r="F333" s="13">
        <v>0</v>
      </c>
      <c r="G333" t="str">
        <f>VLOOKUP(InputData[[#This Row],[PRODUCT ID]],MasterData[],2,0)</f>
        <v>Product41</v>
      </c>
      <c r="H333" t="str">
        <f>VLOOKUP(InputData[[#This Row],[PRODUCT ID]],MasterData[],3,0)</f>
        <v>Category05</v>
      </c>
      <c r="I333" t="str">
        <f>VLOOKUP(InputData[[#This Row],[PRODUCT ID]],MasterData[],4,0)</f>
        <v>Ft</v>
      </c>
      <c r="J333" s="6">
        <f>VLOOKUP(InputData[[#This Row],[PRODUCT ID]],MasterData[],5,0)</f>
        <v>138</v>
      </c>
      <c r="K333" s="6">
        <f>VLOOKUP(InputData[[#This Row],[PRODUCT ID]],MasterData[],6,0)</f>
        <v>173.88</v>
      </c>
      <c r="L333" s="6">
        <f>InputData[[#This Row],[BUYING PRIZE]]*InputData[[#This Row],[QUANTITY]]</f>
        <v>1242</v>
      </c>
      <c r="M333" s="6">
        <f>InputData[[#This Row],[SELLING PRICE]]*InputData[[#This Row],[QUANTITY]]*(1-InputData[[#This Row],[DISCOUNT %]])</f>
        <v>1564.92</v>
      </c>
      <c r="N333" s="5">
        <f>DAY(InputData[[#This Row],[DATE]])</f>
        <v>18</v>
      </c>
      <c r="O333" s="5" t="str">
        <f>TEXT(InputData[[#This Row],[DATE]],"MMM")</f>
        <v>Apr</v>
      </c>
      <c r="P333" s="5" t="str">
        <f>TEXT(InputData[[#This Row],[DATE]],"MMMM")</f>
        <v>April</v>
      </c>
      <c r="Q333" s="5">
        <f>YEAR(InputData[[#This Row],[DATE]])</f>
        <v>2022</v>
      </c>
    </row>
    <row r="334" spans="1:17" x14ac:dyDescent="0.25">
      <c r="A334" s="11">
        <v>44671</v>
      </c>
      <c r="B334" s="12" t="s">
        <v>43</v>
      </c>
      <c r="C334" s="3">
        <v>2</v>
      </c>
      <c r="D334" s="3" t="s">
        <v>105</v>
      </c>
      <c r="E334" s="3" t="s">
        <v>106</v>
      </c>
      <c r="F334" s="13">
        <v>0</v>
      </c>
      <c r="G334" t="str">
        <f>VLOOKUP(InputData[[#This Row],[PRODUCT ID]],MasterData[],2,0)</f>
        <v>Product18</v>
      </c>
      <c r="H334" t="str">
        <f>VLOOKUP(InputData[[#This Row],[PRODUCT ID]],MasterData[],3,0)</f>
        <v>Category02</v>
      </c>
      <c r="I334" t="str">
        <f>VLOOKUP(InputData[[#This Row],[PRODUCT ID]],MasterData[],4,0)</f>
        <v>No.</v>
      </c>
      <c r="J334" s="6">
        <f>VLOOKUP(InputData[[#This Row],[PRODUCT ID]],MasterData[],5,0)</f>
        <v>37</v>
      </c>
      <c r="K334" s="6">
        <f>VLOOKUP(InputData[[#This Row],[PRODUCT ID]],MasterData[],6,0)</f>
        <v>49.21</v>
      </c>
      <c r="L334" s="6">
        <f>InputData[[#This Row],[BUYING PRIZE]]*InputData[[#This Row],[QUANTITY]]</f>
        <v>74</v>
      </c>
      <c r="M334" s="6">
        <f>InputData[[#This Row],[SELLING PRICE]]*InputData[[#This Row],[QUANTITY]]*(1-InputData[[#This Row],[DISCOUNT %]])</f>
        <v>98.42</v>
      </c>
      <c r="N334" s="5">
        <f>DAY(InputData[[#This Row],[DATE]])</f>
        <v>20</v>
      </c>
      <c r="O334" s="5" t="str">
        <f>TEXT(InputData[[#This Row],[DATE]],"MMM")</f>
        <v>Apr</v>
      </c>
      <c r="P334" s="5" t="str">
        <f>TEXT(InputData[[#This Row],[DATE]],"MMMM")</f>
        <v>April</v>
      </c>
      <c r="Q334" s="5">
        <f>YEAR(InputData[[#This Row],[DATE]])</f>
        <v>2022</v>
      </c>
    </row>
    <row r="335" spans="1:17" x14ac:dyDescent="0.25">
      <c r="A335" s="11">
        <v>44671</v>
      </c>
      <c r="B335" s="12" t="s">
        <v>31</v>
      </c>
      <c r="C335" s="3">
        <v>4</v>
      </c>
      <c r="D335" s="3" t="s">
        <v>108</v>
      </c>
      <c r="E335" s="3" t="s">
        <v>106</v>
      </c>
      <c r="F335" s="13">
        <v>0</v>
      </c>
      <c r="G335" t="str">
        <f>VLOOKUP(InputData[[#This Row],[PRODUCT ID]],MasterData[],2,0)</f>
        <v>Product12</v>
      </c>
      <c r="H335" t="str">
        <f>VLOOKUP(InputData[[#This Row],[PRODUCT ID]],MasterData[],3,0)</f>
        <v>Category02</v>
      </c>
      <c r="I335" t="str">
        <f>VLOOKUP(InputData[[#This Row],[PRODUCT ID]],MasterData[],4,0)</f>
        <v>Kg</v>
      </c>
      <c r="J335" s="6">
        <f>VLOOKUP(InputData[[#This Row],[PRODUCT ID]],MasterData[],5,0)</f>
        <v>73</v>
      </c>
      <c r="K335" s="6">
        <f>VLOOKUP(InputData[[#This Row],[PRODUCT ID]],MasterData[],6,0)</f>
        <v>94.17</v>
      </c>
      <c r="L335" s="6">
        <f>InputData[[#This Row],[BUYING PRIZE]]*InputData[[#This Row],[QUANTITY]]</f>
        <v>292</v>
      </c>
      <c r="M335" s="6">
        <f>InputData[[#This Row],[SELLING PRICE]]*InputData[[#This Row],[QUANTITY]]*(1-InputData[[#This Row],[DISCOUNT %]])</f>
        <v>376.68</v>
      </c>
      <c r="N335" s="5">
        <f>DAY(InputData[[#This Row],[DATE]])</f>
        <v>20</v>
      </c>
      <c r="O335" s="5" t="str">
        <f>TEXT(InputData[[#This Row],[DATE]],"MMM")</f>
        <v>Apr</v>
      </c>
      <c r="P335" s="5" t="str">
        <f>TEXT(InputData[[#This Row],[DATE]],"MMMM")</f>
        <v>April</v>
      </c>
      <c r="Q335" s="5">
        <f>YEAR(InputData[[#This Row],[DATE]])</f>
        <v>2022</v>
      </c>
    </row>
    <row r="336" spans="1:17" x14ac:dyDescent="0.25">
      <c r="A336" s="11">
        <v>44672</v>
      </c>
      <c r="B336" s="12" t="s">
        <v>69</v>
      </c>
      <c r="C336" s="3">
        <v>2</v>
      </c>
      <c r="D336" s="3" t="s">
        <v>108</v>
      </c>
      <c r="E336" s="3" t="s">
        <v>107</v>
      </c>
      <c r="F336" s="13">
        <v>0</v>
      </c>
      <c r="G336" t="str">
        <f>VLOOKUP(InputData[[#This Row],[PRODUCT ID]],MasterData[],2,0)</f>
        <v>Product30</v>
      </c>
      <c r="H336" t="str">
        <f>VLOOKUP(InputData[[#This Row],[PRODUCT ID]],MasterData[],3,0)</f>
        <v>Category04</v>
      </c>
      <c r="I336" t="str">
        <f>VLOOKUP(InputData[[#This Row],[PRODUCT ID]],MasterData[],4,0)</f>
        <v>Ft</v>
      </c>
      <c r="J336" s="6">
        <f>VLOOKUP(InputData[[#This Row],[PRODUCT ID]],MasterData[],5,0)</f>
        <v>148</v>
      </c>
      <c r="K336" s="6">
        <f>VLOOKUP(InputData[[#This Row],[PRODUCT ID]],MasterData[],6,0)</f>
        <v>201.28</v>
      </c>
      <c r="L336" s="6">
        <f>InputData[[#This Row],[BUYING PRIZE]]*InputData[[#This Row],[QUANTITY]]</f>
        <v>296</v>
      </c>
      <c r="M336" s="6">
        <f>InputData[[#This Row],[SELLING PRICE]]*InputData[[#This Row],[QUANTITY]]*(1-InputData[[#This Row],[DISCOUNT %]])</f>
        <v>402.56</v>
      </c>
      <c r="N336" s="5">
        <f>DAY(InputData[[#This Row],[DATE]])</f>
        <v>21</v>
      </c>
      <c r="O336" s="5" t="str">
        <f>TEXT(InputData[[#This Row],[DATE]],"MMM")</f>
        <v>Apr</v>
      </c>
      <c r="P336" s="5" t="str">
        <f>TEXT(InputData[[#This Row],[DATE]],"MMMM")</f>
        <v>April</v>
      </c>
      <c r="Q336" s="5">
        <f>YEAR(InputData[[#This Row],[DATE]])</f>
        <v>2022</v>
      </c>
    </row>
    <row r="337" spans="1:17" x14ac:dyDescent="0.25">
      <c r="A337" s="11">
        <v>44672</v>
      </c>
      <c r="B337" s="12" t="s">
        <v>60</v>
      </c>
      <c r="C337" s="3">
        <v>14</v>
      </c>
      <c r="D337" s="3" t="s">
        <v>106</v>
      </c>
      <c r="E337" s="3" t="s">
        <v>106</v>
      </c>
      <c r="F337" s="13">
        <v>0</v>
      </c>
      <c r="G337" t="str">
        <f>VLOOKUP(InputData[[#This Row],[PRODUCT ID]],MasterData[],2,0)</f>
        <v>Product26</v>
      </c>
      <c r="H337" t="str">
        <f>VLOOKUP(InputData[[#This Row],[PRODUCT ID]],MasterData[],3,0)</f>
        <v>Category04</v>
      </c>
      <c r="I337" t="str">
        <f>VLOOKUP(InputData[[#This Row],[PRODUCT ID]],MasterData[],4,0)</f>
        <v>No.</v>
      </c>
      <c r="J337" s="6">
        <f>VLOOKUP(InputData[[#This Row],[PRODUCT ID]],MasterData[],5,0)</f>
        <v>18</v>
      </c>
      <c r="K337" s="6">
        <f>VLOOKUP(InputData[[#This Row],[PRODUCT ID]],MasterData[],6,0)</f>
        <v>24.66</v>
      </c>
      <c r="L337" s="6">
        <f>InputData[[#This Row],[BUYING PRIZE]]*InputData[[#This Row],[QUANTITY]]</f>
        <v>252</v>
      </c>
      <c r="M337" s="6">
        <f>InputData[[#This Row],[SELLING PRICE]]*InputData[[#This Row],[QUANTITY]]*(1-InputData[[#This Row],[DISCOUNT %]])</f>
        <v>345.24</v>
      </c>
      <c r="N337" s="5">
        <f>DAY(InputData[[#This Row],[DATE]])</f>
        <v>21</v>
      </c>
      <c r="O337" s="5" t="str">
        <f>TEXT(InputData[[#This Row],[DATE]],"MMM")</f>
        <v>Apr</v>
      </c>
      <c r="P337" s="5" t="str">
        <f>TEXT(InputData[[#This Row],[DATE]],"MMMM")</f>
        <v>April</v>
      </c>
      <c r="Q337" s="5">
        <f>YEAR(InputData[[#This Row],[DATE]])</f>
        <v>2022</v>
      </c>
    </row>
    <row r="338" spans="1:17" x14ac:dyDescent="0.25">
      <c r="A338" s="11">
        <v>44674</v>
      </c>
      <c r="B338" s="12" t="s">
        <v>98</v>
      </c>
      <c r="C338" s="3">
        <v>15</v>
      </c>
      <c r="D338" s="3" t="s">
        <v>106</v>
      </c>
      <c r="E338" s="3" t="s">
        <v>106</v>
      </c>
      <c r="F338" s="13">
        <v>0</v>
      </c>
      <c r="G338" t="str">
        <f>VLOOKUP(InputData[[#This Row],[PRODUCT ID]],MasterData[],2,0)</f>
        <v>Product44</v>
      </c>
      <c r="H338" t="str">
        <f>VLOOKUP(InputData[[#This Row],[PRODUCT ID]],MasterData[],3,0)</f>
        <v>Category05</v>
      </c>
      <c r="I338" t="str">
        <f>VLOOKUP(InputData[[#This Row],[PRODUCT ID]],MasterData[],4,0)</f>
        <v>Kg</v>
      </c>
      <c r="J338" s="6">
        <f>VLOOKUP(InputData[[#This Row],[PRODUCT ID]],MasterData[],5,0)</f>
        <v>76</v>
      </c>
      <c r="K338" s="6">
        <f>VLOOKUP(InputData[[#This Row],[PRODUCT ID]],MasterData[],6,0)</f>
        <v>82.08</v>
      </c>
      <c r="L338" s="6">
        <f>InputData[[#This Row],[BUYING PRIZE]]*InputData[[#This Row],[QUANTITY]]</f>
        <v>1140</v>
      </c>
      <c r="M338" s="6">
        <f>InputData[[#This Row],[SELLING PRICE]]*InputData[[#This Row],[QUANTITY]]*(1-InputData[[#This Row],[DISCOUNT %]])</f>
        <v>1231.2</v>
      </c>
      <c r="N338" s="5">
        <f>DAY(InputData[[#This Row],[DATE]])</f>
        <v>23</v>
      </c>
      <c r="O338" s="5" t="str">
        <f>TEXT(InputData[[#This Row],[DATE]],"MMM")</f>
        <v>Apr</v>
      </c>
      <c r="P338" s="5" t="str">
        <f>TEXT(InputData[[#This Row],[DATE]],"MMMM")</f>
        <v>April</v>
      </c>
      <c r="Q338" s="5">
        <f>YEAR(InputData[[#This Row],[DATE]])</f>
        <v>2022</v>
      </c>
    </row>
    <row r="339" spans="1:17" x14ac:dyDescent="0.25">
      <c r="A339" s="11">
        <v>44675</v>
      </c>
      <c r="B339" s="12" t="s">
        <v>77</v>
      </c>
      <c r="C339" s="3">
        <v>4</v>
      </c>
      <c r="D339" s="3" t="s">
        <v>108</v>
      </c>
      <c r="E339" s="3" t="s">
        <v>106</v>
      </c>
      <c r="F339" s="13">
        <v>0</v>
      </c>
      <c r="G339" t="str">
        <f>VLOOKUP(InputData[[#This Row],[PRODUCT ID]],MasterData[],2,0)</f>
        <v>Product34</v>
      </c>
      <c r="H339" t="str">
        <f>VLOOKUP(InputData[[#This Row],[PRODUCT ID]],MasterData[],3,0)</f>
        <v>Category04</v>
      </c>
      <c r="I339" t="str">
        <f>VLOOKUP(InputData[[#This Row],[PRODUCT ID]],MasterData[],4,0)</f>
        <v>Lt</v>
      </c>
      <c r="J339" s="6">
        <f>VLOOKUP(InputData[[#This Row],[PRODUCT ID]],MasterData[],5,0)</f>
        <v>55</v>
      </c>
      <c r="K339" s="6">
        <f>VLOOKUP(InputData[[#This Row],[PRODUCT ID]],MasterData[],6,0)</f>
        <v>58.3</v>
      </c>
      <c r="L339" s="6">
        <f>InputData[[#This Row],[BUYING PRIZE]]*InputData[[#This Row],[QUANTITY]]</f>
        <v>220</v>
      </c>
      <c r="M339" s="6">
        <f>InputData[[#This Row],[SELLING PRICE]]*InputData[[#This Row],[QUANTITY]]*(1-InputData[[#This Row],[DISCOUNT %]])</f>
        <v>233.2</v>
      </c>
      <c r="N339" s="5">
        <f>DAY(InputData[[#This Row],[DATE]])</f>
        <v>24</v>
      </c>
      <c r="O339" s="5" t="str">
        <f>TEXT(InputData[[#This Row],[DATE]],"MMM")</f>
        <v>Apr</v>
      </c>
      <c r="P339" s="5" t="str">
        <f>TEXT(InputData[[#This Row],[DATE]],"MMMM")</f>
        <v>April</v>
      </c>
      <c r="Q339" s="5">
        <f>YEAR(InputData[[#This Row],[DATE]])</f>
        <v>2022</v>
      </c>
    </row>
    <row r="340" spans="1:17" x14ac:dyDescent="0.25">
      <c r="A340" s="11">
        <v>44676</v>
      </c>
      <c r="B340" s="12" t="s">
        <v>14</v>
      </c>
      <c r="C340" s="3">
        <v>9</v>
      </c>
      <c r="D340" s="3" t="s">
        <v>108</v>
      </c>
      <c r="E340" s="3" t="s">
        <v>107</v>
      </c>
      <c r="F340" s="13">
        <v>0</v>
      </c>
      <c r="G340" t="str">
        <f>VLOOKUP(InputData[[#This Row],[PRODUCT ID]],MasterData[],2,0)</f>
        <v>Product04</v>
      </c>
      <c r="H340" t="str">
        <f>VLOOKUP(InputData[[#This Row],[PRODUCT ID]],MasterData[],3,0)</f>
        <v>Category01</v>
      </c>
      <c r="I340" t="str">
        <f>VLOOKUP(InputData[[#This Row],[PRODUCT ID]],MasterData[],4,0)</f>
        <v>Lt</v>
      </c>
      <c r="J340" s="6">
        <f>VLOOKUP(InputData[[#This Row],[PRODUCT ID]],MasterData[],5,0)</f>
        <v>44</v>
      </c>
      <c r="K340" s="6">
        <f>VLOOKUP(InputData[[#This Row],[PRODUCT ID]],MasterData[],6,0)</f>
        <v>48.84</v>
      </c>
      <c r="L340" s="6">
        <f>InputData[[#This Row],[BUYING PRIZE]]*InputData[[#This Row],[QUANTITY]]</f>
        <v>396</v>
      </c>
      <c r="M340" s="6">
        <f>InputData[[#This Row],[SELLING PRICE]]*InputData[[#This Row],[QUANTITY]]*(1-InputData[[#This Row],[DISCOUNT %]])</f>
        <v>439.56000000000006</v>
      </c>
      <c r="N340" s="5">
        <f>DAY(InputData[[#This Row],[DATE]])</f>
        <v>25</v>
      </c>
      <c r="O340" s="5" t="str">
        <f>TEXT(InputData[[#This Row],[DATE]],"MMM")</f>
        <v>Apr</v>
      </c>
      <c r="P340" s="5" t="str">
        <f>TEXT(InputData[[#This Row],[DATE]],"MMMM")</f>
        <v>April</v>
      </c>
      <c r="Q340" s="5">
        <f>YEAR(InputData[[#This Row],[DATE]])</f>
        <v>2022</v>
      </c>
    </row>
    <row r="341" spans="1:17" x14ac:dyDescent="0.25">
      <c r="A341" s="11">
        <v>44676</v>
      </c>
      <c r="B341" s="12" t="s">
        <v>12</v>
      </c>
      <c r="C341" s="3">
        <v>8</v>
      </c>
      <c r="D341" s="3" t="s">
        <v>106</v>
      </c>
      <c r="E341" s="3" t="s">
        <v>106</v>
      </c>
      <c r="F341" s="13">
        <v>0</v>
      </c>
      <c r="G341" t="str">
        <f>VLOOKUP(InputData[[#This Row],[PRODUCT ID]],MasterData[],2,0)</f>
        <v>Product03</v>
      </c>
      <c r="H341" t="str">
        <f>VLOOKUP(InputData[[#This Row],[PRODUCT ID]],MasterData[],3,0)</f>
        <v>Category01</v>
      </c>
      <c r="I341" t="str">
        <f>VLOOKUP(InputData[[#This Row],[PRODUCT ID]],MasterData[],4,0)</f>
        <v>Kg</v>
      </c>
      <c r="J341" s="6">
        <f>VLOOKUP(InputData[[#This Row],[PRODUCT ID]],MasterData[],5,0)</f>
        <v>71</v>
      </c>
      <c r="K341" s="6">
        <f>VLOOKUP(InputData[[#This Row],[PRODUCT ID]],MasterData[],6,0)</f>
        <v>80.94</v>
      </c>
      <c r="L341" s="6">
        <f>InputData[[#This Row],[BUYING PRIZE]]*InputData[[#This Row],[QUANTITY]]</f>
        <v>568</v>
      </c>
      <c r="M341" s="6">
        <f>InputData[[#This Row],[SELLING PRICE]]*InputData[[#This Row],[QUANTITY]]*(1-InputData[[#This Row],[DISCOUNT %]])</f>
        <v>647.52</v>
      </c>
      <c r="N341" s="5">
        <f>DAY(InputData[[#This Row],[DATE]])</f>
        <v>25</v>
      </c>
      <c r="O341" s="5" t="str">
        <f>TEXT(InputData[[#This Row],[DATE]],"MMM")</f>
        <v>Apr</v>
      </c>
      <c r="P341" s="5" t="str">
        <f>TEXT(InputData[[#This Row],[DATE]],"MMMM")</f>
        <v>April</v>
      </c>
      <c r="Q341" s="5">
        <f>YEAR(InputData[[#This Row],[DATE]])</f>
        <v>2022</v>
      </c>
    </row>
    <row r="342" spans="1:17" x14ac:dyDescent="0.25">
      <c r="A342" s="11">
        <v>44677</v>
      </c>
      <c r="B342" s="12" t="s">
        <v>63</v>
      </c>
      <c r="C342" s="3">
        <v>2</v>
      </c>
      <c r="D342" s="3" t="s">
        <v>108</v>
      </c>
      <c r="E342" s="3" t="s">
        <v>107</v>
      </c>
      <c r="F342" s="13">
        <v>0</v>
      </c>
      <c r="G342" t="str">
        <f>VLOOKUP(InputData[[#This Row],[PRODUCT ID]],MasterData[],2,0)</f>
        <v>Product27</v>
      </c>
      <c r="H342" t="str">
        <f>VLOOKUP(InputData[[#This Row],[PRODUCT ID]],MasterData[],3,0)</f>
        <v>Category04</v>
      </c>
      <c r="I342" t="str">
        <f>VLOOKUP(InputData[[#This Row],[PRODUCT ID]],MasterData[],4,0)</f>
        <v>Lt</v>
      </c>
      <c r="J342" s="6">
        <f>VLOOKUP(InputData[[#This Row],[PRODUCT ID]],MasterData[],5,0)</f>
        <v>48</v>
      </c>
      <c r="K342" s="6">
        <f>VLOOKUP(InputData[[#This Row],[PRODUCT ID]],MasterData[],6,0)</f>
        <v>57.120000000000005</v>
      </c>
      <c r="L342" s="6">
        <f>InputData[[#This Row],[BUYING PRIZE]]*InputData[[#This Row],[QUANTITY]]</f>
        <v>96</v>
      </c>
      <c r="M342" s="6">
        <f>InputData[[#This Row],[SELLING PRICE]]*InputData[[#This Row],[QUANTITY]]*(1-InputData[[#This Row],[DISCOUNT %]])</f>
        <v>114.24000000000001</v>
      </c>
      <c r="N342" s="5">
        <f>DAY(InputData[[#This Row],[DATE]])</f>
        <v>26</v>
      </c>
      <c r="O342" s="5" t="str">
        <f>TEXT(InputData[[#This Row],[DATE]],"MMM")</f>
        <v>Apr</v>
      </c>
      <c r="P342" s="5" t="str">
        <f>TEXT(InputData[[#This Row],[DATE]],"MMMM")</f>
        <v>April</v>
      </c>
      <c r="Q342" s="5">
        <f>YEAR(InputData[[#This Row],[DATE]])</f>
        <v>2022</v>
      </c>
    </row>
    <row r="343" spans="1:17" x14ac:dyDescent="0.25">
      <c r="A343" s="11">
        <v>44679</v>
      </c>
      <c r="B343" s="12" t="s">
        <v>35</v>
      </c>
      <c r="C343" s="3">
        <v>14</v>
      </c>
      <c r="D343" s="3" t="s">
        <v>108</v>
      </c>
      <c r="E343" s="3" t="s">
        <v>107</v>
      </c>
      <c r="F343" s="13">
        <v>0</v>
      </c>
      <c r="G343" t="str">
        <f>VLOOKUP(InputData[[#This Row],[PRODUCT ID]],MasterData[],2,0)</f>
        <v>Product14</v>
      </c>
      <c r="H343" t="str">
        <f>VLOOKUP(InputData[[#This Row],[PRODUCT ID]],MasterData[],3,0)</f>
        <v>Category02</v>
      </c>
      <c r="I343" t="str">
        <f>VLOOKUP(InputData[[#This Row],[PRODUCT ID]],MasterData[],4,0)</f>
        <v>Kg</v>
      </c>
      <c r="J343" s="6">
        <f>VLOOKUP(InputData[[#This Row],[PRODUCT ID]],MasterData[],5,0)</f>
        <v>112</v>
      </c>
      <c r="K343" s="6">
        <f>VLOOKUP(InputData[[#This Row],[PRODUCT ID]],MasterData[],6,0)</f>
        <v>146.72</v>
      </c>
      <c r="L343" s="6">
        <f>InputData[[#This Row],[BUYING PRIZE]]*InputData[[#This Row],[QUANTITY]]</f>
        <v>1568</v>
      </c>
      <c r="M343" s="6">
        <f>InputData[[#This Row],[SELLING PRICE]]*InputData[[#This Row],[QUANTITY]]*(1-InputData[[#This Row],[DISCOUNT %]])</f>
        <v>2054.08</v>
      </c>
      <c r="N343" s="5">
        <f>DAY(InputData[[#This Row],[DATE]])</f>
        <v>28</v>
      </c>
      <c r="O343" s="5" t="str">
        <f>TEXT(InputData[[#This Row],[DATE]],"MMM")</f>
        <v>Apr</v>
      </c>
      <c r="P343" s="5" t="str">
        <f>TEXT(InputData[[#This Row],[DATE]],"MMMM")</f>
        <v>April</v>
      </c>
      <c r="Q343" s="5">
        <f>YEAR(InputData[[#This Row],[DATE]])</f>
        <v>2022</v>
      </c>
    </row>
    <row r="344" spans="1:17" x14ac:dyDescent="0.25">
      <c r="A344" s="11">
        <v>44681</v>
      </c>
      <c r="B344" s="12" t="s">
        <v>39</v>
      </c>
      <c r="C344" s="3">
        <v>13</v>
      </c>
      <c r="D344" s="3" t="s">
        <v>106</v>
      </c>
      <c r="E344" s="3" t="s">
        <v>106</v>
      </c>
      <c r="F344" s="13">
        <v>0</v>
      </c>
      <c r="G344" t="str">
        <f>VLOOKUP(InputData[[#This Row],[PRODUCT ID]],MasterData[],2,0)</f>
        <v>Product16</v>
      </c>
      <c r="H344" t="str">
        <f>VLOOKUP(InputData[[#This Row],[PRODUCT ID]],MasterData[],3,0)</f>
        <v>Category02</v>
      </c>
      <c r="I344" t="str">
        <f>VLOOKUP(InputData[[#This Row],[PRODUCT ID]],MasterData[],4,0)</f>
        <v>No.</v>
      </c>
      <c r="J344" s="6">
        <f>VLOOKUP(InputData[[#This Row],[PRODUCT ID]],MasterData[],5,0)</f>
        <v>13</v>
      </c>
      <c r="K344" s="6">
        <f>VLOOKUP(InputData[[#This Row],[PRODUCT ID]],MasterData[],6,0)</f>
        <v>16.64</v>
      </c>
      <c r="L344" s="6">
        <f>InputData[[#This Row],[BUYING PRIZE]]*InputData[[#This Row],[QUANTITY]]</f>
        <v>169</v>
      </c>
      <c r="M344" s="6">
        <f>InputData[[#This Row],[SELLING PRICE]]*InputData[[#This Row],[QUANTITY]]*(1-InputData[[#This Row],[DISCOUNT %]])</f>
        <v>216.32</v>
      </c>
      <c r="N344" s="5">
        <f>DAY(InputData[[#This Row],[DATE]])</f>
        <v>30</v>
      </c>
      <c r="O344" s="5" t="str">
        <f>TEXT(InputData[[#This Row],[DATE]],"MMM")</f>
        <v>Apr</v>
      </c>
      <c r="P344" s="5" t="str">
        <f>TEXT(InputData[[#This Row],[DATE]],"MMMM")</f>
        <v>April</v>
      </c>
      <c r="Q344" s="5">
        <f>YEAR(InputData[[#This Row],[DATE]])</f>
        <v>2022</v>
      </c>
    </row>
    <row r="345" spans="1:17" x14ac:dyDescent="0.25">
      <c r="A345" s="11">
        <v>44681</v>
      </c>
      <c r="B345" s="12" t="s">
        <v>63</v>
      </c>
      <c r="C345" s="3">
        <v>8</v>
      </c>
      <c r="D345" s="3" t="s">
        <v>108</v>
      </c>
      <c r="E345" s="3" t="s">
        <v>106</v>
      </c>
      <c r="F345" s="13">
        <v>0</v>
      </c>
      <c r="G345" t="str">
        <f>VLOOKUP(InputData[[#This Row],[PRODUCT ID]],MasterData[],2,0)</f>
        <v>Product27</v>
      </c>
      <c r="H345" t="str">
        <f>VLOOKUP(InputData[[#This Row],[PRODUCT ID]],MasterData[],3,0)</f>
        <v>Category04</v>
      </c>
      <c r="I345" t="str">
        <f>VLOOKUP(InputData[[#This Row],[PRODUCT ID]],MasterData[],4,0)</f>
        <v>Lt</v>
      </c>
      <c r="J345" s="6">
        <f>VLOOKUP(InputData[[#This Row],[PRODUCT ID]],MasterData[],5,0)</f>
        <v>48</v>
      </c>
      <c r="K345" s="6">
        <f>VLOOKUP(InputData[[#This Row],[PRODUCT ID]],MasterData[],6,0)</f>
        <v>57.120000000000005</v>
      </c>
      <c r="L345" s="6">
        <f>InputData[[#This Row],[BUYING PRIZE]]*InputData[[#This Row],[QUANTITY]]</f>
        <v>384</v>
      </c>
      <c r="M345" s="6">
        <f>InputData[[#This Row],[SELLING PRICE]]*InputData[[#This Row],[QUANTITY]]*(1-InputData[[#This Row],[DISCOUNT %]])</f>
        <v>456.96000000000004</v>
      </c>
      <c r="N345" s="5">
        <f>DAY(InputData[[#This Row],[DATE]])</f>
        <v>30</v>
      </c>
      <c r="O345" s="5" t="str">
        <f>TEXT(InputData[[#This Row],[DATE]],"MMM")</f>
        <v>Apr</v>
      </c>
      <c r="P345" s="5" t="str">
        <f>TEXT(InputData[[#This Row],[DATE]],"MMMM")</f>
        <v>April</v>
      </c>
      <c r="Q345" s="5">
        <f>YEAR(InputData[[#This Row],[DATE]])</f>
        <v>2022</v>
      </c>
    </row>
    <row r="346" spans="1:17" x14ac:dyDescent="0.25">
      <c r="A346" s="11">
        <v>44682</v>
      </c>
      <c r="B346" s="12" t="s">
        <v>77</v>
      </c>
      <c r="C346" s="3">
        <v>9</v>
      </c>
      <c r="D346" s="3" t="s">
        <v>105</v>
      </c>
      <c r="E346" s="3" t="s">
        <v>106</v>
      </c>
      <c r="F346" s="13">
        <v>0</v>
      </c>
      <c r="G346" t="str">
        <f>VLOOKUP(InputData[[#This Row],[PRODUCT ID]],MasterData[],2,0)</f>
        <v>Product34</v>
      </c>
      <c r="H346" t="str">
        <f>VLOOKUP(InputData[[#This Row],[PRODUCT ID]],MasterData[],3,0)</f>
        <v>Category04</v>
      </c>
      <c r="I346" t="str">
        <f>VLOOKUP(InputData[[#This Row],[PRODUCT ID]],MasterData[],4,0)</f>
        <v>Lt</v>
      </c>
      <c r="J346" s="6">
        <f>VLOOKUP(InputData[[#This Row],[PRODUCT ID]],MasterData[],5,0)</f>
        <v>55</v>
      </c>
      <c r="K346" s="6">
        <f>VLOOKUP(InputData[[#This Row],[PRODUCT ID]],MasterData[],6,0)</f>
        <v>58.3</v>
      </c>
      <c r="L346" s="6">
        <f>InputData[[#This Row],[BUYING PRIZE]]*InputData[[#This Row],[QUANTITY]]</f>
        <v>495</v>
      </c>
      <c r="M346" s="6">
        <f>InputData[[#This Row],[SELLING PRICE]]*InputData[[#This Row],[QUANTITY]]*(1-InputData[[#This Row],[DISCOUNT %]])</f>
        <v>524.69999999999993</v>
      </c>
      <c r="N346" s="5">
        <f>DAY(InputData[[#This Row],[DATE]])</f>
        <v>1</v>
      </c>
      <c r="O346" s="5" t="str">
        <f>TEXT(InputData[[#This Row],[DATE]],"MMM")</f>
        <v>May</v>
      </c>
      <c r="P346" s="5" t="str">
        <f>TEXT(InputData[[#This Row],[DATE]],"MMMM")</f>
        <v>May</v>
      </c>
      <c r="Q346" s="5">
        <f>YEAR(InputData[[#This Row],[DATE]])</f>
        <v>2022</v>
      </c>
    </row>
    <row r="347" spans="1:17" x14ac:dyDescent="0.25">
      <c r="A347" s="11">
        <v>44682</v>
      </c>
      <c r="B347" s="12" t="s">
        <v>75</v>
      </c>
      <c r="C347" s="3">
        <v>6</v>
      </c>
      <c r="D347" s="3" t="s">
        <v>106</v>
      </c>
      <c r="E347" s="3" t="s">
        <v>106</v>
      </c>
      <c r="F347" s="13">
        <v>0</v>
      </c>
      <c r="G347" t="str">
        <f>VLOOKUP(InputData[[#This Row],[PRODUCT ID]],MasterData[],2,0)</f>
        <v>Product33</v>
      </c>
      <c r="H347" t="str">
        <f>VLOOKUP(InputData[[#This Row],[PRODUCT ID]],MasterData[],3,0)</f>
        <v>Category04</v>
      </c>
      <c r="I347" t="str">
        <f>VLOOKUP(InputData[[#This Row],[PRODUCT ID]],MasterData[],4,0)</f>
        <v>Kg</v>
      </c>
      <c r="J347" s="6">
        <f>VLOOKUP(InputData[[#This Row],[PRODUCT ID]],MasterData[],5,0)</f>
        <v>95</v>
      </c>
      <c r="K347" s="6">
        <f>VLOOKUP(InputData[[#This Row],[PRODUCT ID]],MasterData[],6,0)</f>
        <v>119.7</v>
      </c>
      <c r="L347" s="6">
        <f>InputData[[#This Row],[BUYING PRIZE]]*InputData[[#This Row],[QUANTITY]]</f>
        <v>570</v>
      </c>
      <c r="M347" s="6">
        <f>InputData[[#This Row],[SELLING PRICE]]*InputData[[#This Row],[QUANTITY]]*(1-InputData[[#This Row],[DISCOUNT %]])</f>
        <v>718.2</v>
      </c>
      <c r="N347" s="5">
        <f>DAY(InputData[[#This Row],[DATE]])</f>
        <v>1</v>
      </c>
      <c r="O347" s="5" t="str">
        <f>TEXT(InputData[[#This Row],[DATE]],"MMM")</f>
        <v>May</v>
      </c>
      <c r="P347" s="5" t="str">
        <f>TEXT(InputData[[#This Row],[DATE]],"MMMM")</f>
        <v>May</v>
      </c>
      <c r="Q347" s="5">
        <f>YEAR(InputData[[#This Row],[DATE]])</f>
        <v>2022</v>
      </c>
    </row>
    <row r="348" spans="1:17" x14ac:dyDescent="0.25">
      <c r="A348" s="11">
        <v>44683</v>
      </c>
      <c r="B348" s="12" t="s">
        <v>33</v>
      </c>
      <c r="C348" s="3">
        <v>4</v>
      </c>
      <c r="D348" s="3" t="s">
        <v>106</v>
      </c>
      <c r="E348" s="3" t="s">
        <v>107</v>
      </c>
      <c r="F348" s="13">
        <v>0</v>
      </c>
      <c r="G348" t="str">
        <f>VLOOKUP(InputData[[#This Row],[PRODUCT ID]],MasterData[],2,0)</f>
        <v>Product13</v>
      </c>
      <c r="H348" t="str">
        <f>VLOOKUP(InputData[[#This Row],[PRODUCT ID]],MasterData[],3,0)</f>
        <v>Category02</v>
      </c>
      <c r="I348" t="str">
        <f>VLOOKUP(InputData[[#This Row],[PRODUCT ID]],MasterData[],4,0)</f>
        <v>Kg</v>
      </c>
      <c r="J348" s="6">
        <f>VLOOKUP(InputData[[#This Row],[PRODUCT ID]],MasterData[],5,0)</f>
        <v>112</v>
      </c>
      <c r="K348" s="6">
        <f>VLOOKUP(InputData[[#This Row],[PRODUCT ID]],MasterData[],6,0)</f>
        <v>122.08</v>
      </c>
      <c r="L348" s="6">
        <f>InputData[[#This Row],[BUYING PRIZE]]*InputData[[#This Row],[QUANTITY]]</f>
        <v>448</v>
      </c>
      <c r="M348" s="6">
        <f>InputData[[#This Row],[SELLING PRICE]]*InputData[[#This Row],[QUANTITY]]*(1-InputData[[#This Row],[DISCOUNT %]])</f>
        <v>488.32</v>
      </c>
      <c r="N348" s="5">
        <f>DAY(InputData[[#This Row],[DATE]])</f>
        <v>2</v>
      </c>
      <c r="O348" s="5" t="str">
        <f>TEXT(InputData[[#This Row],[DATE]],"MMM")</f>
        <v>May</v>
      </c>
      <c r="P348" s="5" t="str">
        <f>TEXT(InputData[[#This Row],[DATE]],"MMMM")</f>
        <v>May</v>
      </c>
      <c r="Q348" s="5">
        <f>YEAR(InputData[[#This Row],[DATE]])</f>
        <v>2022</v>
      </c>
    </row>
    <row r="349" spans="1:17" x14ac:dyDescent="0.25">
      <c r="A349" s="11">
        <v>44685</v>
      </c>
      <c r="B349" s="12" t="s">
        <v>47</v>
      </c>
      <c r="C349" s="3">
        <v>10</v>
      </c>
      <c r="D349" s="3" t="s">
        <v>108</v>
      </c>
      <c r="E349" s="3" t="s">
        <v>106</v>
      </c>
      <c r="F349" s="13">
        <v>0</v>
      </c>
      <c r="G349" t="str">
        <f>VLOOKUP(InputData[[#This Row],[PRODUCT ID]],MasterData[],2,0)</f>
        <v>Product20</v>
      </c>
      <c r="H349" t="str">
        <f>VLOOKUP(InputData[[#This Row],[PRODUCT ID]],MasterData[],3,0)</f>
        <v>Category03</v>
      </c>
      <c r="I349" t="str">
        <f>VLOOKUP(InputData[[#This Row],[PRODUCT ID]],MasterData[],4,0)</f>
        <v>Lt</v>
      </c>
      <c r="J349" s="6">
        <f>VLOOKUP(InputData[[#This Row],[PRODUCT ID]],MasterData[],5,0)</f>
        <v>61</v>
      </c>
      <c r="K349" s="6">
        <f>VLOOKUP(InputData[[#This Row],[PRODUCT ID]],MasterData[],6,0)</f>
        <v>76.25</v>
      </c>
      <c r="L349" s="6">
        <f>InputData[[#This Row],[BUYING PRIZE]]*InputData[[#This Row],[QUANTITY]]</f>
        <v>610</v>
      </c>
      <c r="M349" s="6">
        <f>InputData[[#This Row],[SELLING PRICE]]*InputData[[#This Row],[QUANTITY]]*(1-InputData[[#This Row],[DISCOUNT %]])</f>
        <v>762.5</v>
      </c>
      <c r="N349" s="5">
        <f>DAY(InputData[[#This Row],[DATE]])</f>
        <v>4</v>
      </c>
      <c r="O349" s="5" t="str">
        <f>TEXT(InputData[[#This Row],[DATE]],"MMM")</f>
        <v>May</v>
      </c>
      <c r="P349" s="5" t="str">
        <f>TEXT(InputData[[#This Row],[DATE]],"MMMM")</f>
        <v>May</v>
      </c>
      <c r="Q349" s="5">
        <f>YEAR(InputData[[#This Row],[DATE]])</f>
        <v>2022</v>
      </c>
    </row>
    <row r="350" spans="1:17" x14ac:dyDescent="0.25">
      <c r="A350" s="11">
        <v>44687</v>
      </c>
      <c r="B350" s="12" t="s">
        <v>77</v>
      </c>
      <c r="C350" s="3">
        <v>7</v>
      </c>
      <c r="D350" s="3" t="s">
        <v>108</v>
      </c>
      <c r="E350" s="3" t="s">
        <v>106</v>
      </c>
      <c r="F350" s="13">
        <v>0</v>
      </c>
      <c r="G350" t="str">
        <f>VLOOKUP(InputData[[#This Row],[PRODUCT ID]],MasterData[],2,0)</f>
        <v>Product34</v>
      </c>
      <c r="H350" t="str">
        <f>VLOOKUP(InputData[[#This Row],[PRODUCT ID]],MasterData[],3,0)</f>
        <v>Category04</v>
      </c>
      <c r="I350" t="str">
        <f>VLOOKUP(InputData[[#This Row],[PRODUCT ID]],MasterData[],4,0)</f>
        <v>Lt</v>
      </c>
      <c r="J350" s="6">
        <f>VLOOKUP(InputData[[#This Row],[PRODUCT ID]],MasterData[],5,0)</f>
        <v>55</v>
      </c>
      <c r="K350" s="6">
        <f>VLOOKUP(InputData[[#This Row],[PRODUCT ID]],MasterData[],6,0)</f>
        <v>58.3</v>
      </c>
      <c r="L350" s="6">
        <f>InputData[[#This Row],[BUYING PRIZE]]*InputData[[#This Row],[QUANTITY]]</f>
        <v>385</v>
      </c>
      <c r="M350" s="6">
        <f>InputData[[#This Row],[SELLING PRICE]]*InputData[[#This Row],[QUANTITY]]*(1-InputData[[#This Row],[DISCOUNT %]])</f>
        <v>408.09999999999997</v>
      </c>
      <c r="N350" s="5">
        <f>DAY(InputData[[#This Row],[DATE]])</f>
        <v>6</v>
      </c>
      <c r="O350" s="5" t="str">
        <f>TEXT(InputData[[#This Row],[DATE]],"MMM")</f>
        <v>May</v>
      </c>
      <c r="P350" s="5" t="str">
        <f>TEXT(InputData[[#This Row],[DATE]],"MMMM")</f>
        <v>May</v>
      </c>
      <c r="Q350" s="5">
        <f>YEAR(InputData[[#This Row],[DATE]])</f>
        <v>2022</v>
      </c>
    </row>
    <row r="351" spans="1:17" x14ac:dyDescent="0.25">
      <c r="A351" s="11">
        <v>44688</v>
      </c>
      <c r="B351" s="12" t="s">
        <v>37</v>
      </c>
      <c r="C351" s="3">
        <v>4</v>
      </c>
      <c r="D351" s="3" t="s">
        <v>106</v>
      </c>
      <c r="E351" s="3" t="s">
        <v>107</v>
      </c>
      <c r="F351" s="13">
        <v>0</v>
      </c>
      <c r="G351" t="str">
        <f>VLOOKUP(InputData[[#This Row],[PRODUCT ID]],MasterData[],2,0)</f>
        <v>Product15</v>
      </c>
      <c r="H351" t="str">
        <f>VLOOKUP(InputData[[#This Row],[PRODUCT ID]],MasterData[],3,0)</f>
        <v>Category02</v>
      </c>
      <c r="I351" t="str">
        <f>VLOOKUP(InputData[[#This Row],[PRODUCT ID]],MasterData[],4,0)</f>
        <v>No.</v>
      </c>
      <c r="J351" s="6">
        <f>VLOOKUP(InputData[[#This Row],[PRODUCT ID]],MasterData[],5,0)</f>
        <v>12</v>
      </c>
      <c r="K351" s="6">
        <f>VLOOKUP(InputData[[#This Row],[PRODUCT ID]],MasterData[],6,0)</f>
        <v>15.719999999999999</v>
      </c>
      <c r="L351" s="6">
        <f>InputData[[#This Row],[BUYING PRIZE]]*InputData[[#This Row],[QUANTITY]]</f>
        <v>48</v>
      </c>
      <c r="M351" s="6">
        <f>InputData[[#This Row],[SELLING PRICE]]*InputData[[#This Row],[QUANTITY]]*(1-InputData[[#This Row],[DISCOUNT %]])</f>
        <v>62.879999999999995</v>
      </c>
      <c r="N351" s="5">
        <f>DAY(InputData[[#This Row],[DATE]])</f>
        <v>7</v>
      </c>
      <c r="O351" s="5" t="str">
        <f>TEXT(InputData[[#This Row],[DATE]],"MMM")</f>
        <v>May</v>
      </c>
      <c r="P351" s="5" t="str">
        <f>TEXT(InputData[[#This Row],[DATE]],"MMMM")</f>
        <v>May</v>
      </c>
      <c r="Q351" s="5">
        <f>YEAR(InputData[[#This Row],[DATE]])</f>
        <v>2022</v>
      </c>
    </row>
    <row r="352" spans="1:17" x14ac:dyDescent="0.25">
      <c r="A352" s="11">
        <v>44688</v>
      </c>
      <c r="B352" s="12" t="s">
        <v>63</v>
      </c>
      <c r="C352" s="3">
        <v>1</v>
      </c>
      <c r="D352" s="3" t="s">
        <v>106</v>
      </c>
      <c r="E352" s="3" t="s">
        <v>106</v>
      </c>
      <c r="F352" s="13">
        <v>0</v>
      </c>
      <c r="G352" t="str">
        <f>VLOOKUP(InputData[[#This Row],[PRODUCT ID]],MasterData[],2,0)</f>
        <v>Product27</v>
      </c>
      <c r="H352" t="str">
        <f>VLOOKUP(InputData[[#This Row],[PRODUCT ID]],MasterData[],3,0)</f>
        <v>Category04</v>
      </c>
      <c r="I352" t="str">
        <f>VLOOKUP(InputData[[#This Row],[PRODUCT ID]],MasterData[],4,0)</f>
        <v>Lt</v>
      </c>
      <c r="J352" s="6">
        <f>VLOOKUP(InputData[[#This Row],[PRODUCT ID]],MasterData[],5,0)</f>
        <v>48</v>
      </c>
      <c r="K352" s="6">
        <f>VLOOKUP(InputData[[#This Row],[PRODUCT ID]],MasterData[],6,0)</f>
        <v>57.120000000000005</v>
      </c>
      <c r="L352" s="6">
        <f>InputData[[#This Row],[BUYING PRIZE]]*InputData[[#This Row],[QUANTITY]]</f>
        <v>48</v>
      </c>
      <c r="M352" s="6">
        <f>InputData[[#This Row],[SELLING PRICE]]*InputData[[#This Row],[QUANTITY]]*(1-InputData[[#This Row],[DISCOUNT %]])</f>
        <v>57.120000000000005</v>
      </c>
      <c r="N352" s="5">
        <f>DAY(InputData[[#This Row],[DATE]])</f>
        <v>7</v>
      </c>
      <c r="O352" s="5" t="str">
        <f>TEXT(InputData[[#This Row],[DATE]],"MMM")</f>
        <v>May</v>
      </c>
      <c r="P352" s="5" t="str">
        <f>TEXT(InputData[[#This Row],[DATE]],"MMMM")</f>
        <v>May</v>
      </c>
      <c r="Q352" s="5">
        <f>YEAR(InputData[[#This Row],[DATE]])</f>
        <v>2022</v>
      </c>
    </row>
    <row r="353" spans="1:17" x14ac:dyDescent="0.25">
      <c r="A353" s="11">
        <v>44689</v>
      </c>
      <c r="B353" s="12" t="s">
        <v>52</v>
      </c>
      <c r="C353" s="3">
        <v>7</v>
      </c>
      <c r="D353" s="3" t="s">
        <v>106</v>
      </c>
      <c r="E353" s="3" t="s">
        <v>106</v>
      </c>
      <c r="F353" s="13">
        <v>0</v>
      </c>
      <c r="G353" t="str">
        <f>VLOOKUP(InputData[[#This Row],[PRODUCT ID]],MasterData[],2,0)</f>
        <v>Product22</v>
      </c>
      <c r="H353" t="str">
        <f>VLOOKUP(InputData[[#This Row],[PRODUCT ID]],MasterData[],3,0)</f>
        <v>Category03</v>
      </c>
      <c r="I353" t="str">
        <f>VLOOKUP(InputData[[#This Row],[PRODUCT ID]],MasterData[],4,0)</f>
        <v>Ft</v>
      </c>
      <c r="J353" s="6">
        <f>VLOOKUP(InputData[[#This Row],[PRODUCT ID]],MasterData[],5,0)</f>
        <v>121</v>
      </c>
      <c r="K353" s="6">
        <f>VLOOKUP(InputData[[#This Row],[PRODUCT ID]],MasterData[],6,0)</f>
        <v>141.57</v>
      </c>
      <c r="L353" s="6">
        <f>InputData[[#This Row],[BUYING PRIZE]]*InputData[[#This Row],[QUANTITY]]</f>
        <v>847</v>
      </c>
      <c r="M353" s="6">
        <f>InputData[[#This Row],[SELLING PRICE]]*InputData[[#This Row],[QUANTITY]]*(1-InputData[[#This Row],[DISCOUNT %]])</f>
        <v>990.99</v>
      </c>
      <c r="N353" s="5">
        <f>DAY(InputData[[#This Row],[DATE]])</f>
        <v>8</v>
      </c>
      <c r="O353" s="5" t="str">
        <f>TEXT(InputData[[#This Row],[DATE]],"MMM")</f>
        <v>May</v>
      </c>
      <c r="P353" s="5" t="str">
        <f>TEXT(InputData[[#This Row],[DATE]],"MMMM")</f>
        <v>May</v>
      </c>
      <c r="Q353" s="5">
        <f>YEAR(InputData[[#This Row],[DATE]])</f>
        <v>2022</v>
      </c>
    </row>
    <row r="354" spans="1:17" x14ac:dyDescent="0.25">
      <c r="A354" s="11">
        <v>44690</v>
      </c>
      <c r="B354" s="12" t="s">
        <v>41</v>
      </c>
      <c r="C354" s="3">
        <v>12</v>
      </c>
      <c r="D354" s="3" t="s">
        <v>105</v>
      </c>
      <c r="E354" s="3" t="s">
        <v>107</v>
      </c>
      <c r="F354" s="13">
        <v>0</v>
      </c>
      <c r="G354" t="str">
        <f>VLOOKUP(InputData[[#This Row],[PRODUCT ID]],MasterData[],2,0)</f>
        <v>Product17</v>
      </c>
      <c r="H354" t="str">
        <f>VLOOKUP(InputData[[#This Row],[PRODUCT ID]],MasterData[],3,0)</f>
        <v>Category02</v>
      </c>
      <c r="I354" t="str">
        <f>VLOOKUP(InputData[[#This Row],[PRODUCT ID]],MasterData[],4,0)</f>
        <v>Ft</v>
      </c>
      <c r="J354" s="6">
        <f>VLOOKUP(InputData[[#This Row],[PRODUCT ID]],MasterData[],5,0)</f>
        <v>134</v>
      </c>
      <c r="K354" s="6">
        <f>VLOOKUP(InputData[[#This Row],[PRODUCT ID]],MasterData[],6,0)</f>
        <v>156.78</v>
      </c>
      <c r="L354" s="6">
        <f>InputData[[#This Row],[BUYING PRIZE]]*InputData[[#This Row],[QUANTITY]]</f>
        <v>1608</v>
      </c>
      <c r="M354" s="6">
        <f>InputData[[#This Row],[SELLING PRICE]]*InputData[[#This Row],[QUANTITY]]*(1-InputData[[#This Row],[DISCOUNT %]])</f>
        <v>1881.3600000000001</v>
      </c>
      <c r="N354" s="5">
        <f>DAY(InputData[[#This Row],[DATE]])</f>
        <v>9</v>
      </c>
      <c r="O354" s="5" t="str">
        <f>TEXT(InputData[[#This Row],[DATE]],"MMM")</f>
        <v>May</v>
      </c>
      <c r="P354" s="5" t="str">
        <f>TEXT(InputData[[#This Row],[DATE]],"MMMM")</f>
        <v>May</v>
      </c>
      <c r="Q354" s="5">
        <f>YEAR(InputData[[#This Row],[DATE]])</f>
        <v>2022</v>
      </c>
    </row>
    <row r="355" spans="1:17" x14ac:dyDescent="0.25">
      <c r="A355" s="11">
        <v>44691</v>
      </c>
      <c r="B355" s="12" t="s">
        <v>24</v>
      </c>
      <c r="C355" s="3">
        <v>6</v>
      </c>
      <c r="D355" s="3" t="s">
        <v>108</v>
      </c>
      <c r="E355" s="3" t="s">
        <v>106</v>
      </c>
      <c r="F355" s="13">
        <v>0</v>
      </c>
      <c r="G355" t="str">
        <f>VLOOKUP(InputData[[#This Row],[PRODUCT ID]],MasterData[],2,0)</f>
        <v>Product09</v>
      </c>
      <c r="H355" t="str">
        <f>VLOOKUP(InputData[[#This Row],[PRODUCT ID]],MasterData[],3,0)</f>
        <v>Category01</v>
      </c>
      <c r="I355" t="str">
        <f>VLOOKUP(InputData[[#This Row],[PRODUCT ID]],MasterData[],4,0)</f>
        <v>No.</v>
      </c>
      <c r="J355" s="6">
        <f>VLOOKUP(InputData[[#This Row],[PRODUCT ID]],MasterData[],5,0)</f>
        <v>6</v>
      </c>
      <c r="K355" s="6">
        <f>VLOOKUP(InputData[[#This Row],[PRODUCT ID]],MasterData[],6,0)</f>
        <v>7.8599999999999994</v>
      </c>
      <c r="L355" s="6">
        <f>InputData[[#This Row],[BUYING PRIZE]]*InputData[[#This Row],[QUANTITY]]</f>
        <v>36</v>
      </c>
      <c r="M355" s="6">
        <f>InputData[[#This Row],[SELLING PRICE]]*InputData[[#This Row],[QUANTITY]]*(1-InputData[[#This Row],[DISCOUNT %]])</f>
        <v>47.16</v>
      </c>
      <c r="N355" s="5">
        <f>DAY(InputData[[#This Row],[DATE]])</f>
        <v>10</v>
      </c>
      <c r="O355" s="5" t="str">
        <f>TEXT(InputData[[#This Row],[DATE]],"MMM")</f>
        <v>May</v>
      </c>
      <c r="P355" s="5" t="str">
        <f>TEXT(InputData[[#This Row],[DATE]],"MMMM")</f>
        <v>May</v>
      </c>
      <c r="Q355" s="5">
        <f>YEAR(InputData[[#This Row],[DATE]])</f>
        <v>2022</v>
      </c>
    </row>
    <row r="356" spans="1:17" x14ac:dyDescent="0.25">
      <c r="A356" s="11">
        <v>44693</v>
      </c>
      <c r="B356" s="12" t="s">
        <v>29</v>
      </c>
      <c r="C356" s="3">
        <v>7</v>
      </c>
      <c r="D356" s="3" t="s">
        <v>106</v>
      </c>
      <c r="E356" s="3" t="s">
        <v>107</v>
      </c>
      <c r="F356" s="13">
        <v>0</v>
      </c>
      <c r="G356" t="str">
        <f>VLOOKUP(InputData[[#This Row],[PRODUCT ID]],MasterData[],2,0)</f>
        <v>Product11</v>
      </c>
      <c r="H356" t="str">
        <f>VLOOKUP(InputData[[#This Row],[PRODUCT ID]],MasterData[],3,0)</f>
        <v>Category02</v>
      </c>
      <c r="I356" t="str">
        <f>VLOOKUP(InputData[[#This Row],[PRODUCT ID]],MasterData[],4,0)</f>
        <v>Lt</v>
      </c>
      <c r="J356" s="6">
        <f>VLOOKUP(InputData[[#This Row],[PRODUCT ID]],MasterData[],5,0)</f>
        <v>44</v>
      </c>
      <c r="K356" s="6">
        <f>VLOOKUP(InputData[[#This Row],[PRODUCT ID]],MasterData[],6,0)</f>
        <v>48.4</v>
      </c>
      <c r="L356" s="6">
        <f>InputData[[#This Row],[BUYING PRIZE]]*InputData[[#This Row],[QUANTITY]]</f>
        <v>308</v>
      </c>
      <c r="M356" s="6">
        <f>InputData[[#This Row],[SELLING PRICE]]*InputData[[#This Row],[QUANTITY]]*(1-InputData[[#This Row],[DISCOUNT %]])</f>
        <v>338.8</v>
      </c>
      <c r="N356" s="5">
        <f>DAY(InputData[[#This Row],[DATE]])</f>
        <v>12</v>
      </c>
      <c r="O356" s="5" t="str">
        <f>TEXT(InputData[[#This Row],[DATE]],"MMM")</f>
        <v>May</v>
      </c>
      <c r="P356" s="5" t="str">
        <f>TEXT(InputData[[#This Row],[DATE]],"MMMM")</f>
        <v>May</v>
      </c>
      <c r="Q356" s="5">
        <f>YEAR(InputData[[#This Row],[DATE]])</f>
        <v>2022</v>
      </c>
    </row>
    <row r="357" spans="1:17" x14ac:dyDescent="0.25">
      <c r="A357" s="11">
        <v>44694</v>
      </c>
      <c r="B357" s="12" t="s">
        <v>31</v>
      </c>
      <c r="C357" s="3">
        <v>5</v>
      </c>
      <c r="D357" s="3" t="s">
        <v>108</v>
      </c>
      <c r="E357" s="3" t="s">
        <v>106</v>
      </c>
      <c r="F357" s="13">
        <v>0</v>
      </c>
      <c r="G357" t="str">
        <f>VLOOKUP(InputData[[#This Row],[PRODUCT ID]],MasterData[],2,0)</f>
        <v>Product12</v>
      </c>
      <c r="H357" t="str">
        <f>VLOOKUP(InputData[[#This Row],[PRODUCT ID]],MasterData[],3,0)</f>
        <v>Category02</v>
      </c>
      <c r="I357" t="str">
        <f>VLOOKUP(InputData[[#This Row],[PRODUCT ID]],MasterData[],4,0)</f>
        <v>Kg</v>
      </c>
      <c r="J357" s="6">
        <f>VLOOKUP(InputData[[#This Row],[PRODUCT ID]],MasterData[],5,0)</f>
        <v>73</v>
      </c>
      <c r="K357" s="6">
        <f>VLOOKUP(InputData[[#This Row],[PRODUCT ID]],MasterData[],6,0)</f>
        <v>94.17</v>
      </c>
      <c r="L357" s="6">
        <f>InputData[[#This Row],[BUYING PRIZE]]*InputData[[#This Row],[QUANTITY]]</f>
        <v>365</v>
      </c>
      <c r="M357" s="6">
        <f>InputData[[#This Row],[SELLING PRICE]]*InputData[[#This Row],[QUANTITY]]*(1-InputData[[#This Row],[DISCOUNT %]])</f>
        <v>470.85</v>
      </c>
      <c r="N357" s="5">
        <f>DAY(InputData[[#This Row],[DATE]])</f>
        <v>13</v>
      </c>
      <c r="O357" s="5" t="str">
        <f>TEXT(InputData[[#This Row],[DATE]],"MMM")</f>
        <v>May</v>
      </c>
      <c r="P357" s="5" t="str">
        <f>TEXT(InputData[[#This Row],[DATE]],"MMMM")</f>
        <v>May</v>
      </c>
      <c r="Q357" s="5">
        <f>YEAR(InputData[[#This Row],[DATE]])</f>
        <v>2022</v>
      </c>
    </row>
    <row r="358" spans="1:17" x14ac:dyDescent="0.25">
      <c r="A358" s="11">
        <v>44695</v>
      </c>
      <c r="B358" s="12" t="s">
        <v>22</v>
      </c>
      <c r="C358" s="3">
        <v>14</v>
      </c>
      <c r="D358" s="3" t="s">
        <v>108</v>
      </c>
      <c r="E358" s="3" t="s">
        <v>107</v>
      </c>
      <c r="F358" s="13">
        <v>0</v>
      </c>
      <c r="G358" t="str">
        <f>VLOOKUP(InputData[[#This Row],[PRODUCT ID]],MasterData[],2,0)</f>
        <v>Product08</v>
      </c>
      <c r="H358" t="str">
        <f>VLOOKUP(InputData[[#This Row],[PRODUCT ID]],MasterData[],3,0)</f>
        <v>Category01</v>
      </c>
      <c r="I358" t="str">
        <f>VLOOKUP(InputData[[#This Row],[PRODUCT ID]],MasterData[],4,0)</f>
        <v>Kg</v>
      </c>
      <c r="J358" s="6">
        <f>VLOOKUP(InputData[[#This Row],[PRODUCT ID]],MasterData[],5,0)</f>
        <v>83</v>
      </c>
      <c r="K358" s="6">
        <f>VLOOKUP(InputData[[#This Row],[PRODUCT ID]],MasterData[],6,0)</f>
        <v>94.62</v>
      </c>
      <c r="L358" s="6">
        <f>InputData[[#This Row],[BUYING PRIZE]]*InputData[[#This Row],[QUANTITY]]</f>
        <v>1162</v>
      </c>
      <c r="M358" s="6">
        <f>InputData[[#This Row],[SELLING PRICE]]*InputData[[#This Row],[QUANTITY]]*(1-InputData[[#This Row],[DISCOUNT %]])</f>
        <v>1324.68</v>
      </c>
      <c r="N358" s="5">
        <f>DAY(InputData[[#This Row],[DATE]])</f>
        <v>14</v>
      </c>
      <c r="O358" s="5" t="str">
        <f>TEXT(InputData[[#This Row],[DATE]],"MMM")</f>
        <v>May</v>
      </c>
      <c r="P358" s="5" t="str">
        <f>TEXT(InputData[[#This Row],[DATE]],"MMMM")</f>
        <v>May</v>
      </c>
      <c r="Q358" s="5">
        <f>YEAR(InputData[[#This Row],[DATE]])</f>
        <v>2022</v>
      </c>
    </row>
    <row r="359" spans="1:17" x14ac:dyDescent="0.25">
      <c r="A359" s="11">
        <v>44696</v>
      </c>
      <c r="B359" s="12" t="s">
        <v>47</v>
      </c>
      <c r="C359" s="3">
        <v>5</v>
      </c>
      <c r="D359" s="3" t="s">
        <v>106</v>
      </c>
      <c r="E359" s="3" t="s">
        <v>106</v>
      </c>
      <c r="F359" s="13">
        <v>0</v>
      </c>
      <c r="G359" t="str">
        <f>VLOOKUP(InputData[[#This Row],[PRODUCT ID]],MasterData[],2,0)</f>
        <v>Product20</v>
      </c>
      <c r="H359" t="str">
        <f>VLOOKUP(InputData[[#This Row],[PRODUCT ID]],MasterData[],3,0)</f>
        <v>Category03</v>
      </c>
      <c r="I359" t="str">
        <f>VLOOKUP(InputData[[#This Row],[PRODUCT ID]],MasterData[],4,0)</f>
        <v>Lt</v>
      </c>
      <c r="J359" s="6">
        <f>VLOOKUP(InputData[[#This Row],[PRODUCT ID]],MasterData[],5,0)</f>
        <v>61</v>
      </c>
      <c r="K359" s="6">
        <f>VLOOKUP(InputData[[#This Row],[PRODUCT ID]],MasterData[],6,0)</f>
        <v>76.25</v>
      </c>
      <c r="L359" s="6">
        <f>InputData[[#This Row],[BUYING PRIZE]]*InputData[[#This Row],[QUANTITY]]</f>
        <v>305</v>
      </c>
      <c r="M359" s="6">
        <f>InputData[[#This Row],[SELLING PRICE]]*InputData[[#This Row],[QUANTITY]]*(1-InputData[[#This Row],[DISCOUNT %]])</f>
        <v>381.25</v>
      </c>
      <c r="N359" s="5">
        <f>DAY(InputData[[#This Row],[DATE]])</f>
        <v>15</v>
      </c>
      <c r="O359" s="5" t="str">
        <f>TEXT(InputData[[#This Row],[DATE]],"MMM")</f>
        <v>May</v>
      </c>
      <c r="P359" s="5" t="str">
        <f>TEXT(InputData[[#This Row],[DATE]],"MMMM")</f>
        <v>May</v>
      </c>
      <c r="Q359" s="5">
        <f>YEAR(InputData[[#This Row],[DATE]])</f>
        <v>2022</v>
      </c>
    </row>
    <row r="360" spans="1:17" x14ac:dyDescent="0.25">
      <c r="A360" s="11">
        <v>44697</v>
      </c>
      <c r="B360" s="12" t="s">
        <v>26</v>
      </c>
      <c r="C360" s="3">
        <v>13</v>
      </c>
      <c r="D360" s="3" t="s">
        <v>108</v>
      </c>
      <c r="E360" s="3" t="s">
        <v>107</v>
      </c>
      <c r="F360" s="13">
        <v>0</v>
      </c>
      <c r="G360" t="str">
        <f>VLOOKUP(InputData[[#This Row],[PRODUCT ID]],MasterData[],2,0)</f>
        <v>Product10</v>
      </c>
      <c r="H360" t="str">
        <f>VLOOKUP(InputData[[#This Row],[PRODUCT ID]],MasterData[],3,0)</f>
        <v>Category02</v>
      </c>
      <c r="I360" t="str">
        <f>VLOOKUP(InputData[[#This Row],[PRODUCT ID]],MasterData[],4,0)</f>
        <v>Ft</v>
      </c>
      <c r="J360" s="6">
        <f>VLOOKUP(InputData[[#This Row],[PRODUCT ID]],MasterData[],5,0)</f>
        <v>148</v>
      </c>
      <c r="K360" s="6">
        <f>VLOOKUP(InputData[[#This Row],[PRODUCT ID]],MasterData[],6,0)</f>
        <v>164.28</v>
      </c>
      <c r="L360" s="6">
        <f>InputData[[#This Row],[BUYING PRIZE]]*InputData[[#This Row],[QUANTITY]]</f>
        <v>1924</v>
      </c>
      <c r="M360" s="6">
        <f>InputData[[#This Row],[SELLING PRICE]]*InputData[[#This Row],[QUANTITY]]*(1-InputData[[#This Row],[DISCOUNT %]])</f>
        <v>2135.64</v>
      </c>
      <c r="N360" s="5">
        <f>DAY(InputData[[#This Row],[DATE]])</f>
        <v>16</v>
      </c>
      <c r="O360" s="5" t="str">
        <f>TEXT(InputData[[#This Row],[DATE]],"MMM")</f>
        <v>May</v>
      </c>
      <c r="P360" s="5" t="str">
        <f>TEXT(InputData[[#This Row],[DATE]],"MMMM")</f>
        <v>May</v>
      </c>
      <c r="Q360" s="5">
        <f>YEAR(InputData[[#This Row],[DATE]])</f>
        <v>2022</v>
      </c>
    </row>
    <row r="361" spans="1:17" x14ac:dyDescent="0.25">
      <c r="A361" s="11">
        <v>44697</v>
      </c>
      <c r="B361" s="12" t="s">
        <v>71</v>
      </c>
      <c r="C361" s="3">
        <v>13</v>
      </c>
      <c r="D361" s="3" t="s">
        <v>106</v>
      </c>
      <c r="E361" s="3" t="s">
        <v>106</v>
      </c>
      <c r="F361" s="13">
        <v>0</v>
      </c>
      <c r="G361" t="str">
        <f>VLOOKUP(InputData[[#This Row],[PRODUCT ID]],MasterData[],2,0)</f>
        <v>Product31</v>
      </c>
      <c r="H361" t="str">
        <f>VLOOKUP(InputData[[#This Row],[PRODUCT ID]],MasterData[],3,0)</f>
        <v>Category04</v>
      </c>
      <c r="I361" t="str">
        <f>VLOOKUP(InputData[[#This Row],[PRODUCT ID]],MasterData[],4,0)</f>
        <v>Kg</v>
      </c>
      <c r="J361" s="6">
        <f>VLOOKUP(InputData[[#This Row],[PRODUCT ID]],MasterData[],5,0)</f>
        <v>93</v>
      </c>
      <c r="K361" s="6">
        <f>VLOOKUP(InputData[[#This Row],[PRODUCT ID]],MasterData[],6,0)</f>
        <v>104.16</v>
      </c>
      <c r="L361" s="6">
        <f>InputData[[#This Row],[BUYING PRIZE]]*InputData[[#This Row],[QUANTITY]]</f>
        <v>1209</v>
      </c>
      <c r="M361" s="6">
        <f>InputData[[#This Row],[SELLING PRICE]]*InputData[[#This Row],[QUANTITY]]*(1-InputData[[#This Row],[DISCOUNT %]])</f>
        <v>1354.08</v>
      </c>
      <c r="N361" s="5">
        <f>DAY(InputData[[#This Row],[DATE]])</f>
        <v>16</v>
      </c>
      <c r="O361" s="5" t="str">
        <f>TEXT(InputData[[#This Row],[DATE]],"MMM")</f>
        <v>May</v>
      </c>
      <c r="P361" s="5" t="str">
        <f>TEXT(InputData[[#This Row],[DATE]],"MMMM")</f>
        <v>May</v>
      </c>
      <c r="Q361" s="5">
        <f>YEAR(InputData[[#This Row],[DATE]])</f>
        <v>2022</v>
      </c>
    </row>
    <row r="362" spans="1:17" x14ac:dyDescent="0.25">
      <c r="A362" s="11">
        <v>44698</v>
      </c>
      <c r="B362" s="12" t="s">
        <v>63</v>
      </c>
      <c r="C362" s="3">
        <v>8</v>
      </c>
      <c r="D362" s="3" t="s">
        <v>108</v>
      </c>
      <c r="E362" s="3" t="s">
        <v>107</v>
      </c>
      <c r="F362" s="13">
        <v>0</v>
      </c>
      <c r="G362" t="str">
        <f>VLOOKUP(InputData[[#This Row],[PRODUCT ID]],MasterData[],2,0)</f>
        <v>Product27</v>
      </c>
      <c r="H362" t="str">
        <f>VLOOKUP(InputData[[#This Row],[PRODUCT ID]],MasterData[],3,0)</f>
        <v>Category04</v>
      </c>
      <c r="I362" t="str">
        <f>VLOOKUP(InputData[[#This Row],[PRODUCT ID]],MasterData[],4,0)</f>
        <v>Lt</v>
      </c>
      <c r="J362" s="6">
        <f>VLOOKUP(InputData[[#This Row],[PRODUCT ID]],MasterData[],5,0)</f>
        <v>48</v>
      </c>
      <c r="K362" s="6">
        <f>VLOOKUP(InputData[[#This Row],[PRODUCT ID]],MasterData[],6,0)</f>
        <v>57.120000000000005</v>
      </c>
      <c r="L362" s="6">
        <f>InputData[[#This Row],[BUYING PRIZE]]*InputData[[#This Row],[QUANTITY]]</f>
        <v>384</v>
      </c>
      <c r="M362" s="6">
        <f>InputData[[#This Row],[SELLING PRICE]]*InputData[[#This Row],[QUANTITY]]*(1-InputData[[#This Row],[DISCOUNT %]])</f>
        <v>456.96000000000004</v>
      </c>
      <c r="N362" s="5">
        <f>DAY(InputData[[#This Row],[DATE]])</f>
        <v>17</v>
      </c>
      <c r="O362" s="5" t="str">
        <f>TEXT(InputData[[#This Row],[DATE]],"MMM")</f>
        <v>May</v>
      </c>
      <c r="P362" s="5" t="str">
        <f>TEXT(InputData[[#This Row],[DATE]],"MMMM")</f>
        <v>May</v>
      </c>
      <c r="Q362" s="5">
        <f>YEAR(InputData[[#This Row],[DATE]])</f>
        <v>2022</v>
      </c>
    </row>
    <row r="363" spans="1:17" x14ac:dyDescent="0.25">
      <c r="A363" s="11">
        <v>44699</v>
      </c>
      <c r="B363" s="12" t="s">
        <v>63</v>
      </c>
      <c r="C363" s="3">
        <v>4</v>
      </c>
      <c r="D363" s="3" t="s">
        <v>105</v>
      </c>
      <c r="E363" s="3" t="s">
        <v>106</v>
      </c>
      <c r="F363" s="13">
        <v>0</v>
      </c>
      <c r="G363" t="str">
        <f>VLOOKUP(InputData[[#This Row],[PRODUCT ID]],MasterData[],2,0)</f>
        <v>Product27</v>
      </c>
      <c r="H363" t="str">
        <f>VLOOKUP(InputData[[#This Row],[PRODUCT ID]],MasterData[],3,0)</f>
        <v>Category04</v>
      </c>
      <c r="I363" t="str">
        <f>VLOOKUP(InputData[[#This Row],[PRODUCT ID]],MasterData[],4,0)</f>
        <v>Lt</v>
      </c>
      <c r="J363" s="6">
        <f>VLOOKUP(InputData[[#This Row],[PRODUCT ID]],MasterData[],5,0)</f>
        <v>48</v>
      </c>
      <c r="K363" s="6">
        <f>VLOOKUP(InputData[[#This Row],[PRODUCT ID]],MasterData[],6,0)</f>
        <v>57.120000000000005</v>
      </c>
      <c r="L363" s="6">
        <f>InputData[[#This Row],[BUYING PRIZE]]*InputData[[#This Row],[QUANTITY]]</f>
        <v>192</v>
      </c>
      <c r="M363" s="6">
        <f>InputData[[#This Row],[SELLING PRICE]]*InputData[[#This Row],[QUANTITY]]*(1-InputData[[#This Row],[DISCOUNT %]])</f>
        <v>228.48000000000002</v>
      </c>
      <c r="N363" s="5">
        <f>DAY(InputData[[#This Row],[DATE]])</f>
        <v>18</v>
      </c>
      <c r="O363" s="5" t="str">
        <f>TEXT(InputData[[#This Row],[DATE]],"MMM")</f>
        <v>May</v>
      </c>
      <c r="P363" s="5" t="str">
        <f>TEXT(InputData[[#This Row],[DATE]],"MMMM")</f>
        <v>May</v>
      </c>
      <c r="Q363" s="5">
        <f>YEAR(InputData[[#This Row],[DATE]])</f>
        <v>2022</v>
      </c>
    </row>
    <row r="364" spans="1:17" x14ac:dyDescent="0.25">
      <c r="A364" s="11">
        <v>44699</v>
      </c>
      <c r="B364" s="12" t="s">
        <v>86</v>
      </c>
      <c r="C364" s="3">
        <v>8</v>
      </c>
      <c r="D364" s="3" t="s">
        <v>105</v>
      </c>
      <c r="E364" s="3" t="s">
        <v>106</v>
      </c>
      <c r="F364" s="13">
        <v>0</v>
      </c>
      <c r="G364" t="str">
        <f>VLOOKUP(InputData[[#This Row],[PRODUCT ID]],MasterData[],2,0)</f>
        <v>Product38</v>
      </c>
      <c r="H364" t="str">
        <f>VLOOKUP(InputData[[#This Row],[PRODUCT ID]],MasterData[],3,0)</f>
        <v>Category05</v>
      </c>
      <c r="I364" t="str">
        <f>VLOOKUP(InputData[[#This Row],[PRODUCT ID]],MasterData[],4,0)</f>
        <v>Kg</v>
      </c>
      <c r="J364" s="6">
        <f>VLOOKUP(InputData[[#This Row],[PRODUCT ID]],MasterData[],5,0)</f>
        <v>72</v>
      </c>
      <c r="K364" s="6">
        <f>VLOOKUP(InputData[[#This Row],[PRODUCT ID]],MasterData[],6,0)</f>
        <v>79.92</v>
      </c>
      <c r="L364" s="6">
        <f>InputData[[#This Row],[BUYING PRIZE]]*InputData[[#This Row],[QUANTITY]]</f>
        <v>576</v>
      </c>
      <c r="M364" s="6">
        <f>InputData[[#This Row],[SELLING PRICE]]*InputData[[#This Row],[QUANTITY]]*(1-InputData[[#This Row],[DISCOUNT %]])</f>
        <v>639.36</v>
      </c>
      <c r="N364" s="5">
        <f>DAY(InputData[[#This Row],[DATE]])</f>
        <v>18</v>
      </c>
      <c r="O364" s="5" t="str">
        <f>TEXT(InputData[[#This Row],[DATE]],"MMM")</f>
        <v>May</v>
      </c>
      <c r="P364" s="5" t="str">
        <f>TEXT(InputData[[#This Row],[DATE]],"MMMM")</f>
        <v>May</v>
      </c>
      <c r="Q364" s="5">
        <f>YEAR(InputData[[#This Row],[DATE]])</f>
        <v>2022</v>
      </c>
    </row>
    <row r="365" spans="1:17" x14ac:dyDescent="0.25">
      <c r="A365" s="11">
        <v>44701</v>
      </c>
      <c r="B365" s="12" t="s">
        <v>98</v>
      </c>
      <c r="C365" s="3">
        <v>15</v>
      </c>
      <c r="D365" s="3" t="s">
        <v>106</v>
      </c>
      <c r="E365" s="3" t="s">
        <v>107</v>
      </c>
      <c r="F365" s="13">
        <v>0</v>
      </c>
      <c r="G365" t="str">
        <f>VLOOKUP(InputData[[#This Row],[PRODUCT ID]],MasterData[],2,0)</f>
        <v>Product44</v>
      </c>
      <c r="H365" t="str">
        <f>VLOOKUP(InputData[[#This Row],[PRODUCT ID]],MasterData[],3,0)</f>
        <v>Category05</v>
      </c>
      <c r="I365" t="str">
        <f>VLOOKUP(InputData[[#This Row],[PRODUCT ID]],MasterData[],4,0)</f>
        <v>Kg</v>
      </c>
      <c r="J365" s="6">
        <f>VLOOKUP(InputData[[#This Row],[PRODUCT ID]],MasterData[],5,0)</f>
        <v>76</v>
      </c>
      <c r="K365" s="6">
        <f>VLOOKUP(InputData[[#This Row],[PRODUCT ID]],MasterData[],6,0)</f>
        <v>82.08</v>
      </c>
      <c r="L365" s="6">
        <f>InputData[[#This Row],[BUYING PRIZE]]*InputData[[#This Row],[QUANTITY]]</f>
        <v>1140</v>
      </c>
      <c r="M365" s="6">
        <f>InputData[[#This Row],[SELLING PRICE]]*InputData[[#This Row],[QUANTITY]]*(1-InputData[[#This Row],[DISCOUNT %]])</f>
        <v>1231.2</v>
      </c>
      <c r="N365" s="5">
        <f>DAY(InputData[[#This Row],[DATE]])</f>
        <v>20</v>
      </c>
      <c r="O365" s="5" t="str">
        <f>TEXT(InputData[[#This Row],[DATE]],"MMM")</f>
        <v>May</v>
      </c>
      <c r="P365" s="5" t="str">
        <f>TEXT(InputData[[#This Row],[DATE]],"MMMM")</f>
        <v>May</v>
      </c>
      <c r="Q365" s="5">
        <f>YEAR(InputData[[#This Row],[DATE]])</f>
        <v>2022</v>
      </c>
    </row>
    <row r="366" spans="1:17" x14ac:dyDescent="0.25">
      <c r="A366" s="11">
        <v>44703</v>
      </c>
      <c r="B366" s="12" t="s">
        <v>37</v>
      </c>
      <c r="C366" s="3">
        <v>12</v>
      </c>
      <c r="D366" s="3" t="s">
        <v>108</v>
      </c>
      <c r="E366" s="3" t="s">
        <v>106</v>
      </c>
      <c r="F366" s="13">
        <v>0</v>
      </c>
      <c r="G366" t="str">
        <f>VLOOKUP(InputData[[#This Row],[PRODUCT ID]],MasterData[],2,0)</f>
        <v>Product15</v>
      </c>
      <c r="H366" t="str">
        <f>VLOOKUP(InputData[[#This Row],[PRODUCT ID]],MasterData[],3,0)</f>
        <v>Category02</v>
      </c>
      <c r="I366" t="str">
        <f>VLOOKUP(InputData[[#This Row],[PRODUCT ID]],MasterData[],4,0)</f>
        <v>No.</v>
      </c>
      <c r="J366" s="6">
        <f>VLOOKUP(InputData[[#This Row],[PRODUCT ID]],MasterData[],5,0)</f>
        <v>12</v>
      </c>
      <c r="K366" s="6">
        <f>VLOOKUP(InputData[[#This Row],[PRODUCT ID]],MasterData[],6,0)</f>
        <v>15.719999999999999</v>
      </c>
      <c r="L366" s="6">
        <f>InputData[[#This Row],[BUYING PRIZE]]*InputData[[#This Row],[QUANTITY]]</f>
        <v>144</v>
      </c>
      <c r="M366" s="6">
        <f>InputData[[#This Row],[SELLING PRICE]]*InputData[[#This Row],[QUANTITY]]*(1-InputData[[#This Row],[DISCOUNT %]])</f>
        <v>188.64</v>
      </c>
      <c r="N366" s="5">
        <f>DAY(InputData[[#This Row],[DATE]])</f>
        <v>22</v>
      </c>
      <c r="O366" s="5" t="str">
        <f>TEXT(InputData[[#This Row],[DATE]],"MMM")</f>
        <v>May</v>
      </c>
      <c r="P366" s="5" t="str">
        <f>TEXT(InputData[[#This Row],[DATE]],"MMMM")</f>
        <v>May</v>
      </c>
      <c r="Q366" s="5">
        <f>YEAR(InputData[[#This Row],[DATE]])</f>
        <v>2022</v>
      </c>
    </row>
    <row r="367" spans="1:17" x14ac:dyDescent="0.25">
      <c r="A367" s="11">
        <v>44706</v>
      </c>
      <c r="B367" s="12" t="s">
        <v>10</v>
      </c>
      <c r="C367" s="3">
        <v>7</v>
      </c>
      <c r="D367" s="3" t="s">
        <v>106</v>
      </c>
      <c r="E367" s="3" t="s">
        <v>106</v>
      </c>
      <c r="F367" s="13">
        <v>0</v>
      </c>
      <c r="G367" t="str">
        <f>VLOOKUP(InputData[[#This Row],[PRODUCT ID]],MasterData[],2,0)</f>
        <v>Product02</v>
      </c>
      <c r="H367" t="str">
        <f>VLOOKUP(InputData[[#This Row],[PRODUCT ID]],MasterData[],3,0)</f>
        <v>Category01</v>
      </c>
      <c r="I367" t="str">
        <f>VLOOKUP(InputData[[#This Row],[PRODUCT ID]],MasterData[],4,0)</f>
        <v>Kg</v>
      </c>
      <c r="J367" s="6">
        <f>VLOOKUP(InputData[[#This Row],[PRODUCT ID]],MasterData[],5,0)</f>
        <v>105</v>
      </c>
      <c r="K367" s="6">
        <f>VLOOKUP(InputData[[#This Row],[PRODUCT ID]],MasterData[],6,0)</f>
        <v>142.80000000000001</v>
      </c>
      <c r="L367" s="6">
        <f>InputData[[#This Row],[BUYING PRIZE]]*InputData[[#This Row],[QUANTITY]]</f>
        <v>735</v>
      </c>
      <c r="M367" s="6">
        <f>InputData[[#This Row],[SELLING PRICE]]*InputData[[#This Row],[QUANTITY]]*(1-InputData[[#This Row],[DISCOUNT %]])</f>
        <v>999.60000000000014</v>
      </c>
      <c r="N367" s="5">
        <f>DAY(InputData[[#This Row],[DATE]])</f>
        <v>25</v>
      </c>
      <c r="O367" s="5" t="str">
        <f>TEXT(InputData[[#This Row],[DATE]],"MMM")</f>
        <v>May</v>
      </c>
      <c r="P367" s="5" t="str">
        <f>TEXT(InputData[[#This Row],[DATE]],"MMMM")</f>
        <v>May</v>
      </c>
      <c r="Q367" s="5">
        <f>YEAR(InputData[[#This Row],[DATE]])</f>
        <v>2022</v>
      </c>
    </row>
    <row r="368" spans="1:17" x14ac:dyDescent="0.25">
      <c r="A368" s="11">
        <v>44707</v>
      </c>
      <c r="B368" s="12" t="s">
        <v>65</v>
      </c>
      <c r="C368" s="3">
        <v>2</v>
      </c>
      <c r="D368" s="3" t="s">
        <v>108</v>
      </c>
      <c r="E368" s="3" t="s">
        <v>106</v>
      </c>
      <c r="F368" s="13">
        <v>0</v>
      </c>
      <c r="G368" t="str">
        <f>VLOOKUP(InputData[[#This Row],[PRODUCT ID]],MasterData[],2,0)</f>
        <v>Product28</v>
      </c>
      <c r="H368" t="str">
        <f>VLOOKUP(InputData[[#This Row],[PRODUCT ID]],MasterData[],3,0)</f>
        <v>Category04</v>
      </c>
      <c r="I368" t="str">
        <f>VLOOKUP(InputData[[#This Row],[PRODUCT ID]],MasterData[],4,0)</f>
        <v>No.</v>
      </c>
      <c r="J368" s="6">
        <f>VLOOKUP(InputData[[#This Row],[PRODUCT ID]],MasterData[],5,0)</f>
        <v>37</v>
      </c>
      <c r="K368" s="6">
        <f>VLOOKUP(InputData[[#This Row],[PRODUCT ID]],MasterData[],6,0)</f>
        <v>41.81</v>
      </c>
      <c r="L368" s="6">
        <f>InputData[[#This Row],[BUYING PRIZE]]*InputData[[#This Row],[QUANTITY]]</f>
        <v>74</v>
      </c>
      <c r="M368" s="6">
        <f>InputData[[#This Row],[SELLING PRICE]]*InputData[[#This Row],[QUANTITY]]*(1-InputData[[#This Row],[DISCOUNT %]])</f>
        <v>83.62</v>
      </c>
      <c r="N368" s="5">
        <f>DAY(InputData[[#This Row],[DATE]])</f>
        <v>26</v>
      </c>
      <c r="O368" s="5" t="str">
        <f>TEXT(InputData[[#This Row],[DATE]],"MMM")</f>
        <v>May</v>
      </c>
      <c r="P368" s="5" t="str">
        <f>TEXT(InputData[[#This Row],[DATE]],"MMMM")</f>
        <v>May</v>
      </c>
      <c r="Q368" s="5">
        <f>YEAR(InputData[[#This Row],[DATE]])</f>
        <v>2022</v>
      </c>
    </row>
    <row r="369" spans="1:17" x14ac:dyDescent="0.25">
      <c r="A369" s="11">
        <v>44707</v>
      </c>
      <c r="B369" s="12" t="s">
        <v>63</v>
      </c>
      <c r="C369" s="3">
        <v>2</v>
      </c>
      <c r="D369" s="3" t="s">
        <v>106</v>
      </c>
      <c r="E369" s="3" t="s">
        <v>106</v>
      </c>
      <c r="F369" s="13">
        <v>0</v>
      </c>
      <c r="G369" t="str">
        <f>VLOOKUP(InputData[[#This Row],[PRODUCT ID]],MasterData[],2,0)</f>
        <v>Product27</v>
      </c>
      <c r="H369" t="str">
        <f>VLOOKUP(InputData[[#This Row],[PRODUCT ID]],MasterData[],3,0)</f>
        <v>Category04</v>
      </c>
      <c r="I369" t="str">
        <f>VLOOKUP(InputData[[#This Row],[PRODUCT ID]],MasterData[],4,0)</f>
        <v>Lt</v>
      </c>
      <c r="J369" s="6">
        <f>VLOOKUP(InputData[[#This Row],[PRODUCT ID]],MasterData[],5,0)</f>
        <v>48</v>
      </c>
      <c r="K369" s="6">
        <f>VLOOKUP(InputData[[#This Row],[PRODUCT ID]],MasterData[],6,0)</f>
        <v>57.120000000000005</v>
      </c>
      <c r="L369" s="6">
        <f>InputData[[#This Row],[BUYING PRIZE]]*InputData[[#This Row],[QUANTITY]]</f>
        <v>96</v>
      </c>
      <c r="M369" s="6">
        <f>InputData[[#This Row],[SELLING PRICE]]*InputData[[#This Row],[QUANTITY]]*(1-InputData[[#This Row],[DISCOUNT %]])</f>
        <v>114.24000000000001</v>
      </c>
      <c r="N369" s="5">
        <f>DAY(InputData[[#This Row],[DATE]])</f>
        <v>26</v>
      </c>
      <c r="O369" s="5" t="str">
        <f>TEXT(InputData[[#This Row],[DATE]],"MMM")</f>
        <v>May</v>
      </c>
      <c r="P369" s="5" t="str">
        <f>TEXT(InputData[[#This Row],[DATE]],"MMMM")</f>
        <v>May</v>
      </c>
      <c r="Q369" s="5">
        <f>YEAR(InputData[[#This Row],[DATE]])</f>
        <v>2022</v>
      </c>
    </row>
    <row r="370" spans="1:17" x14ac:dyDescent="0.25">
      <c r="A370" s="11">
        <v>44709</v>
      </c>
      <c r="B370" s="12" t="s">
        <v>92</v>
      </c>
      <c r="C370" s="3">
        <v>10</v>
      </c>
      <c r="D370" s="3" t="s">
        <v>105</v>
      </c>
      <c r="E370" s="3" t="s">
        <v>107</v>
      </c>
      <c r="F370" s="13">
        <v>0</v>
      </c>
      <c r="G370" t="str">
        <f>VLOOKUP(InputData[[#This Row],[PRODUCT ID]],MasterData[],2,0)</f>
        <v>Product41</v>
      </c>
      <c r="H370" t="str">
        <f>VLOOKUP(InputData[[#This Row],[PRODUCT ID]],MasterData[],3,0)</f>
        <v>Category05</v>
      </c>
      <c r="I370" t="str">
        <f>VLOOKUP(InputData[[#This Row],[PRODUCT ID]],MasterData[],4,0)</f>
        <v>Ft</v>
      </c>
      <c r="J370" s="6">
        <f>VLOOKUP(InputData[[#This Row],[PRODUCT ID]],MasterData[],5,0)</f>
        <v>138</v>
      </c>
      <c r="K370" s="6">
        <f>VLOOKUP(InputData[[#This Row],[PRODUCT ID]],MasterData[],6,0)</f>
        <v>173.88</v>
      </c>
      <c r="L370" s="6">
        <f>InputData[[#This Row],[BUYING PRIZE]]*InputData[[#This Row],[QUANTITY]]</f>
        <v>1380</v>
      </c>
      <c r="M370" s="6">
        <f>InputData[[#This Row],[SELLING PRICE]]*InputData[[#This Row],[QUANTITY]]*(1-InputData[[#This Row],[DISCOUNT %]])</f>
        <v>1738.8</v>
      </c>
      <c r="N370" s="5">
        <f>DAY(InputData[[#This Row],[DATE]])</f>
        <v>28</v>
      </c>
      <c r="O370" s="5" t="str">
        <f>TEXT(InputData[[#This Row],[DATE]],"MMM")</f>
        <v>May</v>
      </c>
      <c r="P370" s="5" t="str">
        <f>TEXT(InputData[[#This Row],[DATE]],"MMMM")</f>
        <v>May</v>
      </c>
      <c r="Q370" s="5">
        <f>YEAR(InputData[[#This Row],[DATE]])</f>
        <v>2022</v>
      </c>
    </row>
    <row r="371" spans="1:17" x14ac:dyDescent="0.25">
      <c r="A371" s="11">
        <v>44709</v>
      </c>
      <c r="B371" s="12" t="s">
        <v>22</v>
      </c>
      <c r="C371" s="3">
        <v>5</v>
      </c>
      <c r="D371" s="3" t="s">
        <v>105</v>
      </c>
      <c r="E371" s="3" t="s">
        <v>106</v>
      </c>
      <c r="F371" s="13">
        <v>0</v>
      </c>
      <c r="G371" t="str">
        <f>VLOOKUP(InputData[[#This Row],[PRODUCT ID]],MasterData[],2,0)</f>
        <v>Product08</v>
      </c>
      <c r="H371" t="str">
        <f>VLOOKUP(InputData[[#This Row],[PRODUCT ID]],MasterData[],3,0)</f>
        <v>Category01</v>
      </c>
      <c r="I371" t="str">
        <f>VLOOKUP(InputData[[#This Row],[PRODUCT ID]],MasterData[],4,0)</f>
        <v>Kg</v>
      </c>
      <c r="J371" s="6">
        <f>VLOOKUP(InputData[[#This Row],[PRODUCT ID]],MasterData[],5,0)</f>
        <v>83</v>
      </c>
      <c r="K371" s="6">
        <f>VLOOKUP(InputData[[#This Row],[PRODUCT ID]],MasterData[],6,0)</f>
        <v>94.62</v>
      </c>
      <c r="L371" s="6">
        <f>InputData[[#This Row],[BUYING PRIZE]]*InputData[[#This Row],[QUANTITY]]</f>
        <v>415</v>
      </c>
      <c r="M371" s="6">
        <f>InputData[[#This Row],[SELLING PRICE]]*InputData[[#This Row],[QUANTITY]]*(1-InputData[[#This Row],[DISCOUNT %]])</f>
        <v>473.1</v>
      </c>
      <c r="N371" s="5">
        <f>DAY(InputData[[#This Row],[DATE]])</f>
        <v>28</v>
      </c>
      <c r="O371" s="5" t="str">
        <f>TEXT(InputData[[#This Row],[DATE]],"MMM")</f>
        <v>May</v>
      </c>
      <c r="P371" s="5" t="str">
        <f>TEXT(InputData[[#This Row],[DATE]],"MMMM")</f>
        <v>May</v>
      </c>
      <c r="Q371" s="5">
        <f>YEAR(InputData[[#This Row],[DATE]])</f>
        <v>2022</v>
      </c>
    </row>
    <row r="372" spans="1:17" x14ac:dyDescent="0.25">
      <c r="A372" s="11">
        <v>44709</v>
      </c>
      <c r="B372" s="12" t="s">
        <v>26</v>
      </c>
      <c r="C372" s="3">
        <v>9</v>
      </c>
      <c r="D372" s="3" t="s">
        <v>106</v>
      </c>
      <c r="E372" s="3" t="s">
        <v>107</v>
      </c>
      <c r="F372" s="13">
        <v>0</v>
      </c>
      <c r="G372" t="str">
        <f>VLOOKUP(InputData[[#This Row],[PRODUCT ID]],MasterData[],2,0)</f>
        <v>Product10</v>
      </c>
      <c r="H372" t="str">
        <f>VLOOKUP(InputData[[#This Row],[PRODUCT ID]],MasterData[],3,0)</f>
        <v>Category02</v>
      </c>
      <c r="I372" t="str">
        <f>VLOOKUP(InputData[[#This Row],[PRODUCT ID]],MasterData[],4,0)</f>
        <v>Ft</v>
      </c>
      <c r="J372" s="6">
        <f>VLOOKUP(InputData[[#This Row],[PRODUCT ID]],MasterData[],5,0)</f>
        <v>148</v>
      </c>
      <c r="K372" s="6">
        <f>VLOOKUP(InputData[[#This Row],[PRODUCT ID]],MasterData[],6,0)</f>
        <v>164.28</v>
      </c>
      <c r="L372" s="6">
        <f>InputData[[#This Row],[BUYING PRIZE]]*InputData[[#This Row],[QUANTITY]]</f>
        <v>1332</v>
      </c>
      <c r="M372" s="6">
        <f>InputData[[#This Row],[SELLING PRICE]]*InputData[[#This Row],[QUANTITY]]*(1-InputData[[#This Row],[DISCOUNT %]])</f>
        <v>1478.52</v>
      </c>
      <c r="N372" s="5">
        <f>DAY(InputData[[#This Row],[DATE]])</f>
        <v>28</v>
      </c>
      <c r="O372" s="5" t="str">
        <f>TEXT(InputData[[#This Row],[DATE]],"MMM")</f>
        <v>May</v>
      </c>
      <c r="P372" s="5" t="str">
        <f>TEXT(InputData[[#This Row],[DATE]],"MMMM")</f>
        <v>May</v>
      </c>
      <c r="Q372" s="5">
        <f>YEAR(InputData[[#This Row],[DATE]])</f>
        <v>2022</v>
      </c>
    </row>
    <row r="373" spans="1:17" x14ac:dyDescent="0.25">
      <c r="A373" s="11">
        <v>44709</v>
      </c>
      <c r="B373" s="12" t="s">
        <v>14</v>
      </c>
      <c r="C373" s="3">
        <v>12</v>
      </c>
      <c r="D373" s="3" t="s">
        <v>106</v>
      </c>
      <c r="E373" s="3" t="s">
        <v>106</v>
      </c>
      <c r="F373" s="13">
        <v>0</v>
      </c>
      <c r="G373" t="str">
        <f>VLOOKUP(InputData[[#This Row],[PRODUCT ID]],MasterData[],2,0)</f>
        <v>Product04</v>
      </c>
      <c r="H373" t="str">
        <f>VLOOKUP(InputData[[#This Row],[PRODUCT ID]],MasterData[],3,0)</f>
        <v>Category01</v>
      </c>
      <c r="I373" t="str">
        <f>VLOOKUP(InputData[[#This Row],[PRODUCT ID]],MasterData[],4,0)</f>
        <v>Lt</v>
      </c>
      <c r="J373" s="6">
        <f>VLOOKUP(InputData[[#This Row],[PRODUCT ID]],MasterData[],5,0)</f>
        <v>44</v>
      </c>
      <c r="K373" s="6">
        <f>VLOOKUP(InputData[[#This Row],[PRODUCT ID]],MasterData[],6,0)</f>
        <v>48.84</v>
      </c>
      <c r="L373" s="6">
        <f>InputData[[#This Row],[BUYING PRIZE]]*InputData[[#This Row],[QUANTITY]]</f>
        <v>528</v>
      </c>
      <c r="M373" s="6">
        <f>InputData[[#This Row],[SELLING PRICE]]*InputData[[#This Row],[QUANTITY]]*(1-InputData[[#This Row],[DISCOUNT %]])</f>
        <v>586.08000000000004</v>
      </c>
      <c r="N373" s="5">
        <f>DAY(InputData[[#This Row],[DATE]])</f>
        <v>28</v>
      </c>
      <c r="O373" s="5" t="str">
        <f>TEXT(InputData[[#This Row],[DATE]],"MMM")</f>
        <v>May</v>
      </c>
      <c r="P373" s="5" t="str">
        <f>TEXT(InputData[[#This Row],[DATE]],"MMMM")</f>
        <v>May</v>
      </c>
      <c r="Q373" s="5">
        <f>YEAR(InputData[[#This Row],[DATE]])</f>
        <v>2022</v>
      </c>
    </row>
    <row r="374" spans="1:17" x14ac:dyDescent="0.25">
      <c r="A374" s="11">
        <v>44709</v>
      </c>
      <c r="B374" s="12" t="s">
        <v>47</v>
      </c>
      <c r="C374" s="3">
        <v>14</v>
      </c>
      <c r="D374" s="3" t="s">
        <v>108</v>
      </c>
      <c r="E374" s="3" t="s">
        <v>107</v>
      </c>
      <c r="F374" s="13">
        <v>0</v>
      </c>
      <c r="G374" t="str">
        <f>VLOOKUP(InputData[[#This Row],[PRODUCT ID]],MasterData[],2,0)</f>
        <v>Product20</v>
      </c>
      <c r="H374" t="str">
        <f>VLOOKUP(InputData[[#This Row],[PRODUCT ID]],MasterData[],3,0)</f>
        <v>Category03</v>
      </c>
      <c r="I374" t="str">
        <f>VLOOKUP(InputData[[#This Row],[PRODUCT ID]],MasterData[],4,0)</f>
        <v>Lt</v>
      </c>
      <c r="J374" s="6">
        <f>VLOOKUP(InputData[[#This Row],[PRODUCT ID]],MasterData[],5,0)</f>
        <v>61</v>
      </c>
      <c r="K374" s="6">
        <f>VLOOKUP(InputData[[#This Row],[PRODUCT ID]],MasterData[],6,0)</f>
        <v>76.25</v>
      </c>
      <c r="L374" s="6">
        <f>InputData[[#This Row],[BUYING PRIZE]]*InputData[[#This Row],[QUANTITY]]</f>
        <v>854</v>
      </c>
      <c r="M374" s="6">
        <f>InputData[[#This Row],[SELLING PRICE]]*InputData[[#This Row],[QUANTITY]]*(1-InputData[[#This Row],[DISCOUNT %]])</f>
        <v>1067.5</v>
      </c>
      <c r="N374" s="5">
        <f>DAY(InputData[[#This Row],[DATE]])</f>
        <v>28</v>
      </c>
      <c r="O374" s="5" t="str">
        <f>TEXT(InputData[[#This Row],[DATE]],"MMM")</f>
        <v>May</v>
      </c>
      <c r="P374" s="5" t="str">
        <f>TEXT(InputData[[#This Row],[DATE]],"MMMM")</f>
        <v>May</v>
      </c>
      <c r="Q374" s="5">
        <f>YEAR(InputData[[#This Row],[DATE]])</f>
        <v>2022</v>
      </c>
    </row>
    <row r="375" spans="1:17" x14ac:dyDescent="0.25">
      <c r="A375" s="11">
        <v>44711</v>
      </c>
      <c r="B375" s="12" t="s">
        <v>98</v>
      </c>
      <c r="C375" s="3">
        <v>9</v>
      </c>
      <c r="D375" s="3" t="s">
        <v>108</v>
      </c>
      <c r="E375" s="3" t="s">
        <v>106</v>
      </c>
      <c r="F375" s="13">
        <v>0</v>
      </c>
      <c r="G375" t="str">
        <f>VLOOKUP(InputData[[#This Row],[PRODUCT ID]],MasterData[],2,0)</f>
        <v>Product44</v>
      </c>
      <c r="H375" t="str">
        <f>VLOOKUP(InputData[[#This Row],[PRODUCT ID]],MasterData[],3,0)</f>
        <v>Category05</v>
      </c>
      <c r="I375" t="str">
        <f>VLOOKUP(InputData[[#This Row],[PRODUCT ID]],MasterData[],4,0)</f>
        <v>Kg</v>
      </c>
      <c r="J375" s="6">
        <f>VLOOKUP(InputData[[#This Row],[PRODUCT ID]],MasterData[],5,0)</f>
        <v>76</v>
      </c>
      <c r="K375" s="6">
        <f>VLOOKUP(InputData[[#This Row],[PRODUCT ID]],MasterData[],6,0)</f>
        <v>82.08</v>
      </c>
      <c r="L375" s="6">
        <f>InputData[[#This Row],[BUYING PRIZE]]*InputData[[#This Row],[QUANTITY]]</f>
        <v>684</v>
      </c>
      <c r="M375" s="6">
        <f>InputData[[#This Row],[SELLING PRICE]]*InputData[[#This Row],[QUANTITY]]*(1-InputData[[#This Row],[DISCOUNT %]])</f>
        <v>738.72</v>
      </c>
      <c r="N375" s="5">
        <f>DAY(InputData[[#This Row],[DATE]])</f>
        <v>30</v>
      </c>
      <c r="O375" s="5" t="str">
        <f>TEXT(InputData[[#This Row],[DATE]],"MMM")</f>
        <v>May</v>
      </c>
      <c r="P375" s="5" t="str">
        <f>TEXT(InputData[[#This Row],[DATE]],"MMMM")</f>
        <v>May</v>
      </c>
      <c r="Q375" s="5">
        <f>YEAR(InputData[[#This Row],[DATE]])</f>
        <v>2022</v>
      </c>
    </row>
    <row r="376" spans="1:17" x14ac:dyDescent="0.25">
      <c r="A376" s="11">
        <v>44711</v>
      </c>
      <c r="B376" s="12" t="s">
        <v>16</v>
      </c>
      <c r="C376" s="3">
        <v>4</v>
      </c>
      <c r="D376" s="3" t="s">
        <v>105</v>
      </c>
      <c r="E376" s="3" t="s">
        <v>107</v>
      </c>
      <c r="F376" s="13">
        <v>0</v>
      </c>
      <c r="G376" t="str">
        <f>VLOOKUP(InputData[[#This Row],[PRODUCT ID]],MasterData[],2,0)</f>
        <v>Product05</v>
      </c>
      <c r="H376" t="str">
        <f>VLOOKUP(InputData[[#This Row],[PRODUCT ID]],MasterData[],3,0)</f>
        <v>Category01</v>
      </c>
      <c r="I376" t="str">
        <f>VLOOKUP(InputData[[#This Row],[PRODUCT ID]],MasterData[],4,0)</f>
        <v>Ft</v>
      </c>
      <c r="J376" s="6">
        <f>VLOOKUP(InputData[[#This Row],[PRODUCT ID]],MasterData[],5,0)</f>
        <v>133</v>
      </c>
      <c r="K376" s="6">
        <f>VLOOKUP(InputData[[#This Row],[PRODUCT ID]],MasterData[],6,0)</f>
        <v>155.61000000000001</v>
      </c>
      <c r="L376" s="6">
        <f>InputData[[#This Row],[BUYING PRIZE]]*InputData[[#This Row],[QUANTITY]]</f>
        <v>532</v>
      </c>
      <c r="M376" s="6">
        <f>InputData[[#This Row],[SELLING PRICE]]*InputData[[#This Row],[QUANTITY]]*(1-InputData[[#This Row],[DISCOUNT %]])</f>
        <v>622.44000000000005</v>
      </c>
      <c r="N376" s="5">
        <f>DAY(InputData[[#This Row],[DATE]])</f>
        <v>30</v>
      </c>
      <c r="O376" s="5" t="str">
        <f>TEXT(InputData[[#This Row],[DATE]],"MMM")</f>
        <v>May</v>
      </c>
      <c r="P376" s="5" t="str">
        <f>TEXT(InputData[[#This Row],[DATE]],"MMMM")</f>
        <v>May</v>
      </c>
      <c r="Q376" s="5">
        <f>YEAR(InputData[[#This Row],[DATE]])</f>
        <v>2022</v>
      </c>
    </row>
    <row r="377" spans="1:17" x14ac:dyDescent="0.25">
      <c r="A377" s="11">
        <v>44711</v>
      </c>
      <c r="B377" s="12" t="s">
        <v>75</v>
      </c>
      <c r="C377" s="3">
        <v>3</v>
      </c>
      <c r="D377" s="3" t="s">
        <v>106</v>
      </c>
      <c r="E377" s="3" t="s">
        <v>107</v>
      </c>
      <c r="F377" s="13">
        <v>0</v>
      </c>
      <c r="G377" t="str">
        <f>VLOOKUP(InputData[[#This Row],[PRODUCT ID]],MasterData[],2,0)</f>
        <v>Product33</v>
      </c>
      <c r="H377" t="str">
        <f>VLOOKUP(InputData[[#This Row],[PRODUCT ID]],MasterData[],3,0)</f>
        <v>Category04</v>
      </c>
      <c r="I377" t="str">
        <f>VLOOKUP(InputData[[#This Row],[PRODUCT ID]],MasterData[],4,0)</f>
        <v>Kg</v>
      </c>
      <c r="J377" s="6">
        <f>VLOOKUP(InputData[[#This Row],[PRODUCT ID]],MasterData[],5,0)</f>
        <v>95</v>
      </c>
      <c r="K377" s="6">
        <f>VLOOKUP(InputData[[#This Row],[PRODUCT ID]],MasterData[],6,0)</f>
        <v>119.7</v>
      </c>
      <c r="L377" s="6">
        <f>InputData[[#This Row],[BUYING PRIZE]]*InputData[[#This Row],[QUANTITY]]</f>
        <v>285</v>
      </c>
      <c r="M377" s="6">
        <f>InputData[[#This Row],[SELLING PRICE]]*InputData[[#This Row],[QUANTITY]]*(1-InputData[[#This Row],[DISCOUNT %]])</f>
        <v>359.1</v>
      </c>
      <c r="N377" s="5">
        <f>DAY(InputData[[#This Row],[DATE]])</f>
        <v>30</v>
      </c>
      <c r="O377" s="5" t="str">
        <f>TEXT(InputData[[#This Row],[DATE]],"MMM")</f>
        <v>May</v>
      </c>
      <c r="P377" s="5" t="str">
        <f>TEXT(InputData[[#This Row],[DATE]],"MMMM")</f>
        <v>May</v>
      </c>
      <c r="Q377" s="5">
        <f>YEAR(InputData[[#This Row],[DATE]])</f>
        <v>2022</v>
      </c>
    </row>
    <row r="378" spans="1:17" x14ac:dyDescent="0.25">
      <c r="A378" s="11">
        <v>44715</v>
      </c>
      <c r="B378" s="12" t="s">
        <v>22</v>
      </c>
      <c r="C378" s="3">
        <v>14</v>
      </c>
      <c r="D378" s="3" t="s">
        <v>106</v>
      </c>
      <c r="E378" s="3" t="s">
        <v>106</v>
      </c>
      <c r="F378" s="13">
        <v>0</v>
      </c>
      <c r="G378" t="str">
        <f>VLOOKUP(InputData[[#This Row],[PRODUCT ID]],MasterData[],2,0)</f>
        <v>Product08</v>
      </c>
      <c r="H378" t="str">
        <f>VLOOKUP(InputData[[#This Row],[PRODUCT ID]],MasterData[],3,0)</f>
        <v>Category01</v>
      </c>
      <c r="I378" t="str">
        <f>VLOOKUP(InputData[[#This Row],[PRODUCT ID]],MasterData[],4,0)</f>
        <v>Kg</v>
      </c>
      <c r="J378" s="6">
        <f>VLOOKUP(InputData[[#This Row],[PRODUCT ID]],MasterData[],5,0)</f>
        <v>83</v>
      </c>
      <c r="K378" s="6">
        <f>VLOOKUP(InputData[[#This Row],[PRODUCT ID]],MasterData[],6,0)</f>
        <v>94.62</v>
      </c>
      <c r="L378" s="6">
        <f>InputData[[#This Row],[BUYING PRIZE]]*InputData[[#This Row],[QUANTITY]]</f>
        <v>1162</v>
      </c>
      <c r="M378" s="6">
        <f>InputData[[#This Row],[SELLING PRICE]]*InputData[[#This Row],[QUANTITY]]*(1-InputData[[#This Row],[DISCOUNT %]])</f>
        <v>1324.68</v>
      </c>
      <c r="N378" s="5">
        <f>DAY(InputData[[#This Row],[DATE]])</f>
        <v>3</v>
      </c>
      <c r="O378" s="5" t="str">
        <f>TEXT(InputData[[#This Row],[DATE]],"MMM")</f>
        <v>Jun</v>
      </c>
      <c r="P378" s="5" t="str">
        <f>TEXT(InputData[[#This Row],[DATE]],"MMMM")</f>
        <v>June</v>
      </c>
      <c r="Q378" s="5">
        <f>YEAR(InputData[[#This Row],[DATE]])</f>
        <v>2022</v>
      </c>
    </row>
    <row r="379" spans="1:17" x14ac:dyDescent="0.25">
      <c r="A379" s="11">
        <v>44722</v>
      </c>
      <c r="B379" s="12" t="s">
        <v>65</v>
      </c>
      <c r="C379" s="3">
        <v>8</v>
      </c>
      <c r="D379" s="3" t="s">
        <v>105</v>
      </c>
      <c r="E379" s="3" t="s">
        <v>106</v>
      </c>
      <c r="F379" s="13">
        <v>0</v>
      </c>
      <c r="G379" t="str">
        <f>VLOOKUP(InputData[[#This Row],[PRODUCT ID]],MasterData[],2,0)</f>
        <v>Product28</v>
      </c>
      <c r="H379" t="str">
        <f>VLOOKUP(InputData[[#This Row],[PRODUCT ID]],MasterData[],3,0)</f>
        <v>Category04</v>
      </c>
      <c r="I379" t="str">
        <f>VLOOKUP(InputData[[#This Row],[PRODUCT ID]],MasterData[],4,0)</f>
        <v>No.</v>
      </c>
      <c r="J379" s="6">
        <f>VLOOKUP(InputData[[#This Row],[PRODUCT ID]],MasterData[],5,0)</f>
        <v>37</v>
      </c>
      <c r="K379" s="6">
        <f>VLOOKUP(InputData[[#This Row],[PRODUCT ID]],MasterData[],6,0)</f>
        <v>41.81</v>
      </c>
      <c r="L379" s="6">
        <f>InputData[[#This Row],[BUYING PRIZE]]*InputData[[#This Row],[QUANTITY]]</f>
        <v>296</v>
      </c>
      <c r="M379" s="6">
        <f>InputData[[#This Row],[SELLING PRICE]]*InputData[[#This Row],[QUANTITY]]*(1-InputData[[#This Row],[DISCOUNT %]])</f>
        <v>334.48</v>
      </c>
      <c r="N379" s="5">
        <f>DAY(InputData[[#This Row],[DATE]])</f>
        <v>10</v>
      </c>
      <c r="O379" s="5" t="str">
        <f>TEXT(InputData[[#This Row],[DATE]],"MMM")</f>
        <v>Jun</v>
      </c>
      <c r="P379" s="5" t="str">
        <f>TEXT(InputData[[#This Row],[DATE]],"MMMM")</f>
        <v>June</v>
      </c>
      <c r="Q379" s="5">
        <f>YEAR(InputData[[#This Row],[DATE]])</f>
        <v>2022</v>
      </c>
    </row>
    <row r="380" spans="1:17" x14ac:dyDescent="0.25">
      <c r="A380" s="11">
        <v>44723</v>
      </c>
      <c r="B380" s="12" t="s">
        <v>88</v>
      </c>
      <c r="C380" s="3">
        <v>13</v>
      </c>
      <c r="D380" s="3" t="s">
        <v>106</v>
      </c>
      <c r="E380" s="3" t="s">
        <v>107</v>
      </c>
      <c r="F380" s="13">
        <v>0</v>
      </c>
      <c r="G380" t="str">
        <f>VLOOKUP(InputData[[#This Row],[PRODUCT ID]],MasterData[],2,0)</f>
        <v>Product39</v>
      </c>
      <c r="H380" t="str">
        <f>VLOOKUP(InputData[[#This Row],[PRODUCT ID]],MasterData[],3,0)</f>
        <v>Category05</v>
      </c>
      <c r="I380" t="str">
        <f>VLOOKUP(InputData[[#This Row],[PRODUCT ID]],MasterData[],4,0)</f>
        <v>No.</v>
      </c>
      <c r="J380" s="6">
        <f>VLOOKUP(InputData[[#This Row],[PRODUCT ID]],MasterData[],5,0)</f>
        <v>37</v>
      </c>
      <c r="K380" s="6">
        <f>VLOOKUP(InputData[[#This Row],[PRODUCT ID]],MasterData[],6,0)</f>
        <v>42.55</v>
      </c>
      <c r="L380" s="6">
        <f>InputData[[#This Row],[BUYING PRIZE]]*InputData[[#This Row],[QUANTITY]]</f>
        <v>481</v>
      </c>
      <c r="M380" s="6">
        <f>InputData[[#This Row],[SELLING PRICE]]*InputData[[#This Row],[QUANTITY]]*(1-InputData[[#This Row],[DISCOUNT %]])</f>
        <v>553.15</v>
      </c>
      <c r="N380" s="5">
        <f>DAY(InputData[[#This Row],[DATE]])</f>
        <v>11</v>
      </c>
      <c r="O380" s="5" t="str">
        <f>TEXT(InputData[[#This Row],[DATE]],"MMM")</f>
        <v>Jun</v>
      </c>
      <c r="P380" s="5" t="str">
        <f>TEXT(InputData[[#This Row],[DATE]],"MMMM")</f>
        <v>June</v>
      </c>
      <c r="Q380" s="5">
        <f>YEAR(InputData[[#This Row],[DATE]])</f>
        <v>2022</v>
      </c>
    </row>
    <row r="381" spans="1:17" x14ac:dyDescent="0.25">
      <c r="A381" s="11">
        <v>44723</v>
      </c>
      <c r="B381" s="12" t="s">
        <v>50</v>
      </c>
      <c r="C381" s="3">
        <v>6</v>
      </c>
      <c r="D381" s="3" t="s">
        <v>108</v>
      </c>
      <c r="E381" s="3" t="s">
        <v>106</v>
      </c>
      <c r="F381" s="13">
        <v>0</v>
      </c>
      <c r="G381" t="str">
        <f>VLOOKUP(InputData[[#This Row],[PRODUCT ID]],MasterData[],2,0)</f>
        <v>Product21</v>
      </c>
      <c r="H381" t="str">
        <f>VLOOKUP(InputData[[#This Row],[PRODUCT ID]],MasterData[],3,0)</f>
        <v>Category03</v>
      </c>
      <c r="I381" t="str">
        <f>VLOOKUP(InputData[[#This Row],[PRODUCT ID]],MasterData[],4,0)</f>
        <v>Ft</v>
      </c>
      <c r="J381" s="6">
        <f>VLOOKUP(InputData[[#This Row],[PRODUCT ID]],MasterData[],5,0)</f>
        <v>126</v>
      </c>
      <c r="K381" s="6">
        <f>VLOOKUP(InputData[[#This Row],[PRODUCT ID]],MasterData[],6,0)</f>
        <v>162.54</v>
      </c>
      <c r="L381" s="6">
        <f>InputData[[#This Row],[BUYING PRIZE]]*InputData[[#This Row],[QUANTITY]]</f>
        <v>756</v>
      </c>
      <c r="M381" s="6">
        <f>InputData[[#This Row],[SELLING PRICE]]*InputData[[#This Row],[QUANTITY]]*(1-InputData[[#This Row],[DISCOUNT %]])</f>
        <v>975.24</v>
      </c>
      <c r="N381" s="5">
        <f>DAY(InputData[[#This Row],[DATE]])</f>
        <v>11</v>
      </c>
      <c r="O381" s="5" t="str">
        <f>TEXT(InputData[[#This Row],[DATE]],"MMM")</f>
        <v>Jun</v>
      </c>
      <c r="P381" s="5" t="str">
        <f>TEXT(InputData[[#This Row],[DATE]],"MMMM")</f>
        <v>June</v>
      </c>
      <c r="Q381" s="5">
        <f>YEAR(InputData[[#This Row],[DATE]])</f>
        <v>2022</v>
      </c>
    </row>
    <row r="382" spans="1:17" x14ac:dyDescent="0.25">
      <c r="A382" s="11">
        <v>44725</v>
      </c>
      <c r="B382" s="12" t="s">
        <v>60</v>
      </c>
      <c r="C382" s="3">
        <v>6</v>
      </c>
      <c r="D382" s="3" t="s">
        <v>108</v>
      </c>
      <c r="E382" s="3" t="s">
        <v>107</v>
      </c>
      <c r="F382" s="13">
        <v>0</v>
      </c>
      <c r="G382" t="str">
        <f>VLOOKUP(InputData[[#This Row],[PRODUCT ID]],MasterData[],2,0)</f>
        <v>Product26</v>
      </c>
      <c r="H382" t="str">
        <f>VLOOKUP(InputData[[#This Row],[PRODUCT ID]],MasterData[],3,0)</f>
        <v>Category04</v>
      </c>
      <c r="I382" t="str">
        <f>VLOOKUP(InputData[[#This Row],[PRODUCT ID]],MasterData[],4,0)</f>
        <v>No.</v>
      </c>
      <c r="J382" s="6">
        <f>VLOOKUP(InputData[[#This Row],[PRODUCT ID]],MasterData[],5,0)</f>
        <v>18</v>
      </c>
      <c r="K382" s="6">
        <f>VLOOKUP(InputData[[#This Row],[PRODUCT ID]],MasterData[],6,0)</f>
        <v>24.66</v>
      </c>
      <c r="L382" s="6">
        <f>InputData[[#This Row],[BUYING PRIZE]]*InputData[[#This Row],[QUANTITY]]</f>
        <v>108</v>
      </c>
      <c r="M382" s="6">
        <f>InputData[[#This Row],[SELLING PRICE]]*InputData[[#This Row],[QUANTITY]]*(1-InputData[[#This Row],[DISCOUNT %]])</f>
        <v>147.96</v>
      </c>
      <c r="N382" s="5">
        <f>DAY(InputData[[#This Row],[DATE]])</f>
        <v>13</v>
      </c>
      <c r="O382" s="5" t="str">
        <f>TEXT(InputData[[#This Row],[DATE]],"MMM")</f>
        <v>Jun</v>
      </c>
      <c r="P382" s="5" t="str">
        <f>TEXT(InputData[[#This Row],[DATE]],"MMMM")</f>
        <v>June</v>
      </c>
      <c r="Q382" s="5">
        <f>YEAR(InputData[[#This Row],[DATE]])</f>
        <v>2022</v>
      </c>
    </row>
    <row r="383" spans="1:17" x14ac:dyDescent="0.25">
      <c r="A383" s="11">
        <v>44727</v>
      </c>
      <c r="B383" s="12" t="s">
        <v>94</v>
      </c>
      <c r="C383" s="3">
        <v>15</v>
      </c>
      <c r="D383" s="3" t="s">
        <v>105</v>
      </c>
      <c r="E383" s="3" t="s">
        <v>106</v>
      </c>
      <c r="F383" s="13">
        <v>0</v>
      </c>
      <c r="G383" t="str">
        <f>VLOOKUP(InputData[[#This Row],[PRODUCT ID]],MasterData[],2,0)</f>
        <v>Product42</v>
      </c>
      <c r="H383" t="str">
        <f>VLOOKUP(InputData[[#This Row],[PRODUCT ID]],MasterData[],3,0)</f>
        <v>Category05</v>
      </c>
      <c r="I383" t="str">
        <f>VLOOKUP(InputData[[#This Row],[PRODUCT ID]],MasterData[],4,0)</f>
        <v>Ft</v>
      </c>
      <c r="J383" s="6">
        <f>VLOOKUP(InputData[[#This Row],[PRODUCT ID]],MasterData[],5,0)</f>
        <v>120</v>
      </c>
      <c r="K383" s="6">
        <f>VLOOKUP(InputData[[#This Row],[PRODUCT ID]],MasterData[],6,0)</f>
        <v>162</v>
      </c>
      <c r="L383" s="6">
        <f>InputData[[#This Row],[BUYING PRIZE]]*InputData[[#This Row],[QUANTITY]]</f>
        <v>1800</v>
      </c>
      <c r="M383" s="6">
        <f>InputData[[#This Row],[SELLING PRICE]]*InputData[[#This Row],[QUANTITY]]*(1-InputData[[#This Row],[DISCOUNT %]])</f>
        <v>2430</v>
      </c>
      <c r="N383" s="5">
        <f>DAY(InputData[[#This Row],[DATE]])</f>
        <v>15</v>
      </c>
      <c r="O383" s="5" t="str">
        <f>TEXT(InputData[[#This Row],[DATE]],"MMM")</f>
        <v>Jun</v>
      </c>
      <c r="P383" s="5" t="str">
        <f>TEXT(InputData[[#This Row],[DATE]],"MMMM")</f>
        <v>June</v>
      </c>
      <c r="Q383" s="5">
        <f>YEAR(InputData[[#This Row],[DATE]])</f>
        <v>2022</v>
      </c>
    </row>
    <row r="384" spans="1:17" x14ac:dyDescent="0.25">
      <c r="A384" s="11">
        <v>44728</v>
      </c>
      <c r="B384" s="12" t="s">
        <v>67</v>
      </c>
      <c r="C384" s="3">
        <v>15</v>
      </c>
      <c r="D384" s="3" t="s">
        <v>106</v>
      </c>
      <c r="E384" s="3" t="s">
        <v>107</v>
      </c>
      <c r="F384" s="13">
        <v>0</v>
      </c>
      <c r="G384" t="str">
        <f>VLOOKUP(InputData[[#This Row],[PRODUCT ID]],MasterData[],2,0)</f>
        <v>Product29</v>
      </c>
      <c r="H384" t="str">
        <f>VLOOKUP(InputData[[#This Row],[PRODUCT ID]],MasterData[],3,0)</f>
        <v>Category04</v>
      </c>
      <c r="I384" t="str">
        <f>VLOOKUP(InputData[[#This Row],[PRODUCT ID]],MasterData[],4,0)</f>
        <v>Lt</v>
      </c>
      <c r="J384" s="6">
        <f>VLOOKUP(InputData[[#This Row],[PRODUCT ID]],MasterData[],5,0)</f>
        <v>47</v>
      </c>
      <c r="K384" s="6">
        <f>VLOOKUP(InputData[[#This Row],[PRODUCT ID]],MasterData[],6,0)</f>
        <v>53.11</v>
      </c>
      <c r="L384" s="6">
        <f>InputData[[#This Row],[BUYING PRIZE]]*InputData[[#This Row],[QUANTITY]]</f>
        <v>705</v>
      </c>
      <c r="M384" s="6">
        <f>InputData[[#This Row],[SELLING PRICE]]*InputData[[#This Row],[QUANTITY]]*(1-InputData[[#This Row],[DISCOUNT %]])</f>
        <v>796.65</v>
      </c>
      <c r="N384" s="5">
        <f>DAY(InputData[[#This Row],[DATE]])</f>
        <v>16</v>
      </c>
      <c r="O384" s="5" t="str">
        <f>TEXT(InputData[[#This Row],[DATE]],"MMM")</f>
        <v>Jun</v>
      </c>
      <c r="P384" s="5" t="str">
        <f>TEXT(InputData[[#This Row],[DATE]],"MMMM")</f>
        <v>June</v>
      </c>
      <c r="Q384" s="5">
        <f>YEAR(InputData[[#This Row],[DATE]])</f>
        <v>2022</v>
      </c>
    </row>
    <row r="385" spans="1:17" x14ac:dyDescent="0.25">
      <c r="A385" s="11">
        <v>44731</v>
      </c>
      <c r="B385" s="12" t="s">
        <v>10</v>
      </c>
      <c r="C385" s="3">
        <v>8</v>
      </c>
      <c r="D385" s="3" t="s">
        <v>108</v>
      </c>
      <c r="E385" s="3" t="s">
        <v>107</v>
      </c>
      <c r="F385" s="13">
        <v>0</v>
      </c>
      <c r="G385" t="str">
        <f>VLOOKUP(InputData[[#This Row],[PRODUCT ID]],MasterData[],2,0)</f>
        <v>Product02</v>
      </c>
      <c r="H385" t="str">
        <f>VLOOKUP(InputData[[#This Row],[PRODUCT ID]],MasterData[],3,0)</f>
        <v>Category01</v>
      </c>
      <c r="I385" t="str">
        <f>VLOOKUP(InputData[[#This Row],[PRODUCT ID]],MasterData[],4,0)</f>
        <v>Kg</v>
      </c>
      <c r="J385" s="6">
        <f>VLOOKUP(InputData[[#This Row],[PRODUCT ID]],MasterData[],5,0)</f>
        <v>105</v>
      </c>
      <c r="K385" s="6">
        <f>VLOOKUP(InputData[[#This Row],[PRODUCT ID]],MasterData[],6,0)</f>
        <v>142.80000000000001</v>
      </c>
      <c r="L385" s="6">
        <f>InputData[[#This Row],[BUYING PRIZE]]*InputData[[#This Row],[QUANTITY]]</f>
        <v>840</v>
      </c>
      <c r="M385" s="6">
        <f>InputData[[#This Row],[SELLING PRICE]]*InputData[[#This Row],[QUANTITY]]*(1-InputData[[#This Row],[DISCOUNT %]])</f>
        <v>1142.4000000000001</v>
      </c>
      <c r="N385" s="5">
        <f>DAY(InputData[[#This Row],[DATE]])</f>
        <v>19</v>
      </c>
      <c r="O385" s="5" t="str">
        <f>TEXT(InputData[[#This Row],[DATE]],"MMM")</f>
        <v>Jun</v>
      </c>
      <c r="P385" s="5" t="str">
        <f>TEXT(InputData[[#This Row],[DATE]],"MMMM")</f>
        <v>June</v>
      </c>
      <c r="Q385" s="5">
        <f>YEAR(InputData[[#This Row],[DATE]])</f>
        <v>2022</v>
      </c>
    </row>
    <row r="386" spans="1:17" x14ac:dyDescent="0.25">
      <c r="A386" s="11">
        <v>44733</v>
      </c>
      <c r="B386" s="12" t="s">
        <v>41</v>
      </c>
      <c r="C386" s="3">
        <v>14</v>
      </c>
      <c r="D386" s="3" t="s">
        <v>108</v>
      </c>
      <c r="E386" s="3" t="s">
        <v>107</v>
      </c>
      <c r="F386" s="13">
        <v>0</v>
      </c>
      <c r="G386" t="str">
        <f>VLOOKUP(InputData[[#This Row],[PRODUCT ID]],MasterData[],2,0)</f>
        <v>Product17</v>
      </c>
      <c r="H386" t="str">
        <f>VLOOKUP(InputData[[#This Row],[PRODUCT ID]],MasterData[],3,0)</f>
        <v>Category02</v>
      </c>
      <c r="I386" t="str">
        <f>VLOOKUP(InputData[[#This Row],[PRODUCT ID]],MasterData[],4,0)</f>
        <v>Ft</v>
      </c>
      <c r="J386" s="6">
        <f>VLOOKUP(InputData[[#This Row],[PRODUCT ID]],MasterData[],5,0)</f>
        <v>134</v>
      </c>
      <c r="K386" s="6">
        <f>VLOOKUP(InputData[[#This Row],[PRODUCT ID]],MasterData[],6,0)</f>
        <v>156.78</v>
      </c>
      <c r="L386" s="6">
        <f>InputData[[#This Row],[BUYING PRIZE]]*InputData[[#This Row],[QUANTITY]]</f>
        <v>1876</v>
      </c>
      <c r="M386" s="6">
        <f>InputData[[#This Row],[SELLING PRICE]]*InputData[[#This Row],[QUANTITY]]*(1-InputData[[#This Row],[DISCOUNT %]])</f>
        <v>2194.92</v>
      </c>
      <c r="N386" s="5">
        <f>DAY(InputData[[#This Row],[DATE]])</f>
        <v>21</v>
      </c>
      <c r="O386" s="5" t="str">
        <f>TEXT(InputData[[#This Row],[DATE]],"MMM")</f>
        <v>Jun</v>
      </c>
      <c r="P386" s="5" t="str">
        <f>TEXT(InputData[[#This Row],[DATE]],"MMMM")</f>
        <v>June</v>
      </c>
      <c r="Q386" s="5">
        <f>YEAR(InputData[[#This Row],[DATE]])</f>
        <v>2022</v>
      </c>
    </row>
    <row r="387" spans="1:17" x14ac:dyDescent="0.25">
      <c r="A387" s="11">
        <v>44734</v>
      </c>
      <c r="B387" s="12" t="s">
        <v>90</v>
      </c>
      <c r="C387" s="3">
        <v>10</v>
      </c>
      <c r="D387" s="3" t="s">
        <v>106</v>
      </c>
      <c r="E387" s="3" t="s">
        <v>107</v>
      </c>
      <c r="F387" s="13">
        <v>0</v>
      </c>
      <c r="G387" t="str">
        <f>VLOOKUP(InputData[[#This Row],[PRODUCT ID]],MasterData[],2,0)</f>
        <v>Product40</v>
      </c>
      <c r="H387" t="str">
        <f>VLOOKUP(InputData[[#This Row],[PRODUCT ID]],MasterData[],3,0)</f>
        <v>Category05</v>
      </c>
      <c r="I387" t="str">
        <f>VLOOKUP(InputData[[#This Row],[PRODUCT ID]],MasterData[],4,0)</f>
        <v>Kg</v>
      </c>
      <c r="J387" s="6">
        <f>VLOOKUP(InputData[[#This Row],[PRODUCT ID]],MasterData[],5,0)</f>
        <v>90</v>
      </c>
      <c r="K387" s="6">
        <f>VLOOKUP(InputData[[#This Row],[PRODUCT ID]],MasterData[],6,0)</f>
        <v>115.2</v>
      </c>
      <c r="L387" s="6">
        <f>InputData[[#This Row],[BUYING PRIZE]]*InputData[[#This Row],[QUANTITY]]</f>
        <v>900</v>
      </c>
      <c r="M387" s="6">
        <f>InputData[[#This Row],[SELLING PRICE]]*InputData[[#This Row],[QUANTITY]]*(1-InputData[[#This Row],[DISCOUNT %]])</f>
        <v>1152</v>
      </c>
      <c r="N387" s="5">
        <f>DAY(InputData[[#This Row],[DATE]])</f>
        <v>22</v>
      </c>
      <c r="O387" s="5" t="str">
        <f>TEXT(InputData[[#This Row],[DATE]],"MMM")</f>
        <v>Jun</v>
      </c>
      <c r="P387" s="5" t="str">
        <f>TEXT(InputData[[#This Row],[DATE]],"MMMM")</f>
        <v>June</v>
      </c>
      <c r="Q387" s="5">
        <f>YEAR(InputData[[#This Row],[DATE]])</f>
        <v>2022</v>
      </c>
    </row>
    <row r="388" spans="1:17" x14ac:dyDescent="0.25">
      <c r="A388" s="11">
        <v>44734</v>
      </c>
      <c r="B388" s="12" t="s">
        <v>6</v>
      </c>
      <c r="C388" s="3">
        <v>4</v>
      </c>
      <c r="D388" s="3" t="s">
        <v>108</v>
      </c>
      <c r="E388" s="3" t="s">
        <v>107</v>
      </c>
      <c r="F388" s="13">
        <v>0</v>
      </c>
      <c r="G388" t="str">
        <f>VLOOKUP(InputData[[#This Row],[PRODUCT ID]],MasterData[],2,0)</f>
        <v>Product01</v>
      </c>
      <c r="H388" t="str">
        <f>VLOOKUP(InputData[[#This Row],[PRODUCT ID]],MasterData[],3,0)</f>
        <v>Category01</v>
      </c>
      <c r="I388" t="str">
        <f>VLOOKUP(InputData[[#This Row],[PRODUCT ID]],MasterData[],4,0)</f>
        <v>Kg</v>
      </c>
      <c r="J388" s="6">
        <f>VLOOKUP(InputData[[#This Row],[PRODUCT ID]],MasterData[],5,0)</f>
        <v>98</v>
      </c>
      <c r="K388" s="6">
        <f>VLOOKUP(InputData[[#This Row],[PRODUCT ID]],MasterData[],6,0)</f>
        <v>103.88</v>
      </c>
      <c r="L388" s="6">
        <f>InputData[[#This Row],[BUYING PRIZE]]*InputData[[#This Row],[QUANTITY]]</f>
        <v>392</v>
      </c>
      <c r="M388" s="6">
        <f>InputData[[#This Row],[SELLING PRICE]]*InputData[[#This Row],[QUANTITY]]*(1-InputData[[#This Row],[DISCOUNT %]])</f>
        <v>415.52</v>
      </c>
      <c r="N388" s="5">
        <f>DAY(InputData[[#This Row],[DATE]])</f>
        <v>22</v>
      </c>
      <c r="O388" s="5" t="str">
        <f>TEXT(InputData[[#This Row],[DATE]],"MMM")</f>
        <v>Jun</v>
      </c>
      <c r="P388" s="5" t="str">
        <f>TEXT(InputData[[#This Row],[DATE]],"MMMM")</f>
        <v>June</v>
      </c>
      <c r="Q388" s="5">
        <f>YEAR(InputData[[#This Row],[DATE]])</f>
        <v>2022</v>
      </c>
    </row>
    <row r="389" spans="1:17" x14ac:dyDescent="0.25">
      <c r="A389" s="11">
        <v>44735</v>
      </c>
      <c r="B389" s="12" t="s">
        <v>14</v>
      </c>
      <c r="C389" s="3">
        <v>8</v>
      </c>
      <c r="D389" s="3" t="s">
        <v>108</v>
      </c>
      <c r="E389" s="3" t="s">
        <v>106</v>
      </c>
      <c r="F389" s="13">
        <v>0</v>
      </c>
      <c r="G389" t="str">
        <f>VLOOKUP(InputData[[#This Row],[PRODUCT ID]],MasterData[],2,0)</f>
        <v>Product04</v>
      </c>
      <c r="H389" t="str">
        <f>VLOOKUP(InputData[[#This Row],[PRODUCT ID]],MasterData[],3,0)</f>
        <v>Category01</v>
      </c>
      <c r="I389" t="str">
        <f>VLOOKUP(InputData[[#This Row],[PRODUCT ID]],MasterData[],4,0)</f>
        <v>Lt</v>
      </c>
      <c r="J389" s="6">
        <f>VLOOKUP(InputData[[#This Row],[PRODUCT ID]],MasterData[],5,0)</f>
        <v>44</v>
      </c>
      <c r="K389" s="6">
        <f>VLOOKUP(InputData[[#This Row],[PRODUCT ID]],MasterData[],6,0)</f>
        <v>48.84</v>
      </c>
      <c r="L389" s="6">
        <f>InputData[[#This Row],[BUYING PRIZE]]*InputData[[#This Row],[QUANTITY]]</f>
        <v>352</v>
      </c>
      <c r="M389" s="6">
        <f>InputData[[#This Row],[SELLING PRICE]]*InputData[[#This Row],[QUANTITY]]*(1-InputData[[#This Row],[DISCOUNT %]])</f>
        <v>390.72</v>
      </c>
      <c r="N389" s="5">
        <f>DAY(InputData[[#This Row],[DATE]])</f>
        <v>23</v>
      </c>
      <c r="O389" s="5" t="str">
        <f>TEXT(InputData[[#This Row],[DATE]],"MMM")</f>
        <v>Jun</v>
      </c>
      <c r="P389" s="5" t="str">
        <f>TEXT(InputData[[#This Row],[DATE]],"MMMM")</f>
        <v>June</v>
      </c>
      <c r="Q389" s="5">
        <f>YEAR(InputData[[#This Row],[DATE]])</f>
        <v>2022</v>
      </c>
    </row>
    <row r="390" spans="1:17" x14ac:dyDescent="0.25">
      <c r="A390" s="11">
        <v>44736</v>
      </c>
      <c r="B390" s="12" t="s">
        <v>43</v>
      </c>
      <c r="C390" s="3">
        <v>7</v>
      </c>
      <c r="D390" s="3" t="s">
        <v>108</v>
      </c>
      <c r="E390" s="3" t="s">
        <v>107</v>
      </c>
      <c r="F390" s="13">
        <v>0</v>
      </c>
      <c r="G390" t="str">
        <f>VLOOKUP(InputData[[#This Row],[PRODUCT ID]],MasterData[],2,0)</f>
        <v>Product18</v>
      </c>
      <c r="H390" t="str">
        <f>VLOOKUP(InputData[[#This Row],[PRODUCT ID]],MasterData[],3,0)</f>
        <v>Category02</v>
      </c>
      <c r="I390" t="str">
        <f>VLOOKUP(InputData[[#This Row],[PRODUCT ID]],MasterData[],4,0)</f>
        <v>No.</v>
      </c>
      <c r="J390" s="6">
        <f>VLOOKUP(InputData[[#This Row],[PRODUCT ID]],MasterData[],5,0)</f>
        <v>37</v>
      </c>
      <c r="K390" s="6">
        <f>VLOOKUP(InputData[[#This Row],[PRODUCT ID]],MasterData[],6,0)</f>
        <v>49.21</v>
      </c>
      <c r="L390" s="6">
        <f>InputData[[#This Row],[BUYING PRIZE]]*InputData[[#This Row],[QUANTITY]]</f>
        <v>259</v>
      </c>
      <c r="M390" s="6">
        <f>InputData[[#This Row],[SELLING PRICE]]*InputData[[#This Row],[QUANTITY]]*(1-InputData[[#This Row],[DISCOUNT %]])</f>
        <v>344.47</v>
      </c>
      <c r="N390" s="5">
        <f>DAY(InputData[[#This Row],[DATE]])</f>
        <v>24</v>
      </c>
      <c r="O390" s="5" t="str">
        <f>TEXT(InputData[[#This Row],[DATE]],"MMM")</f>
        <v>Jun</v>
      </c>
      <c r="P390" s="5" t="str">
        <f>TEXT(InputData[[#This Row],[DATE]],"MMMM")</f>
        <v>June</v>
      </c>
      <c r="Q390" s="5">
        <f>YEAR(InputData[[#This Row],[DATE]])</f>
        <v>2022</v>
      </c>
    </row>
    <row r="391" spans="1:17" x14ac:dyDescent="0.25">
      <c r="A391" s="11">
        <v>44737</v>
      </c>
      <c r="B391" s="12" t="s">
        <v>31</v>
      </c>
      <c r="C391" s="3">
        <v>7</v>
      </c>
      <c r="D391" s="3" t="s">
        <v>106</v>
      </c>
      <c r="E391" s="3" t="s">
        <v>106</v>
      </c>
      <c r="F391" s="13">
        <v>0</v>
      </c>
      <c r="G391" t="str">
        <f>VLOOKUP(InputData[[#This Row],[PRODUCT ID]],MasterData[],2,0)</f>
        <v>Product12</v>
      </c>
      <c r="H391" t="str">
        <f>VLOOKUP(InputData[[#This Row],[PRODUCT ID]],MasterData[],3,0)</f>
        <v>Category02</v>
      </c>
      <c r="I391" t="str">
        <f>VLOOKUP(InputData[[#This Row],[PRODUCT ID]],MasterData[],4,0)</f>
        <v>Kg</v>
      </c>
      <c r="J391" s="6">
        <f>VLOOKUP(InputData[[#This Row],[PRODUCT ID]],MasterData[],5,0)</f>
        <v>73</v>
      </c>
      <c r="K391" s="6">
        <f>VLOOKUP(InputData[[#This Row],[PRODUCT ID]],MasterData[],6,0)</f>
        <v>94.17</v>
      </c>
      <c r="L391" s="6">
        <f>InputData[[#This Row],[BUYING PRIZE]]*InputData[[#This Row],[QUANTITY]]</f>
        <v>511</v>
      </c>
      <c r="M391" s="6">
        <f>InputData[[#This Row],[SELLING PRICE]]*InputData[[#This Row],[QUANTITY]]*(1-InputData[[#This Row],[DISCOUNT %]])</f>
        <v>659.19</v>
      </c>
      <c r="N391" s="5">
        <f>DAY(InputData[[#This Row],[DATE]])</f>
        <v>25</v>
      </c>
      <c r="O391" s="5" t="str">
        <f>TEXT(InputData[[#This Row],[DATE]],"MMM")</f>
        <v>Jun</v>
      </c>
      <c r="P391" s="5" t="str">
        <f>TEXT(InputData[[#This Row],[DATE]],"MMMM")</f>
        <v>June</v>
      </c>
      <c r="Q391" s="5">
        <f>YEAR(InputData[[#This Row],[DATE]])</f>
        <v>2022</v>
      </c>
    </row>
    <row r="392" spans="1:17" x14ac:dyDescent="0.25">
      <c r="A392" s="11">
        <v>44738</v>
      </c>
      <c r="B392" s="12" t="s">
        <v>77</v>
      </c>
      <c r="C392" s="3">
        <v>4</v>
      </c>
      <c r="D392" s="3" t="s">
        <v>108</v>
      </c>
      <c r="E392" s="3" t="s">
        <v>107</v>
      </c>
      <c r="F392" s="13">
        <v>0</v>
      </c>
      <c r="G392" t="str">
        <f>VLOOKUP(InputData[[#This Row],[PRODUCT ID]],MasterData[],2,0)</f>
        <v>Product34</v>
      </c>
      <c r="H392" t="str">
        <f>VLOOKUP(InputData[[#This Row],[PRODUCT ID]],MasterData[],3,0)</f>
        <v>Category04</v>
      </c>
      <c r="I392" t="str">
        <f>VLOOKUP(InputData[[#This Row],[PRODUCT ID]],MasterData[],4,0)</f>
        <v>Lt</v>
      </c>
      <c r="J392" s="6">
        <f>VLOOKUP(InputData[[#This Row],[PRODUCT ID]],MasterData[],5,0)</f>
        <v>55</v>
      </c>
      <c r="K392" s="6">
        <f>VLOOKUP(InputData[[#This Row],[PRODUCT ID]],MasterData[],6,0)</f>
        <v>58.3</v>
      </c>
      <c r="L392" s="6">
        <f>InputData[[#This Row],[BUYING PRIZE]]*InputData[[#This Row],[QUANTITY]]</f>
        <v>220</v>
      </c>
      <c r="M392" s="6">
        <f>InputData[[#This Row],[SELLING PRICE]]*InputData[[#This Row],[QUANTITY]]*(1-InputData[[#This Row],[DISCOUNT %]])</f>
        <v>233.2</v>
      </c>
      <c r="N392" s="5">
        <f>DAY(InputData[[#This Row],[DATE]])</f>
        <v>26</v>
      </c>
      <c r="O392" s="5" t="str">
        <f>TEXT(InputData[[#This Row],[DATE]],"MMM")</f>
        <v>Jun</v>
      </c>
      <c r="P392" s="5" t="str">
        <f>TEXT(InputData[[#This Row],[DATE]],"MMMM")</f>
        <v>June</v>
      </c>
      <c r="Q392" s="5">
        <f>YEAR(InputData[[#This Row],[DATE]])</f>
        <v>2022</v>
      </c>
    </row>
    <row r="393" spans="1:17" x14ac:dyDescent="0.25">
      <c r="A393" s="11">
        <v>44738</v>
      </c>
      <c r="B393" s="12" t="s">
        <v>96</v>
      </c>
      <c r="C393" s="3">
        <v>12</v>
      </c>
      <c r="D393" s="3" t="s">
        <v>108</v>
      </c>
      <c r="E393" s="3" t="s">
        <v>106</v>
      </c>
      <c r="F393" s="13">
        <v>0</v>
      </c>
      <c r="G393" t="str">
        <f>VLOOKUP(InputData[[#This Row],[PRODUCT ID]],MasterData[],2,0)</f>
        <v>Product43</v>
      </c>
      <c r="H393" t="str">
        <f>VLOOKUP(InputData[[#This Row],[PRODUCT ID]],MasterData[],3,0)</f>
        <v>Category05</v>
      </c>
      <c r="I393" t="str">
        <f>VLOOKUP(InputData[[#This Row],[PRODUCT ID]],MasterData[],4,0)</f>
        <v>Kg</v>
      </c>
      <c r="J393" s="6">
        <f>VLOOKUP(InputData[[#This Row],[PRODUCT ID]],MasterData[],5,0)</f>
        <v>67</v>
      </c>
      <c r="K393" s="6">
        <f>VLOOKUP(InputData[[#This Row],[PRODUCT ID]],MasterData[],6,0)</f>
        <v>83.08</v>
      </c>
      <c r="L393" s="6">
        <f>InputData[[#This Row],[BUYING PRIZE]]*InputData[[#This Row],[QUANTITY]]</f>
        <v>804</v>
      </c>
      <c r="M393" s="6">
        <f>InputData[[#This Row],[SELLING PRICE]]*InputData[[#This Row],[QUANTITY]]*(1-InputData[[#This Row],[DISCOUNT %]])</f>
        <v>996.96</v>
      </c>
      <c r="N393" s="5">
        <f>DAY(InputData[[#This Row],[DATE]])</f>
        <v>26</v>
      </c>
      <c r="O393" s="5" t="str">
        <f>TEXT(InputData[[#This Row],[DATE]],"MMM")</f>
        <v>Jun</v>
      </c>
      <c r="P393" s="5" t="str">
        <f>TEXT(InputData[[#This Row],[DATE]],"MMMM")</f>
        <v>June</v>
      </c>
      <c r="Q393" s="5">
        <f>YEAR(InputData[[#This Row],[DATE]])</f>
        <v>2022</v>
      </c>
    </row>
    <row r="394" spans="1:17" x14ac:dyDescent="0.25">
      <c r="A394" s="11">
        <v>44745</v>
      </c>
      <c r="B394" s="12" t="s">
        <v>75</v>
      </c>
      <c r="C394" s="3">
        <v>15</v>
      </c>
      <c r="D394" s="3" t="s">
        <v>108</v>
      </c>
      <c r="E394" s="3" t="s">
        <v>107</v>
      </c>
      <c r="F394" s="13">
        <v>0</v>
      </c>
      <c r="G394" t="str">
        <f>VLOOKUP(InputData[[#This Row],[PRODUCT ID]],MasterData[],2,0)</f>
        <v>Product33</v>
      </c>
      <c r="H394" t="str">
        <f>VLOOKUP(InputData[[#This Row],[PRODUCT ID]],MasterData[],3,0)</f>
        <v>Category04</v>
      </c>
      <c r="I394" t="str">
        <f>VLOOKUP(InputData[[#This Row],[PRODUCT ID]],MasterData[],4,0)</f>
        <v>Kg</v>
      </c>
      <c r="J394" s="6">
        <f>VLOOKUP(InputData[[#This Row],[PRODUCT ID]],MasterData[],5,0)</f>
        <v>95</v>
      </c>
      <c r="K394" s="6">
        <f>VLOOKUP(InputData[[#This Row],[PRODUCT ID]],MasterData[],6,0)</f>
        <v>119.7</v>
      </c>
      <c r="L394" s="6">
        <f>InputData[[#This Row],[BUYING PRIZE]]*InputData[[#This Row],[QUANTITY]]</f>
        <v>1425</v>
      </c>
      <c r="M394" s="6">
        <f>InputData[[#This Row],[SELLING PRICE]]*InputData[[#This Row],[QUANTITY]]*(1-InputData[[#This Row],[DISCOUNT %]])</f>
        <v>1795.5</v>
      </c>
      <c r="N394" s="5">
        <f>DAY(InputData[[#This Row],[DATE]])</f>
        <v>3</v>
      </c>
      <c r="O394" s="5" t="str">
        <f>TEXT(InputData[[#This Row],[DATE]],"MMM")</f>
        <v>Jul</v>
      </c>
      <c r="P394" s="5" t="str">
        <f>TEXT(InputData[[#This Row],[DATE]],"MMMM")</f>
        <v>July</v>
      </c>
      <c r="Q394" s="5">
        <f>YEAR(InputData[[#This Row],[DATE]])</f>
        <v>2022</v>
      </c>
    </row>
    <row r="395" spans="1:17" x14ac:dyDescent="0.25">
      <c r="A395" s="11">
        <v>44746</v>
      </c>
      <c r="B395" s="12" t="s">
        <v>20</v>
      </c>
      <c r="C395" s="3">
        <v>7</v>
      </c>
      <c r="D395" s="3" t="s">
        <v>108</v>
      </c>
      <c r="E395" s="3" t="s">
        <v>106</v>
      </c>
      <c r="F395" s="13">
        <v>0</v>
      </c>
      <c r="G395" t="str">
        <f>VLOOKUP(InputData[[#This Row],[PRODUCT ID]],MasterData[],2,0)</f>
        <v>Product07</v>
      </c>
      <c r="H395" t="str">
        <f>VLOOKUP(InputData[[#This Row],[PRODUCT ID]],MasterData[],3,0)</f>
        <v>Category01</v>
      </c>
      <c r="I395" t="str">
        <f>VLOOKUP(InputData[[#This Row],[PRODUCT ID]],MasterData[],4,0)</f>
        <v>Lt</v>
      </c>
      <c r="J395" s="6">
        <f>VLOOKUP(InputData[[#This Row],[PRODUCT ID]],MasterData[],5,0)</f>
        <v>43</v>
      </c>
      <c r="K395" s="6">
        <f>VLOOKUP(InputData[[#This Row],[PRODUCT ID]],MasterData[],6,0)</f>
        <v>47.730000000000004</v>
      </c>
      <c r="L395" s="6">
        <f>InputData[[#This Row],[BUYING PRIZE]]*InputData[[#This Row],[QUANTITY]]</f>
        <v>301</v>
      </c>
      <c r="M395" s="6">
        <f>InputData[[#This Row],[SELLING PRICE]]*InputData[[#This Row],[QUANTITY]]*(1-InputData[[#This Row],[DISCOUNT %]])</f>
        <v>334.11</v>
      </c>
      <c r="N395" s="5">
        <f>DAY(InputData[[#This Row],[DATE]])</f>
        <v>4</v>
      </c>
      <c r="O395" s="5" t="str">
        <f>TEXT(InputData[[#This Row],[DATE]],"MMM")</f>
        <v>Jul</v>
      </c>
      <c r="P395" s="5" t="str">
        <f>TEXT(InputData[[#This Row],[DATE]],"MMMM")</f>
        <v>July</v>
      </c>
      <c r="Q395" s="5">
        <f>YEAR(InputData[[#This Row],[DATE]])</f>
        <v>2022</v>
      </c>
    </row>
    <row r="396" spans="1:17" x14ac:dyDescent="0.25">
      <c r="A396" s="11">
        <v>44747</v>
      </c>
      <c r="B396" s="12" t="s">
        <v>58</v>
      </c>
      <c r="C396" s="3">
        <v>7</v>
      </c>
      <c r="D396" s="3" t="s">
        <v>106</v>
      </c>
      <c r="E396" s="3" t="s">
        <v>107</v>
      </c>
      <c r="F396" s="13">
        <v>0</v>
      </c>
      <c r="G396" t="str">
        <f>VLOOKUP(InputData[[#This Row],[PRODUCT ID]],MasterData[],2,0)</f>
        <v>Product25</v>
      </c>
      <c r="H396" t="str">
        <f>VLOOKUP(InputData[[#This Row],[PRODUCT ID]],MasterData[],3,0)</f>
        <v>Category03</v>
      </c>
      <c r="I396" t="str">
        <f>VLOOKUP(InputData[[#This Row],[PRODUCT ID]],MasterData[],4,0)</f>
        <v>No.</v>
      </c>
      <c r="J396" s="6">
        <f>VLOOKUP(InputData[[#This Row],[PRODUCT ID]],MasterData[],5,0)</f>
        <v>7</v>
      </c>
      <c r="K396" s="6">
        <f>VLOOKUP(InputData[[#This Row],[PRODUCT ID]],MasterData[],6,0)</f>
        <v>8.33</v>
      </c>
      <c r="L396" s="6">
        <f>InputData[[#This Row],[BUYING PRIZE]]*InputData[[#This Row],[QUANTITY]]</f>
        <v>49</v>
      </c>
      <c r="M396" s="6">
        <f>InputData[[#This Row],[SELLING PRICE]]*InputData[[#This Row],[QUANTITY]]*(1-InputData[[#This Row],[DISCOUNT %]])</f>
        <v>58.31</v>
      </c>
      <c r="N396" s="5">
        <f>DAY(InputData[[#This Row],[DATE]])</f>
        <v>5</v>
      </c>
      <c r="O396" s="5" t="str">
        <f>TEXT(InputData[[#This Row],[DATE]],"MMM")</f>
        <v>Jul</v>
      </c>
      <c r="P396" s="5" t="str">
        <f>TEXT(InputData[[#This Row],[DATE]],"MMMM")</f>
        <v>July</v>
      </c>
      <c r="Q396" s="5">
        <f>YEAR(InputData[[#This Row],[DATE]])</f>
        <v>2022</v>
      </c>
    </row>
    <row r="397" spans="1:17" x14ac:dyDescent="0.25">
      <c r="A397" s="11">
        <v>44747</v>
      </c>
      <c r="B397" s="12" t="s">
        <v>37</v>
      </c>
      <c r="C397" s="3">
        <v>8</v>
      </c>
      <c r="D397" s="3" t="s">
        <v>108</v>
      </c>
      <c r="E397" s="3" t="s">
        <v>106</v>
      </c>
      <c r="F397" s="13">
        <v>0</v>
      </c>
      <c r="G397" t="str">
        <f>VLOOKUP(InputData[[#This Row],[PRODUCT ID]],MasterData[],2,0)</f>
        <v>Product15</v>
      </c>
      <c r="H397" t="str">
        <f>VLOOKUP(InputData[[#This Row],[PRODUCT ID]],MasterData[],3,0)</f>
        <v>Category02</v>
      </c>
      <c r="I397" t="str">
        <f>VLOOKUP(InputData[[#This Row],[PRODUCT ID]],MasterData[],4,0)</f>
        <v>No.</v>
      </c>
      <c r="J397" s="6">
        <f>VLOOKUP(InputData[[#This Row],[PRODUCT ID]],MasterData[],5,0)</f>
        <v>12</v>
      </c>
      <c r="K397" s="6">
        <f>VLOOKUP(InputData[[#This Row],[PRODUCT ID]],MasterData[],6,0)</f>
        <v>15.719999999999999</v>
      </c>
      <c r="L397" s="6">
        <f>InputData[[#This Row],[BUYING PRIZE]]*InputData[[#This Row],[QUANTITY]]</f>
        <v>96</v>
      </c>
      <c r="M397" s="6">
        <f>InputData[[#This Row],[SELLING PRICE]]*InputData[[#This Row],[QUANTITY]]*(1-InputData[[#This Row],[DISCOUNT %]])</f>
        <v>125.75999999999999</v>
      </c>
      <c r="N397" s="5">
        <f>DAY(InputData[[#This Row],[DATE]])</f>
        <v>5</v>
      </c>
      <c r="O397" s="5" t="str">
        <f>TEXT(InputData[[#This Row],[DATE]],"MMM")</f>
        <v>Jul</v>
      </c>
      <c r="P397" s="5" t="str">
        <f>TEXT(InputData[[#This Row],[DATE]],"MMMM")</f>
        <v>July</v>
      </c>
      <c r="Q397" s="5">
        <f>YEAR(InputData[[#This Row],[DATE]])</f>
        <v>2022</v>
      </c>
    </row>
    <row r="398" spans="1:17" x14ac:dyDescent="0.25">
      <c r="A398" s="11">
        <v>44748</v>
      </c>
      <c r="B398" s="12" t="s">
        <v>92</v>
      </c>
      <c r="C398" s="3">
        <v>2</v>
      </c>
      <c r="D398" s="3" t="s">
        <v>108</v>
      </c>
      <c r="E398" s="3" t="s">
        <v>107</v>
      </c>
      <c r="F398" s="13">
        <v>0</v>
      </c>
      <c r="G398" t="str">
        <f>VLOOKUP(InputData[[#This Row],[PRODUCT ID]],MasterData[],2,0)</f>
        <v>Product41</v>
      </c>
      <c r="H398" t="str">
        <f>VLOOKUP(InputData[[#This Row],[PRODUCT ID]],MasterData[],3,0)</f>
        <v>Category05</v>
      </c>
      <c r="I398" t="str">
        <f>VLOOKUP(InputData[[#This Row],[PRODUCT ID]],MasterData[],4,0)</f>
        <v>Ft</v>
      </c>
      <c r="J398" s="6">
        <f>VLOOKUP(InputData[[#This Row],[PRODUCT ID]],MasterData[],5,0)</f>
        <v>138</v>
      </c>
      <c r="K398" s="6">
        <f>VLOOKUP(InputData[[#This Row],[PRODUCT ID]],MasterData[],6,0)</f>
        <v>173.88</v>
      </c>
      <c r="L398" s="6">
        <f>InputData[[#This Row],[BUYING PRIZE]]*InputData[[#This Row],[QUANTITY]]</f>
        <v>276</v>
      </c>
      <c r="M398" s="6">
        <f>InputData[[#This Row],[SELLING PRICE]]*InputData[[#This Row],[QUANTITY]]*(1-InputData[[#This Row],[DISCOUNT %]])</f>
        <v>347.76</v>
      </c>
      <c r="N398" s="5">
        <f>DAY(InputData[[#This Row],[DATE]])</f>
        <v>6</v>
      </c>
      <c r="O398" s="5" t="str">
        <f>TEXT(InputData[[#This Row],[DATE]],"MMM")</f>
        <v>Jul</v>
      </c>
      <c r="P398" s="5" t="str">
        <f>TEXT(InputData[[#This Row],[DATE]],"MMMM")</f>
        <v>July</v>
      </c>
      <c r="Q398" s="5">
        <f>YEAR(InputData[[#This Row],[DATE]])</f>
        <v>2022</v>
      </c>
    </row>
    <row r="399" spans="1:17" x14ac:dyDescent="0.25">
      <c r="A399" s="11">
        <v>44750</v>
      </c>
      <c r="B399" s="12" t="s">
        <v>43</v>
      </c>
      <c r="C399" s="3">
        <v>2</v>
      </c>
      <c r="D399" s="3" t="s">
        <v>108</v>
      </c>
      <c r="E399" s="3" t="s">
        <v>106</v>
      </c>
      <c r="F399" s="13">
        <v>0</v>
      </c>
      <c r="G399" t="str">
        <f>VLOOKUP(InputData[[#This Row],[PRODUCT ID]],MasterData[],2,0)</f>
        <v>Product18</v>
      </c>
      <c r="H399" t="str">
        <f>VLOOKUP(InputData[[#This Row],[PRODUCT ID]],MasterData[],3,0)</f>
        <v>Category02</v>
      </c>
      <c r="I399" t="str">
        <f>VLOOKUP(InputData[[#This Row],[PRODUCT ID]],MasterData[],4,0)</f>
        <v>No.</v>
      </c>
      <c r="J399" s="6">
        <f>VLOOKUP(InputData[[#This Row],[PRODUCT ID]],MasterData[],5,0)</f>
        <v>37</v>
      </c>
      <c r="K399" s="6">
        <f>VLOOKUP(InputData[[#This Row],[PRODUCT ID]],MasterData[],6,0)</f>
        <v>49.21</v>
      </c>
      <c r="L399" s="6">
        <f>InputData[[#This Row],[BUYING PRIZE]]*InputData[[#This Row],[QUANTITY]]</f>
        <v>74</v>
      </c>
      <c r="M399" s="6">
        <f>InputData[[#This Row],[SELLING PRICE]]*InputData[[#This Row],[QUANTITY]]*(1-InputData[[#This Row],[DISCOUNT %]])</f>
        <v>98.42</v>
      </c>
      <c r="N399" s="5">
        <f>DAY(InputData[[#This Row],[DATE]])</f>
        <v>8</v>
      </c>
      <c r="O399" s="5" t="str">
        <f>TEXT(InputData[[#This Row],[DATE]],"MMM")</f>
        <v>Jul</v>
      </c>
      <c r="P399" s="5" t="str">
        <f>TEXT(InputData[[#This Row],[DATE]],"MMMM")</f>
        <v>July</v>
      </c>
      <c r="Q399" s="5">
        <f>YEAR(InputData[[#This Row],[DATE]])</f>
        <v>2022</v>
      </c>
    </row>
    <row r="400" spans="1:17" x14ac:dyDescent="0.25">
      <c r="A400" s="11">
        <v>44752</v>
      </c>
      <c r="B400" s="12" t="s">
        <v>73</v>
      </c>
      <c r="C400" s="3">
        <v>12</v>
      </c>
      <c r="D400" s="3" t="s">
        <v>106</v>
      </c>
      <c r="E400" s="3" t="s">
        <v>107</v>
      </c>
      <c r="F400" s="13">
        <v>0</v>
      </c>
      <c r="G400" t="str">
        <f>VLOOKUP(InputData[[#This Row],[PRODUCT ID]],MasterData[],2,0)</f>
        <v>Product32</v>
      </c>
      <c r="H400" t="str">
        <f>VLOOKUP(InputData[[#This Row],[PRODUCT ID]],MasterData[],3,0)</f>
        <v>Category04</v>
      </c>
      <c r="I400" t="str">
        <f>VLOOKUP(InputData[[#This Row],[PRODUCT ID]],MasterData[],4,0)</f>
        <v>Kg</v>
      </c>
      <c r="J400" s="6">
        <f>VLOOKUP(InputData[[#This Row],[PRODUCT ID]],MasterData[],5,0)</f>
        <v>89</v>
      </c>
      <c r="K400" s="6">
        <f>VLOOKUP(InputData[[#This Row],[PRODUCT ID]],MasterData[],6,0)</f>
        <v>117.48</v>
      </c>
      <c r="L400" s="6">
        <f>InputData[[#This Row],[BUYING PRIZE]]*InputData[[#This Row],[QUANTITY]]</f>
        <v>1068</v>
      </c>
      <c r="M400" s="6">
        <f>InputData[[#This Row],[SELLING PRICE]]*InputData[[#This Row],[QUANTITY]]*(1-InputData[[#This Row],[DISCOUNT %]])</f>
        <v>1409.76</v>
      </c>
      <c r="N400" s="5">
        <f>DAY(InputData[[#This Row],[DATE]])</f>
        <v>10</v>
      </c>
      <c r="O400" s="5" t="str">
        <f>TEXT(InputData[[#This Row],[DATE]],"MMM")</f>
        <v>Jul</v>
      </c>
      <c r="P400" s="5" t="str">
        <f>TEXT(InputData[[#This Row],[DATE]],"MMMM")</f>
        <v>July</v>
      </c>
      <c r="Q400" s="5">
        <f>YEAR(InputData[[#This Row],[DATE]])</f>
        <v>2022</v>
      </c>
    </row>
    <row r="401" spans="1:17" x14ac:dyDescent="0.25">
      <c r="A401" s="11">
        <v>44754</v>
      </c>
      <c r="B401" s="12" t="s">
        <v>65</v>
      </c>
      <c r="C401" s="3">
        <v>12</v>
      </c>
      <c r="D401" s="3" t="s">
        <v>108</v>
      </c>
      <c r="E401" s="3" t="s">
        <v>107</v>
      </c>
      <c r="F401" s="13">
        <v>0</v>
      </c>
      <c r="G401" t="str">
        <f>VLOOKUP(InputData[[#This Row],[PRODUCT ID]],MasterData[],2,0)</f>
        <v>Product28</v>
      </c>
      <c r="H401" t="str">
        <f>VLOOKUP(InputData[[#This Row],[PRODUCT ID]],MasterData[],3,0)</f>
        <v>Category04</v>
      </c>
      <c r="I401" t="str">
        <f>VLOOKUP(InputData[[#This Row],[PRODUCT ID]],MasterData[],4,0)</f>
        <v>No.</v>
      </c>
      <c r="J401" s="6">
        <f>VLOOKUP(InputData[[#This Row],[PRODUCT ID]],MasterData[],5,0)</f>
        <v>37</v>
      </c>
      <c r="K401" s="6">
        <f>VLOOKUP(InputData[[#This Row],[PRODUCT ID]],MasterData[],6,0)</f>
        <v>41.81</v>
      </c>
      <c r="L401" s="6">
        <f>InputData[[#This Row],[BUYING PRIZE]]*InputData[[#This Row],[QUANTITY]]</f>
        <v>444</v>
      </c>
      <c r="M401" s="6">
        <f>InputData[[#This Row],[SELLING PRICE]]*InputData[[#This Row],[QUANTITY]]*(1-InputData[[#This Row],[DISCOUNT %]])</f>
        <v>501.72</v>
      </c>
      <c r="N401" s="5">
        <f>DAY(InputData[[#This Row],[DATE]])</f>
        <v>12</v>
      </c>
      <c r="O401" s="5" t="str">
        <f>TEXT(InputData[[#This Row],[DATE]],"MMM")</f>
        <v>Jul</v>
      </c>
      <c r="P401" s="5" t="str">
        <f>TEXT(InputData[[#This Row],[DATE]],"MMMM")</f>
        <v>July</v>
      </c>
      <c r="Q401" s="5">
        <f>YEAR(InputData[[#This Row],[DATE]])</f>
        <v>2022</v>
      </c>
    </row>
    <row r="402" spans="1:17" x14ac:dyDescent="0.25">
      <c r="A402" s="11">
        <v>44755</v>
      </c>
      <c r="B402" s="12" t="s">
        <v>58</v>
      </c>
      <c r="C402" s="3">
        <v>7</v>
      </c>
      <c r="D402" s="3" t="s">
        <v>108</v>
      </c>
      <c r="E402" s="3" t="s">
        <v>106</v>
      </c>
      <c r="F402" s="13">
        <v>0</v>
      </c>
      <c r="G402" t="str">
        <f>VLOOKUP(InputData[[#This Row],[PRODUCT ID]],MasterData[],2,0)</f>
        <v>Product25</v>
      </c>
      <c r="H402" t="str">
        <f>VLOOKUP(InputData[[#This Row],[PRODUCT ID]],MasterData[],3,0)</f>
        <v>Category03</v>
      </c>
      <c r="I402" t="str">
        <f>VLOOKUP(InputData[[#This Row],[PRODUCT ID]],MasterData[],4,0)</f>
        <v>No.</v>
      </c>
      <c r="J402" s="6">
        <f>VLOOKUP(InputData[[#This Row],[PRODUCT ID]],MasterData[],5,0)</f>
        <v>7</v>
      </c>
      <c r="K402" s="6">
        <f>VLOOKUP(InputData[[#This Row],[PRODUCT ID]],MasterData[],6,0)</f>
        <v>8.33</v>
      </c>
      <c r="L402" s="6">
        <f>InputData[[#This Row],[BUYING PRIZE]]*InputData[[#This Row],[QUANTITY]]</f>
        <v>49</v>
      </c>
      <c r="M402" s="6">
        <f>InputData[[#This Row],[SELLING PRICE]]*InputData[[#This Row],[QUANTITY]]*(1-InputData[[#This Row],[DISCOUNT %]])</f>
        <v>58.31</v>
      </c>
      <c r="N402" s="5">
        <f>DAY(InputData[[#This Row],[DATE]])</f>
        <v>13</v>
      </c>
      <c r="O402" s="5" t="str">
        <f>TEXT(InputData[[#This Row],[DATE]],"MMM")</f>
        <v>Jul</v>
      </c>
      <c r="P402" s="5" t="str">
        <f>TEXT(InputData[[#This Row],[DATE]],"MMMM")</f>
        <v>July</v>
      </c>
      <c r="Q402" s="5">
        <f>YEAR(InputData[[#This Row],[DATE]])</f>
        <v>2022</v>
      </c>
    </row>
    <row r="403" spans="1:17" x14ac:dyDescent="0.25">
      <c r="A403" s="11">
        <v>44756</v>
      </c>
      <c r="B403" s="12" t="s">
        <v>75</v>
      </c>
      <c r="C403" s="3">
        <v>9</v>
      </c>
      <c r="D403" s="3" t="s">
        <v>108</v>
      </c>
      <c r="E403" s="3" t="s">
        <v>106</v>
      </c>
      <c r="F403" s="13">
        <v>0</v>
      </c>
      <c r="G403" t="str">
        <f>VLOOKUP(InputData[[#This Row],[PRODUCT ID]],MasterData[],2,0)</f>
        <v>Product33</v>
      </c>
      <c r="H403" t="str">
        <f>VLOOKUP(InputData[[#This Row],[PRODUCT ID]],MasterData[],3,0)</f>
        <v>Category04</v>
      </c>
      <c r="I403" t="str">
        <f>VLOOKUP(InputData[[#This Row],[PRODUCT ID]],MasterData[],4,0)</f>
        <v>Kg</v>
      </c>
      <c r="J403" s="6">
        <f>VLOOKUP(InputData[[#This Row],[PRODUCT ID]],MasterData[],5,0)</f>
        <v>95</v>
      </c>
      <c r="K403" s="6">
        <f>VLOOKUP(InputData[[#This Row],[PRODUCT ID]],MasterData[],6,0)</f>
        <v>119.7</v>
      </c>
      <c r="L403" s="6">
        <f>InputData[[#This Row],[BUYING PRIZE]]*InputData[[#This Row],[QUANTITY]]</f>
        <v>855</v>
      </c>
      <c r="M403" s="6">
        <f>InputData[[#This Row],[SELLING PRICE]]*InputData[[#This Row],[QUANTITY]]*(1-InputData[[#This Row],[DISCOUNT %]])</f>
        <v>1077.3</v>
      </c>
      <c r="N403" s="5">
        <f>DAY(InputData[[#This Row],[DATE]])</f>
        <v>14</v>
      </c>
      <c r="O403" s="5" t="str">
        <f>TEXT(InputData[[#This Row],[DATE]],"MMM")</f>
        <v>Jul</v>
      </c>
      <c r="P403" s="5" t="str">
        <f>TEXT(InputData[[#This Row],[DATE]],"MMMM")</f>
        <v>July</v>
      </c>
      <c r="Q403" s="5">
        <f>YEAR(InputData[[#This Row],[DATE]])</f>
        <v>2022</v>
      </c>
    </row>
    <row r="404" spans="1:17" x14ac:dyDescent="0.25">
      <c r="A404" s="11">
        <v>44757</v>
      </c>
      <c r="B404" s="12" t="s">
        <v>14</v>
      </c>
      <c r="C404" s="3">
        <v>2</v>
      </c>
      <c r="D404" s="3" t="s">
        <v>106</v>
      </c>
      <c r="E404" s="3" t="s">
        <v>106</v>
      </c>
      <c r="F404" s="13">
        <v>0</v>
      </c>
      <c r="G404" t="str">
        <f>VLOOKUP(InputData[[#This Row],[PRODUCT ID]],MasterData[],2,0)</f>
        <v>Product04</v>
      </c>
      <c r="H404" t="str">
        <f>VLOOKUP(InputData[[#This Row],[PRODUCT ID]],MasterData[],3,0)</f>
        <v>Category01</v>
      </c>
      <c r="I404" t="str">
        <f>VLOOKUP(InputData[[#This Row],[PRODUCT ID]],MasterData[],4,0)</f>
        <v>Lt</v>
      </c>
      <c r="J404" s="6">
        <f>VLOOKUP(InputData[[#This Row],[PRODUCT ID]],MasterData[],5,0)</f>
        <v>44</v>
      </c>
      <c r="K404" s="6">
        <f>VLOOKUP(InputData[[#This Row],[PRODUCT ID]],MasterData[],6,0)</f>
        <v>48.84</v>
      </c>
      <c r="L404" s="6">
        <f>InputData[[#This Row],[BUYING PRIZE]]*InputData[[#This Row],[QUANTITY]]</f>
        <v>88</v>
      </c>
      <c r="M404" s="6">
        <f>InputData[[#This Row],[SELLING PRICE]]*InputData[[#This Row],[QUANTITY]]*(1-InputData[[#This Row],[DISCOUNT %]])</f>
        <v>97.68</v>
      </c>
      <c r="N404" s="5">
        <f>DAY(InputData[[#This Row],[DATE]])</f>
        <v>15</v>
      </c>
      <c r="O404" s="5" t="str">
        <f>TEXT(InputData[[#This Row],[DATE]],"MMM")</f>
        <v>Jul</v>
      </c>
      <c r="P404" s="5" t="str">
        <f>TEXT(InputData[[#This Row],[DATE]],"MMMM")</f>
        <v>July</v>
      </c>
      <c r="Q404" s="5">
        <f>YEAR(InputData[[#This Row],[DATE]])</f>
        <v>2022</v>
      </c>
    </row>
    <row r="405" spans="1:17" x14ac:dyDescent="0.25">
      <c r="A405" s="11">
        <v>44759</v>
      </c>
      <c r="B405" s="12" t="s">
        <v>92</v>
      </c>
      <c r="C405" s="3">
        <v>8</v>
      </c>
      <c r="D405" s="3" t="s">
        <v>106</v>
      </c>
      <c r="E405" s="3" t="s">
        <v>107</v>
      </c>
      <c r="F405" s="13">
        <v>0</v>
      </c>
      <c r="G405" t="str">
        <f>VLOOKUP(InputData[[#This Row],[PRODUCT ID]],MasterData[],2,0)</f>
        <v>Product41</v>
      </c>
      <c r="H405" t="str">
        <f>VLOOKUP(InputData[[#This Row],[PRODUCT ID]],MasterData[],3,0)</f>
        <v>Category05</v>
      </c>
      <c r="I405" t="str">
        <f>VLOOKUP(InputData[[#This Row],[PRODUCT ID]],MasterData[],4,0)</f>
        <v>Ft</v>
      </c>
      <c r="J405" s="6">
        <f>VLOOKUP(InputData[[#This Row],[PRODUCT ID]],MasterData[],5,0)</f>
        <v>138</v>
      </c>
      <c r="K405" s="6">
        <f>VLOOKUP(InputData[[#This Row],[PRODUCT ID]],MasterData[],6,0)</f>
        <v>173.88</v>
      </c>
      <c r="L405" s="6">
        <f>InputData[[#This Row],[BUYING PRIZE]]*InputData[[#This Row],[QUANTITY]]</f>
        <v>1104</v>
      </c>
      <c r="M405" s="6">
        <f>InputData[[#This Row],[SELLING PRICE]]*InputData[[#This Row],[QUANTITY]]*(1-InputData[[#This Row],[DISCOUNT %]])</f>
        <v>1391.04</v>
      </c>
      <c r="N405" s="5">
        <f>DAY(InputData[[#This Row],[DATE]])</f>
        <v>17</v>
      </c>
      <c r="O405" s="5" t="str">
        <f>TEXT(InputData[[#This Row],[DATE]],"MMM")</f>
        <v>Jul</v>
      </c>
      <c r="P405" s="5" t="str">
        <f>TEXT(InputData[[#This Row],[DATE]],"MMMM")</f>
        <v>July</v>
      </c>
      <c r="Q405" s="5">
        <f>YEAR(InputData[[#This Row],[DATE]])</f>
        <v>2022</v>
      </c>
    </row>
    <row r="406" spans="1:17" x14ac:dyDescent="0.25">
      <c r="A406" s="11">
        <v>44760</v>
      </c>
      <c r="B406" s="12" t="s">
        <v>26</v>
      </c>
      <c r="C406" s="3">
        <v>12</v>
      </c>
      <c r="D406" s="3" t="s">
        <v>108</v>
      </c>
      <c r="E406" s="3" t="s">
        <v>106</v>
      </c>
      <c r="F406" s="13">
        <v>0</v>
      </c>
      <c r="G406" t="str">
        <f>VLOOKUP(InputData[[#This Row],[PRODUCT ID]],MasterData[],2,0)</f>
        <v>Product10</v>
      </c>
      <c r="H406" t="str">
        <f>VLOOKUP(InputData[[#This Row],[PRODUCT ID]],MasterData[],3,0)</f>
        <v>Category02</v>
      </c>
      <c r="I406" t="str">
        <f>VLOOKUP(InputData[[#This Row],[PRODUCT ID]],MasterData[],4,0)</f>
        <v>Ft</v>
      </c>
      <c r="J406" s="6">
        <f>VLOOKUP(InputData[[#This Row],[PRODUCT ID]],MasterData[],5,0)</f>
        <v>148</v>
      </c>
      <c r="K406" s="6">
        <f>VLOOKUP(InputData[[#This Row],[PRODUCT ID]],MasterData[],6,0)</f>
        <v>164.28</v>
      </c>
      <c r="L406" s="6">
        <f>InputData[[#This Row],[BUYING PRIZE]]*InputData[[#This Row],[QUANTITY]]</f>
        <v>1776</v>
      </c>
      <c r="M406" s="6">
        <f>InputData[[#This Row],[SELLING PRICE]]*InputData[[#This Row],[QUANTITY]]*(1-InputData[[#This Row],[DISCOUNT %]])</f>
        <v>1971.3600000000001</v>
      </c>
      <c r="N406" s="5">
        <f>DAY(InputData[[#This Row],[DATE]])</f>
        <v>18</v>
      </c>
      <c r="O406" s="5" t="str">
        <f>TEXT(InputData[[#This Row],[DATE]],"MMM")</f>
        <v>Jul</v>
      </c>
      <c r="P406" s="5" t="str">
        <f>TEXT(InputData[[#This Row],[DATE]],"MMMM")</f>
        <v>July</v>
      </c>
      <c r="Q406" s="5">
        <f>YEAR(InputData[[#This Row],[DATE]])</f>
        <v>2022</v>
      </c>
    </row>
    <row r="407" spans="1:17" x14ac:dyDescent="0.25">
      <c r="A407" s="11">
        <v>44762</v>
      </c>
      <c r="B407" s="12" t="s">
        <v>94</v>
      </c>
      <c r="C407" s="3">
        <v>8</v>
      </c>
      <c r="D407" s="3" t="s">
        <v>105</v>
      </c>
      <c r="E407" s="3" t="s">
        <v>106</v>
      </c>
      <c r="F407" s="13">
        <v>0</v>
      </c>
      <c r="G407" t="str">
        <f>VLOOKUP(InputData[[#This Row],[PRODUCT ID]],MasterData[],2,0)</f>
        <v>Product42</v>
      </c>
      <c r="H407" t="str">
        <f>VLOOKUP(InputData[[#This Row],[PRODUCT ID]],MasterData[],3,0)</f>
        <v>Category05</v>
      </c>
      <c r="I407" t="str">
        <f>VLOOKUP(InputData[[#This Row],[PRODUCT ID]],MasterData[],4,0)</f>
        <v>Ft</v>
      </c>
      <c r="J407" s="6">
        <f>VLOOKUP(InputData[[#This Row],[PRODUCT ID]],MasterData[],5,0)</f>
        <v>120</v>
      </c>
      <c r="K407" s="6">
        <f>VLOOKUP(InputData[[#This Row],[PRODUCT ID]],MasterData[],6,0)</f>
        <v>162</v>
      </c>
      <c r="L407" s="6">
        <f>InputData[[#This Row],[BUYING PRIZE]]*InputData[[#This Row],[QUANTITY]]</f>
        <v>960</v>
      </c>
      <c r="M407" s="6">
        <f>InputData[[#This Row],[SELLING PRICE]]*InputData[[#This Row],[QUANTITY]]*(1-InputData[[#This Row],[DISCOUNT %]])</f>
        <v>1296</v>
      </c>
      <c r="N407" s="5">
        <f>DAY(InputData[[#This Row],[DATE]])</f>
        <v>20</v>
      </c>
      <c r="O407" s="5" t="str">
        <f>TEXT(InputData[[#This Row],[DATE]],"MMM")</f>
        <v>Jul</v>
      </c>
      <c r="P407" s="5" t="str">
        <f>TEXT(InputData[[#This Row],[DATE]],"MMMM")</f>
        <v>July</v>
      </c>
      <c r="Q407" s="5">
        <f>YEAR(InputData[[#This Row],[DATE]])</f>
        <v>2022</v>
      </c>
    </row>
    <row r="408" spans="1:17" x14ac:dyDescent="0.25">
      <c r="A408" s="11">
        <v>44764</v>
      </c>
      <c r="B408" s="12" t="s">
        <v>77</v>
      </c>
      <c r="C408" s="3">
        <v>6</v>
      </c>
      <c r="D408" s="3" t="s">
        <v>108</v>
      </c>
      <c r="E408" s="3" t="s">
        <v>107</v>
      </c>
      <c r="F408" s="13">
        <v>0</v>
      </c>
      <c r="G408" t="str">
        <f>VLOOKUP(InputData[[#This Row],[PRODUCT ID]],MasterData[],2,0)</f>
        <v>Product34</v>
      </c>
      <c r="H408" t="str">
        <f>VLOOKUP(InputData[[#This Row],[PRODUCT ID]],MasterData[],3,0)</f>
        <v>Category04</v>
      </c>
      <c r="I408" t="str">
        <f>VLOOKUP(InputData[[#This Row],[PRODUCT ID]],MasterData[],4,0)</f>
        <v>Lt</v>
      </c>
      <c r="J408" s="6">
        <f>VLOOKUP(InputData[[#This Row],[PRODUCT ID]],MasterData[],5,0)</f>
        <v>55</v>
      </c>
      <c r="K408" s="6">
        <f>VLOOKUP(InputData[[#This Row],[PRODUCT ID]],MasterData[],6,0)</f>
        <v>58.3</v>
      </c>
      <c r="L408" s="6">
        <f>InputData[[#This Row],[BUYING PRIZE]]*InputData[[#This Row],[QUANTITY]]</f>
        <v>330</v>
      </c>
      <c r="M408" s="6">
        <f>InputData[[#This Row],[SELLING PRICE]]*InputData[[#This Row],[QUANTITY]]*(1-InputData[[#This Row],[DISCOUNT %]])</f>
        <v>349.79999999999995</v>
      </c>
      <c r="N408" s="5">
        <f>DAY(InputData[[#This Row],[DATE]])</f>
        <v>22</v>
      </c>
      <c r="O408" s="5" t="str">
        <f>TEXT(InputData[[#This Row],[DATE]],"MMM")</f>
        <v>Jul</v>
      </c>
      <c r="P408" s="5" t="str">
        <f>TEXT(InputData[[#This Row],[DATE]],"MMMM")</f>
        <v>July</v>
      </c>
      <c r="Q408" s="5">
        <f>YEAR(InputData[[#This Row],[DATE]])</f>
        <v>2022</v>
      </c>
    </row>
    <row r="409" spans="1:17" x14ac:dyDescent="0.25">
      <c r="A409" s="11">
        <v>44765</v>
      </c>
      <c r="B409" s="12" t="s">
        <v>43</v>
      </c>
      <c r="C409" s="3">
        <v>2</v>
      </c>
      <c r="D409" s="3" t="s">
        <v>106</v>
      </c>
      <c r="E409" s="3" t="s">
        <v>106</v>
      </c>
      <c r="F409" s="13">
        <v>0</v>
      </c>
      <c r="G409" t="str">
        <f>VLOOKUP(InputData[[#This Row],[PRODUCT ID]],MasterData[],2,0)</f>
        <v>Product18</v>
      </c>
      <c r="H409" t="str">
        <f>VLOOKUP(InputData[[#This Row],[PRODUCT ID]],MasterData[],3,0)</f>
        <v>Category02</v>
      </c>
      <c r="I409" t="str">
        <f>VLOOKUP(InputData[[#This Row],[PRODUCT ID]],MasterData[],4,0)</f>
        <v>No.</v>
      </c>
      <c r="J409" s="6">
        <f>VLOOKUP(InputData[[#This Row],[PRODUCT ID]],MasterData[],5,0)</f>
        <v>37</v>
      </c>
      <c r="K409" s="6">
        <f>VLOOKUP(InputData[[#This Row],[PRODUCT ID]],MasterData[],6,0)</f>
        <v>49.21</v>
      </c>
      <c r="L409" s="6">
        <f>InputData[[#This Row],[BUYING PRIZE]]*InputData[[#This Row],[QUANTITY]]</f>
        <v>74</v>
      </c>
      <c r="M409" s="6">
        <f>InputData[[#This Row],[SELLING PRICE]]*InputData[[#This Row],[QUANTITY]]*(1-InputData[[#This Row],[DISCOUNT %]])</f>
        <v>98.42</v>
      </c>
      <c r="N409" s="5">
        <f>DAY(InputData[[#This Row],[DATE]])</f>
        <v>23</v>
      </c>
      <c r="O409" s="5" t="str">
        <f>TEXT(InputData[[#This Row],[DATE]],"MMM")</f>
        <v>Jul</v>
      </c>
      <c r="P409" s="5" t="str">
        <f>TEXT(InputData[[#This Row],[DATE]],"MMMM")</f>
        <v>July</v>
      </c>
      <c r="Q409" s="5">
        <f>YEAR(InputData[[#This Row],[DATE]])</f>
        <v>2022</v>
      </c>
    </row>
    <row r="410" spans="1:17" x14ac:dyDescent="0.25">
      <c r="A410" s="11">
        <v>44766</v>
      </c>
      <c r="B410" s="12" t="s">
        <v>18</v>
      </c>
      <c r="C410" s="3">
        <v>14</v>
      </c>
      <c r="D410" s="3" t="s">
        <v>108</v>
      </c>
      <c r="E410" s="3" t="s">
        <v>107</v>
      </c>
      <c r="F410" s="13">
        <v>0</v>
      </c>
      <c r="G410" t="str">
        <f>VLOOKUP(InputData[[#This Row],[PRODUCT ID]],MasterData[],2,0)</f>
        <v>Product06</v>
      </c>
      <c r="H410" t="str">
        <f>VLOOKUP(InputData[[#This Row],[PRODUCT ID]],MasterData[],3,0)</f>
        <v>Category01</v>
      </c>
      <c r="I410" t="str">
        <f>VLOOKUP(InputData[[#This Row],[PRODUCT ID]],MasterData[],4,0)</f>
        <v>Kg</v>
      </c>
      <c r="J410" s="6">
        <f>VLOOKUP(InputData[[#This Row],[PRODUCT ID]],MasterData[],5,0)</f>
        <v>75</v>
      </c>
      <c r="K410" s="6">
        <f>VLOOKUP(InputData[[#This Row],[PRODUCT ID]],MasterData[],6,0)</f>
        <v>85.5</v>
      </c>
      <c r="L410" s="6">
        <f>InputData[[#This Row],[BUYING PRIZE]]*InputData[[#This Row],[QUANTITY]]</f>
        <v>1050</v>
      </c>
      <c r="M410" s="6">
        <f>InputData[[#This Row],[SELLING PRICE]]*InputData[[#This Row],[QUANTITY]]*(1-InputData[[#This Row],[DISCOUNT %]])</f>
        <v>1197</v>
      </c>
      <c r="N410" s="5">
        <f>DAY(InputData[[#This Row],[DATE]])</f>
        <v>24</v>
      </c>
      <c r="O410" s="5" t="str">
        <f>TEXT(InputData[[#This Row],[DATE]],"MMM")</f>
        <v>Jul</v>
      </c>
      <c r="P410" s="5" t="str">
        <f>TEXT(InputData[[#This Row],[DATE]],"MMMM")</f>
        <v>July</v>
      </c>
      <c r="Q410" s="5">
        <f>YEAR(InputData[[#This Row],[DATE]])</f>
        <v>2022</v>
      </c>
    </row>
    <row r="411" spans="1:17" x14ac:dyDescent="0.25">
      <c r="A411" s="11">
        <v>44766</v>
      </c>
      <c r="B411" s="12" t="s">
        <v>63</v>
      </c>
      <c r="C411" s="3">
        <v>1</v>
      </c>
      <c r="D411" s="3" t="s">
        <v>106</v>
      </c>
      <c r="E411" s="3" t="s">
        <v>106</v>
      </c>
      <c r="F411" s="13">
        <v>0</v>
      </c>
      <c r="G411" t="str">
        <f>VLOOKUP(InputData[[#This Row],[PRODUCT ID]],MasterData[],2,0)</f>
        <v>Product27</v>
      </c>
      <c r="H411" t="str">
        <f>VLOOKUP(InputData[[#This Row],[PRODUCT ID]],MasterData[],3,0)</f>
        <v>Category04</v>
      </c>
      <c r="I411" t="str">
        <f>VLOOKUP(InputData[[#This Row],[PRODUCT ID]],MasterData[],4,0)</f>
        <v>Lt</v>
      </c>
      <c r="J411" s="6">
        <f>VLOOKUP(InputData[[#This Row],[PRODUCT ID]],MasterData[],5,0)</f>
        <v>48</v>
      </c>
      <c r="K411" s="6">
        <f>VLOOKUP(InputData[[#This Row],[PRODUCT ID]],MasterData[],6,0)</f>
        <v>57.120000000000005</v>
      </c>
      <c r="L411" s="6">
        <f>InputData[[#This Row],[BUYING PRIZE]]*InputData[[#This Row],[QUANTITY]]</f>
        <v>48</v>
      </c>
      <c r="M411" s="6">
        <f>InputData[[#This Row],[SELLING PRICE]]*InputData[[#This Row],[QUANTITY]]*(1-InputData[[#This Row],[DISCOUNT %]])</f>
        <v>57.120000000000005</v>
      </c>
      <c r="N411" s="5">
        <f>DAY(InputData[[#This Row],[DATE]])</f>
        <v>24</v>
      </c>
      <c r="O411" s="5" t="str">
        <f>TEXT(InputData[[#This Row],[DATE]],"MMM")</f>
        <v>Jul</v>
      </c>
      <c r="P411" s="5" t="str">
        <f>TEXT(InputData[[#This Row],[DATE]],"MMMM")</f>
        <v>July</v>
      </c>
      <c r="Q411" s="5">
        <f>YEAR(InputData[[#This Row],[DATE]])</f>
        <v>2022</v>
      </c>
    </row>
    <row r="412" spans="1:17" x14ac:dyDescent="0.25">
      <c r="A412" s="11">
        <v>44767</v>
      </c>
      <c r="B412" s="12" t="s">
        <v>98</v>
      </c>
      <c r="C412" s="3">
        <v>2</v>
      </c>
      <c r="D412" s="3" t="s">
        <v>108</v>
      </c>
      <c r="E412" s="3" t="s">
        <v>107</v>
      </c>
      <c r="F412" s="13">
        <v>0</v>
      </c>
      <c r="G412" t="str">
        <f>VLOOKUP(InputData[[#This Row],[PRODUCT ID]],MasterData[],2,0)</f>
        <v>Product44</v>
      </c>
      <c r="H412" t="str">
        <f>VLOOKUP(InputData[[#This Row],[PRODUCT ID]],MasterData[],3,0)</f>
        <v>Category05</v>
      </c>
      <c r="I412" t="str">
        <f>VLOOKUP(InputData[[#This Row],[PRODUCT ID]],MasterData[],4,0)</f>
        <v>Kg</v>
      </c>
      <c r="J412" s="6">
        <f>VLOOKUP(InputData[[#This Row],[PRODUCT ID]],MasterData[],5,0)</f>
        <v>76</v>
      </c>
      <c r="K412" s="6">
        <f>VLOOKUP(InputData[[#This Row],[PRODUCT ID]],MasterData[],6,0)</f>
        <v>82.08</v>
      </c>
      <c r="L412" s="6">
        <f>InputData[[#This Row],[BUYING PRIZE]]*InputData[[#This Row],[QUANTITY]]</f>
        <v>152</v>
      </c>
      <c r="M412" s="6">
        <f>InputData[[#This Row],[SELLING PRICE]]*InputData[[#This Row],[QUANTITY]]*(1-InputData[[#This Row],[DISCOUNT %]])</f>
        <v>164.16</v>
      </c>
      <c r="N412" s="5">
        <f>DAY(InputData[[#This Row],[DATE]])</f>
        <v>25</v>
      </c>
      <c r="O412" s="5" t="str">
        <f>TEXT(InputData[[#This Row],[DATE]],"MMM")</f>
        <v>Jul</v>
      </c>
      <c r="P412" s="5" t="str">
        <f>TEXT(InputData[[#This Row],[DATE]],"MMMM")</f>
        <v>July</v>
      </c>
      <c r="Q412" s="5">
        <f>YEAR(InputData[[#This Row],[DATE]])</f>
        <v>2022</v>
      </c>
    </row>
    <row r="413" spans="1:17" x14ac:dyDescent="0.25">
      <c r="A413" s="11">
        <v>44767</v>
      </c>
      <c r="B413" s="12" t="s">
        <v>41</v>
      </c>
      <c r="C413" s="3">
        <v>12</v>
      </c>
      <c r="D413" s="3" t="s">
        <v>108</v>
      </c>
      <c r="E413" s="3" t="s">
        <v>107</v>
      </c>
      <c r="F413" s="13">
        <v>0</v>
      </c>
      <c r="G413" t="str">
        <f>VLOOKUP(InputData[[#This Row],[PRODUCT ID]],MasterData[],2,0)</f>
        <v>Product17</v>
      </c>
      <c r="H413" t="str">
        <f>VLOOKUP(InputData[[#This Row],[PRODUCT ID]],MasterData[],3,0)</f>
        <v>Category02</v>
      </c>
      <c r="I413" t="str">
        <f>VLOOKUP(InputData[[#This Row],[PRODUCT ID]],MasterData[],4,0)</f>
        <v>Ft</v>
      </c>
      <c r="J413" s="6">
        <f>VLOOKUP(InputData[[#This Row],[PRODUCT ID]],MasterData[],5,0)</f>
        <v>134</v>
      </c>
      <c r="K413" s="6">
        <f>VLOOKUP(InputData[[#This Row],[PRODUCT ID]],MasterData[],6,0)</f>
        <v>156.78</v>
      </c>
      <c r="L413" s="6">
        <f>InputData[[#This Row],[BUYING PRIZE]]*InputData[[#This Row],[QUANTITY]]</f>
        <v>1608</v>
      </c>
      <c r="M413" s="6">
        <f>InputData[[#This Row],[SELLING PRICE]]*InputData[[#This Row],[QUANTITY]]*(1-InputData[[#This Row],[DISCOUNT %]])</f>
        <v>1881.3600000000001</v>
      </c>
      <c r="N413" s="5">
        <f>DAY(InputData[[#This Row],[DATE]])</f>
        <v>25</v>
      </c>
      <c r="O413" s="5" t="str">
        <f>TEXT(InputData[[#This Row],[DATE]],"MMM")</f>
        <v>Jul</v>
      </c>
      <c r="P413" s="5" t="str">
        <f>TEXT(InputData[[#This Row],[DATE]],"MMMM")</f>
        <v>July</v>
      </c>
      <c r="Q413" s="5">
        <f>YEAR(InputData[[#This Row],[DATE]])</f>
        <v>2022</v>
      </c>
    </row>
    <row r="414" spans="1:17" x14ac:dyDescent="0.25">
      <c r="A414" s="11">
        <v>44767</v>
      </c>
      <c r="B414" s="12" t="s">
        <v>12</v>
      </c>
      <c r="C414" s="3">
        <v>13</v>
      </c>
      <c r="D414" s="3" t="s">
        <v>106</v>
      </c>
      <c r="E414" s="3" t="s">
        <v>107</v>
      </c>
      <c r="F414" s="13">
        <v>0</v>
      </c>
      <c r="G414" t="str">
        <f>VLOOKUP(InputData[[#This Row],[PRODUCT ID]],MasterData[],2,0)</f>
        <v>Product03</v>
      </c>
      <c r="H414" t="str">
        <f>VLOOKUP(InputData[[#This Row],[PRODUCT ID]],MasterData[],3,0)</f>
        <v>Category01</v>
      </c>
      <c r="I414" t="str">
        <f>VLOOKUP(InputData[[#This Row],[PRODUCT ID]],MasterData[],4,0)</f>
        <v>Kg</v>
      </c>
      <c r="J414" s="6">
        <f>VLOOKUP(InputData[[#This Row],[PRODUCT ID]],MasterData[],5,0)</f>
        <v>71</v>
      </c>
      <c r="K414" s="6">
        <f>VLOOKUP(InputData[[#This Row],[PRODUCT ID]],MasterData[],6,0)</f>
        <v>80.94</v>
      </c>
      <c r="L414" s="6">
        <f>InputData[[#This Row],[BUYING PRIZE]]*InputData[[#This Row],[QUANTITY]]</f>
        <v>923</v>
      </c>
      <c r="M414" s="6">
        <f>InputData[[#This Row],[SELLING PRICE]]*InputData[[#This Row],[QUANTITY]]*(1-InputData[[#This Row],[DISCOUNT %]])</f>
        <v>1052.22</v>
      </c>
      <c r="N414" s="5">
        <f>DAY(InputData[[#This Row],[DATE]])</f>
        <v>25</v>
      </c>
      <c r="O414" s="5" t="str">
        <f>TEXT(InputData[[#This Row],[DATE]],"MMM")</f>
        <v>Jul</v>
      </c>
      <c r="P414" s="5" t="str">
        <f>TEXT(InputData[[#This Row],[DATE]],"MMMM")</f>
        <v>July</v>
      </c>
      <c r="Q414" s="5">
        <f>YEAR(InputData[[#This Row],[DATE]])</f>
        <v>2022</v>
      </c>
    </row>
    <row r="415" spans="1:17" x14ac:dyDescent="0.25">
      <c r="A415" s="11">
        <v>44768</v>
      </c>
      <c r="B415" s="12" t="s">
        <v>12</v>
      </c>
      <c r="C415" s="3">
        <v>10</v>
      </c>
      <c r="D415" s="3" t="s">
        <v>106</v>
      </c>
      <c r="E415" s="3" t="s">
        <v>106</v>
      </c>
      <c r="F415" s="13">
        <v>0</v>
      </c>
      <c r="G415" t="str">
        <f>VLOOKUP(InputData[[#This Row],[PRODUCT ID]],MasterData[],2,0)</f>
        <v>Product03</v>
      </c>
      <c r="H415" t="str">
        <f>VLOOKUP(InputData[[#This Row],[PRODUCT ID]],MasterData[],3,0)</f>
        <v>Category01</v>
      </c>
      <c r="I415" t="str">
        <f>VLOOKUP(InputData[[#This Row],[PRODUCT ID]],MasterData[],4,0)</f>
        <v>Kg</v>
      </c>
      <c r="J415" s="6">
        <f>VLOOKUP(InputData[[#This Row],[PRODUCT ID]],MasterData[],5,0)</f>
        <v>71</v>
      </c>
      <c r="K415" s="6">
        <f>VLOOKUP(InputData[[#This Row],[PRODUCT ID]],MasterData[],6,0)</f>
        <v>80.94</v>
      </c>
      <c r="L415" s="6">
        <f>InputData[[#This Row],[BUYING PRIZE]]*InputData[[#This Row],[QUANTITY]]</f>
        <v>710</v>
      </c>
      <c r="M415" s="6">
        <f>InputData[[#This Row],[SELLING PRICE]]*InputData[[#This Row],[QUANTITY]]*(1-InputData[[#This Row],[DISCOUNT %]])</f>
        <v>809.4</v>
      </c>
      <c r="N415" s="5">
        <f>DAY(InputData[[#This Row],[DATE]])</f>
        <v>26</v>
      </c>
      <c r="O415" s="5" t="str">
        <f>TEXT(InputData[[#This Row],[DATE]],"MMM")</f>
        <v>Jul</v>
      </c>
      <c r="P415" s="5" t="str">
        <f>TEXT(InputData[[#This Row],[DATE]],"MMMM")</f>
        <v>July</v>
      </c>
      <c r="Q415" s="5">
        <f>YEAR(InputData[[#This Row],[DATE]])</f>
        <v>2022</v>
      </c>
    </row>
    <row r="416" spans="1:17" x14ac:dyDescent="0.25">
      <c r="A416" s="11">
        <v>44768</v>
      </c>
      <c r="B416" s="12" t="s">
        <v>60</v>
      </c>
      <c r="C416" s="3">
        <v>1</v>
      </c>
      <c r="D416" s="3" t="s">
        <v>106</v>
      </c>
      <c r="E416" s="3" t="s">
        <v>107</v>
      </c>
      <c r="F416" s="13">
        <v>0</v>
      </c>
      <c r="G416" t="str">
        <f>VLOOKUP(InputData[[#This Row],[PRODUCT ID]],MasterData[],2,0)</f>
        <v>Product26</v>
      </c>
      <c r="H416" t="str">
        <f>VLOOKUP(InputData[[#This Row],[PRODUCT ID]],MasterData[],3,0)</f>
        <v>Category04</v>
      </c>
      <c r="I416" t="str">
        <f>VLOOKUP(InputData[[#This Row],[PRODUCT ID]],MasterData[],4,0)</f>
        <v>No.</v>
      </c>
      <c r="J416" s="6">
        <f>VLOOKUP(InputData[[#This Row],[PRODUCT ID]],MasterData[],5,0)</f>
        <v>18</v>
      </c>
      <c r="K416" s="6">
        <f>VLOOKUP(InputData[[#This Row],[PRODUCT ID]],MasterData[],6,0)</f>
        <v>24.66</v>
      </c>
      <c r="L416" s="6">
        <f>InputData[[#This Row],[BUYING PRIZE]]*InputData[[#This Row],[QUANTITY]]</f>
        <v>18</v>
      </c>
      <c r="M416" s="6">
        <f>InputData[[#This Row],[SELLING PRICE]]*InputData[[#This Row],[QUANTITY]]*(1-InputData[[#This Row],[DISCOUNT %]])</f>
        <v>24.66</v>
      </c>
      <c r="N416" s="5">
        <f>DAY(InputData[[#This Row],[DATE]])</f>
        <v>26</v>
      </c>
      <c r="O416" s="5" t="str">
        <f>TEXT(InputData[[#This Row],[DATE]],"MMM")</f>
        <v>Jul</v>
      </c>
      <c r="P416" s="5" t="str">
        <f>TEXT(InputData[[#This Row],[DATE]],"MMMM")</f>
        <v>July</v>
      </c>
      <c r="Q416" s="5">
        <f>YEAR(InputData[[#This Row],[DATE]])</f>
        <v>2022</v>
      </c>
    </row>
    <row r="417" spans="1:17" x14ac:dyDescent="0.25">
      <c r="A417" s="11">
        <v>44776</v>
      </c>
      <c r="B417" s="12" t="s">
        <v>31</v>
      </c>
      <c r="C417" s="3">
        <v>5</v>
      </c>
      <c r="D417" s="3" t="s">
        <v>108</v>
      </c>
      <c r="E417" s="3" t="s">
        <v>107</v>
      </c>
      <c r="F417" s="13">
        <v>0</v>
      </c>
      <c r="G417" t="str">
        <f>VLOOKUP(InputData[[#This Row],[PRODUCT ID]],MasterData[],2,0)</f>
        <v>Product12</v>
      </c>
      <c r="H417" t="str">
        <f>VLOOKUP(InputData[[#This Row],[PRODUCT ID]],MasterData[],3,0)</f>
        <v>Category02</v>
      </c>
      <c r="I417" t="str">
        <f>VLOOKUP(InputData[[#This Row],[PRODUCT ID]],MasterData[],4,0)</f>
        <v>Kg</v>
      </c>
      <c r="J417" s="6">
        <f>VLOOKUP(InputData[[#This Row],[PRODUCT ID]],MasterData[],5,0)</f>
        <v>73</v>
      </c>
      <c r="K417" s="6">
        <f>VLOOKUP(InputData[[#This Row],[PRODUCT ID]],MasterData[],6,0)</f>
        <v>94.17</v>
      </c>
      <c r="L417" s="6">
        <f>InputData[[#This Row],[BUYING PRIZE]]*InputData[[#This Row],[QUANTITY]]</f>
        <v>365</v>
      </c>
      <c r="M417" s="6">
        <f>InputData[[#This Row],[SELLING PRICE]]*InputData[[#This Row],[QUANTITY]]*(1-InputData[[#This Row],[DISCOUNT %]])</f>
        <v>470.85</v>
      </c>
      <c r="N417" s="5">
        <f>DAY(InputData[[#This Row],[DATE]])</f>
        <v>3</v>
      </c>
      <c r="O417" s="5" t="str">
        <f>TEXT(InputData[[#This Row],[DATE]],"MMM")</f>
        <v>Aug</v>
      </c>
      <c r="P417" s="5" t="str">
        <f>TEXT(InputData[[#This Row],[DATE]],"MMMM")</f>
        <v>August</v>
      </c>
      <c r="Q417" s="5">
        <f>YEAR(InputData[[#This Row],[DATE]])</f>
        <v>2022</v>
      </c>
    </row>
    <row r="418" spans="1:17" x14ac:dyDescent="0.25">
      <c r="A418" s="11">
        <v>44779</v>
      </c>
      <c r="B418" s="12" t="s">
        <v>39</v>
      </c>
      <c r="C418" s="3">
        <v>9</v>
      </c>
      <c r="D418" s="3" t="s">
        <v>106</v>
      </c>
      <c r="E418" s="3" t="s">
        <v>106</v>
      </c>
      <c r="F418" s="13">
        <v>0</v>
      </c>
      <c r="G418" t="str">
        <f>VLOOKUP(InputData[[#This Row],[PRODUCT ID]],MasterData[],2,0)</f>
        <v>Product16</v>
      </c>
      <c r="H418" t="str">
        <f>VLOOKUP(InputData[[#This Row],[PRODUCT ID]],MasterData[],3,0)</f>
        <v>Category02</v>
      </c>
      <c r="I418" t="str">
        <f>VLOOKUP(InputData[[#This Row],[PRODUCT ID]],MasterData[],4,0)</f>
        <v>No.</v>
      </c>
      <c r="J418" s="6">
        <f>VLOOKUP(InputData[[#This Row],[PRODUCT ID]],MasterData[],5,0)</f>
        <v>13</v>
      </c>
      <c r="K418" s="6">
        <f>VLOOKUP(InputData[[#This Row],[PRODUCT ID]],MasterData[],6,0)</f>
        <v>16.64</v>
      </c>
      <c r="L418" s="6">
        <f>InputData[[#This Row],[BUYING PRIZE]]*InputData[[#This Row],[QUANTITY]]</f>
        <v>117</v>
      </c>
      <c r="M418" s="6">
        <f>InputData[[#This Row],[SELLING PRICE]]*InputData[[#This Row],[QUANTITY]]*(1-InputData[[#This Row],[DISCOUNT %]])</f>
        <v>149.76</v>
      </c>
      <c r="N418" s="5">
        <f>DAY(InputData[[#This Row],[DATE]])</f>
        <v>6</v>
      </c>
      <c r="O418" s="5" t="str">
        <f>TEXT(InputData[[#This Row],[DATE]],"MMM")</f>
        <v>Aug</v>
      </c>
      <c r="P418" s="5" t="str">
        <f>TEXT(InputData[[#This Row],[DATE]],"MMMM")</f>
        <v>August</v>
      </c>
      <c r="Q418" s="5">
        <f>YEAR(InputData[[#This Row],[DATE]])</f>
        <v>2022</v>
      </c>
    </row>
    <row r="419" spans="1:17" x14ac:dyDescent="0.25">
      <c r="A419" s="11">
        <v>44781</v>
      </c>
      <c r="B419" s="12" t="s">
        <v>39</v>
      </c>
      <c r="C419" s="3">
        <v>2</v>
      </c>
      <c r="D419" s="3" t="s">
        <v>108</v>
      </c>
      <c r="E419" s="3" t="s">
        <v>106</v>
      </c>
      <c r="F419" s="13">
        <v>0</v>
      </c>
      <c r="G419" t="str">
        <f>VLOOKUP(InputData[[#This Row],[PRODUCT ID]],MasterData[],2,0)</f>
        <v>Product16</v>
      </c>
      <c r="H419" t="str">
        <f>VLOOKUP(InputData[[#This Row],[PRODUCT ID]],MasterData[],3,0)</f>
        <v>Category02</v>
      </c>
      <c r="I419" t="str">
        <f>VLOOKUP(InputData[[#This Row],[PRODUCT ID]],MasterData[],4,0)</f>
        <v>No.</v>
      </c>
      <c r="J419" s="6">
        <f>VLOOKUP(InputData[[#This Row],[PRODUCT ID]],MasterData[],5,0)</f>
        <v>13</v>
      </c>
      <c r="K419" s="6">
        <f>VLOOKUP(InputData[[#This Row],[PRODUCT ID]],MasterData[],6,0)</f>
        <v>16.64</v>
      </c>
      <c r="L419" s="6">
        <f>InputData[[#This Row],[BUYING PRIZE]]*InputData[[#This Row],[QUANTITY]]</f>
        <v>26</v>
      </c>
      <c r="M419" s="6">
        <f>InputData[[#This Row],[SELLING PRICE]]*InputData[[#This Row],[QUANTITY]]*(1-InputData[[#This Row],[DISCOUNT %]])</f>
        <v>33.28</v>
      </c>
      <c r="N419" s="5">
        <f>DAY(InputData[[#This Row],[DATE]])</f>
        <v>8</v>
      </c>
      <c r="O419" s="5" t="str">
        <f>TEXT(InputData[[#This Row],[DATE]],"MMM")</f>
        <v>Aug</v>
      </c>
      <c r="P419" s="5" t="str">
        <f>TEXT(InputData[[#This Row],[DATE]],"MMMM")</f>
        <v>August</v>
      </c>
      <c r="Q419" s="5">
        <f>YEAR(InputData[[#This Row],[DATE]])</f>
        <v>2022</v>
      </c>
    </row>
    <row r="420" spans="1:17" x14ac:dyDescent="0.25">
      <c r="A420" s="11">
        <v>44781</v>
      </c>
      <c r="B420" s="12" t="s">
        <v>73</v>
      </c>
      <c r="C420" s="3">
        <v>12</v>
      </c>
      <c r="D420" s="3" t="s">
        <v>108</v>
      </c>
      <c r="E420" s="3" t="s">
        <v>107</v>
      </c>
      <c r="F420" s="13">
        <v>0</v>
      </c>
      <c r="G420" t="str">
        <f>VLOOKUP(InputData[[#This Row],[PRODUCT ID]],MasterData[],2,0)</f>
        <v>Product32</v>
      </c>
      <c r="H420" t="str">
        <f>VLOOKUP(InputData[[#This Row],[PRODUCT ID]],MasterData[],3,0)</f>
        <v>Category04</v>
      </c>
      <c r="I420" t="str">
        <f>VLOOKUP(InputData[[#This Row],[PRODUCT ID]],MasterData[],4,0)</f>
        <v>Kg</v>
      </c>
      <c r="J420" s="6">
        <f>VLOOKUP(InputData[[#This Row],[PRODUCT ID]],MasterData[],5,0)</f>
        <v>89</v>
      </c>
      <c r="K420" s="6">
        <f>VLOOKUP(InputData[[#This Row],[PRODUCT ID]],MasterData[],6,0)</f>
        <v>117.48</v>
      </c>
      <c r="L420" s="6">
        <f>InputData[[#This Row],[BUYING PRIZE]]*InputData[[#This Row],[QUANTITY]]</f>
        <v>1068</v>
      </c>
      <c r="M420" s="6">
        <f>InputData[[#This Row],[SELLING PRICE]]*InputData[[#This Row],[QUANTITY]]*(1-InputData[[#This Row],[DISCOUNT %]])</f>
        <v>1409.76</v>
      </c>
      <c r="N420" s="5">
        <f>DAY(InputData[[#This Row],[DATE]])</f>
        <v>8</v>
      </c>
      <c r="O420" s="5" t="str">
        <f>TEXT(InputData[[#This Row],[DATE]],"MMM")</f>
        <v>Aug</v>
      </c>
      <c r="P420" s="5" t="str">
        <f>TEXT(InputData[[#This Row],[DATE]],"MMMM")</f>
        <v>August</v>
      </c>
      <c r="Q420" s="5">
        <f>YEAR(InputData[[#This Row],[DATE]])</f>
        <v>2022</v>
      </c>
    </row>
    <row r="421" spans="1:17" x14ac:dyDescent="0.25">
      <c r="A421" s="11">
        <v>44781</v>
      </c>
      <c r="B421" s="12" t="s">
        <v>50</v>
      </c>
      <c r="C421" s="3">
        <v>11</v>
      </c>
      <c r="D421" s="3" t="s">
        <v>108</v>
      </c>
      <c r="E421" s="3" t="s">
        <v>107</v>
      </c>
      <c r="F421" s="13">
        <v>0</v>
      </c>
      <c r="G421" t="str">
        <f>VLOOKUP(InputData[[#This Row],[PRODUCT ID]],MasterData[],2,0)</f>
        <v>Product21</v>
      </c>
      <c r="H421" t="str">
        <f>VLOOKUP(InputData[[#This Row],[PRODUCT ID]],MasterData[],3,0)</f>
        <v>Category03</v>
      </c>
      <c r="I421" t="str">
        <f>VLOOKUP(InputData[[#This Row],[PRODUCT ID]],MasterData[],4,0)</f>
        <v>Ft</v>
      </c>
      <c r="J421" s="6">
        <f>VLOOKUP(InputData[[#This Row],[PRODUCT ID]],MasterData[],5,0)</f>
        <v>126</v>
      </c>
      <c r="K421" s="6">
        <f>VLOOKUP(InputData[[#This Row],[PRODUCT ID]],MasterData[],6,0)</f>
        <v>162.54</v>
      </c>
      <c r="L421" s="6">
        <f>InputData[[#This Row],[BUYING PRIZE]]*InputData[[#This Row],[QUANTITY]]</f>
        <v>1386</v>
      </c>
      <c r="M421" s="6">
        <f>InputData[[#This Row],[SELLING PRICE]]*InputData[[#This Row],[QUANTITY]]*(1-InputData[[#This Row],[DISCOUNT %]])</f>
        <v>1787.9399999999998</v>
      </c>
      <c r="N421" s="5">
        <f>DAY(InputData[[#This Row],[DATE]])</f>
        <v>8</v>
      </c>
      <c r="O421" s="5" t="str">
        <f>TEXT(InputData[[#This Row],[DATE]],"MMM")</f>
        <v>Aug</v>
      </c>
      <c r="P421" s="5" t="str">
        <f>TEXT(InputData[[#This Row],[DATE]],"MMMM")</f>
        <v>August</v>
      </c>
      <c r="Q421" s="5">
        <f>YEAR(InputData[[#This Row],[DATE]])</f>
        <v>2022</v>
      </c>
    </row>
    <row r="422" spans="1:17" x14ac:dyDescent="0.25">
      <c r="A422" s="11">
        <v>44787</v>
      </c>
      <c r="B422" s="12" t="s">
        <v>69</v>
      </c>
      <c r="C422" s="3">
        <v>14</v>
      </c>
      <c r="D422" s="3" t="s">
        <v>108</v>
      </c>
      <c r="E422" s="3" t="s">
        <v>107</v>
      </c>
      <c r="F422" s="13">
        <v>0</v>
      </c>
      <c r="G422" t="str">
        <f>VLOOKUP(InputData[[#This Row],[PRODUCT ID]],MasterData[],2,0)</f>
        <v>Product30</v>
      </c>
      <c r="H422" t="str">
        <f>VLOOKUP(InputData[[#This Row],[PRODUCT ID]],MasterData[],3,0)</f>
        <v>Category04</v>
      </c>
      <c r="I422" t="str">
        <f>VLOOKUP(InputData[[#This Row],[PRODUCT ID]],MasterData[],4,0)</f>
        <v>Ft</v>
      </c>
      <c r="J422" s="6">
        <f>VLOOKUP(InputData[[#This Row],[PRODUCT ID]],MasterData[],5,0)</f>
        <v>148</v>
      </c>
      <c r="K422" s="6">
        <f>VLOOKUP(InputData[[#This Row],[PRODUCT ID]],MasterData[],6,0)</f>
        <v>201.28</v>
      </c>
      <c r="L422" s="6">
        <f>InputData[[#This Row],[BUYING PRIZE]]*InputData[[#This Row],[QUANTITY]]</f>
        <v>2072</v>
      </c>
      <c r="M422" s="6">
        <f>InputData[[#This Row],[SELLING PRICE]]*InputData[[#This Row],[QUANTITY]]*(1-InputData[[#This Row],[DISCOUNT %]])</f>
        <v>2817.92</v>
      </c>
      <c r="N422" s="5">
        <f>DAY(InputData[[#This Row],[DATE]])</f>
        <v>14</v>
      </c>
      <c r="O422" s="5" t="str">
        <f>TEXT(InputData[[#This Row],[DATE]],"MMM")</f>
        <v>Aug</v>
      </c>
      <c r="P422" s="5" t="str">
        <f>TEXT(InputData[[#This Row],[DATE]],"MMMM")</f>
        <v>August</v>
      </c>
      <c r="Q422" s="5">
        <f>YEAR(InputData[[#This Row],[DATE]])</f>
        <v>2022</v>
      </c>
    </row>
    <row r="423" spans="1:17" x14ac:dyDescent="0.25">
      <c r="A423" s="11">
        <v>44788</v>
      </c>
      <c r="B423" s="12" t="s">
        <v>29</v>
      </c>
      <c r="C423" s="3">
        <v>10</v>
      </c>
      <c r="D423" s="3" t="s">
        <v>105</v>
      </c>
      <c r="E423" s="3" t="s">
        <v>107</v>
      </c>
      <c r="F423" s="13">
        <v>0</v>
      </c>
      <c r="G423" t="str">
        <f>VLOOKUP(InputData[[#This Row],[PRODUCT ID]],MasterData[],2,0)</f>
        <v>Product11</v>
      </c>
      <c r="H423" t="str">
        <f>VLOOKUP(InputData[[#This Row],[PRODUCT ID]],MasterData[],3,0)</f>
        <v>Category02</v>
      </c>
      <c r="I423" t="str">
        <f>VLOOKUP(InputData[[#This Row],[PRODUCT ID]],MasterData[],4,0)</f>
        <v>Lt</v>
      </c>
      <c r="J423" s="6">
        <f>VLOOKUP(InputData[[#This Row],[PRODUCT ID]],MasterData[],5,0)</f>
        <v>44</v>
      </c>
      <c r="K423" s="6">
        <f>VLOOKUP(InputData[[#This Row],[PRODUCT ID]],MasterData[],6,0)</f>
        <v>48.4</v>
      </c>
      <c r="L423" s="6">
        <f>InputData[[#This Row],[BUYING PRIZE]]*InputData[[#This Row],[QUANTITY]]</f>
        <v>440</v>
      </c>
      <c r="M423" s="6">
        <f>InputData[[#This Row],[SELLING PRICE]]*InputData[[#This Row],[QUANTITY]]*(1-InputData[[#This Row],[DISCOUNT %]])</f>
        <v>484</v>
      </c>
      <c r="N423" s="5">
        <f>DAY(InputData[[#This Row],[DATE]])</f>
        <v>15</v>
      </c>
      <c r="O423" s="5" t="str">
        <f>TEXT(InputData[[#This Row],[DATE]],"MMM")</f>
        <v>Aug</v>
      </c>
      <c r="P423" s="5" t="str">
        <f>TEXT(InputData[[#This Row],[DATE]],"MMMM")</f>
        <v>August</v>
      </c>
      <c r="Q423" s="5">
        <f>YEAR(InputData[[#This Row],[DATE]])</f>
        <v>2022</v>
      </c>
    </row>
    <row r="424" spans="1:17" x14ac:dyDescent="0.25">
      <c r="A424" s="11">
        <v>44788</v>
      </c>
      <c r="B424" s="12" t="s">
        <v>37</v>
      </c>
      <c r="C424" s="3">
        <v>7</v>
      </c>
      <c r="D424" s="3" t="s">
        <v>108</v>
      </c>
      <c r="E424" s="3" t="s">
        <v>106</v>
      </c>
      <c r="F424" s="13">
        <v>0</v>
      </c>
      <c r="G424" t="str">
        <f>VLOOKUP(InputData[[#This Row],[PRODUCT ID]],MasterData[],2,0)</f>
        <v>Product15</v>
      </c>
      <c r="H424" t="str">
        <f>VLOOKUP(InputData[[#This Row],[PRODUCT ID]],MasterData[],3,0)</f>
        <v>Category02</v>
      </c>
      <c r="I424" t="str">
        <f>VLOOKUP(InputData[[#This Row],[PRODUCT ID]],MasterData[],4,0)</f>
        <v>No.</v>
      </c>
      <c r="J424" s="6">
        <f>VLOOKUP(InputData[[#This Row],[PRODUCT ID]],MasterData[],5,0)</f>
        <v>12</v>
      </c>
      <c r="K424" s="6">
        <f>VLOOKUP(InputData[[#This Row],[PRODUCT ID]],MasterData[],6,0)</f>
        <v>15.719999999999999</v>
      </c>
      <c r="L424" s="6">
        <f>InputData[[#This Row],[BUYING PRIZE]]*InputData[[#This Row],[QUANTITY]]</f>
        <v>84</v>
      </c>
      <c r="M424" s="6">
        <f>InputData[[#This Row],[SELLING PRICE]]*InputData[[#This Row],[QUANTITY]]*(1-InputData[[#This Row],[DISCOUNT %]])</f>
        <v>110.03999999999999</v>
      </c>
      <c r="N424" s="5">
        <f>DAY(InputData[[#This Row],[DATE]])</f>
        <v>15</v>
      </c>
      <c r="O424" s="5" t="str">
        <f>TEXT(InputData[[#This Row],[DATE]],"MMM")</f>
        <v>Aug</v>
      </c>
      <c r="P424" s="5" t="str">
        <f>TEXT(InputData[[#This Row],[DATE]],"MMMM")</f>
        <v>August</v>
      </c>
      <c r="Q424" s="5">
        <f>YEAR(InputData[[#This Row],[DATE]])</f>
        <v>2022</v>
      </c>
    </row>
    <row r="425" spans="1:17" x14ac:dyDescent="0.25">
      <c r="A425" s="11">
        <v>44791</v>
      </c>
      <c r="B425" s="12" t="s">
        <v>67</v>
      </c>
      <c r="C425" s="3">
        <v>8</v>
      </c>
      <c r="D425" s="3" t="s">
        <v>106</v>
      </c>
      <c r="E425" s="3" t="s">
        <v>106</v>
      </c>
      <c r="F425" s="13">
        <v>0</v>
      </c>
      <c r="G425" t="str">
        <f>VLOOKUP(InputData[[#This Row],[PRODUCT ID]],MasterData[],2,0)</f>
        <v>Product29</v>
      </c>
      <c r="H425" t="str">
        <f>VLOOKUP(InputData[[#This Row],[PRODUCT ID]],MasterData[],3,0)</f>
        <v>Category04</v>
      </c>
      <c r="I425" t="str">
        <f>VLOOKUP(InputData[[#This Row],[PRODUCT ID]],MasterData[],4,0)</f>
        <v>Lt</v>
      </c>
      <c r="J425" s="6">
        <f>VLOOKUP(InputData[[#This Row],[PRODUCT ID]],MasterData[],5,0)</f>
        <v>47</v>
      </c>
      <c r="K425" s="6">
        <f>VLOOKUP(InputData[[#This Row],[PRODUCT ID]],MasterData[],6,0)</f>
        <v>53.11</v>
      </c>
      <c r="L425" s="6">
        <f>InputData[[#This Row],[BUYING PRIZE]]*InputData[[#This Row],[QUANTITY]]</f>
        <v>376</v>
      </c>
      <c r="M425" s="6">
        <f>InputData[[#This Row],[SELLING PRICE]]*InputData[[#This Row],[QUANTITY]]*(1-InputData[[#This Row],[DISCOUNT %]])</f>
        <v>424.88</v>
      </c>
      <c r="N425" s="5">
        <f>DAY(InputData[[#This Row],[DATE]])</f>
        <v>18</v>
      </c>
      <c r="O425" s="5" t="str">
        <f>TEXT(InputData[[#This Row],[DATE]],"MMM")</f>
        <v>Aug</v>
      </c>
      <c r="P425" s="5" t="str">
        <f>TEXT(InputData[[#This Row],[DATE]],"MMMM")</f>
        <v>August</v>
      </c>
      <c r="Q425" s="5">
        <f>YEAR(InputData[[#This Row],[DATE]])</f>
        <v>2022</v>
      </c>
    </row>
    <row r="426" spans="1:17" x14ac:dyDescent="0.25">
      <c r="A426" s="11">
        <v>44791</v>
      </c>
      <c r="B426" s="12" t="s">
        <v>26</v>
      </c>
      <c r="C426" s="3">
        <v>2</v>
      </c>
      <c r="D426" s="3" t="s">
        <v>106</v>
      </c>
      <c r="E426" s="3" t="s">
        <v>107</v>
      </c>
      <c r="F426" s="13">
        <v>0</v>
      </c>
      <c r="G426" t="str">
        <f>VLOOKUP(InputData[[#This Row],[PRODUCT ID]],MasterData[],2,0)</f>
        <v>Product10</v>
      </c>
      <c r="H426" t="str">
        <f>VLOOKUP(InputData[[#This Row],[PRODUCT ID]],MasterData[],3,0)</f>
        <v>Category02</v>
      </c>
      <c r="I426" t="str">
        <f>VLOOKUP(InputData[[#This Row],[PRODUCT ID]],MasterData[],4,0)</f>
        <v>Ft</v>
      </c>
      <c r="J426" s="6">
        <f>VLOOKUP(InputData[[#This Row],[PRODUCT ID]],MasterData[],5,0)</f>
        <v>148</v>
      </c>
      <c r="K426" s="6">
        <f>VLOOKUP(InputData[[#This Row],[PRODUCT ID]],MasterData[],6,0)</f>
        <v>164.28</v>
      </c>
      <c r="L426" s="6">
        <f>InputData[[#This Row],[BUYING PRIZE]]*InputData[[#This Row],[QUANTITY]]</f>
        <v>296</v>
      </c>
      <c r="M426" s="6">
        <f>InputData[[#This Row],[SELLING PRICE]]*InputData[[#This Row],[QUANTITY]]*(1-InputData[[#This Row],[DISCOUNT %]])</f>
        <v>328.56</v>
      </c>
      <c r="N426" s="5">
        <f>DAY(InputData[[#This Row],[DATE]])</f>
        <v>18</v>
      </c>
      <c r="O426" s="5" t="str">
        <f>TEXT(InputData[[#This Row],[DATE]],"MMM")</f>
        <v>Aug</v>
      </c>
      <c r="P426" s="5" t="str">
        <f>TEXT(InputData[[#This Row],[DATE]],"MMMM")</f>
        <v>August</v>
      </c>
      <c r="Q426" s="5">
        <f>YEAR(InputData[[#This Row],[DATE]])</f>
        <v>2022</v>
      </c>
    </row>
    <row r="427" spans="1:17" x14ac:dyDescent="0.25">
      <c r="A427" s="11">
        <v>44792</v>
      </c>
      <c r="B427" s="12" t="s">
        <v>20</v>
      </c>
      <c r="C427" s="3">
        <v>3</v>
      </c>
      <c r="D427" s="3" t="s">
        <v>106</v>
      </c>
      <c r="E427" s="3" t="s">
        <v>106</v>
      </c>
      <c r="F427" s="13">
        <v>0</v>
      </c>
      <c r="G427" t="str">
        <f>VLOOKUP(InputData[[#This Row],[PRODUCT ID]],MasterData[],2,0)</f>
        <v>Product07</v>
      </c>
      <c r="H427" t="str">
        <f>VLOOKUP(InputData[[#This Row],[PRODUCT ID]],MasterData[],3,0)</f>
        <v>Category01</v>
      </c>
      <c r="I427" t="str">
        <f>VLOOKUP(InputData[[#This Row],[PRODUCT ID]],MasterData[],4,0)</f>
        <v>Lt</v>
      </c>
      <c r="J427" s="6">
        <f>VLOOKUP(InputData[[#This Row],[PRODUCT ID]],MasterData[],5,0)</f>
        <v>43</v>
      </c>
      <c r="K427" s="6">
        <f>VLOOKUP(InputData[[#This Row],[PRODUCT ID]],MasterData[],6,0)</f>
        <v>47.730000000000004</v>
      </c>
      <c r="L427" s="6">
        <f>InputData[[#This Row],[BUYING PRIZE]]*InputData[[#This Row],[QUANTITY]]</f>
        <v>129</v>
      </c>
      <c r="M427" s="6">
        <f>InputData[[#This Row],[SELLING PRICE]]*InputData[[#This Row],[QUANTITY]]*(1-InputData[[#This Row],[DISCOUNT %]])</f>
        <v>143.19</v>
      </c>
      <c r="N427" s="5">
        <f>DAY(InputData[[#This Row],[DATE]])</f>
        <v>19</v>
      </c>
      <c r="O427" s="5" t="str">
        <f>TEXT(InputData[[#This Row],[DATE]],"MMM")</f>
        <v>Aug</v>
      </c>
      <c r="P427" s="5" t="str">
        <f>TEXT(InputData[[#This Row],[DATE]],"MMMM")</f>
        <v>August</v>
      </c>
      <c r="Q427" s="5">
        <f>YEAR(InputData[[#This Row],[DATE]])</f>
        <v>2022</v>
      </c>
    </row>
    <row r="428" spans="1:17" x14ac:dyDescent="0.25">
      <c r="A428" s="11">
        <v>44793</v>
      </c>
      <c r="B428" s="12" t="s">
        <v>54</v>
      </c>
      <c r="C428" s="3">
        <v>13</v>
      </c>
      <c r="D428" s="3" t="s">
        <v>108</v>
      </c>
      <c r="E428" s="3" t="s">
        <v>106</v>
      </c>
      <c r="F428" s="13">
        <v>0</v>
      </c>
      <c r="G428" t="str">
        <f>VLOOKUP(InputData[[#This Row],[PRODUCT ID]],MasterData[],2,0)</f>
        <v>Product23</v>
      </c>
      <c r="H428" t="str">
        <f>VLOOKUP(InputData[[#This Row],[PRODUCT ID]],MasterData[],3,0)</f>
        <v>Category03</v>
      </c>
      <c r="I428" t="str">
        <f>VLOOKUP(InputData[[#This Row],[PRODUCT ID]],MasterData[],4,0)</f>
        <v>Ft</v>
      </c>
      <c r="J428" s="6">
        <f>VLOOKUP(InputData[[#This Row],[PRODUCT ID]],MasterData[],5,0)</f>
        <v>141</v>
      </c>
      <c r="K428" s="6">
        <f>VLOOKUP(InputData[[#This Row],[PRODUCT ID]],MasterData[],6,0)</f>
        <v>149.46</v>
      </c>
      <c r="L428" s="6">
        <f>InputData[[#This Row],[BUYING PRIZE]]*InputData[[#This Row],[QUANTITY]]</f>
        <v>1833</v>
      </c>
      <c r="M428" s="6">
        <f>InputData[[#This Row],[SELLING PRICE]]*InputData[[#This Row],[QUANTITY]]*(1-InputData[[#This Row],[DISCOUNT %]])</f>
        <v>1942.98</v>
      </c>
      <c r="N428" s="5">
        <f>DAY(InputData[[#This Row],[DATE]])</f>
        <v>20</v>
      </c>
      <c r="O428" s="5" t="str">
        <f>TEXT(InputData[[#This Row],[DATE]],"MMM")</f>
        <v>Aug</v>
      </c>
      <c r="P428" s="5" t="str">
        <f>TEXT(InputData[[#This Row],[DATE]],"MMMM")</f>
        <v>August</v>
      </c>
      <c r="Q428" s="5">
        <f>YEAR(InputData[[#This Row],[DATE]])</f>
        <v>2022</v>
      </c>
    </row>
    <row r="429" spans="1:17" x14ac:dyDescent="0.25">
      <c r="A429" s="11">
        <v>44793</v>
      </c>
      <c r="B429" s="12" t="s">
        <v>75</v>
      </c>
      <c r="C429" s="3">
        <v>14</v>
      </c>
      <c r="D429" s="3" t="s">
        <v>108</v>
      </c>
      <c r="E429" s="3" t="s">
        <v>106</v>
      </c>
      <c r="F429" s="13">
        <v>0</v>
      </c>
      <c r="G429" t="str">
        <f>VLOOKUP(InputData[[#This Row],[PRODUCT ID]],MasterData[],2,0)</f>
        <v>Product33</v>
      </c>
      <c r="H429" t="str">
        <f>VLOOKUP(InputData[[#This Row],[PRODUCT ID]],MasterData[],3,0)</f>
        <v>Category04</v>
      </c>
      <c r="I429" t="str">
        <f>VLOOKUP(InputData[[#This Row],[PRODUCT ID]],MasterData[],4,0)</f>
        <v>Kg</v>
      </c>
      <c r="J429" s="6">
        <f>VLOOKUP(InputData[[#This Row],[PRODUCT ID]],MasterData[],5,0)</f>
        <v>95</v>
      </c>
      <c r="K429" s="6">
        <f>VLOOKUP(InputData[[#This Row],[PRODUCT ID]],MasterData[],6,0)</f>
        <v>119.7</v>
      </c>
      <c r="L429" s="6">
        <f>InputData[[#This Row],[BUYING PRIZE]]*InputData[[#This Row],[QUANTITY]]</f>
        <v>1330</v>
      </c>
      <c r="M429" s="6">
        <f>InputData[[#This Row],[SELLING PRICE]]*InputData[[#This Row],[QUANTITY]]*(1-InputData[[#This Row],[DISCOUNT %]])</f>
        <v>1675.8</v>
      </c>
      <c r="N429" s="5">
        <f>DAY(InputData[[#This Row],[DATE]])</f>
        <v>20</v>
      </c>
      <c r="O429" s="5" t="str">
        <f>TEXT(InputData[[#This Row],[DATE]],"MMM")</f>
        <v>Aug</v>
      </c>
      <c r="P429" s="5" t="str">
        <f>TEXT(InputData[[#This Row],[DATE]],"MMMM")</f>
        <v>August</v>
      </c>
      <c r="Q429" s="5">
        <f>YEAR(InputData[[#This Row],[DATE]])</f>
        <v>2022</v>
      </c>
    </row>
    <row r="430" spans="1:17" x14ac:dyDescent="0.25">
      <c r="A430" s="11">
        <v>44794</v>
      </c>
      <c r="B430" s="12" t="s">
        <v>39</v>
      </c>
      <c r="C430" s="3">
        <v>4</v>
      </c>
      <c r="D430" s="3" t="s">
        <v>108</v>
      </c>
      <c r="E430" s="3" t="s">
        <v>106</v>
      </c>
      <c r="F430" s="13">
        <v>0</v>
      </c>
      <c r="G430" t="str">
        <f>VLOOKUP(InputData[[#This Row],[PRODUCT ID]],MasterData[],2,0)</f>
        <v>Product16</v>
      </c>
      <c r="H430" t="str">
        <f>VLOOKUP(InputData[[#This Row],[PRODUCT ID]],MasterData[],3,0)</f>
        <v>Category02</v>
      </c>
      <c r="I430" t="str">
        <f>VLOOKUP(InputData[[#This Row],[PRODUCT ID]],MasterData[],4,0)</f>
        <v>No.</v>
      </c>
      <c r="J430" s="6">
        <f>VLOOKUP(InputData[[#This Row],[PRODUCT ID]],MasterData[],5,0)</f>
        <v>13</v>
      </c>
      <c r="K430" s="6">
        <f>VLOOKUP(InputData[[#This Row],[PRODUCT ID]],MasterData[],6,0)</f>
        <v>16.64</v>
      </c>
      <c r="L430" s="6">
        <f>InputData[[#This Row],[BUYING PRIZE]]*InputData[[#This Row],[QUANTITY]]</f>
        <v>52</v>
      </c>
      <c r="M430" s="6">
        <f>InputData[[#This Row],[SELLING PRICE]]*InputData[[#This Row],[QUANTITY]]*(1-InputData[[#This Row],[DISCOUNT %]])</f>
        <v>66.56</v>
      </c>
      <c r="N430" s="5">
        <f>DAY(InputData[[#This Row],[DATE]])</f>
        <v>21</v>
      </c>
      <c r="O430" s="5" t="str">
        <f>TEXT(InputData[[#This Row],[DATE]],"MMM")</f>
        <v>Aug</v>
      </c>
      <c r="P430" s="5" t="str">
        <f>TEXT(InputData[[#This Row],[DATE]],"MMMM")</f>
        <v>August</v>
      </c>
      <c r="Q430" s="5">
        <f>YEAR(InputData[[#This Row],[DATE]])</f>
        <v>2022</v>
      </c>
    </row>
    <row r="431" spans="1:17" x14ac:dyDescent="0.25">
      <c r="A431" s="11">
        <v>44796</v>
      </c>
      <c r="B431" s="12" t="s">
        <v>98</v>
      </c>
      <c r="C431" s="3">
        <v>11</v>
      </c>
      <c r="D431" s="3" t="s">
        <v>106</v>
      </c>
      <c r="E431" s="3" t="s">
        <v>106</v>
      </c>
      <c r="F431" s="13">
        <v>0</v>
      </c>
      <c r="G431" t="str">
        <f>VLOOKUP(InputData[[#This Row],[PRODUCT ID]],MasterData[],2,0)</f>
        <v>Product44</v>
      </c>
      <c r="H431" t="str">
        <f>VLOOKUP(InputData[[#This Row],[PRODUCT ID]],MasterData[],3,0)</f>
        <v>Category05</v>
      </c>
      <c r="I431" t="str">
        <f>VLOOKUP(InputData[[#This Row],[PRODUCT ID]],MasterData[],4,0)</f>
        <v>Kg</v>
      </c>
      <c r="J431" s="6">
        <f>VLOOKUP(InputData[[#This Row],[PRODUCT ID]],MasterData[],5,0)</f>
        <v>76</v>
      </c>
      <c r="K431" s="6">
        <f>VLOOKUP(InputData[[#This Row],[PRODUCT ID]],MasterData[],6,0)</f>
        <v>82.08</v>
      </c>
      <c r="L431" s="6">
        <f>InputData[[#This Row],[BUYING PRIZE]]*InputData[[#This Row],[QUANTITY]]</f>
        <v>836</v>
      </c>
      <c r="M431" s="6">
        <f>InputData[[#This Row],[SELLING PRICE]]*InputData[[#This Row],[QUANTITY]]*(1-InputData[[#This Row],[DISCOUNT %]])</f>
        <v>902.88</v>
      </c>
      <c r="N431" s="5">
        <f>DAY(InputData[[#This Row],[DATE]])</f>
        <v>23</v>
      </c>
      <c r="O431" s="5" t="str">
        <f>TEXT(InputData[[#This Row],[DATE]],"MMM")</f>
        <v>Aug</v>
      </c>
      <c r="P431" s="5" t="str">
        <f>TEXT(InputData[[#This Row],[DATE]],"MMMM")</f>
        <v>August</v>
      </c>
      <c r="Q431" s="5">
        <f>YEAR(InputData[[#This Row],[DATE]])</f>
        <v>2022</v>
      </c>
    </row>
    <row r="432" spans="1:17" x14ac:dyDescent="0.25">
      <c r="A432" s="11">
        <v>44796</v>
      </c>
      <c r="B432" s="12" t="s">
        <v>67</v>
      </c>
      <c r="C432" s="3">
        <v>14</v>
      </c>
      <c r="D432" s="3" t="s">
        <v>108</v>
      </c>
      <c r="E432" s="3" t="s">
        <v>107</v>
      </c>
      <c r="F432" s="13">
        <v>0</v>
      </c>
      <c r="G432" t="str">
        <f>VLOOKUP(InputData[[#This Row],[PRODUCT ID]],MasterData[],2,0)</f>
        <v>Product29</v>
      </c>
      <c r="H432" t="str">
        <f>VLOOKUP(InputData[[#This Row],[PRODUCT ID]],MasterData[],3,0)</f>
        <v>Category04</v>
      </c>
      <c r="I432" t="str">
        <f>VLOOKUP(InputData[[#This Row],[PRODUCT ID]],MasterData[],4,0)</f>
        <v>Lt</v>
      </c>
      <c r="J432" s="6">
        <f>VLOOKUP(InputData[[#This Row],[PRODUCT ID]],MasterData[],5,0)</f>
        <v>47</v>
      </c>
      <c r="K432" s="6">
        <f>VLOOKUP(InputData[[#This Row],[PRODUCT ID]],MasterData[],6,0)</f>
        <v>53.11</v>
      </c>
      <c r="L432" s="6">
        <f>InputData[[#This Row],[BUYING PRIZE]]*InputData[[#This Row],[QUANTITY]]</f>
        <v>658</v>
      </c>
      <c r="M432" s="6">
        <f>InputData[[#This Row],[SELLING PRICE]]*InputData[[#This Row],[QUANTITY]]*(1-InputData[[#This Row],[DISCOUNT %]])</f>
        <v>743.54</v>
      </c>
      <c r="N432" s="5">
        <f>DAY(InputData[[#This Row],[DATE]])</f>
        <v>23</v>
      </c>
      <c r="O432" s="5" t="str">
        <f>TEXT(InputData[[#This Row],[DATE]],"MMM")</f>
        <v>Aug</v>
      </c>
      <c r="P432" s="5" t="str">
        <f>TEXT(InputData[[#This Row],[DATE]],"MMMM")</f>
        <v>August</v>
      </c>
      <c r="Q432" s="5">
        <f>YEAR(InputData[[#This Row],[DATE]])</f>
        <v>2022</v>
      </c>
    </row>
    <row r="433" spans="1:17" x14ac:dyDescent="0.25">
      <c r="A433" s="11">
        <v>44797</v>
      </c>
      <c r="B433" s="12" t="s">
        <v>16</v>
      </c>
      <c r="C433" s="3">
        <v>5</v>
      </c>
      <c r="D433" s="3" t="s">
        <v>108</v>
      </c>
      <c r="E433" s="3" t="s">
        <v>107</v>
      </c>
      <c r="F433" s="13">
        <v>0</v>
      </c>
      <c r="G433" t="str">
        <f>VLOOKUP(InputData[[#This Row],[PRODUCT ID]],MasterData[],2,0)</f>
        <v>Product05</v>
      </c>
      <c r="H433" t="str">
        <f>VLOOKUP(InputData[[#This Row],[PRODUCT ID]],MasterData[],3,0)</f>
        <v>Category01</v>
      </c>
      <c r="I433" t="str">
        <f>VLOOKUP(InputData[[#This Row],[PRODUCT ID]],MasterData[],4,0)</f>
        <v>Ft</v>
      </c>
      <c r="J433" s="6">
        <f>VLOOKUP(InputData[[#This Row],[PRODUCT ID]],MasterData[],5,0)</f>
        <v>133</v>
      </c>
      <c r="K433" s="6">
        <f>VLOOKUP(InputData[[#This Row],[PRODUCT ID]],MasterData[],6,0)</f>
        <v>155.61000000000001</v>
      </c>
      <c r="L433" s="6">
        <f>InputData[[#This Row],[BUYING PRIZE]]*InputData[[#This Row],[QUANTITY]]</f>
        <v>665</v>
      </c>
      <c r="M433" s="6">
        <f>InputData[[#This Row],[SELLING PRICE]]*InputData[[#This Row],[QUANTITY]]*(1-InputData[[#This Row],[DISCOUNT %]])</f>
        <v>778.05000000000007</v>
      </c>
      <c r="N433" s="5">
        <f>DAY(InputData[[#This Row],[DATE]])</f>
        <v>24</v>
      </c>
      <c r="O433" s="5" t="str">
        <f>TEXT(InputData[[#This Row],[DATE]],"MMM")</f>
        <v>Aug</v>
      </c>
      <c r="P433" s="5" t="str">
        <f>TEXT(InputData[[#This Row],[DATE]],"MMMM")</f>
        <v>August</v>
      </c>
      <c r="Q433" s="5">
        <f>YEAR(InputData[[#This Row],[DATE]])</f>
        <v>2022</v>
      </c>
    </row>
    <row r="434" spans="1:17" x14ac:dyDescent="0.25">
      <c r="A434" s="11">
        <v>44799</v>
      </c>
      <c r="B434" s="12" t="s">
        <v>45</v>
      </c>
      <c r="C434" s="3">
        <v>13</v>
      </c>
      <c r="D434" s="3" t="s">
        <v>105</v>
      </c>
      <c r="E434" s="3" t="s">
        <v>107</v>
      </c>
      <c r="F434" s="13">
        <v>0</v>
      </c>
      <c r="G434" t="str">
        <f>VLOOKUP(InputData[[#This Row],[PRODUCT ID]],MasterData[],2,0)</f>
        <v>Product19</v>
      </c>
      <c r="H434" t="str">
        <f>VLOOKUP(InputData[[#This Row],[PRODUCT ID]],MasterData[],3,0)</f>
        <v>Category02</v>
      </c>
      <c r="I434" t="str">
        <f>VLOOKUP(InputData[[#This Row],[PRODUCT ID]],MasterData[],4,0)</f>
        <v>Ft</v>
      </c>
      <c r="J434" s="6">
        <f>VLOOKUP(InputData[[#This Row],[PRODUCT ID]],MasterData[],5,0)</f>
        <v>150</v>
      </c>
      <c r="K434" s="6">
        <f>VLOOKUP(InputData[[#This Row],[PRODUCT ID]],MasterData[],6,0)</f>
        <v>210</v>
      </c>
      <c r="L434" s="6">
        <f>InputData[[#This Row],[BUYING PRIZE]]*InputData[[#This Row],[QUANTITY]]</f>
        <v>1950</v>
      </c>
      <c r="M434" s="6">
        <f>InputData[[#This Row],[SELLING PRICE]]*InputData[[#This Row],[QUANTITY]]*(1-InputData[[#This Row],[DISCOUNT %]])</f>
        <v>2730</v>
      </c>
      <c r="N434" s="5">
        <f>DAY(InputData[[#This Row],[DATE]])</f>
        <v>26</v>
      </c>
      <c r="O434" s="5" t="str">
        <f>TEXT(InputData[[#This Row],[DATE]],"MMM")</f>
        <v>Aug</v>
      </c>
      <c r="P434" s="5" t="str">
        <f>TEXT(InputData[[#This Row],[DATE]],"MMMM")</f>
        <v>August</v>
      </c>
      <c r="Q434" s="5">
        <f>YEAR(InputData[[#This Row],[DATE]])</f>
        <v>2022</v>
      </c>
    </row>
    <row r="435" spans="1:17" x14ac:dyDescent="0.25">
      <c r="A435" s="11">
        <v>44799</v>
      </c>
      <c r="B435" s="12" t="s">
        <v>83</v>
      </c>
      <c r="C435" s="3">
        <v>8</v>
      </c>
      <c r="D435" s="3" t="s">
        <v>106</v>
      </c>
      <c r="E435" s="3" t="s">
        <v>106</v>
      </c>
      <c r="F435" s="13">
        <v>0</v>
      </c>
      <c r="G435" t="str">
        <f>VLOOKUP(InputData[[#This Row],[PRODUCT ID]],MasterData[],2,0)</f>
        <v>Product37</v>
      </c>
      <c r="H435" t="str">
        <f>VLOOKUP(InputData[[#This Row],[PRODUCT ID]],MasterData[],3,0)</f>
        <v>Category05</v>
      </c>
      <c r="I435" t="str">
        <f>VLOOKUP(InputData[[#This Row],[PRODUCT ID]],MasterData[],4,0)</f>
        <v>Kg</v>
      </c>
      <c r="J435" s="6">
        <f>VLOOKUP(InputData[[#This Row],[PRODUCT ID]],MasterData[],5,0)</f>
        <v>67</v>
      </c>
      <c r="K435" s="6">
        <f>VLOOKUP(InputData[[#This Row],[PRODUCT ID]],MasterData[],6,0)</f>
        <v>85.76</v>
      </c>
      <c r="L435" s="6">
        <f>InputData[[#This Row],[BUYING PRIZE]]*InputData[[#This Row],[QUANTITY]]</f>
        <v>536</v>
      </c>
      <c r="M435" s="6">
        <f>InputData[[#This Row],[SELLING PRICE]]*InputData[[#This Row],[QUANTITY]]*(1-InputData[[#This Row],[DISCOUNT %]])</f>
        <v>686.08</v>
      </c>
      <c r="N435" s="5">
        <f>DAY(InputData[[#This Row],[DATE]])</f>
        <v>26</v>
      </c>
      <c r="O435" s="5" t="str">
        <f>TEXT(InputData[[#This Row],[DATE]],"MMM")</f>
        <v>Aug</v>
      </c>
      <c r="P435" s="5" t="str">
        <f>TEXT(InputData[[#This Row],[DATE]],"MMMM")</f>
        <v>August</v>
      </c>
      <c r="Q435" s="5">
        <f>YEAR(InputData[[#This Row],[DATE]])</f>
        <v>2022</v>
      </c>
    </row>
    <row r="436" spans="1:17" x14ac:dyDescent="0.25">
      <c r="A436" s="11">
        <v>44800</v>
      </c>
      <c r="B436" s="12" t="s">
        <v>88</v>
      </c>
      <c r="C436" s="3">
        <v>15</v>
      </c>
      <c r="D436" s="3" t="s">
        <v>105</v>
      </c>
      <c r="E436" s="3" t="s">
        <v>106</v>
      </c>
      <c r="F436" s="13">
        <v>0</v>
      </c>
      <c r="G436" t="str">
        <f>VLOOKUP(InputData[[#This Row],[PRODUCT ID]],MasterData[],2,0)</f>
        <v>Product39</v>
      </c>
      <c r="H436" t="str">
        <f>VLOOKUP(InputData[[#This Row],[PRODUCT ID]],MasterData[],3,0)</f>
        <v>Category05</v>
      </c>
      <c r="I436" t="str">
        <f>VLOOKUP(InputData[[#This Row],[PRODUCT ID]],MasterData[],4,0)</f>
        <v>No.</v>
      </c>
      <c r="J436" s="6">
        <f>VLOOKUP(InputData[[#This Row],[PRODUCT ID]],MasterData[],5,0)</f>
        <v>37</v>
      </c>
      <c r="K436" s="6">
        <f>VLOOKUP(InputData[[#This Row],[PRODUCT ID]],MasterData[],6,0)</f>
        <v>42.55</v>
      </c>
      <c r="L436" s="6">
        <f>InputData[[#This Row],[BUYING PRIZE]]*InputData[[#This Row],[QUANTITY]]</f>
        <v>555</v>
      </c>
      <c r="M436" s="6">
        <f>InputData[[#This Row],[SELLING PRICE]]*InputData[[#This Row],[QUANTITY]]*(1-InputData[[#This Row],[DISCOUNT %]])</f>
        <v>638.25</v>
      </c>
      <c r="N436" s="5">
        <f>DAY(InputData[[#This Row],[DATE]])</f>
        <v>27</v>
      </c>
      <c r="O436" s="5" t="str">
        <f>TEXT(InputData[[#This Row],[DATE]],"MMM")</f>
        <v>Aug</v>
      </c>
      <c r="P436" s="5" t="str">
        <f>TEXT(InputData[[#This Row],[DATE]],"MMMM")</f>
        <v>August</v>
      </c>
      <c r="Q436" s="5">
        <f>YEAR(InputData[[#This Row],[DATE]])</f>
        <v>2022</v>
      </c>
    </row>
    <row r="437" spans="1:17" x14ac:dyDescent="0.25">
      <c r="A437" s="11">
        <v>44801</v>
      </c>
      <c r="B437" s="12" t="s">
        <v>16</v>
      </c>
      <c r="C437" s="3">
        <v>9</v>
      </c>
      <c r="D437" s="3" t="s">
        <v>106</v>
      </c>
      <c r="E437" s="3" t="s">
        <v>106</v>
      </c>
      <c r="F437" s="13">
        <v>0</v>
      </c>
      <c r="G437" t="str">
        <f>VLOOKUP(InputData[[#This Row],[PRODUCT ID]],MasterData[],2,0)</f>
        <v>Product05</v>
      </c>
      <c r="H437" t="str">
        <f>VLOOKUP(InputData[[#This Row],[PRODUCT ID]],MasterData[],3,0)</f>
        <v>Category01</v>
      </c>
      <c r="I437" t="str">
        <f>VLOOKUP(InputData[[#This Row],[PRODUCT ID]],MasterData[],4,0)</f>
        <v>Ft</v>
      </c>
      <c r="J437" s="6">
        <f>VLOOKUP(InputData[[#This Row],[PRODUCT ID]],MasterData[],5,0)</f>
        <v>133</v>
      </c>
      <c r="K437" s="6">
        <f>VLOOKUP(InputData[[#This Row],[PRODUCT ID]],MasterData[],6,0)</f>
        <v>155.61000000000001</v>
      </c>
      <c r="L437" s="6">
        <f>InputData[[#This Row],[BUYING PRIZE]]*InputData[[#This Row],[QUANTITY]]</f>
        <v>1197</v>
      </c>
      <c r="M437" s="6">
        <f>InputData[[#This Row],[SELLING PRICE]]*InputData[[#This Row],[QUANTITY]]*(1-InputData[[#This Row],[DISCOUNT %]])</f>
        <v>1400.4900000000002</v>
      </c>
      <c r="N437" s="5">
        <f>DAY(InputData[[#This Row],[DATE]])</f>
        <v>28</v>
      </c>
      <c r="O437" s="5" t="str">
        <f>TEXT(InputData[[#This Row],[DATE]],"MMM")</f>
        <v>Aug</v>
      </c>
      <c r="P437" s="5" t="str">
        <f>TEXT(InputData[[#This Row],[DATE]],"MMMM")</f>
        <v>August</v>
      </c>
      <c r="Q437" s="5">
        <f>YEAR(InputData[[#This Row],[DATE]])</f>
        <v>2022</v>
      </c>
    </row>
    <row r="438" spans="1:17" x14ac:dyDescent="0.25">
      <c r="A438" s="11">
        <v>44801</v>
      </c>
      <c r="B438" s="12" t="s">
        <v>88</v>
      </c>
      <c r="C438" s="3">
        <v>5</v>
      </c>
      <c r="D438" s="3" t="s">
        <v>108</v>
      </c>
      <c r="E438" s="3" t="s">
        <v>106</v>
      </c>
      <c r="F438" s="13">
        <v>0</v>
      </c>
      <c r="G438" t="str">
        <f>VLOOKUP(InputData[[#This Row],[PRODUCT ID]],MasterData[],2,0)</f>
        <v>Product39</v>
      </c>
      <c r="H438" t="str">
        <f>VLOOKUP(InputData[[#This Row],[PRODUCT ID]],MasterData[],3,0)</f>
        <v>Category05</v>
      </c>
      <c r="I438" t="str">
        <f>VLOOKUP(InputData[[#This Row],[PRODUCT ID]],MasterData[],4,0)</f>
        <v>No.</v>
      </c>
      <c r="J438" s="6">
        <f>VLOOKUP(InputData[[#This Row],[PRODUCT ID]],MasterData[],5,0)</f>
        <v>37</v>
      </c>
      <c r="K438" s="6">
        <f>VLOOKUP(InputData[[#This Row],[PRODUCT ID]],MasterData[],6,0)</f>
        <v>42.55</v>
      </c>
      <c r="L438" s="6">
        <f>InputData[[#This Row],[BUYING PRIZE]]*InputData[[#This Row],[QUANTITY]]</f>
        <v>185</v>
      </c>
      <c r="M438" s="6">
        <f>InputData[[#This Row],[SELLING PRICE]]*InputData[[#This Row],[QUANTITY]]*(1-InputData[[#This Row],[DISCOUNT %]])</f>
        <v>212.75</v>
      </c>
      <c r="N438" s="5">
        <f>DAY(InputData[[#This Row],[DATE]])</f>
        <v>28</v>
      </c>
      <c r="O438" s="5" t="str">
        <f>TEXT(InputData[[#This Row],[DATE]],"MMM")</f>
        <v>Aug</v>
      </c>
      <c r="P438" s="5" t="str">
        <f>TEXT(InputData[[#This Row],[DATE]],"MMMM")</f>
        <v>August</v>
      </c>
      <c r="Q438" s="5">
        <f>YEAR(InputData[[#This Row],[DATE]])</f>
        <v>2022</v>
      </c>
    </row>
    <row r="439" spans="1:17" x14ac:dyDescent="0.25">
      <c r="A439" s="11">
        <v>44803</v>
      </c>
      <c r="B439" s="12" t="s">
        <v>18</v>
      </c>
      <c r="C439" s="3">
        <v>6</v>
      </c>
      <c r="D439" s="3" t="s">
        <v>106</v>
      </c>
      <c r="E439" s="3" t="s">
        <v>107</v>
      </c>
      <c r="F439" s="13">
        <v>0</v>
      </c>
      <c r="G439" t="str">
        <f>VLOOKUP(InputData[[#This Row],[PRODUCT ID]],MasterData[],2,0)</f>
        <v>Product06</v>
      </c>
      <c r="H439" t="str">
        <f>VLOOKUP(InputData[[#This Row],[PRODUCT ID]],MasterData[],3,0)</f>
        <v>Category01</v>
      </c>
      <c r="I439" t="str">
        <f>VLOOKUP(InputData[[#This Row],[PRODUCT ID]],MasterData[],4,0)</f>
        <v>Kg</v>
      </c>
      <c r="J439" s="6">
        <f>VLOOKUP(InputData[[#This Row],[PRODUCT ID]],MasterData[],5,0)</f>
        <v>75</v>
      </c>
      <c r="K439" s="6">
        <f>VLOOKUP(InputData[[#This Row],[PRODUCT ID]],MasterData[],6,0)</f>
        <v>85.5</v>
      </c>
      <c r="L439" s="6">
        <f>InputData[[#This Row],[BUYING PRIZE]]*InputData[[#This Row],[QUANTITY]]</f>
        <v>450</v>
      </c>
      <c r="M439" s="6">
        <f>InputData[[#This Row],[SELLING PRICE]]*InputData[[#This Row],[QUANTITY]]*(1-InputData[[#This Row],[DISCOUNT %]])</f>
        <v>513</v>
      </c>
      <c r="N439" s="5">
        <f>DAY(InputData[[#This Row],[DATE]])</f>
        <v>30</v>
      </c>
      <c r="O439" s="5" t="str">
        <f>TEXT(InputData[[#This Row],[DATE]],"MMM")</f>
        <v>Aug</v>
      </c>
      <c r="P439" s="5" t="str">
        <f>TEXT(InputData[[#This Row],[DATE]],"MMMM")</f>
        <v>August</v>
      </c>
      <c r="Q439" s="5">
        <f>YEAR(InputData[[#This Row],[DATE]])</f>
        <v>2022</v>
      </c>
    </row>
    <row r="440" spans="1:17" x14ac:dyDescent="0.25">
      <c r="A440" s="11">
        <v>44803</v>
      </c>
      <c r="B440" s="12" t="s">
        <v>96</v>
      </c>
      <c r="C440" s="3">
        <v>6</v>
      </c>
      <c r="D440" s="3" t="s">
        <v>108</v>
      </c>
      <c r="E440" s="3" t="s">
        <v>107</v>
      </c>
      <c r="F440" s="13">
        <v>0</v>
      </c>
      <c r="G440" t="str">
        <f>VLOOKUP(InputData[[#This Row],[PRODUCT ID]],MasterData[],2,0)</f>
        <v>Product43</v>
      </c>
      <c r="H440" t="str">
        <f>VLOOKUP(InputData[[#This Row],[PRODUCT ID]],MasterData[],3,0)</f>
        <v>Category05</v>
      </c>
      <c r="I440" t="str">
        <f>VLOOKUP(InputData[[#This Row],[PRODUCT ID]],MasterData[],4,0)</f>
        <v>Kg</v>
      </c>
      <c r="J440" s="6">
        <f>VLOOKUP(InputData[[#This Row],[PRODUCT ID]],MasterData[],5,0)</f>
        <v>67</v>
      </c>
      <c r="K440" s="6">
        <f>VLOOKUP(InputData[[#This Row],[PRODUCT ID]],MasterData[],6,0)</f>
        <v>83.08</v>
      </c>
      <c r="L440" s="6">
        <f>InputData[[#This Row],[BUYING PRIZE]]*InputData[[#This Row],[QUANTITY]]</f>
        <v>402</v>
      </c>
      <c r="M440" s="6">
        <f>InputData[[#This Row],[SELLING PRICE]]*InputData[[#This Row],[QUANTITY]]*(1-InputData[[#This Row],[DISCOUNT %]])</f>
        <v>498.48</v>
      </c>
      <c r="N440" s="5">
        <f>DAY(InputData[[#This Row],[DATE]])</f>
        <v>30</v>
      </c>
      <c r="O440" s="5" t="str">
        <f>TEXT(InputData[[#This Row],[DATE]],"MMM")</f>
        <v>Aug</v>
      </c>
      <c r="P440" s="5" t="str">
        <f>TEXT(InputData[[#This Row],[DATE]],"MMMM")</f>
        <v>August</v>
      </c>
      <c r="Q440" s="5">
        <f>YEAR(InputData[[#This Row],[DATE]])</f>
        <v>2022</v>
      </c>
    </row>
    <row r="441" spans="1:17" x14ac:dyDescent="0.25">
      <c r="A441" s="11">
        <v>44803</v>
      </c>
      <c r="B441" s="12" t="s">
        <v>58</v>
      </c>
      <c r="C441" s="3">
        <v>5</v>
      </c>
      <c r="D441" s="3" t="s">
        <v>108</v>
      </c>
      <c r="E441" s="3" t="s">
        <v>107</v>
      </c>
      <c r="F441" s="13">
        <v>0</v>
      </c>
      <c r="G441" t="str">
        <f>VLOOKUP(InputData[[#This Row],[PRODUCT ID]],MasterData[],2,0)</f>
        <v>Product25</v>
      </c>
      <c r="H441" t="str">
        <f>VLOOKUP(InputData[[#This Row],[PRODUCT ID]],MasterData[],3,0)</f>
        <v>Category03</v>
      </c>
      <c r="I441" t="str">
        <f>VLOOKUP(InputData[[#This Row],[PRODUCT ID]],MasterData[],4,0)</f>
        <v>No.</v>
      </c>
      <c r="J441" s="6">
        <f>VLOOKUP(InputData[[#This Row],[PRODUCT ID]],MasterData[],5,0)</f>
        <v>7</v>
      </c>
      <c r="K441" s="6">
        <f>VLOOKUP(InputData[[#This Row],[PRODUCT ID]],MasterData[],6,0)</f>
        <v>8.33</v>
      </c>
      <c r="L441" s="6">
        <f>InputData[[#This Row],[BUYING PRIZE]]*InputData[[#This Row],[QUANTITY]]</f>
        <v>35</v>
      </c>
      <c r="M441" s="6">
        <f>InputData[[#This Row],[SELLING PRICE]]*InputData[[#This Row],[QUANTITY]]*(1-InputData[[#This Row],[DISCOUNT %]])</f>
        <v>41.65</v>
      </c>
      <c r="N441" s="5">
        <f>DAY(InputData[[#This Row],[DATE]])</f>
        <v>30</v>
      </c>
      <c r="O441" s="5" t="str">
        <f>TEXT(InputData[[#This Row],[DATE]],"MMM")</f>
        <v>Aug</v>
      </c>
      <c r="P441" s="5" t="str">
        <f>TEXT(InputData[[#This Row],[DATE]],"MMMM")</f>
        <v>August</v>
      </c>
      <c r="Q441" s="5">
        <f>YEAR(InputData[[#This Row],[DATE]])</f>
        <v>2022</v>
      </c>
    </row>
    <row r="442" spans="1:17" x14ac:dyDescent="0.25">
      <c r="A442" s="11">
        <v>44804</v>
      </c>
      <c r="B442" s="12" t="s">
        <v>37</v>
      </c>
      <c r="C442" s="3">
        <v>13</v>
      </c>
      <c r="D442" s="3" t="s">
        <v>108</v>
      </c>
      <c r="E442" s="3" t="s">
        <v>107</v>
      </c>
      <c r="F442" s="13">
        <v>0</v>
      </c>
      <c r="G442" t="str">
        <f>VLOOKUP(InputData[[#This Row],[PRODUCT ID]],MasterData[],2,0)</f>
        <v>Product15</v>
      </c>
      <c r="H442" t="str">
        <f>VLOOKUP(InputData[[#This Row],[PRODUCT ID]],MasterData[],3,0)</f>
        <v>Category02</v>
      </c>
      <c r="I442" t="str">
        <f>VLOOKUP(InputData[[#This Row],[PRODUCT ID]],MasterData[],4,0)</f>
        <v>No.</v>
      </c>
      <c r="J442" s="6">
        <f>VLOOKUP(InputData[[#This Row],[PRODUCT ID]],MasterData[],5,0)</f>
        <v>12</v>
      </c>
      <c r="K442" s="6">
        <f>VLOOKUP(InputData[[#This Row],[PRODUCT ID]],MasterData[],6,0)</f>
        <v>15.719999999999999</v>
      </c>
      <c r="L442" s="6">
        <f>InputData[[#This Row],[BUYING PRIZE]]*InputData[[#This Row],[QUANTITY]]</f>
        <v>156</v>
      </c>
      <c r="M442" s="6">
        <f>InputData[[#This Row],[SELLING PRICE]]*InputData[[#This Row],[QUANTITY]]*(1-InputData[[#This Row],[DISCOUNT %]])</f>
        <v>204.35999999999999</v>
      </c>
      <c r="N442" s="5">
        <f>DAY(InputData[[#This Row],[DATE]])</f>
        <v>31</v>
      </c>
      <c r="O442" s="5" t="str">
        <f>TEXT(InputData[[#This Row],[DATE]],"MMM")</f>
        <v>Aug</v>
      </c>
      <c r="P442" s="5" t="str">
        <f>TEXT(InputData[[#This Row],[DATE]],"MMMM")</f>
        <v>August</v>
      </c>
      <c r="Q442" s="5">
        <f>YEAR(InputData[[#This Row],[DATE]])</f>
        <v>2022</v>
      </c>
    </row>
    <row r="443" spans="1:17" x14ac:dyDescent="0.25">
      <c r="A443" s="11">
        <v>44808</v>
      </c>
      <c r="B443" s="12" t="s">
        <v>10</v>
      </c>
      <c r="C443" s="3">
        <v>1</v>
      </c>
      <c r="D443" s="3" t="s">
        <v>108</v>
      </c>
      <c r="E443" s="3" t="s">
        <v>107</v>
      </c>
      <c r="F443" s="13">
        <v>0</v>
      </c>
      <c r="G443" t="str">
        <f>VLOOKUP(InputData[[#This Row],[PRODUCT ID]],MasterData[],2,0)</f>
        <v>Product02</v>
      </c>
      <c r="H443" t="str">
        <f>VLOOKUP(InputData[[#This Row],[PRODUCT ID]],MasterData[],3,0)</f>
        <v>Category01</v>
      </c>
      <c r="I443" t="str">
        <f>VLOOKUP(InputData[[#This Row],[PRODUCT ID]],MasterData[],4,0)</f>
        <v>Kg</v>
      </c>
      <c r="J443" s="6">
        <f>VLOOKUP(InputData[[#This Row],[PRODUCT ID]],MasterData[],5,0)</f>
        <v>105</v>
      </c>
      <c r="K443" s="6">
        <f>VLOOKUP(InputData[[#This Row],[PRODUCT ID]],MasterData[],6,0)</f>
        <v>142.80000000000001</v>
      </c>
      <c r="L443" s="6">
        <f>InputData[[#This Row],[BUYING PRIZE]]*InputData[[#This Row],[QUANTITY]]</f>
        <v>105</v>
      </c>
      <c r="M443" s="6">
        <f>InputData[[#This Row],[SELLING PRICE]]*InputData[[#This Row],[QUANTITY]]*(1-InputData[[#This Row],[DISCOUNT %]])</f>
        <v>142.80000000000001</v>
      </c>
      <c r="N443" s="5">
        <f>DAY(InputData[[#This Row],[DATE]])</f>
        <v>4</v>
      </c>
      <c r="O443" s="5" t="str">
        <f>TEXT(InputData[[#This Row],[DATE]],"MMM")</f>
        <v>Sep</v>
      </c>
      <c r="P443" s="5" t="str">
        <f>TEXT(InputData[[#This Row],[DATE]],"MMMM")</f>
        <v>September</v>
      </c>
      <c r="Q443" s="5">
        <f>YEAR(InputData[[#This Row],[DATE]])</f>
        <v>2022</v>
      </c>
    </row>
    <row r="444" spans="1:17" x14ac:dyDescent="0.25">
      <c r="A444" s="11">
        <v>44810</v>
      </c>
      <c r="B444" s="12" t="s">
        <v>16</v>
      </c>
      <c r="C444" s="3">
        <v>12</v>
      </c>
      <c r="D444" s="3" t="s">
        <v>105</v>
      </c>
      <c r="E444" s="3" t="s">
        <v>106</v>
      </c>
      <c r="F444" s="13">
        <v>0</v>
      </c>
      <c r="G444" t="str">
        <f>VLOOKUP(InputData[[#This Row],[PRODUCT ID]],MasterData[],2,0)</f>
        <v>Product05</v>
      </c>
      <c r="H444" t="str">
        <f>VLOOKUP(InputData[[#This Row],[PRODUCT ID]],MasterData[],3,0)</f>
        <v>Category01</v>
      </c>
      <c r="I444" t="str">
        <f>VLOOKUP(InputData[[#This Row],[PRODUCT ID]],MasterData[],4,0)</f>
        <v>Ft</v>
      </c>
      <c r="J444" s="6">
        <f>VLOOKUP(InputData[[#This Row],[PRODUCT ID]],MasterData[],5,0)</f>
        <v>133</v>
      </c>
      <c r="K444" s="6">
        <f>VLOOKUP(InputData[[#This Row],[PRODUCT ID]],MasterData[],6,0)</f>
        <v>155.61000000000001</v>
      </c>
      <c r="L444" s="6">
        <f>InputData[[#This Row],[BUYING PRIZE]]*InputData[[#This Row],[QUANTITY]]</f>
        <v>1596</v>
      </c>
      <c r="M444" s="6">
        <f>InputData[[#This Row],[SELLING PRICE]]*InputData[[#This Row],[QUANTITY]]*(1-InputData[[#This Row],[DISCOUNT %]])</f>
        <v>1867.3200000000002</v>
      </c>
      <c r="N444" s="5">
        <f>DAY(InputData[[#This Row],[DATE]])</f>
        <v>6</v>
      </c>
      <c r="O444" s="5" t="str">
        <f>TEXT(InputData[[#This Row],[DATE]],"MMM")</f>
        <v>Sep</v>
      </c>
      <c r="P444" s="5" t="str">
        <f>TEXT(InputData[[#This Row],[DATE]],"MMMM")</f>
        <v>September</v>
      </c>
      <c r="Q444" s="5">
        <f>YEAR(InputData[[#This Row],[DATE]])</f>
        <v>2022</v>
      </c>
    </row>
    <row r="445" spans="1:17" x14ac:dyDescent="0.25">
      <c r="A445" s="11">
        <v>44813</v>
      </c>
      <c r="B445" s="12" t="s">
        <v>92</v>
      </c>
      <c r="C445" s="3">
        <v>9</v>
      </c>
      <c r="D445" s="3" t="s">
        <v>108</v>
      </c>
      <c r="E445" s="3" t="s">
        <v>106</v>
      </c>
      <c r="F445" s="13">
        <v>0</v>
      </c>
      <c r="G445" t="str">
        <f>VLOOKUP(InputData[[#This Row],[PRODUCT ID]],MasterData[],2,0)</f>
        <v>Product41</v>
      </c>
      <c r="H445" t="str">
        <f>VLOOKUP(InputData[[#This Row],[PRODUCT ID]],MasterData[],3,0)</f>
        <v>Category05</v>
      </c>
      <c r="I445" t="str">
        <f>VLOOKUP(InputData[[#This Row],[PRODUCT ID]],MasterData[],4,0)</f>
        <v>Ft</v>
      </c>
      <c r="J445" s="6">
        <f>VLOOKUP(InputData[[#This Row],[PRODUCT ID]],MasterData[],5,0)</f>
        <v>138</v>
      </c>
      <c r="K445" s="6">
        <f>VLOOKUP(InputData[[#This Row],[PRODUCT ID]],MasterData[],6,0)</f>
        <v>173.88</v>
      </c>
      <c r="L445" s="6">
        <f>InputData[[#This Row],[BUYING PRIZE]]*InputData[[#This Row],[QUANTITY]]</f>
        <v>1242</v>
      </c>
      <c r="M445" s="6">
        <f>InputData[[#This Row],[SELLING PRICE]]*InputData[[#This Row],[QUANTITY]]*(1-InputData[[#This Row],[DISCOUNT %]])</f>
        <v>1564.92</v>
      </c>
      <c r="N445" s="5">
        <f>DAY(InputData[[#This Row],[DATE]])</f>
        <v>9</v>
      </c>
      <c r="O445" s="5" t="str">
        <f>TEXT(InputData[[#This Row],[DATE]],"MMM")</f>
        <v>Sep</v>
      </c>
      <c r="P445" s="5" t="str">
        <f>TEXT(InputData[[#This Row],[DATE]],"MMMM")</f>
        <v>September</v>
      </c>
      <c r="Q445" s="5">
        <f>YEAR(InputData[[#This Row],[DATE]])</f>
        <v>2022</v>
      </c>
    </row>
    <row r="446" spans="1:17" x14ac:dyDescent="0.25">
      <c r="A446" s="11">
        <v>44813</v>
      </c>
      <c r="B446" s="12" t="s">
        <v>12</v>
      </c>
      <c r="C446" s="3">
        <v>3</v>
      </c>
      <c r="D446" s="3" t="s">
        <v>108</v>
      </c>
      <c r="E446" s="3" t="s">
        <v>106</v>
      </c>
      <c r="F446" s="13">
        <v>0</v>
      </c>
      <c r="G446" t="str">
        <f>VLOOKUP(InputData[[#This Row],[PRODUCT ID]],MasterData[],2,0)</f>
        <v>Product03</v>
      </c>
      <c r="H446" t="str">
        <f>VLOOKUP(InputData[[#This Row],[PRODUCT ID]],MasterData[],3,0)</f>
        <v>Category01</v>
      </c>
      <c r="I446" t="str">
        <f>VLOOKUP(InputData[[#This Row],[PRODUCT ID]],MasterData[],4,0)</f>
        <v>Kg</v>
      </c>
      <c r="J446" s="6">
        <f>VLOOKUP(InputData[[#This Row],[PRODUCT ID]],MasterData[],5,0)</f>
        <v>71</v>
      </c>
      <c r="K446" s="6">
        <f>VLOOKUP(InputData[[#This Row],[PRODUCT ID]],MasterData[],6,0)</f>
        <v>80.94</v>
      </c>
      <c r="L446" s="6">
        <f>InputData[[#This Row],[BUYING PRIZE]]*InputData[[#This Row],[QUANTITY]]</f>
        <v>213</v>
      </c>
      <c r="M446" s="6">
        <f>InputData[[#This Row],[SELLING PRICE]]*InputData[[#This Row],[QUANTITY]]*(1-InputData[[#This Row],[DISCOUNT %]])</f>
        <v>242.82</v>
      </c>
      <c r="N446" s="5">
        <f>DAY(InputData[[#This Row],[DATE]])</f>
        <v>9</v>
      </c>
      <c r="O446" s="5" t="str">
        <f>TEXT(InputData[[#This Row],[DATE]],"MMM")</f>
        <v>Sep</v>
      </c>
      <c r="P446" s="5" t="str">
        <f>TEXT(InputData[[#This Row],[DATE]],"MMMM")</f>
        <v>September</v>
      </c>
      <c r="Q446" s="5">
        <f>YEAR(InputData[[#This Row],[DATE]])</f>
        <v>2022</v>
      </c>
    </row>
    <row r="447" spans="1:17" x14ac:dyDescent="0.25">
      <c r="A447" s="11">
        <v>44814</v>
      </c>
      <c r="B447" s="12" t="s">
        <v>79</v>
      </c>
      <c r="C447" s="3">
        <v>15</v>
      </c>
      <c r="D447" s="3" t="s">
        <v>106</v>
      </c>
      <c r="E447" s="3" t="s">
        <v>107</v>
      </c>
      <c r="F447" s="13">
        <v>0</v>
      </c>
      <c r="G447" t="str">
        <f>VLOOKUP(InputData[[#This Row],[PRODUCT ID]],MasterData[],2,0)</f>
        <v>Product35</v>
      </c>
      <c r="H447" t="str">
        <f>VLOOKUP(InputData[[#This Row],[PRODUCT ID]],MasterData[],3,0)</f>
        <v>Category04</v>
      </c>
      <c r="I447" t="str">
        <f>VLOOKUP(InputData[[#This Row],[PRODUCT ID]],MasterData[],4,0)</f>
        <v>No.</v>
      </c>
      <c r="J447" s="6">
        <f>VLOOKUP(InputData[[#This Row],[PRODUCT ID]],MasterData[],5,0)</f>
        <v>5</v>
      </c>
      <c r="K447" s="6">
        <f>VLOOKUP(InputData[[#This Row],[PRODUCT ID]],MasterData[],6,0)</f>
        <v>6.7</v>
      </c>
      <c r="L447" s="6">
        <f>InputData[[#This Row],[BUYING PRIZE]]*InputData[[#This Row],[QUANTITY]]</f>
        <v>75</v>
      </c>
      <c r="M447" s="6">
        <f>InputData[[#This Row],[SELLING PRICE]]*InputData[[#This Row],[QUANTITY]]*(1-InputData[[#This Row],[DISCOUNT %]])</f>
        <v>100.5</v>
      </c>
      <c r="N447" s="5">
        <f>DAY(InputData[[#This Row],[DATE]])</f>
        <v>10</v>
      </c>
      <c r="O447" s="5" t="str">
        <f>TEXT(InputData[[#This Row],[DATE]],"MMM")</f>
        <v>Sep</v>
      </c>
      <c r="P447" s="5" t="str">
        <f>TEXT(InputData[[#This Row],[DATE]],"MMMM")</f>
        <v>September</v>
      </c>
      <c r="Q447" s="5">
        <f>YEAR(InputData[[#This Row],[DATE]])</f>
        <v>2022</v>
      </c>
    </row>
    <row r="448" spans="1:17" x14ac:dyDescent="0.25">
      <c r="A448" s="11">
        <v>44814</v>
      </c>
      <c r="B448" s="12" t="s">
        <v>86</v>
      </c>
      <c r="C448" s="3">
        <v>4</v>
      </c>
      <c r="D448" s="3" t="s">
        <v>108</v>
      </c>
      <c r="E448" s="3" t="s">
        <v>107</v>
      </c>
      <c r="F448" s="13">
        <v>0</v>
      </c>
      <c r="G448" t="str">
        <f>VLOOKUP(InputData[[#This Row],[PRODUCT ID]],MasterData[],2,0)</f>
        <v>Product38</v>
      </c>
      <c r="H448" t="str">
        <f>VLOOKUP(InputData[[#This Row],[PRODUCT ID]],MasterData[],3,0)</f>
        <v>Category05</v>
      </c>
      <c r="I448" t="str">
        <f>VLOOKUP(InputData[[#This Row],[PRODUCT ID]],MasterData[],4,0)</f>
        <v>Kg</v>
      </c>
      <c r="J448" s="6">
        <f>VLOOKUP(InputData[[#This Row],[PRODUCT ID]],MasterData[],5,0)</f>
        <v>72</v>
      </c>
      <c r="K448" s="6">
        <f>VLOOKUP(InputData[[#This Row],[PRODUCT ID]],MasterData[],6,0)</f>
        <v>79.92</v>
      </c>
      <c r="L448" s="6">
        <f>InputData[[#This Row],[BUYING PRIZE]]*InputData[[#This Row],[QUANTITY]]</f>
        <v>288</v>
      </c>
      <c r="M448" s="6">
        <f>InputData[[#This Row],[SELLING PRICE]]*InputData[[#This Row],[QUANTITY]]*(1-InputData[[#This Row],[DISCOUNT %]])</f>
        <v>319.68</v>
      </c>
      <c r="N448" s="5">
        <f>DAY(InputData[[#This Row],[DATE]])</f>
        <v>10</v>
      </c>
      <c r="O448" s="5" t="str">
        <f>TEXT(InputData[[#This Row],[DATE]],"MMM")</f>
        <v>Sep</v>
      </c>
      <c r="P448" s="5" t="str">
        <f>TEXT(InputData[[#This Row],[DATE]],"MMMM")</f>
        <v>September</v>
      </c>
      <c r="Q448" s="5">
        <f>YEAR(InputData[[#This Row],[DATE]])</f>
        <v>2022</v>
      </c>
    </row>
    <row r="449" spans="1:17" x14ac:dyDescent="0.25">
      <c r="A449" s="11">
        <v>44818</v>
      </c>
      <c r="B449" s="12" t="s">
        <v>67</v>
      </c>
      <c r="C449" s="3">
        <v>3</v>
      </c>
      <c r="D449" s="3" t="s">
        <v>108</v>
      </c>
      <c r="E449" s="3" t="s">
        <v>107</v>
      </c>
      <c r="F449" s="13">
        <v>0</v>
      </c>
      <c r="G449" t="str">
        <f>VLOOKUP(InputData[[#This Row],[PRODUCT ID]],MasterData[],2,0)</f>
        <v>Product29</v>
      </c>
      <c r="H449" t="str">
        <f>VLOOKUP(InputData[[#This Row],[PRODUCT ID]],MasterData[],3,0)</f>
        <v>Category04</v>
      </c>
      <c r="I449" t="str">
        <f>VLOOKUP(InputData[[#This Row],[PRODUCT ID]],MasterData[],4,0)</f>
        <v>Lt</v>
      </c>
      <c r="J449" s="6">
        <f>VLOOKUP(InputData[[#This Row],[PRODUCT ID]],MasterData[],5,0)</f>
        <v>47</v>
      </c>
      <c r="K449" s="6">
        <f>VLOOKUP(InputData[[#This Row],[PRODUCT ID]],MasterData[],6,0)</f>
        <v>53.11</v>
      </c>
      <c r="L449" s="6">
        <f>InputData[[#This Row],[BUYING PRIZE]]*InputData[[#This Row],[QUANTITY]]</f>
        <v>141</v>
      </c>
      <c r="M449" s="6">
        <f>InputData[[#This Row],[SELLING PRICE]]*InputData[[#This Row],[QUANTITY]]*(1-InputData[[#This Row],[DISCOUNT %]])</f>
        <v>159.32999999999998</v>
      </c>
      <c r="N449" s="5">
        <f>DAY(InputData[[#This Row],[DATE]])</f>
        <v>14</v>
      </c>
      <c r="O449" s="5" t="str">
        <f>TEXT(InputData[[#This Row],[DATE]],"MMM")</f>
        <v>Sep</v>
      </c>
      <c r="P449" s="5" t="str">
        <f>TEXT(InputData[[#This Row],[DATE]],"MMMM")</f>
        <v>September</v>
      </c>
      <c r="Q449" s="5">
        <f>YEAR(InputData[[#This Row],[DATE]])</f>
        <v>2022</v>
      </c>
    </row>
    <row r="450" spans="1:17" x14ac:dyDescent="0.25">
      <c r="A450" s="11">
        <v>44819</v>
      </c>
      <c r="B450" s="12" t="s">
        <v>83</v>
      </c>
      <c r="C450" s="3">
        <v>15</v>
      </c>
      <c r="D450" s="3" t="s">
        <v>106</v>
      </c>
      <c r="E450" s="3" t="s">
        <v>106</v>
      </c>
      <c r="F450" s="13">
        <v>0</v>
      </c>
      <c r="G450" t="str">
        <f>VLOOKUP(InputData[[#This Row],[PRODUCT ID]],MasterData[],2,0)</f>
        <v>Product37</v>
      </c>
      <c r="H450" t="str">
        <f>VLOOKUP(InputData[[#This Row],[PRODUCT ID]],MasterData[],3,0)</f>
        <v>Category05</v>
      </c>
      <c r="I450" t="str">
        <f>VLOOKUP(InputData[[#This Row],[PRODUCT ID]],MasterData[],4,0)</f>
        <v>Kg</v>
      </c>
      <c r="J450" s="6">
        <f>VLOOKUP(InputData[[#This Row],[PRODUCT ID]],MasterData[],5,0)</f>
        <v>67</v>
      </c>
      <c r="K450" s="6">
        <f>VLOOKUP(InputData[[#This Row],[PRODUCT ID]],MasterData[],6,0)</f>
        <v>85.76</v>
      </c>
      <c r="L450" s="6">
        <f>InputData[[#This Row],[BUYING PRIZE]]*InputData[[#This Row],[QUANTITY]]</f>
        <v>1005</v>
      </c>
      <c r="M450" s="6">
        <f>InputData[[#This Row],[SELLING PRICE]]*InputData[[#This Row],[QUANTITY]]*(1-InputData[[#This Row],[DISCOUNT %]])</f>
        <v>1286.4000000000001</v>
      </c>
      <c r="N450" s="5">
        <f>DAY(InputData[[#This Row],[DATE]])</f>
        <v>15</v>
      </c>
      <c r="O450" s="5" t="str">
        <f>TEXT(InputData[[#This Row],[DATE]],"MMM")</f>
        <v>Sep</v>
      </c>
      <c r="P450" s="5" t="str">
        <f>TEXT(InputData[[#This Row],[DATE]],"MMMM")</f>
        <v>September</v>
      </c>
      <c r="Q450" s="5">
        <f>YEAR(InputData[[#This Row],[DATE]])</f>
        <v>2022</v>
      </c>
    </row>
    <row r="451" spans="1:17" x14ac:dyDescent="0.25">
      <c r="A451" s="11">
        <v>44822</v>
      </c>
      <c r="B451" s="12" t="s">
        <v>60</v>
      </c>
      <c r="C451" s="3">
        <v>14</v>
      </c>
      <c r="D451" s="3" t="s">
        <v>106</v>
      </c>
      <c r="E451" s="3" t="s">
        <v>107</v>
      </c>
      <c r="F451" s="13">
        <v>0</v>
      </c>
      <c r="G451" t="str">
        <f>VLOOKUP(InputData[[#This Row],[PRODUCT ID]],MasterData[],2,0)</f>
        <v>Product26</v>
      </c>
      <c r="H451" t="str">
        <f>VLOOKUP(InputData[[#This Row],[PRODUCT ID]],MasterData[],3,0)</f>
        <v>Category04</v>
      </c>
      <c r="I451" t="str">
        <f>VLOOKUP(InputData[[#This Row],[PRODUCT ID]],MasterData[],4,0)</f>
        <v>No.</v>
      </c>
      <c r="J451" s="6">
        <f>VLOOKUP(InputData[[#This Row],[PRODUCT ID]],MasterData[],5,0)</f>
        <v>18</v>
      </c>
      <c r="K451" s="6">
        <f>VLOOKUP(InputData[[#This Row],[PRODUCT ID]],MasterData[],6,0)</f>
        <v>24.66</v>
      </c>
      <c r="L451" s="6">
        <f>InputData[[#This Row],[BUYING PRIZE]]*InputData[[#This Row],[QUANTITY]]</f>
        <v>252</v>
      </c>
      <c r="M451" s="6">
        <f>InputData[[#This Row],[SELLING PRICE]]*InputData[[#This Row],[QUANTITY]]*(1-InputData[[#This Row],[DISCOUNT %]])</f>
        <v>345.24</v>
      </c>
      <c r="N451" s="5">
        <f>DAY(InputData[[#This Row],[DATE]])</f>
        <v>18</v>
      </c>
      <c r="O451" s="5" t="str">
        <f>TEXT(InputData[[#This Row],[DATE]],"MMM")</f>
        <v>Sep</v>
      </c>
      <c r="P451" s="5" t="str">
        <f>TEXT(InputData[[#This Row],[DATE]],"MMMM")</f>
        <v>September</v>
      </c>
      <c r="Q451" s="5">
        <f>YEAR(InputData[[#This Row],[DATE]])</f>
        <v>2022</v>
      </c>
    </row>
    <row r="452" spans="1:17" x14ac:dyDescent="0.25">
      <c r="A452" s="11">
        <v>44823</v>
      </c>
      <c r="B452" s="12" t="s">
        <v>75</v>
      </c>
      <c r="C452" s="3">
        <v>8</v>
      </c>
      <c r="D452" s="3" t="s">
        <v>105</v>
      </c>
      <c r="E452" s="3" t="s">
        <v>107</v>
      </c>
      <c r="F452" s="13">
        <v>0</v>
      </c>
      <c r="G452" t="str">
        <f>VLOOKUP(InputData[[#This Row],[PRODUCT ID]],MasterData[],2,0)</f>
        <v>Product33</v>
      </c>
      <c r="H452" t="str">
        <f>VLOOKUP(InputData[[#This Row],[PRODUCT ID]],MasterData[],3,0)</f>
        <v>Category04</v>
      </c>
      <c r="I452" t="str">
        <f>VLOOKUP(InputData[[#This Row],[PRODUCT ID]],MasterData[],4,0)</f>
        <v>Kg</v>
      </c>
      <c r="J452" s="6">
        <f>VLOOKUP(InputData[[#This Row],[PRODUCT ID]],MasterData[],5,0)</f>
        <v>95</v>
      </c>
      <c r="K452" s="6">
        <f>VLOOKUP(InputData[[#This Row],[PRODUCT ID]],MasterData[],6,0)</f>
        <v>119.7</v>
      </c>
      <c r="L452" s="6">
        <f>InputData[[#This Row],[BUYING PRIZE]]*InputData[[#This Row],[QUANTITY]]</f>
        <v>760</v>
      </c>
      <c r="M452" s="6">
        <f>InputData[[#This Row],[SELLING PRICE]]*InputData[[#This Row],[QUANTITY]]*(1-InputData[[#This Row],[DISCOUNT %]])</f>
        <v>957.6</v>
      </c>
      <c r="N452" s="5">
        <f>DAY(InputData[[#This Row],[DATE]])</f>
        <v>19</v>
      </c>
      <c r="O452" s="5" t="str">
        <f>TEXT(InputData[[#This Row],[DATE]],"MMM")</f>
        <v>Sep</v>
      </c>
      <c r="P452" s="5" t="str">
        <f>TEXT(InputData[[#This Row],[DATE]],"MMMM")</f>
        <v>September</v>
      </c>
      <c r="Q452" s="5">
        <f>YEAR(InputData[[#This Row],[DATE]])</f>
        <v>2022</v>
      </c>
    </row>
    <row r="453" spans="1:17" x14ac:dyDescent="0.25">
      <c r="A453" s="11">
        <v>44824</v>
      </c>
      <c r="B453" s="12" t="s">
        <v>75</v>
      </c>
      <c r="C453" s="3">
        <v>6</v>
      </c>
      <c r="D453" s="3" t="s">
        <v>108</v>
      </c>
      <c r="E453" s="3" t="s">
        <v>106</v>
      </c>
      <c r="F453" s="13">
        <v>0</v>
      </c>
      <c r="G453" t="str">
        <f>VLOOKUP(InputData[[#This Row],[PRODUCT ID]],MasterData[],2,0)</f>
        <v>Product33</v>
      </c>
      <c r="H453" t="str">
        <f>VLOOKUP(InputData[[#This Row],[PRODUCT ID]],MasterData[],3,0)</f>
        <v>Category04</v>
      </c>
      <c r="I453" t="str">
        <f>VLOOKUP(InputData[[#This Row],[PRODUCT ID]],MasterData[],4,0)</f>
        <v>Kg</v>
      </c>
      <c r="J453" s="6">
        <f>VLOOKUP(InputData[[#This Row],[PRODUCT ID]],MasterData[],5,0)</f>
        <v>95</v>
      </c>
      <c r="K453" s="6">
        <f>VLOOKUP(InputData[[#This Row],[PRODUCT ID]],MasterData[],6,0)</f>
        <v>119.7</v>
      </c>
      <c r="L453" s="6">
        <f>InputData[[#This Row],[BUYING PRIZE]]*InputData[[#This Row],[QUANTITY]]</f>
        <v>570</v>
      </c>
      <c r="M453" s="6">
        <f>InputData[[#This Row],[SELLING PRICE]]*InputData[[#This Row],[QUANTITY]]*(1-InputData[[#This Row],[DISCOUNT %]])</f>
        <v>718.2</v>
      </c>
      <c r="N453" s="5">
        <f>DAY(InputData[[#This Row],[DATE]])</f>
        <v>20</v>
      </c>
      <c r="O453" s="5" t="str">
        <f>TEXT(InputData[[#This Row],[DATE]],"MMM")</f>
        <v>Sep</v>
      </c>
      <c r="P453" s="5" t="str">
        <f>TEXT(InputData[[#This Row],[DATE]],"MMMM")</f>
        <v>September</v>
      </c>
      <c r="Q453" s="5">
        <f>YEAR(InputData[[#This Row],[DATE]])</f>
        <v>2022</v>
      </c>
    </row>
    <row r="454" spans="1:17" x14ac:dyDescent="0.25">
      <c r="A454" s="11">
        <v>44824</v>
      </c>
      <c r="B454" s="12" t="s">
        <v>6</v>
      </c>
      <c r="C454" s="3">
        <v>10</v>
      </c>
      <c r="D454" s="3" t="s">
        <v>108</v>
      </c>
      <c r="E454" s="3" t="s">
        <v>106</v>
      </c>
      <c r="F454" s="13">
        <v>0</v>
      </c>
      <c r="G454" t="str">
        <f>VLOOKUP(InputData[[#This Row],[PRODUCT ID]],MasterData[],2,0)</f>
        <v>Product01</v>
      </c>
      <c r="H454" t="str">
        <f>VLOOKUP(InputData[[#This Row],[PRODUCT ID]],MasterData[],3,0)</f>
        <v>Category01</v>
      </c>
      <c r="I454" t="str">
        <f>VLOOKUP(InputData[[#This Row],[PRODUCT ID]],MasterData[],4,0)</f>
        <v>Kg</v>
      </c>
      <c r="J454" s="6">
        <f>VLOOKUP(InputData[[#This Row],[PRODUCT ID]],MasterData[],5,0)</f>
        <v>98</v>
      </c>
      <c r="K454" s="6">
        <f>VLOOKUP(InputData[[#This Row],[PRODUCT ID]],MasterData[],6,0)</f>
        <v>103.88</v>
      </c>
      <c r="L454" s="6">
        <f>InputData[[#This Row],[BUYING PRIZE]]*InputData[[#This Row],[QUANTITY]]</f>
        <v>980</v>
      </c>
      <c r="M454" s="6">
        <f>InputData[[#This Row],[SELLING PRICE]]*InputData[[#This Row],[QUANTITY]]*(1-InputData[[#This Row],[DISCOUNT %]])</f>
        <v>1038.8</v>
      </c>
      <c r="N454" s="5">
        <f>DAY(InputData[[#This Row],[DATE]])</f>
        <v>20</v>
      </c>
      <c r="O454" s="5" t="str">
        <f>TEXT(InputData[[#This Row],[DATE]],"MMM")</f>
        <v>Sep</v>
      </c>
      <c r="P454" s="5" t="str">
        <f>TEXT(InputData[[#This Row],[DATE]],"MMMM")</f>
        <v>September</v>
      </c>
      <c r="Q454" s="5">
        <f>YEAR(InputData[[#This Row],[DATE]])</f>
        <v>2022</v>
      </c>
    </row>
    <row r="455" spans="1:17" x14ac:dyDescent="0.25">
      <c r="A455" s="11">
        <v>44825</v>
      </c>
      <c r="B455" s="12" t="s">
        <v>43</v>
      </c>
      <c r="C455" s="3">
        <v>14</v>
      </c>
      <c r="D455" s="3" t="s">
        <v>106</v>
      </c>
      <c r="E455" s="3" t="s">
        <v>106</v>
      </c>
      <c r="F455" s="13">
        <v>0</v>
      </c>
      <c r="G455" t="str">
        <f>VLOOKUP(InputData[[#This Row],[PRODUCT ID]],MasterData[],2,0)</f>
        <v>Product18</v>
      </c>
      <c r="H455" t="str">
        <f>VLOOKUP(InputData[[#This Row],[PRODUCT ID]],MasterData[],3,0)</f>
        <v>Category02</v>
      </c>
      <c r="I455" t="str">
        <f>VLOOKUP(InputData[[#This Row],[PRODUCT ID]],MasterData[],4,0)</f>
        <v>No.</v>
      </c>
      <c r="J455" s="6">
        <f>VLOOKUP(InputData[[#This Row],[PRODUCT ID]],MasterData[],5,0)</f>
        <v>37</v>
      </c>
      <c r="K455" s="6">
        <f>VLOOKUP(InputData[[#This Row],[PRODUCT ID]],MasterData[],6,0)</f>
        <v>49.21</v>
      </c>
      <c r="L455" s="6">
        <f>InputData[[#This Row],[BUYING PRIZE]]*InputData[[#This Row],[QUANTITY]]</f>
        <v>518</v>
      </c>
      <c r="M455" s="6">
        <f>InputData[[#This Row],[SELLING PRICE]]*InputData[[#This Row],[QUANTITY]]*(1-InputData[[#This Row],[DISCOUNT %]])</f>
        <v>688.94</v>
      </c>
      <c r="N455" s="5">
        <f>DAY(InputData[[#This Row],[DATE]])</f>
        <v>21</v>
      </c>
      <c r="O455" s="5" t="str">
        <f>TEXT(InputData[[#This Row],[DATE]],"MMM")</f>
        <v>Sep</v>
      </c>
      <c r="P455" s="5" t="str">
        <f>TEXT(InputData[[#This Row],[DATE]],"MMMM")</f>
        <v>September</v>
      </c>
      <c r="Q455" s="5">
        <f>YEAR(InputData[[#This Row],[DATE]])</f>
        <v>2022</v>
      </c>
    </row>
    <row r="456" spans="1:17" x14ac:dyDescent="0.25">
      <c r="A456" s="11">
        <v>44825</v>
      </c>
      <c r="B456" s="12" t="s">
        <v>60</v>
      </c>
      <c r="C456" s="3">
        <v>5</v>
      </c>
      <c r="D456" s="3" t="s">
        <v>108</v>
      </c>
      <c r="E456" s="3" t="s">
        <v>107</v>
      </c>
      <c r="F456" s="13">
        <v>0</v>
      </c>
      <c r="G456" t="str">
        <f>VLOOKUP(InputData[[#This Row],[PRODUCT ID]],MasterData[],2,0)</f>
        <v>Product26</v>
      </c>
      <c r="H456" t="str">
        <f>VLOOKUP(InputData[[#This Row],[PRODUCT ID]],MasterData[],3,0)</f>
        <v>Category04</v>
      </c>
      <c r="I456" t="str">
        <f>VLOOKUP(InputData[[#This Row],[PRODUCT ID]],MasterData[],4,0)</f>
        <v>No.</v>
      </c>
      <c r="J456" s="6">
        <f>VLOOKUP(InputData[[#This Row],[PRODUCT ID]],MasterData[],5,0)</f>
        <v>18</v>
      </c>
      <c r="K456" s="6">
        <f>VLOOKUP(InputData[[#This Row],[PRODUCT ID]],MasterData[],6,0)</f>
        <v>24.66</v>
      </c>
      <c r="L456" s="6">
        <f>InputData[[#This Row],[BUYING PRIZE]]*InputData[[#This Row],[QUANTITY]]</f>
        <v>90</v>
      </c>
      <c r="M456" s="6">
        <f>InputData[[#This Row],[SELLING PRICE]]*InputData[[#This Row],[QUANTITY]]*(1-InputData[[#This Row],[DISCOUNT %]])</f>
        <v>123.3</v>
      </c>
      <c r="N456" s="5">
        <f>DAY(InputData[[#This Row],[DATE]])</f>
        <v>21</v>
      </c>
      <c r="O456" s="5" t="str">
        <f>TEXT(InputData[[#This Row],[DATE]],"MMM")</f>
        <v>Sep</v>
      </c>
      <c r="P456" s="5" t="str">
        <f>TEXT(InputData[[#This Row],[DATE]],"MMMM")</f>
        <v>September</v>
      </c>
      <c r="Q456" s="5">
        <f>YEAR(InputData[[#This Row],[DATE]])</f>
        <v>2022</v>
      </c>
    </row>
    <row r="457" spans="1:17" x14ac:dyDescent="0.25">
      <c r="A457" s="11">
        <v>44826</v>
      </c>
      <c r="B457" s="12" t="s">
        <v>96</v>
      </c>
      <c r="C457" s="3">
        <v>12</v>
      </c>
      <c r="D457" s="3" t="s">
        <v>106</v>
      </c>
      <c r="E457" s="3" t="s">
        <v>106</v>
      </c>
      <c r="F457" s="13">
        <v>0</v>
      </c>
      <c r="G457" t="str">
        <f>VLOOKUP(InputData[[#This Row],[PRODUCT ID]],MasterData[],2,0)</f>
        <v>Product43</v>
      </c>
      <c r="H457" t="str">
        <f>VLOOKUP(InputData[[#This Row],[PRODUCT ID]],MasterData[],3,0)</f>
        <v>Category05</v>
      </c>
      <c r="I457" t="str">
        <f>VLOOKUP(InputData[[#This Row],[PRODUCT ID]],MasterData[],4,0)</f>
        <v>Kg</v>
      </c>
      <c r="J457" s="6">
        <f>VLOOKUP(InputData[[#This Row],[PRODUCT ID]],MasterData[],5,0)</f>
        <v>67</v>
      </c>
      <c r="K457" s="6">
        <f>VLOOKUP(InputData[[#This Row],[PRODUCT ID]],MasterData[],6,0)</f>
        <v>83.08</v>
      </c>
      <c r="L457" s="6">
        <f>InputData[[#This Row],[BUYING PRIZE]]*InputData[[#This Row],[QUANTITY]]</f>
        <v>804</v>
      </c>
      <c r="M457" s="6">
        <f>InputData[[#This Row],[SELLING PRICE]]*InputData[[#This Row],[QUANTITY]]*(1-InputData[[#This Row],[DISCOUNT %]])</f>
        <v>996.96</v>
      </c>
      <c r="N457" s="5">
        <f>DAY(InputData[[#This Row],[DATE]])</f>
        <v>22</v>
      </c>
      <c r="O457" s="5" t="str">
        <f>TEXT(InputData[[#This Row],[DATE]],"MMM")</f>
        <v>Sep</v>
      </c>
      <c r="P457" s="5" t="str">
        <f>TEXT(InputData[[#This Row],[DATE]],"MMMM")</f>
        <v>September</v>
      </c>
      <c r="Q457" s="5">
        <f>YEAR(InputData[[#This Row],[DATE]])</f>
        <v>2022</v>
      </c>
    </row>
    <row r="458" spans="1:17" x14ac:dyDescent="0.25">
      <c r="A458" s="11">
        <v>44827</v>
      </c>
      <c r="B458" s="12" t="s">
        <v>31</v>
      </c>
      <c r="C458" s="3">
        <v>12</v>
      </c>
      <c r="D458" s="3" t="s">
        <v>108</v>
      </c>
      <c r="E458" s="3" t="s">
        <v>106</v>
      </c>
      <c r="F458" s="13">
        <v>0</v>
      </c>
      <c r="G458" t="str">
        <f>VLOOKUP(InputData[[#This Row],[PRODUCT ID]],MasterData[],2,0)</f>
        <v>Product12</v>
      </c>
      <c r="H458" t="str">
        <f>VLOOKUP(InputData[[#This Row],[PRODUCT ID]],MasterData[],3,0)</f>
        <v>Category02</v>
      </c>
      <c r="I458" t="str">
        <f>VLOOKUP(InputData[[#This Row],[PRODUCT ID]],MasterData[],4,0)</f>
        <v>Kg</v>
      </c>
      <c r="J458" s="6">
        <f>VLOOKUP(InputData[[#This Row],[PRODUCT ID]],MasterData[],5,0)</f>
        <v>73</v>
      </c>
      <c r="K458" s="6">
        <f>VLOOKUP(InputData[[#This Row],[PRODUCT ID]],MasterData[],6,0)</f>
        <v>94.17</v>
      </c>
      <c r="L458" s="6">
        <f>InputData[[#This Row],[BUYING PRIZE]]*InputData[[#This Row],[QUANTITY]]</f>
        <v>876</v>
      </c>
      <c r="M458" s="6">
        <f>InputData[[#This Row],[SELLING PRICE]]*InputData[[#This Row],[QUANTITY]]*(1-InputData[[#This Row],[DISCOUNT %]])</f>
        <v>1130.04</v>
      </c>
      <c r="N458" s="5">
        <f>DAY(InputData[[#This Row],[DATE]])</f>
        <v>23</v>
      </c>
      <c r="O458" s="5" t="str">
        <f>TEXT(InputData[[#This Row],[DATE]],"MMM")</f>
        <v>Sep</v>
      </c>
      <c r="P458" s="5" t="str">
        <f>TEXT(InputData[[#This Row],[DATE]],"MMMM")</f>
        <v>September</v>
      </c>
      <c r="Q458" s="5">
        <f>YEAR(InputData[[#This Row],[DATE]])</f>
        <v>2022</v>
      </c>
    </row>
    <row r="459" spans="1:17" x14ac:dyDescent="0.25">
      <c r="A459" s="11">
        <v>44828</v>
      </c>
      <c r="B459" s="12" t="s">
        <v>73</v>
      </c>
      <c r="C459" s="3">
        <v>14</v>
      </c>
      <c r="D459" s="3" t="s">
        <v>108</v>
      </c>
      <c r="E459" s="3" t="s">
        <v>106</v>
      </c>
      <c r="F459" s="13">
        <v>0</v>
      </c>
      <c r="G459" t="str">
        <f>VLOOKUP(InputData[[#This Row],[PRODUCT ID]],MasterData[],2,0)</f>
        <v>Product32</v>
      </c>
      <c r="H459" t="str">
        <f>VLOOKUP(InputData[[#This Row],[PRODUCT ID]],MasterData[],3,0)</f>
        <v>Category04</v>
      </c>
      <c r="I459" t="str">
        <f>VLOOKUP(InputData[[#This Row],[PRODUCT ID]],MasterData[],4,0)</f>
        <v>Kg</v>
      </c>
      <c r="J459" s="6">
        <f>VLOOKUP(InputData[[#This Row],[PRODUCT ID]],MasterData[],5,0)</f>
        <v>89</v>
      </c>
      <c r="K459" s="6">
        <f>VLOOKUP(InputData[[#This Row],[PRODUCT ID]],MasterData[],6,0)</f>
        <v>117.48</v>
      </c>
      <c r="L459" s="6">
        <f>InputData[[#This Row],[BUYING PRIZE]]*InputData[[#This Row],[QUANTITY]]</f>
        <v>1246</v>
      </c>
      <c r="M459" s="6">
        <f>InputData[[#This Row],[SELLING PRICE]]*InputData[[#This Row],[QUANTITY]]*(1-InputData[[#This Row],[DISCOUNT %]])</f>
        <v>1644.72</v>
      </c>
      <c r="N459" s="5">
        <f>DAY(InputData[[#This Row],[DATE]])</f>
        <v>24</v>
      </c>
      <c r="O459" s="5" t="str">
        <f>TEXT(InputData[[#This Row],[DATE]],"MMM")</f>
        <v>Sep</v>
      </c>
      <c r="P459" s="5" t="str">
        <f>TEXT(InputData[[#This Row],[DATE]],"MMMM")</f>
        <v>September</v>
      </c>
      <c r="Q459" s="5">
        <f>YEAR(InputData[[#This Row],[DATE]])</f>
        <v>2022</v>
      </c>
    </row>
    <row r="460" spans="1:17" x14ac:dyDescent="0.25">
      <c r="A460" s="11">
        <v>44828</v>
      </c>
      <c r="B460" s="12" t="s">
        <v>73</v>
      </c>
      <c r="C460" s="3">
        <v>8</v>
      </c>
      <c r="D460" s="3" t="s">
        <v>108</v>
      </c>
      <c r="E460" s="3" t="s">
        <v>107</v>
      </c>
      <c r="F460" s="13">
        <v>0</v>
      </c>
      <c r="G460" t="str">
        <f>VLOOKUP(InputData[[#This Row],[PRODUCT ID]],MasterData[],2,0)</f>
        <v>Product32</v>
      </c>
      <c r="H460" t="str">
        <f>VLOOKUP(InputData[[#This Row],[PRODUCT ID]],MasterData[],3,0)</f>
        <v>Category04</v>
      </c>
      <c r="I460" t="str">
        <f>VLOOKUP(InputData[[#This Row],[PRODUCT ID]],MasterData[],4,0)</f>
        <v>Kg</v>
      </c>
      <c r="J460" s="6">
        <f>VLOOKUP(InputData[[#This Row],[PRODUCT ID]],MasterData[],5,0)</f>
        <v>89</v>
      </c>
      <c r="K460" s="6">
        <f>VLOOKUP(InputData[[#This Row],[PRODUCT ID]],MasterData[],6,0)</f>
        <v>117.48</v>
      </c>
      <c r="L460" s="6">
        <f>InputData[[#This Row],[BUYING PRIZE]]*InputData[[#This Row],[QUANTITY]]</f>
        <v>712</v>
      </c>
      <c r="M460" s="6">
        <f>InputData[[#This Row],[SELLING PRICE]]*InputData[[#This Row],[QUANTITY]]*(1-InputData[[#This Row],[DISCOUNT %]])</f>
        <v>939.84</v>
      </c>
      <c r="N460" s="5">
        <f>DAY(InputData[[#This Row],[DATE]])</f>
        <v>24</v>
      </c>
      <c r="O460" s="5" t="str">
        <f>TEXT(InputData[[#This Row],[DATE]],"MMM")</f>
        <v>Sep</v>
      </c>
      <c r="P460" s="5" t="str">
        <f>TEXT(InputData[[#This Row],[DATE]],"MMMM")</f>
        <v>September</v>
      </c>
      <c r="Q460" s="5">
        <f>YEAR(InputData[[#This Row],[DATE]])</f>
        <v>2022</v>
      </c>
    </row>
    <row r="461" spans="1:17" x14ac:dyDescent="0.25">
      <c r="A461" s="11">
        <v>44831</v>
      </c>
      <c r="B461" s="12" t="s">
        <v>81</v>
      </c>
      <c r="C461" s="3">
        <v>4</v>
      </c>
      <c r="D461" s="3" t="s">
        <v>108</v>
      </c>
      <c r="E461" s="3" t="s">
        <v>107</v>
      </c>
      <c r="F461" s="13">
        <v>0</v>
      </c>
      <c r="G461" t="str">
        <f>VLOOKUP(InputData[[#This Row],[PRODUCT ID]],MasterData[],2,0)</f>
        <v>Product36</v>
      </c>
      <c r="H461" t="str">
        <f>VLOOKUP(InputData[[#This Row],[PRODUCT ID]],MasterData[],3,0)</f>
        <v>Category04</v>
      </c>
      <c r="I461" t="str">
        <f>VLOOKUP(InputData[[#This Row],[PRODUCT ID]],MasterData[],4,0)</f>
        <v>Kg</v>
      </c>
      <c r="J461" s="6">
        <f>VLOOKUP(InputData[[#This Row],[PRODUCT ID]],MasterData[],5,0)</f>
        <v>90</v>
      </c>
      <c r="K461" s="6">
        <f>VLOOKUP(InputData[[#This Row],[PRODUCT ID]],MasterData[],6,0)</f>
        <v>96.3</v>
      </c>
      <c r="L461" s="6">
        <f>InputData[[#This Row],[BUYING PRIZE]]*InputData[[#This Row],[QUANTITY]]</f>
        <v>360</v>
      </c>
      <c r="M461" s="6">
        <f>InputData[[#This Row],[SELLING PRICE]]*InputData[[#This Row],[QUANTITY]]*(1-InputData[[#This Row],[DISCOUNT %]])</f>
        <v>385.2</v>
      </c>
      <c r="N461" s="5">
        <f>DAY(InputData[[#This Row],[DATE]])</f>
        <v>27</v>
      </c>
      <c r="O461" s="5" t="str">
        <f>TEXT(InputData[[#This Row],[DATE]],"MMM")</f>
        <v>Sep</v>
      </c>
      <c r="P461" s="5" t="str">
        <f>TEXT(InputData[[#This Row],[DATE]],"MMMM")</f>
        <v>September</v>
      </c>
      <c r="Q461" s="5">
        <f>YEAR(InputData[[#This Row],[DATE]])</f>
        <v>2022</v>
      </c>
    </row>
    <row r="462" spans="1:17" x14ac:dyDescent="0.25">
      <c r="A462" s="11">
        <v>44831</v>
      </c>
      <c r="B462" s="12" t="s">
        <v>98</v>
      </c>
      <c r="C462" s="3">
        <v>9</v>
      </c>
      <c r="D462" s="3" t="s">
        <v>108</v>
      </c>
      <c r="E462" s="3" t="s">
        <v>107</v>
      </c>
      <c r="F462" s="13">
        <v>0</v>
      </c>
      <c r="G462" t="str">
        <f>VLOOKUP(InputData[[#This Row],[PRODUCT ID]],MasterData[],2,0)</f>
        <v>Product44</v>
      </c>
      <c r="H462" t="str">
        <f>VLOOKUP(InputData[[#This Row],[PRODUCT ID]],MasterData[],3,0)</f>
        <v>Category05</v>
      </c>
      <c r="I462" t="str">
        <f>VLOOKUP(InputData[[#This Row],[PRODUCT ID]],MasterData[],4,0)</f>
        <v>Kg</v>
      </c>
      <c r="J462" s="6">
        <f>VLOOKUP(InputData[[#This Row],[PRODUCT ID]],MasterData[],5,0)</f>
        <v>76</v>
      </c>
      <c r="K462" s="6">
        <f>VLOOKUP(InputData[[#This Row],[PRODUCT ID]],MasterData[],6,0)</f>
        <v>82.08</v>
      </c>
      <c r="L462" s="6">
        <f>InputData[[#This Row],[BUYING PRIZE]]*InputData[[#This Row],[QUANTITY]]</f>
        <v>684</v>
      </c>
      <c r="M462" s="6">
        <f>InputData[[#This Row],[SELLING PRICE]]*InputData[[#This Row],[QUANTITY]]*(1-InputData[[#This Row],[DISCOUNT %]])</f>
        <v>738.72</v>
      </c>
      <c r="N462" s="5">
        <f>DAY(InputData[[#This Row],[DATE]])</f>
        <v>27</v>
      </c>
      <c r="O462" s="5" t="str">
        <f>TEXT(InputData[[#This Row],[DATE]],"MMM")</f>
        <v>Sep</v>
      </c>
      <c r="P462" s="5" t="str">
        <f>TEXT(InputData[[#This Row],[DATE]],"MMMM")</f>
        <v>September</v>
      </c>
      <c r="Q462" s="5">
        <f>YEAR(InputData[[#This Row],[DATE]])</f>
        <v>2022</v>
      </c>
    </row>
    <row r="463" spans="1:17" x14ac:dyDescent="0.25">
      <c r="A463" s="11">
        <v>44831</v>
      </c>
      <c r="B463" s="12" t="s">
        <v>86</v>
      </c>
      <c r="C463" s="3">
        <v>3</v>
      </c>
      <c r="D463" s="3" t="s">
        <v>105</v>
      </c>
      <c r="E463" s="3" t="s">
        <v>107</v>
      </c>
      <c r="F463" s="13">
        <v>0</v>
      </c>
      <c r="G463" t="str">
        <f>VLOOKUP(InputData[[#This Row],[PRODUCT ID]],MasterData[],2,0)</f>
        <v>Product38</v>
      </c>
      <c r="H463" t="str">
        <f>VLOOKUP(InputData[[#This Row],[PRODUCT ID]],MasterData[],3,0)</f>
        <v>Category05</v>
      </c>
      <c r="I463" t="str">
        <f>VLOOKUP(InputData[[#This Row],[PRODUCT ID]],MasterData[],4,0)</f>
        <v>Kg</v>
      </c>
      <c r="J463" s="6">
        <f>VLOOKUP(InputData[[#This Row],[PRODUCT ID]],MasterData[],5,0)</f>
        <v>72</v>
      </c>
      <c r="K463" s="6">
        <f>VLOOKUP(InputData[[#This Row],[PRODUCT ID]],MasterData[],6,0)</f>
        <v>79.92</v>
      </c>
      <c r="L463" s="6">
        <f>InputData[[#This Row],[BUYING PRIZE]]*InputData[[#This Row],[QUANTITY]]</f>
        <v>216</v>
      </c>
      <c r="M463" s="6">
        <f>InputData[[#This Row],[SELLING PRICE]]*InputData[[#This Row],[QUANTITY]]*(1-InputData[[#This Row],[DISCOUNT %]])</f>
        <v>239.76</v>
      </c>
      <c r="N463" s="5">
        <f>DAY(InputData[[#This Row],[DATE]])</f>
        <v>27</v>
      </c>
      <c r="O463" s="5" t="str">
        <f>TEXT(InputData[[#This Row],[DATE]],"MMM")</f>
        <v>Sep</v>
      </c>
      <c r="P463" s="5" t="str">
        <f>TEXT(InputData[[#This Row],[DATE]],"MMMM")</f>
        <v>September</v>
      </c>
      <c r="Q463" s="5">
        <f>YEAR(InputData[[#This Row],[DATE]])</f>
        <v>2022</v>
      </c>
    </row>
    <row r="464" spans="1:17" x14ac:dyDescent="0.25">
      <c r="A464" s="11">
        <v>44833</v>
      </c>
      <c r="B464" s="12" t="s">
        <v>77</v>
      </c>
      <c r="C464" s="3">
        <v>13</v>
      </c>
      <c r="D464" s="3" t="s">
        <v>108</v>
      </c>
      <c r="E464" s="3" t="s">
        <v>106</v>
      </c>
      <c r="F464" s="13">
        <v>0</v>
      </c>
      <c r="G464" t="str">
        <f>VLOOKUP(InputData[[#This Row],[PRODUCT ID]],MasterData[],2,0)</f>
        <v>Product34</v>
      </c>
      <c r="H464" t="str">
        <f>VLOOKUP(InputData[[#This Row],[PRODUCT ID]],MasterData[],3,0)</f>
        <v>Category04</v>
      </c>
      <c r="I464" t="str">
        <f>VLOOKUP(InputData[[#This Row],[PRODUCT ID]],MasterData[],4,0)</f>
        <v>Lt</v>
      </c>
      <c r="J464" s="6">
        <f>VLOOKUP(InputData[[#This Row],[PRODUCT ID]],MasterData[],5,0)</f>
        <v>55</v>
      </c>
      <c r="K464" s="6">
        <f>VLOOKUP(InputData[[#This Row],[PRODUCT ID]],MasterData[],6,0)</f>
        <v>58.3</v>
      </c>
      <c r="L464" s="6">
        <f>InputData[[#This Row],[BUYING PRIZE]]*InputData[[#This Row],[QUANTITY]]</f>
        <v>715</v>
      </c>
      <c r="M464" s="6">
        <f>InputData[[#This Row],[SELLING PRICE]]*InputData[[#This Row],[QUANTITY]]*(1-InputData[[#This Row],[DISCOUNT %]])</f>
        <v>757.9</v>
      </c>
      <c r="N464" s="5">
        <f>DAY(InputData[[#This Row],[DATE]])</f>
        <v>29</v>
      </c>
      <c r="O464" s="5" t="str">
        <f>TEXT(InputData[[#This Row],[DATE]],"MMM")</f>
        <v>Sep</v>
      </c>
      <c r="P464" s="5" t="str">
        <f>TEXT(InputData[[#This Row],[DATE]],"MMMM")</f>
        <v>September</v>
      </c>
      <c r="Q464" s="5">
        <f>YEAR(InputData[[#This Row],[DATE]])</f>
        <v>2022</v>
      </c>
    </row>
    <row r="465" spans="1:17" x14ac:dyDescent="0.25">
      <c r="A465" s="11">
        <v>44837</v>
      </c>
      <c r="B465" s="12" t="s">
        <v>29</v>
      </c>
      <c r="C465" s="3">
        <v>5</v>
      </c>
      <c r="D465" s="3" t="s">
        <v>108</v>
      </c>
      <c r="E465" s="3" t="s">
        <v>107</v>
      </c>
      <c r="F465" s="13">
        <v>0</v>
      </c>
      <c r="G465" t="str">
        <f>VLOOKUP(InputData[[#This Row],[PRODUCT ID]],MasterData[],2,0)</f>
        <v>Product11</v>
      </c>
      <c r="H465" t="str">
        <f>VLOOKUP(InputData[[#This Row],[PRODUCT ID]],MasterData[],3,0)</f>
        <v>Category02</v>
      </c>
      <c r="I465" t="str">
        <f>VLOOKUP(InputData[[#This Row],[PRODUCT ID]],MasterData[],4,0)</f>
        <v>Lt</v>
      </c>
      <c r="J465" s="6">
        <f>VLOOKUP(InputData[[#This Row],[PRODUCT ID]],MasterData[],5,0)</f>
        <v>44</v>
      </c>
      <c r="K465" s="6">
        <f>VLOOKUP(InputData[[#This Row],[PRODUCT ID]],MasterData[],6,0)</f>
        <v>48.4</v>
      </c>
      <c r="L465" s="6">
        <f>InputData[[#This Row],[BUYING PRIZE]]*InputData[[#This Row],[QUANTITY]]</f>
        <v>220</v>
      </c>
      <c r="M465" s="6">
        <f>InputData[[#This Row],[SELLING PRICE]]*InputData[[#This Row],[QUANTITY]]*(1-InputData[[#This Row],[DISCOUNT %]])</f>
        <v>242</v>
      </c>
      <c r="N465" s="5">
        <f>DAY(InputData[[#This Row],[DATE]])</f>
        <v>3</v>
      </c>
      <c r="O465" s="5" t="str">
        <f>TEXT(InputData[[#This Row],[DATE]],"MMM")</f>
        <v>Oct</v>
      </c>
      <c r="P465" s="5" t="str">
        <f>TEXT(InputData[[#This Row],[DATE]],"MMMM")</f>
        <v>October</v>
      </c>
      <c r="Q465" s="5">
        <f>YEAR(InputData[[#This Row],[DATE]])</f>
        <v>2022</v>
      </c>
    </row>
    <row r="466" spans="1:17" x14ac:dyDescent="0.25">
      <c r="A466" s="11">
        <v>44838</v>
      </c>
      <c r="B466" s="12" t="s">
        <v>20</v>
      </c>
      <c r="C466" s="3">
        <v>15</v>
      </c>
      <c r="D466" s="3" t="s">
        <v>108</v>
      </c>
      <c r="E466" s="3" t="s">
        <v>106</v>
      </c>
      <c r="F466" s="13">
        <v>0</v>
      </c>
      <c r="G466" t="str">
        <f>VLOOKUP(InputData[[#This Row],[PRODUCT ID]],MasterData[],2,0)</f>
        <v>Product07</v>
      </c>
      <c r="H466" t="str">
        <f>VLOOKUP(InputData[[#This Row],[PRODUCT ID]],MasterData[],3,0)</f>
        <v>Category01</v>
      </c>
      <c r="I466" t="str">
        <f>VLOOKUP(InputData[[#This Row],[PRODUCT ID]],MasterData[],4,0)</f>
        <v>Lt</v>
      </c>
      <c r="J466" s="6">
        <f>VLOOKUP(InputData[[#This Row],[PRODUCT ID]],MasterData[],5,0)</f>
        <v>43</v>
      </c>
      <c r="K466" s="6">
        <f>VLOOKUP(InputData[[#This Row],[PRODUCT ID]],MasterData[],6,0)</f>
        <v>47.730000000000004</v>
      </c>
      <c r="L466" s="6">
        <f>InputData[[#This Row],[BUYING PRIZE]]*InputData[[#This Row],[QUANTITY]]</f>
        <v>645</v>
      </c>
      <c r="M466" s="6">
        <f>InputData[[#This Row],[SELLING PRICE]]*InputData[[#This Row],[QUANTITY]]*(1-InputData[[#This Row],[DISCOUNT %]])</f>
        <v>715.95</v>
      </c>
      <c r="N466" s="5">
        <f>DAY(InputData[[#This Row],[DATE]])</f>
        <v>4</v>
      </c>
      <c r="O466" s="5" t="str">
        <f>TEXT(InputData[[#This Row],[DATE]],"MMM")</f>
        <v>Oct</v>
      </c>
      <c r="P466" s="5" t="str">
        <f>TEXT(InputData[[#This Row],[DATE]],"MMMM")</f>
        <v>October</v>
      </c>
      <c r="Q466" s="5">
        <f>YEAR(InputData[[#This Row],[DATE]])</f>
        <v>2022</v>
      </c>
    </row>
    <row r="467" spans="1:17" x14ac:dyDescent="0.25">
      <c r="A467" s="11">
        <v>44840</v>
      </c>
      <c r="B467" s="12" t="s">
        <v>79</v>
      </c>
      <c r="C467" s="3">
        <v>1</v>
      </c>
      <c r="D467" s="3" t="s">
        <v>108</v>
      </c>
      <c r="E467" s="3" t="s">
        <v>106</v>
      </c>
      <c r="F467" s="13">
        <v>0</v>
      </c>
      <c r="G467" t="str">
        <f>VLOOKUP(InputData[[#This Row],[PRODUCT ID]],MasterData[],2,0)</f>
        <v>Product35</v>
      </c>
      <c r="H467" t="str">
        <f>VLOOKUP(InputData[[#This Row],[PRODUCT ID]],MasterData[],3,0)</f>
        <v>Category04</v>
      </c>
      <c r="I467" t="str">
        <f>VLOOKUP(InputData[[#This Row],[PRODUCT ID]],MasterData[],4,0)</f>
        <v>No.</v>
      </c>
      <c r="J467" s="6">
        <f>VLOOKUP(InputData[[#This Row],[PRODUCT ID]],MasterData[],5,0)</f>
        <v>5</v>
      </c>
      <c r="K467" s="6">
        <f>VLOOKUP(InputData[[#This Row],[PRODUCT ID]],MasterData[],6,0)</f>
        <v>6.7</v>
      </c>
      <c r="L467" s="6">
        <f>InputData[[#This Row],[BUYING PRIZE]]*InputData[[#This Row],[QUANTITY]]</f>
        <v>5</v>
      </c>
      <c r="M467" s="6">
        <f>InputData[[#This Row],[SELLING PRICE]]*InputData[[#This Row],[QUANTITY]]*(1-InputData[[#This Row],[DISCOUNT %]])</f>
        <v>6.7</v>
      </c>
      <c r="N467" s="5">
        <f>DAY(InputData[[#This Row],[DATE]])</f>
        <v>6</v>
      </c>
      <c r="O467" s="5" t="str">
        <f>TEXT(InputData[[#This Row],[DATE]],"MMM")</f>
        <v>Oct</v>
      </c>
      <c r="P467" s="5" t="str">
        <f>TEXT(InputData[[#This Row],[DATE]],"MMMM")</f>
        <v>October</v>
      </c>
      <c r="Q467" s="5">
        <f>YEAR(InputData[[#This Row],[DATE]])</f>
        <v>2022</v>
      </c>
    </row>
    <row r="468" spans="1:17" x14ac:dyDescent="0.25">
      <c r="A468" s="11">
        <v>44843</v>
      </c>
      <c r="B468" s="12" t="s">
        <v>86</v>
      </c>
      <c r="C468" s="3">
        <v>14</v>
      </c>
      <c r="D468" s="3" t="s">
        <v>106</v>
      </c>
      <c r="E468" s="3" t="s">
        <v>106</v>
      </c>
      <c r="F468" s="13">
        <v>0</v>
      </c>
      <c r="G468" t="str">
        <f>VLOOKUP(InputData[[#This Row],[PRODUCT ID]],MasterData[],2,0)</f>
        <v>Product38</v>
      </c>
      <c r="H468" t="str">
        <f>VLOOKUP(InputData[[#This Row],[PRODUCT ID]],MasterData[],3,0)</f>
        <v>Category05</v>
      </c>
      <c r="I468" t="str">
        <f>VLOOKUP(InputData[[#This Row],[PRODUCT ID]],MasterData[],4,0)</f>
        <v>Kg</v>
      </c>
      <c r="J468" s="6">
        <f>VLOOKUP(InputData[[#This Row],[PRODUCT ID]],MasterData[],5,0)</f>
        <v>72</v>
      </c>
      <c r="K468" s="6">
        <f>VLOOKUP(InputData[[#This Row],[PRODUCT ID]],MasterData[],6,0)</f>
        <v>79.92</v>
      </c>
      <c r="L468" s="6">
        <f>InputData[[#This Row],[BUYING PRIZE]]*InputData[[#This Row],[QUANTITY]]</f>
        <v>1008</v>
      </c>
      <c r="M468" s="6">
        <f>InputData[[#This Row],[SELLING PRICE]]*InputData[[#This Row],[QUANTITY]]*(1-InputData[[#This Row],[DISCOUNT %]])</f>
        <v>1118.8800000000001</v>
      </c>
      <c r="N468" s="5">
        <f>DAY(InputData[[#This Row],[DATE]])</f>
        <v>9</v>
      </c>
      <c r="O468" s="5" t="str">
        <f>TEXT(InputData[[#This Row],[DATE]],"MMM")</f>
        <v>Oct</v>
      </c>
      <c r="P468" s="5" t="str">
        <f>TEXT(InputData[[#This Row],[DATE]],"MMMM")</f>
        <v>October</v>
      </c>
      <c r="Q468" s="5">
        <f>YEAR(InputData[[#This Row],[DATE]])</f>
        <v>2022</v>
      </c>
    </row>
    <row r="469" spans="1:17" x14ac:dyDescent="0.25">
      <c r="A469" s="11">
        <v>44844</v>
      </c>
      <c r="B469" s="12" t="s">
        <v>45</v>
      </c>
      <c r="C469" s="3">
        <v>9</v>
      </c>
      <c r="D469" s="3" t="s">
        <v>108</v>
      </c>
      <c r="E469" s="3" t="s">
        <v>106</v>
      </c>
      <c r="F469" s="13">
        <v>0</v>
      </c>
      <c r="G469" t="str">
        <f>VLOOKUP(InputData[[#This Row],[PRODUCT ID]],MasterData[],2,0)</f>
        <v>Product19</v>
      </c>
      <c r="H469" t="str">
        <f>VLOOKUP(InputData[[#This Row],[PRODUCT ID]],MasterData[],3,0)</f>
        <v>Category02</v>
      </c>
      <c r="I469" t="str">
        <f>VLOOKUP(InputData[[#This Row],[PRODUCT ID]],MasterData[],4,0)</f>
        <v>Ft</v>
      </c>
      <c r="J469" s="6">
        <f>VLOOKUP(InputData[[#This Row],[PRODUCT ID]],MasterData[],5,0)</f>
        <v>150</v>
      </c>
      <c r="K469" s="6">
        <f>VLOOKUP(InputData[[#This Row],[PRODUCT ID]],MasterData[],6,0)</f>
        <v>210</v>
      </c>
      <c r="L469" s="6">
        <f>InputData[[#This Row],[BUYING PRIZE]]*InputData[[#This Row],[QUANTITY]]</f>
        <v>1350</v>
      </c>
      <c r="M469" s="6">
        <f>InputData[[#This Row],[SELLING PRICE]]*InputData[[#This Row],[QUANTITY]]*(1-InputData[[#This Row],[DISCOUNT %]])</f>
        <v>1890</v>
      </c>
      <c r="N469" s="5">
        <f>DAY(InputData[[#This Row],[DATE]])</f>
        <v>10</v>
      </c>
      <c r="O469" s="5" t="str">
        <f>TEXT(InputData[[#This Row],[DATE]],"MMM")</f>
        <v>Oct</v>
      </c>
      <c r="P469" s="5" t="str">
        <f>TEXT(InputData[[#This Row],[DATE]],"MMMM")</f>
        <v>October</v>
      </c>
      <c r="Q469" s="5">
        <f>YEAR(InputData[[#This Row],[DATE]])</f>
        <v>2022</v>
      </c>
    </row>
    <row r="470" spans="1:17" x14ac:dyDescent="0.25">
      <c r="A470" s="11">
        <v>44844</v>
      </c>
      <c r="B470" s="12" t="s">
        <v>98</v>
      </c>
      <c r="C470" s="3">
        <v>12</v>
      </c>
      <c r="D470" s="3" t="s">
        <v>106</v>
      </c>
      <c r="E470" s="3" t="s">
        <v>106</v>
      </c>
      <c r="F470" s="13">
        <v>0</v>
      </c>
      <c r="G470" t="str">
        <f>VLOOKUP(InputData[[#This Row],[PRODUCT ID]],MasterData[],2,0)</f>
        <v>Product44</v>
      </c>
      <c r="H470" t="str">
        <f>VLOOKUP(InputData[[#This Row],[PRODUCT ID]],MasterData[],3,0)</f>
        <v>Category05</v>
      </c>
      <c r="I470" t="str">
        <f>VLOOKUP(InputData[[#This Row],[PRODUCT ID]],MasterData[],4,0)</f>
        <v>Kg</v>
      </c>
      <c r="J470" s="6">
        <f>VLOOKUP(InputData[[#This Row],[PRODUCT ID]],MasterData[],5,0)</f>
        <v>76</v>
      </c>
      <c r="K470" s="6">
        <f>VLOOKUP(InputData[[#This Row],[PRODUCT ID]],MasterData[],6,0)</f>
        <v>82.08</v>
      </c>
      <c r="L470" s="6">
        <f>InputData[[#This Row],[BUYING PRIZE]]*InputData[[#This Row],[QUANTITY]]</f>
        <v>912</v>
      </c>
      <c r="M470" s="6">
        <f>InputData[[#This Row],[SELLING PRICE]]*InputData[[#This Row],[QUANTITY]]*(1-InputData[[#This Row],[DISCOUNT %]])</f>
        <v>984.96</v>
      </c>
      <c r="N470" s="5">
        <f>DAY(InputData[[#This Row],[DATE]])</f>
        <v>10</v>
      </c>
      <c r="O470" s="5" t="str">
        <f>TEXT(InputData[[#This Row],[DATE]],"MMM")</f>
        <v>Oct</v>
      </c>
      <c r="P470" s="5" t="str">
        <f>TEXT(InputData[[#This Row],[DATE]],"MMMM")</f>
        <v>October</v>
      </c>
      <c r="Q470" s="5">
        <f>YEAR(InputData[[#This Row],[DATE]])</f>
        <v>2022</v>
      </c>
    </row>
    <row r="471" spans="1:17" x14ac:dyDescent="0.25">
      <c r="A471" s="11">
        <v>44845</v>
      </c>
      <c r="B471" s="12" t="s">
        <v>22</v>
      </c>
      <c r="C471" s="3">
        <v>10</v>
      </c>
      <c r="D471" s="3" t="s">
        <v>108</v>
      </c>
      <c r="E471" s="3" t="s">
        <v>106</v>
      </c>
      <c r="F471" s="13">
        <v>0</v>
      </c>
      <c r="G471" t="str">
        <f>VLOOKUP(InputData[[#This Row],[PRODUCT ID]],MasterData[],2,0)</f>
        <v>Product08</v>
      </c>
      <c r="H471" t="str">
        <f>VLOOKUP(InputData[[#This Row],[PRODUCT ID]],MasterData[],3,0)</f>
        <v>Category01</v>
      </c>
      <c r="I471" t="str">
        <f>VLOOKUP(InputData[[#This Row],[PRODUCT ID]],MasterData[],4,0)</f>
        <v>Kg</v>
      </c>
      <c r="J471" s="6">
        <f>VLOOKUP(InputData[[#This Row],[PRODUCT ID]],MasterData[],5,0)</f>
        <v>83</v>
      </c>
      <c r="K471" s="6">
        <f>VLOOKUP(InputData[[#This Row],[PRODUCT ID]],MasterData[],6,0)</f>
        <v>94.62</v>
      </c>
      <c r="L471" s="6">
        <f>InputData[[#This Row],[BUYING PRIZE]]*InputData[[#This Row],[QUANTITY]]</f>
        <v>830</v>
      </c>
      <c r="M471" s="6">
        <f>InputData[[#This Row],[SELLING PRICE]]*InputData[[#This Row],[QUANTITY]]*(1-InputData[[#This Row],[DISCOUNT %]])</f>
        <v>946.2</v>
      </c>
      <c r="N471" s="5">
        <f>DAY(InputData[[#This Row],[DATE]])</f>
        <v>11</v>
      </c>
      <c r="O471" s="5" t="str">
        <f>TEXT(InputData[[#This Row],[DATE]],"MMM")</f>
        <v>Oct</v>
      </c>
      <c r="P471" s="5" t="str">
        <f>TEXT(InputData[[#This Row],[DATE]],"MMMM")</f>
        <v>October</v>
      </c>
      <c r="Q471" s="5">
        <f>YEAR(InputData[[#This Row],[DATE]])</f>
        <v>2022</v>
      </c>
    </row>
    <row r="472" spans="1:17" x14ac:dyDescent="0.25">
      <c r="A472" s="11">
        <v>44847</v>
      </c>
      <c r="B472" s="12" t="s">
        <v>10</v>
      </c>
      <c r="C472" s="3">
        <v>15</v>
      </c>
      <c r="D472" s="3" t="s">
        <v>106</v>
      </c>
      <c r="E472" s="3" t="s">
        <v>106</v>
      </c>
      <c r="F472" s="13">
        <v>0</v>
      </c>
      <c r="G472" t="str">
        <f>VLOOKUP(InputData[[#This Row],[PRODUCT ID]],MasterData[],2,0)</f>
        <v>Product02</v>
      </c>
      <c r="H472" t="str">
        <f>VLOOKUP(InputData[[#This Row],[PRODUCT ID]],MasterData[],3,0)</f>
        <v>Category01</v>
      </c>
      <c r="I472" t="str">
        <f>VLOOKUP(InputData[[#This Row],[PRODUCT ID]],MasterData[],4,0)</f>
        <v>Kg</v>
      </c>
      <c r="J472" s="6">
        <f>VLOOKUP(InputData[[#This Row],[PRODUCT ID]],MasterData[],5,0)</f>
        <v>105</v>
      </c>
      <c r="K472" s="6">
        <f>VLOOKUP(InputData[[#This Row],[PRODUCT ID]],MasterData[],6,0)</f>
        <v>142.80000000000001</v>
      </c>
      <c r="L472" s="6">
        <f>InputData[[#This Row],[BUYING PRIZE]]*InputData[[#This Row],[QUANTITY]]</f>
        <v>1575</v>
      </c>
      <c r="M472" s="6">
        <f>InputData[[#This Row],[SELLING PRICE]]*InputData[[#This Row],[QUANTITY]]*(1-InputData[[#This Row],[DISCOUNT %]])</f>
        <v>2142</v>
      </c>
      <c r="N472" s="5">
        <f>DAY(InputData[[#This Row],[DATE]])</f>
        <v>13</v>
      </c>
      <c r="O472" s="5" t="str">
        <f>TEXT(InputData[[#This Row],[DATE]],"MMM")</f>
        <v>Oct</v>
      </c>
      <c r="P472" s="5" t="str">
        <f>TEXT(InputData[[#This Row],[DATE]],"MMMM")</f>
        <v>October</v>
      </c>
      <c r="Q472" s="5">
        <f>YEAR(InputData[[#This Row],[DATE]])</f>
        <v>2022</v>
      </c>
    </row>
    <row r="473" spans="1:17" x14ac:dyDescent="0.25">
      <c r="A473" s="11">
        <v>44848</v>
      </c>
      <c r="B473" s="12" t="s">
        <v>98</v>
      </c>
      <c r="C473" s="3">
        <v>15</v>
      </c>
      <c r="D473" s="3" t="s">
        <v>105</v>
      </c>
      <c r="E473" s="3" t="s">
        <v>106</v>
      </c>
      <c r="F473" s="13">
        <v>0</v>
      </c>
      <c r="G473" t="str">
        <f>VLOOKUP(InputData[[#This Row],[PRODUCT ID]],MasterData[],2,0)</f>
        <v>Product44</v>
      </c>
      <c r="H473" t="str">
        <f>VLOOKUP(InputData[[#This Row],[PRODUCT ID]],MasterData[],3,0)</f>
        <v>Category05</v>
      </c>
      <c r="I473" t="str">
        <f>VLOOKUP(InputData[[#This Row],[PRODUCT ID]],MasterData[],4,0)</f>
        <v>Kg</v>
      </c>
      <c r="J473" s="6">
        <f>VLOOKUP(InputData[[#This Row],[PRODUCT ID]],MasterData[],5,0)</f>
        <v>76</v>
      </c>
      <c r="K473" s="6">
        <f>VLOOKUP(InputData[[#This Row],[PRODUCT ID]],MasterData[],6,0)</f>
        <v>82.08</v>
      </c>
      <c r="L473" s="6">
        <f>InputData[[#This Row],[BUYING PRIZE]]*InputData[[#This Row],[QUANTITY]]</f>
        <v>1140</v>
      </c>
      <c r="M473" s="6">
        <f>InputData[[#This Row],[SELLING PRICE]]*InputData[[#This Row],[QUANTITY]]*(1-InputData[[#This Row],[DISCOUNT %]])</f>
        <v>1231.2</v>
      </c>
      <c r="N473" s="5">
        <f>DAY(InputData[[#This Row],[DATE]])</f>
        <v>14</v>
      </c>
      <c r="O473" s="5" t="str">
        <f>TEXT(InputData[[#This Row],[DATE]],"MMM")</f>
        <v>Oct</v>
      </c>
      <c r="P473" s="5" t="str">
        <f>TEXT(InputData[[#This Row],[DATE]],"MMMM")</f>
        <v>October</v>
      </c>
      <c r="Q473" s="5">
        <f>YEAR(InputData[[#This Row],[DATE]])</f>
        <v>2022</v>
      </c>
    </row>
    <row r="474" spans="1:17" x14ac:dyDescent="0.25">
      <c r="A474" s="11">
        <v>44849</v>
      </c>
      <c r="B474" s="12" t="s">
        <v>37</v>
      </c>
      <c r="C474" s="3">
        <v>10</v>
      </c>
      <c r="D474" s="3" t="s">
        <v>108</v>
      </c>
      <c r="E474" s="3" t="s">
        <v>107</v>
      </c>
      <c r="F474" s="13">
        <v>0</v>
      </c>
      <c r="G474" t="str">
        <f>VLOOKUP(InputData[[#This Row],[PRODUCT ID]],MasterData[],2,0)</f>
        <v>Product15</v>
      </c>
      <c r="H474" t="str">
        <f>VLOOKUP(InputData[[#This Row],[PRODUCT ID]],MasterData[],3,0)</f>
        <v>Category02</v>
      </c>
      <c r="I474" t="str">
        <f>VLOOKUP(InputData[[#This Row],[PRODUCT ID]],MasterData[],4,0)</f>
        <v>No.</v>
      </c>
      <c r="J474" s="6">
        <f>VLOOKUP(InputData[[#This Row],[PRODUCT ID]],MasterData[],5,0)</f>
        <v>12</v>
      </c>
      <c r="K474" s="6">
        <f>VLOOKUP(InputData[[#This Row],[PRODUCT ID]],MasterData[],6,0)</f>
        <v>15.719999999999999</v>
      </c>
      <c r="L474" s="6">
        <f>InputData[[#This Row],[BUYING PRIZE]]*InputData[[#This Row],[QUANTITY]]</f>
        <v>120</v>
      </c>
      <c r="M474" s="6">
        <f>InputData[[#This Row],[SELLING PRICE]]*InputData[[#This Row],[QUANTITY]]*(1-InputData[[#This Row],[DISCOUNT %]])</f>
        <v>157.19999999999999</v>
      </c>
      <c r="N474" s="5">
        <f>DAY(InputData[[#This Row],[DATE]])</f>
        <v>15</v>
      </c>
      <c r="O474" s="5" t="str">
        <f>TEXT(InputData[[#This Row],[DATE]],"MMM")</f>
        <v>Oct</v>
      </c>
      <c r="P474" s="5" t="str">
        <f>TEXT(InputData[[#This Row],[DATE]],"MMMM")</f>
        <v>October</v>
      </c>
      <c r="Q474" s="5">
        <f>YEAR(InputData[[#This Row],[DATE]])</f>
        <v>2022</v>
      </c>
    </row>
    <row r="475" spans="1:17" x14ac:dyDescent="0.25">
      <c r="A475" s="11">
        <v>44850</v>
      </c>
      <c r="B475" s="12" t="s">
        <v>81</v>
      </c>
      <c r="C475" s="3">
        <v>3</v>
      </c>
      <c r="D475" s="3" t="s">
        <v>106</v>
      </c>
      <c r="E475" s="3" t="s">
        <v>106</v>
      </c>
      <c r="F475" s="13">
        <v>0</v>
      </c>
      <c r="G475" t="str">
        <f>VLOOKUP(InputData[[#This Row],[PRODUCT ID]],MasterData[],2,0)</f>
        <v>Product36</v>
      </c>
      <c r="H475" t="str">
        <f>VLOOKUP(InputData[[#This Row],[PRODUCT ID]],MasterData[],3,0)</f>
        <v>Category04</v>
      </c>
      <c r="I475" t="str">
        <f>VLOOKUP(InputData[[#This Row],[PRODUCT ID]],MasterData[],4,0)</f>
        <v>Kg</v>
      </c>
      <c r="J475" s="6">
        <f>VLOOKUP(InputData[[#This Row],[PRODUCT ID]],MasterData[],5,0)</f>
        <v>90</v>
      </c>
      <c r="K475" s="6">
        <f>VLOOKUP(InputData[[#This Row],[PRODUCT ID]],MasterData[],6,0)</f>
        <v>96.3</v>
      </c>
      <c r="L475" s="6">
        <f>InputData[[#This Row],[BUYING PRIZE]]*InputData[[#This Row],[QUANTITY]]</f>
        <v>270</v>
      </c>
      <c r="M475" s="6">
        <f>InputData[[#This Row],[SELLING PRICE]]*InputData[[#This Row],[QUANTITY]]*(1-InputData[[#This Row],[DISCOUNT %]])</f>
        <v>288.89999999999998</v>
      </c>
      <c r="N475" s="5">
        <f>DAY(InputData[[#This Row],[DATE]])</f>
        <v>16</v>
      </c>
      <c r="O475" s="5" t="str">
        <f>TEXT(InputData[[#This Row],[DATE]],"MMM")</f>
        <v>Oct</v>
      </c>
      <c r="P475" s="5" t="str">
        <f>TEXT(InputData[[#This Row],[DATE]],"MMMM")</f>
        <v>October</v>
      </c>
      <c r="Q475" s="5">
        <f>YEAR(InputData[[#This Row],[DATE]])</f>
        <v>2022</v>
      </c>
    </row>
    <row r="476" spans="1:17" x14ac:dyDescent="0.25">
      <c r="A476" s="11">
        <v>44857</v>
      </c>
      <c r="B476" s="12" t="s">
        <v>56</v>
      </c>
      <c r="C476" s="3">
        <v>14</v>
      </c>
      <c r="D476" s="3" t="s">
        <v>106</v>
      </c>
      <c r="E476" s="3" t="s">
        <v>107</v>
      </c>
      <c r="F476" s="13">
        <v>0</v>
      </c>
      <c r="G476" t="str">
        <f>VLOOKUP(InputData[[#This Row],[PRODUCT ID]],MasterData[],2,0)</f>
        <v>Product24</v>
      </c>
      <c r="H476" t="str">
        <f>VLOOKUP(InputData[[#This Row],[PRODUCT ID]],MasterData[],3,0)</f>
        <v>Category03</v>
      </c>
      <c r="I476" t="str">
        <f>VLOOKUP(InputData[[#This Row],[PRODUCT ID]],MasterData[],4,0)</f>
        <v>Ft</v>
      </c>
      <c r="J476" s="6">
        <f>VLOOKUP(InputData[[#This Row],[PRODUCT ID]],MasterData[],5,0)</f>
        <v>144</v>
      </c>
      <c r="K476" s="6">
        <f>VLOOKUP(InputData[[#This Row],[PRODUCT ID]],MasterData[],6,0)</f>
        <v>156.96</v>
      </c>
      <c r="L476" s="6">
        <f>InputData[[#This Row],[BUYING PRIZE]]*InputData[[#This Row],[QUANTITY]]</f>
        <v>2016</v>
      </c>
      <c r="M476" s="6">
        <f>InputData[[#This Row],[SELLING PRICE]]*InputData[[#This Row],[QUANTITY]]*(1-InputData[[#This Row],[DISCOUNT %]])</f>
        <v>2197.44</v>
      </c>
      <c r="N476" s="5">
        <f>DAY(InputData[[#This Row],[DATE]])</f>
        <v>23</v>
      </c>
      <c r="O476" s="5" t="str">
        <f>TEXT(InputData[[#This Row],[DATE]],"MMM")</f>
        <v>Oct</v>
      </c>
      <c r="P476" s="5" t="str">
        <f>TEXT(InputData[[#This Row],[DATE]],"MMMM")</f>
        <v>October</v>
      </c>
      <c r="Q476" s="5">
        <f>YEAR(InputData[[#This Row],[DATE]])</f>
        <v>2022</v>
      </c>
    </row>
    <row r="477" spans="1:17" x14ac:dyDescent="0.25">
      <c r="A477" s="11">
        <v>44864</v>
      </c>
      <c r="B477" s="12" t="s">
        <v>94</v>
      </c>
      <c r="C477" s="3">
        <v>3</v>
      </c>
      <c r="D477" s="3" t="s">
        <v>108</v>
      </c>
      <c r="E477" s="3" t="s">
        <v>107</v>
      </c>
      <c r="F477" s="13">
        <v>0</v>
      </c>
      <c r="G477" t="str">
        <f>VLOOKUP(InputData[[#This Row],[PRODUCT ID]],MasterData[],2,0)</f>
        <v>Product42</v>
      </c>
      <c r="H477" t="str">
        <f>VLOOKUP(InputData[[#This Row],[PRODUCT ID]],MasterData[],3,0)</f>
        <v>Category05</v>
      </c>
      <c r="I477" t="str">
        <f>VLOOKUP(InputData[[#This Row],[PRODUCT ID]],MasterData[],4,0)</f>
        <v>Ft</v>
      </c>
      <c r="J477" s="6">
        <f>VLOOKUP(InputData[[#This Row],[PRODUCT ID]],MasterData[],5,0)</f>
        <v>120</v>
      </c>
      <c r="K477" s="6">
        <f>VLOOKUP(InputData[[#This Row],[PRODUCT ID]],MasterData[],6,0)</f>
        <v>162</v>
      </c>
      <c r="L477" s="6">
        <f>InputData[[#This Row],[BUYING PRIZE]]*InputData[[#This Row],[QUANTITY]]</f>
        <v>360</v>
      </c>
      <c r="M477" s="6">
        <f>InputData[[#This Row],[SELLING PRICE]]*InputData[[#This Row],[QUANTITY]]*(1-InputData[[#This Row],[DISCOUNT %]])</f>
        <v>486</v>
      </c>
      <c r="N477" s="5">
        <f>DAY(InputData[[#This Row],[DATE]])</f>
        <v>30</v>
      </c>
      <c r="O477" s="5" t="str">
        <f>TEXT(InputData[[#This Row],[DATE]],"MMM")</f>
        <v>Oct</v>
      </c>
      <c r="P477" s="5" t="str">
        <f>TEXT(InputData[[#This Row],[DATE]],"MMMM")</f>
        <v>October</v>
      </c>
      <c r="Q477" s="5">
        <f>YEAR(InputData[[#This Row],[DATE]])</f>
        <v>2022</v>
      </c>
    </row>
    <row r="478" spans="1:17" x14ac:dyDescent="0.25">
      <c r="A478" s="11">
        <v>44865</v>
      </c>
      <c r="B478" s="12" t="s">
        <v>86</v>
      </c>
      <c r="C478" s="3">
        <v>8</v>
      </c>
      <c r="D478" s="3" t="s">
        <v>108</v>
      </c>
      <c r="E478" s="3" t="s">
        <v>106</v>
      </c>
      <c r="F478" s="13">
        <v>0</v>
      </c>
      <c r="G478" t="str">
        <f>VLOOKUP(InputData[[#This Row],[PRODUCT ID]],MasterData[],2,0)</f>
        <v>Product38</v>
      </c>
      <c r="H478" t="str">
        <f>VLOOKUP(InputData[[#This Row],[PRODUCT ID]],MasterData[],3,0)</f>
        <v>Category05</v>
      </c>
      <c r="I478" t="str">
        <f>VLOOKUP(InputData[[#This Row],[PRODUCT ID]],MasterData[],4,0)</f>
        <v>Kg</v>
      </c>
      <c r="J478" s="6">
        <f>VLOOKUP(InputData[[#This Row],[PRODUCT ID]],MasterData[],5,0)</f>
        <v>72</v>
      </c>
      <c r="K478" s="6">
        <f>VLOOKUP(InputData[[#This Row],[PRODUCT ID]],MasterData[],6,0)</f>
        <v>79.92</v>
      </c>
      <c r="L478" s="6">
        <f>InputData[[#This Row],[BUYING PRIZE]]*InputData[[#This Row],[QUANTITY]]</f>
        <v>576</v>
      </c>
      <c r="M478" s="6">
        <f>InputData[[#This Row],[SELLING PRICE]]*InputData[[#This Row],[QUANTITY]]*(1-InputData[[#This Row],[DISCOUNT %]])</f>
        <v>639.36</v>
      </c>
      <c r="N478" s="5">
        <f>DAY(InputData[[#This Row],[DATE]])</f>
        <v>31</v>
      </c>
      <c r="O478" s="5" t="str">
        <f>TEXT(InputData[[#This Row],[DATE]],"MMM")</f>
        <v>Oct</v>
      </c>
      <c r="P478" s="5" t="str">
        <f>TEXT(InputData[[#This Row],[DATE]],"MMMM")</f>
        <v>October</v>
      </c>
      <c r="Q478" s="5">
        <f>YEAR(InputData[[#This Row],[DATE]])</f>
        <v>2022</v>
      </c>
    </row>
    <row r="479" spans="1:17" x14ac:dyDescent="0.25">
      <c r="A479" s="11">
        <v>44866</v>
      </c>
      <c r="B479" s="12" t="s">
        <v>31</v>
      </c>
      <c r="C479" s="3">
        <v>15</v>
      </c>
      <c r="D479" s="3" t="s">
        <v>105</v>
      </c>
      <c r="E479" s="3" t="s">
        <v>106</v>
      </c>
      <c r="F479" s="13">
        <v>0</v>
      </c>
      <c r="G479" t="str">
        <f>VLOOKUP(InputData[[#This Row],[PRODUCT ID]],MasterData[],2,0)</f>
        <v>Product12</v>
      </c>
      <c r="H479" t="str">
        <f>VLOOKUP(InputData[[#This Row],[PRODUCT ID]],MasterData[],3,0)</f>
        <v>Category02</v>
      </c>
      <c r="I479" t="str">
        <f>VLOOKUP(InputData[[#This Row],[PRODUCT ID]],MasterData[],4,0)</f>
        <v>Kg</v>
      </c>
      <c r="J479" s="6">
        <f>VLOOKUP(InputData[[#This Row],[PRODUCT ID]],MasterData[],5,0)</f>
        <v>73</v>
      </c>
      <c r="K479" s="6">
        <f>VLOOKUP(InputData[[#This Row],[PRODUCT ID]],MasterData[],6,0)</f>
        <v>94.17</v>
      </c>
      <c r="L479" s="6">
        <f>InputData[[#This Row],[BUYING PRIZE]]*InputData[[#This Row],[QUANTITY]]</f>
        <v>1095</v>
      </c>
      <c r="M479" s="6">
        <f>InputData[[#This Row],[SELLING PRICE]]*InputData[[#This Row],[QUANTITY]]*(1-InputData[[#This Row],[DISCOUNT %]])</f>
        <v>1412.55</v>
      </c>
      <c r="N479" s="5">
        <f>DAY(InputData[[#This Row],[DATE]])</f>
        <v>1</v>
      </c>
      <c r="O479" s="5" t="str">
        <f>TEXT(InputData[[#This Row],[DATE]],"MMM")</f>
        <v>Nov</v>
      </c>
      <c r="P479" s="5" t="str">
        <f>TEXT(InputData[[#This Row],[DATE]],"MMMM")</f>
        <v>November</v>
      </c>
      <c r="Q479" s="5">
        <f>YEAR(InputData[[#This Row],[DATE]])</f>
        <v>2022</v>
      </c>
    </row>
    <row r="480" spans="1:17" x14ac:dyDescent="0.25">
      <c r="A480" s="11">
        <v>44867</v>
      </c>
      <c r="B480" s="12" t="s">
        <v>37</v>
      </c>
      <c r="C480" s="3">
        <v>15</v>
      </c>
      <c r="D480" s="3" t="s">
        <v>105</v>
      </c>
      <c r="E480" s="3" t="s">
        <v>107</v>
      </c>
      <c r="F480" s="13">
        <v>0</v>
      </c>
      <c r="G480" t="str">
        <f>VLOOKUP(InputData[[#This Row],[PRODUCT ID]],MasterData[],2,0)</f>
        <v>Product15</v>
      </c>
      <c r="H480" t="str">
        <f>VLOOKUP(InputData[[#This Row],[PRODUCT ID]],MasterData[],3,0)</f>
        <v>Category02</v>
      </c>
      <c r="I480" t="str">
        <f>VLOOKUP(InputData[[#This Row],[PRODUCT ID]],MasterData[],4,0)</f>
        <v>No.</v>
      </c>
      <c r="J480" s="6">
        <f>VLOOKUP(InputData[[#This Row],[PRODUCT ID]],MasterData[],5,0)</f>
        <v>12</v>
      </c>
      <c r="K480" s="6">
        <f>VLOOKUP(InputData[[#This Row],[PRODUCT ID]],MasterData[],6,0)</f>
        <v>15.719999999999999</v>
      </c>
      <c r="L480" s="6">
        <f>InputData[[#This Row],[BUYING PRIZE]]*InputData[[#This Row],[QUANTITY]]</f>
        <v>180</v>
      </c>
      <c r="M480" s="6">
        <f>InputData[[#This Row],[SELLING PRICE]]*InputData[[#This Row],[QUANTITY]]*(1-InputData[[#This Row],[DISCOUNT %]])</f>
        <v>235.79999999999998</v>
      </c>
      <c r="N480" s="5">
        <f>DAY(InputData[[#This Row],[DATE]])</f>
        <v>2</v>
      </c>
      <c r="O480" s="5" t="str">
        <f>TEXT(InputData[[#This Row],[DATE]],"MMM")</f>
        <v>Nov</v>
      </c>
      <c r="P480" s="5" t="str">
        <f>TEXT(InputData[[#This Row],[DATE]],"MMMM")</f>
        <v>November</v>
      </c>
      <c r="Q480" s="5">
        <f>YEAR(InputData[[#This Row],[DATE]])</f>
        <v>2022</v>
      </c>
    </row>
    <row r="481" spans="1:17" x14ac:dyDescent="0.25">
      <c r="A481" s="11">
        <v>44867</v>
      </c>
      <c r="B481" s="12" t="s">
        <v>69</v>
      </c>
      <c r="C481" s="3">
        <v>15</v>
      </c>
      <c r="D481" s="3" t="s">
        <v>108</v>
      </c>
      <c r="E481" s="3" t="s">
        <v>107</v>
      </c>
      <c r="F481" s="13">
        <v>0</v>
      </c>
      <c r="G481" t="str">
        <f>VLOOKUP(InputData[[#This Row],[PRODUCT ID]],MasterData[],2,0)</f>
        <v>Product30</v>
      </c>
      <c r="H481" t="str">
        <f>VLOOKUP(InputData[[#This Row],[PRODUCT ID]],MasterData[],3,0)</f>
        <v>Category04</v>
      </c>
      <c r="I481" t="str">
        <f>VLOOKUP(InputData[[#This Row],[PRODUCT ID]],MasterData[],4,0)</f>
        <v>Ft</v>
      </c>
      <c r="J481" s="6">
        <f>VLOOKUP(InputData[[#This Row],[PRODUCT ID]],MasterData[],5,0)</f>
        <v>148</v>
      </c>
      <c r="K481" s="6">
        <f>VLOOKUP(InputData[[#This Row],[PRODUCT ID]],MasterData[],6,0)</f>
        <v>201.28</v>
      </c>
      <c r="L481" s="6">
        <f>InputData[[#This Row],[BUYING PRIZE]]*InputData[[#This Row],[QUANTITY]]</f>
        <v>2220</v>
      </c>
      <c r="M481" s="6">
        <f>InputData[[#This Row],[SELLING PRICE]]*InputData[[#This Row],[QUANTITY]]*(1-InputData[[#This Row],[DISCOUNT %]])</f>
        <v>3019.2</v>
      </c>
      <c r="N481" s="5">
        <f>DAY(InputData[[#This Row],[DATE]])</f>
        <v>2</v>
      </c>
      <c r="O481" s="5" t="str">
        <f>TEXT(InputData[[#This Row],[DATE]],"MMM")</f>
        <v>Nov</v>
      </c>
      <c r="P481" s="5" t="str">
        <f>TEXT(InputData[[#This Row],[DATE]],"MMMM")</f>
        <v>November</v>
      </c>
      <c r="Q481" s="5">
        <f>YEAR(InputData[[#This Row],[DATE]])</f>
        <v>2022</v>
      </c>
    </row>
    <row r="482" spans="1:17" x14ac:dyDescent="0.25">
      <c r="A482" s="11">
        <v>44867</v>
      </c>
      <c r="B482" s="12" t="s">
        <v>79</v>
      </c>
      <c r="C482" s="3">
        <v>5</v>
      </c>
      <c r="D482" s="3" t="s">
        <v>108</v>
      </c>
      <c r="E482" s="3" t="s">
        <v>107</v>
      </c>
      <c r="F482" s="13">
        <v>0</v>
      </c>
      <c r="G482" t="str">
        <f>VLOOKUP(InputData[[#This Row],[PRODUCT ID]],MasterData[],2,0)</f>
        <v>Product35</v>
      </c>
      <c r="H482" t="str">
        <f>VLOOKUP(InputData[[#This Row],[PRODUCT ID]],MasterData[],3,0)</f>
        <v>Category04</v>
      </c>
      <c r="I482" t="str">
        <f>VLOOKUP(InputData[[#This Row],[PRODUCT ID]],MasterData[],4,0)</f>
        <v>No.</v>
      </c>
      <c r="J482" s="6">
        <f>VLOOKUP(InputData[[#This Row],[PRODUCT ID]],MasterData[],5,0)</f>
        <v>5</v>
      </c>
      <c r="K482" s="6">
        <f>VLOOKUP(InputData[[#This Row],[PRODUCT ID]],MasterData[],6,0)</f>
        <v>6.7</v>
      </c>
      <c r="L482" s="6">
        <f>InputData[[#This Row],[BUYING PRIZE]]*InputData[[#This Row],[QUANTITY]]</f>
        <v>25</v>
      </c>
      <c r="M482" s="6">
        <f>InputData[[#This Row],[SELLING PRICE]]*InputData[[#This Row],[QUANTITY]]*(1-InputData[[#This Row],[DISCOUNT %]])</f>
        <v>33.5</v>
      </c>
      <c r="N482" s="5">
        <f>DAY(InputData[[#This Row],[DATE]])</f>
        <v>2</v>
      </c>
      <c r="O482" s="5" t="str">
        <f>TEXT(InputData[[#This Row],[DATE]],"MMM")</f>
        <v>Nov</v>
      </c>
      <c r="P482" s="5" t="str">
        <f>TEXT(InputData[[#This Row],[DATE]],"MMMM")</f>
        <v>November</v>
      </c>
      <c r="Q482" s="5">
        <f>YEAR(InputData[[#This Row],[DATE]])</f>
        <v>2022</v>
      </c>
    </row>
    <row r="483" spans="1:17" x14ac:dyDescent="0.25">
      <c r="A483" s="11">
        <v>44868</v>
      </c>
      <c r="B483" s="12" t="s">
        <v>47</v>
      </c>
      <c r="C483" s="3">
        <v>11</v>
      </c>
      <c r="D483" s="3" t="s">
        <v>106</v>
      </c>
      <c r="E483" s="3" t="s">
        <v>106</v>
      </c>
      <c r="F483" s="13">
        <v>0</v>
      </c>
      <c r="G483" t="str">
        <f>VLOOKUP(InputData[[#This Row],[PRODUCT ID]],MasterData[],2,0)</f>
        <v>Product20</v>
      </c>
      <c r="H483" t="str">
        <f>VLOOKUP(InputData[[#This Row],[PRODUCT ID]],MasterData[],3,0)</f>
        <v>Category03</v>
      </c>
      <c r="I483" t="str">
        <f>VLOOKUP(InputData[[#This Row],[PRODUCT ID]],MasterData[],4,0)</f>
        <v>Lt</v>
      </c>
      <c r="J483" s="6">
        <f>VLOOKUP(InputData[[#This Row],[PRODUCT ID]],MasterData[],5,0)</f>
        <v>61</v>
      </c>
      <c r="K483" s="6">
        <f>VLOOKUP(InputData[[#This Row],[PRODUCT ID]],MasterData[],6,0)</f>
        <v>76.25</v>
      </c>
      <c r="L483" s="6">
        <f>InputData[[#This Row],[BUYING PRIZE]]*InputData[[#This Row],[QUANTITY]]</f>
        <v>671</v>
      </c>
      <c r="M483" s="6">
        <f>InputData[[#This Row],[SELLING PRICE]]*InputData[[#This Row],[QUANTITY]]*(1-InputData[[#This Row],[DISCOUNT %]])</f>
        <v>838.75</v>
      </c>
      <c r="N483" s="5">
        <f>DAY(InputData[[#This Row],[DATE]])</f>
        <v>3</v>
      </c>
      <c r="O483" s="5" t="str">
        <f>TEXT(InputData[[#This Row],[DATE]],"MMM")</f>
        <v>Nov</v>
      </c>
      <c r="P483" s="5" t="str">
        <f>TEXT(InputData[[#This Row],[DATE]],"MMMM")</f>
        <v>November</v>
      </c>
      <c r="Q483" s="5">
        <f>YEAR(InputData[[#This Row],[DATE]])</f>
        <v>2022</v>
      </c>
    </row>
    <row r="484" spans="1:17" x14ac:dyDescent="0.25">
      <c r="A484" s="11">
        <v>44869</v>
      </c>
      <c r="B484" s="12" t="s">
        <v>22</v>
      </c>
      <c r="C484" s="3">
        <v>10</v>
      </c>
      <c r="D484" s="3" t="s">
        <v>108</v>
      </c>
      <c r="E484" s="3" t="s">
        <v>106</v>
      </c>
      <c r="F484" s="13">
        <v>0</v>
      </c>
      <c r="G484" t="str">
        <f>VLOOKUP(InputData[[#This Row],[PRODUCT ID]],MasterData[],2,0)</f>
        <v>Product08</v>
      </c>
      <c r="H484" t="str">
        <f>VLOOKUP(InputData[[#This Row],[PRODUCT ID]],MasterData[],3,0)</f>
        <v>Category01</v>
      </c>
      <c r="I484" t="str">
        <f>VLOOKUP(InputData[[#This Row],[PRODUCT ID]],MasterData[],4,0)</f>
        <v>Kg</v>
      </c>
      <c r="J484" s="6">
        <f>VLOOKUP(InputData[[#This Row],[PRODUCT ID]],MasterData[],5,0)</f>
        <v>83</v>
      </c>
      <c r="K484" s="6">
        <f>VLOOKUP(InputData[[#This Row],[PRODUCT ID]],MasterData[],6,0)</f>
        <v>94.62</v>
      </c>
      <c r="L484" s="6">
        <f>InputData[[#This Row],[BUYING PRIZE]]*InputData[[#This Row],[QUANTITY]]</f>
        <v>830</v>
      </c>
      <c r="M484" s="6">
        <f>InputData[[#This Row],[SELLING PRICE]]*InputData[[#This Row],[QUANTITY]]*(1-InputData[[#This Row],[DISCOUNT %]])</f>
        <v>946.2</v>
      </c>
      <c r="N484" s="5">
        <f>DAY(InputData[[#This Row],[DATE]])</f>
        <v>4</v>
      </c>
      <c r="O484" s="5" t="str">
        <f>TEXT(InputData[[#This Row],[DATE]],"MMM")</f>
        <v>Nov</v>
      </c>
      <c r="P484" s="5" t="str">
        <f>TEXT(InputData[[#This Row],[DATE]],"MMMM")</f>
        <v>November</v>
      </c>
      <c r="Q484" s="5">
        <f>YEAR(InputData[[#This Row],[DATE]])</f>
        <v>2022</v>
      </c>
    </row>
    <row r="485" spans="1:17" x14ac:dyDescent="0.25">
      <c r="A485" s="11">
        <v>44870</v>
      </c>
      <c r="B485" s="12" t="s">
        <v>45</v>
      </c>
      <c r="C485" s="3">
        <v>15</v>
      </c>
      <c r="D485" s="3" t="s">
        <v>108</v>
      </c>
      <c r="E485" s="3" t="s">
        <v>107</v>
      </c>
      <c r="F485" s="13">
        <v>0</v>
      </c>
      <c r="G485" t="str">
        <f>VLOOKUP(InputData[[#This Row],[PRODUCT ID]],MasterData[],2,0)</f>
        <v>Product19</v>
      </c>
      <c r="H485" t="str">
        <f>VLOOKUP(InputData[[#This Row],[PRODUCT ID]],MasterData[],3,0)</f>
        <v>Category02</v>
      </c>
      <c r="I485" t="str">
        <f>VLOOKUP(InputData[[#This Row],[PRODUCT ID]],MasterData[],4,0)</f>
        <v>Ft</v>
      </c>
      <c r="J485" s="6">
        <f>VLOOKUP(InputData[[#This Row],[PRODUCT ID]],MasterData[],5,0)</f>
        <v>150</v>
      </c>
      <c r="K485" s="6">
        <f>VLOOKUP(InputData[[#This Row],[PRODUCT ID]],MasterData[],6,0)</f>
        <v>210</v>
      </c>
      <c r="L485" s="6">
        <f>InputData[[#This Row],[BUYING PRIZE]]*InputData[[#This Row],[QUANTITY]]</f>
        <v>2250</v>
      </c>
      <c r="M485" s="6">
        <f>InputData[[#This Row],[SELLING PRICE]]*InputData[[#This Row],[QUANTITY]]*(1-InputData[[#This Row],[DISCOUNT %]])</f>
        <v>3150</v>
      </c>
      <c r="N485" s="5">
        <f>DAY(InputData[[#This Row],[DATE]])</f>
        <v>5</v>
      </c>
      <c r="O485" s="5" t="str">
        <f>TEXT(InputData[[#This Row],[DATE]],"MMM")</f>
        <v>Nov</v>
      </c>
      <c r="P485" s="5" t="str">
        <f>TEXT(InputData[[#This Row],[DATE]],"MMMM")</f>
        <v>November</v>
      </c>
      <c r="Q485" s="5">
        <f>YEAR(InputData[[#This Row],[DATE]])</f>
        <v>2022</v>
      </c>
    </row>
    <row r="486" spans="1:17" x14ac:dyDescent="0.25">
      <c r="A486" s="11">
        <v>44871</v>
      </c>
      <c r="B486" s="12" t="s">
        <v>96</v>
      </c>
      <c r="C486" s="3">
        <v>13</v>
      </c>
      <c r="D486" s="3" t="s">
        <v>108</v>
      </c>
      <c r="E486" s="3" t="s">
        <v>107</v>
      </c>
      <c r="F486" s="13">
        <v>0</v>
      </c>
      <c r="G486" t="str">
        <f>VLOOKUP(InputData[[#This Row],[PRODUCT ID]],MasterData[],2,0)</f>
        <v>Product43</v>
      </c>
      <c r="H486" t="str">
        <f>VLOOKUP(InputData[[#This Row],[PRODUCT ID]],MasterData[],3,0)</f>
        <v>Category05</v>
      </c>
      <c r="I486" t="str">
        <f>VLOOKUP(InputData[[#This Row],[PRODUCT ID]],MasterData[],4,0)</f>
        <v>Kg</v>
      </c>
      <c r="J486" s="6">
        <f>VLOOKUP(InputData[[#This Row],[PRODUCT ID]],MasterData[],5,0)</f>
        <v>67</v>
      </c>
      <c r="K486" s="6">
        <f>VLOOKUP(InputData[[#This Row],[PRODUCT ID]],MasterData[],6,0)</f>
        <v>83.08</v>
      </c>
      <c r="L486" s="6">
        <f>InputData[[#This Row],[BUYING PRIZE]]*InputData[[#This Row],[QUANTITY]]</f>
        <v>871</v>
      </c>
      <c r="M486" s="6">
        <f>InputData[[#This Row],[SELLING PRICE]]*InputData[[#This Row],[QUANTITY]]*(1-InputData[[#This Row],[DISCOUNT %]])</f>
        <v>1080.04</v>
      </c>
      <c r="N486" s="5">
        <f>DAY(InputData[[#This Row],[DATE]])</f>
        <v>6</v>
      </c>
      <c r="O486" s="5" t="str">
        <f>TEXT(InputData[[#This Row],[DATE]],"MMM")</f>
        <v>Nov</v>
      </c>
      <c r="P486" s="5" t="str">
        <f>TEXT(InputData[[#This Row],[DATE]],"MMMM")</f>
        <v>November</v>
      </c>
      <c r="Q486" s="5">
        <f>YEAR(InputData[[#This Row],[DATE]])</f>
        <v>2022</v>
      </c>
    </row>
    <row r="487" spans="1:17" x14ac:dyDescent="0.25">
      <c r="A487" s="11">
        <v>44871</v>
      </c>
      <c r="B487" s="12" t="s">
        <v>37</v>
      </c>
      <c r="C487" s="3">
        <v>13</v>
      </c>
      <c r="D487" s="3" t="s">
        <v>106</v>
      </c>
      <c r="E487" s="3" t="s">
        <v>106</v>
      </c>
      <c r="F487" s="13">
        <v>0</v>
      </c>
      <c r="G487" t="str">
        <f>VLOOKUP(InputData[[#This Row],[PRODUCT ID]],MasterData[],2,0)</f>
        <v>Product15</v>
      </c>
      <c r="H487" t="str">
        <f>VLOOKUP(InputData[[#This Row],[PRODUCT ID]],MasterData[],3,0)</f>
        <v>Category02</v>
      </c>
      <c r="I487" t="str">
        <f>VLOOKUP(InputData[[#This Row],[PRODUCT ID]],MasterData[],4,0)</f>
        <v>No.</v>
      </c>
      <c r="J487" s="6">
        <f>VLOOKUP(InputData[[#This Row],[PRODUCT ID]],MasterData[],5,0)</f>
        <v>12</v>
      </c>
      <c r="K487" s="6">
        <f>VLOOKUP(InputData[[#This Row],[PRODUCT ID]],MasterData[],6,0)</f>
        <v>15.719999999999999</v>
      </c>
      <c r="L487" s="6">
        <f>InputData[[#This Row],[BUYING PRIZE]]*InputData[[#This Row],[QUANTITY]]</f>
        <v>156</v>
      </c>
      <c r="M487" s="6">
        <f>InputData[[#This Row],[SELLING PRICE]]*InputData[[#This Row],[QUANTITY]]*(1-InputData[[#This Row],[DISCOUNT %]])</f>
        <v>204.35999999999999</v>
      </c>
      <c r="N487" s="5">
        <f>DAY(InputData[[#This Row],[DATE]])</f>
        <v>6</v>
      </c>
      <c r="O487" s="5" t="str">
        <f>TEXT(InputData[[#This Row],[DATE]],"MMM")</f>
        <v>Nov</v>
      </c>
      <c r="P487" s="5" t="str">
        <f>TEXT(InputData[[#This Row],[DATE]],"MMMM")</f>
        <v>November</v>
      </c>
      <c r="Q487" s="5">
        <f>YEAR(InputData[[#This Row],[DATE]])</f>
        <v>2022</v>
      </c>
    </row>
    <row r="488" spans="1:17" x14ac:dyDescent="0.25">
      <c r="A488" s="11">
        <v>44871</v>
      </c>
      <c r="B488" s="12" t="s">
        <v>94</v>
      </c>
      <c r="C488" s="3">
        <v>13</v>
      </c>
      <c r="D488" s="3" t="s">
        <v>108</v>
      </c>
      <c r="E488" s="3" t="s">
        <v>107</v>
      </c>
      <c r="F488" s="13">
        <v>0</v>
      </c>
      <c r="G488" t="str">
        <f>VLOOKUP(InputData[[#This Row],[PRODUCT ID]],MasterData[],2,0)</f>
        <v>Product42</v>
      </c>
      <c r="H488" t="str">
        <f>VLOOKUP(InputData[[#This Row],[PRODUCT ID]],MasterData[],3,0)</f>
        <v>Category05</v>
      </c>
      <c r="I488" t="str">
        <f>VLOOKUP(InputData[[#This Row],[PRODUCT ID]],MasterData[],4,0)</f>
        <v>Ft</v>
      </c>
      <c r="J488" s="6">
        <f>VLOOKUP(InputData[[#This Row],[PRODUCT ID]],MasterData[],5,0)</f>
        <v>120</v>
      </c>
      <c r="K488" s="6">
        <f>VLOOKUP(InputData[[#This Row],[PRODUCT ID]],MasterData[],6,0)</f>
        <v>162</v>
      </c>
      <c r="L488" s="6">
        <f>InputData[[#This Row],[BUYING PRIZE]]*InputData[[#This Row],[QUANTITY]]</f>
        <v>1560</v>
      </c>
      <c r="M488" s="6">
        <f>InputData[[#This Row],[SELLING PRICE]]*InputData[[#This Row],[QUANTITY]]*(1-InputData[[#This Row],[DISCOUNT %]])</f>
        <v>2106</v>
      </c>
      <c r="N488" s="5">
        <f>DAY(InputData[[#This Row],[DATE]])</f>
        <v>6</v>
      </c>
      <c r="O488" s="5" t="str">
        <f>TEXT(InputData[[#This Row],[DATE]],"MMM")</f>
        <v>Nov</v>
      </c>
      <c r="P488" s="5" t="str">
        <f>TEXT(InputData[[#This Row],[DATE]],"MMMM")</f>
        <v>November</v>
      </c>
      <c r="Q488" s="5">
        <f>YEAR(InputData[[#This Row],[DATE]])</f>
        <v>2022</v>
      </c>
    </row>
    <row r="489" spans="1:17" x14ac:dyDescent="0.25">
      <c r="A489" s="11">
        <v>44872</v>
      </c>
      <c r="B489" s="12" t="s">
        <v>90</v>
      </c>
      <c r="C489" s="3">
        <v>13</v>
      </c>
      <c r="D489" s="3" t="s">
        <v>106</v>
      </c>
      <c r="E489" s="3" t="s">
        <v>107</v>
      </c>
      <c r="F489" s="13">
        <v>0</v>
      </c>
      <c r="G489" t="str">
        <f>VLOOKUP(InputData[[#This Row],[PRODUCT ID]],MasterData[],2,0)</f>
        <v>Product40</v>
      </c>
      <c r="H489" t="str">
        <f>VLOOKUP(InputData[[#This Row],[PRODUCT ID]],MasterData[],3,0)</f>
        <v>Category05</v>
      </c>
      <c r="I489" t="str">
        <f>VLOOKUP(InputData[[#This Row],[PRODUCT ID]],MasterData[],4,0)</f>
        <v>Kg</v>
      </c>
      <c r="J489" s="6">
        <f>VLOOKUP(InputData[[#This Row],[PRODUCT ID]],MasterData[],5,0)</f>
        <v>90</v>
      </c>
      <c r="K489" s="6">
        <f>VLOOKUP(InputData[[#This Row],[PRODUCT ID]],MasterData[],6,0)</f>
        <v>115.2</v>
      </c>
      <c r="L489" s="6">
        <f>InputData[[#This Row],[BUYING PRIZE]]*InputData[[#This Row],[QUANTITY]]</f>
        <v>1170</v>
      </c>
      <c r="M489" s="6">
        <f>InputData[[#This Row],[SELLING PRICE]]*InputData[[#This Row],[QUANTITY]]*(1-InputData[[#This Row],[DISCOUNT %]])</f>
        <v>1497.6000000000001</v>
      </c>
      <c r="N489" s="5">
        <f>DAY(InputData[[#This Row],[DATE]])</f>
        <v>7</v>
      </c>
      <c r="O489" s="5" t="str">
        <f>TEXT(InputData[[#This Row],[DATE]],"MMM")</f>
        <v>Nov</v>
      </c>
      <c r="P489" s="5" t="str">
        <f>TEXT(InputData[[#This Row],[DATE]],"MMMM")</f>
        <v>November</v>
      </c>
      <c r="Q489" s="5">
        <f>YEAR(InputData[[#This Row],[DATE]])</f>
        <v>2022</v>
      </c>
    </row>
    <row r="490" spans="1:17" x14ac:dyDescent="0.25">
      <c r="A490" s="11">
        <v>44873</v>
      </c>
      <c r="B490" s="12" t="s">
        <v>81</v>
      </c>
      <c r="C490" s="3">
        <v>11</v>
      </c>
      <c r="D490" s="3" t="s">
        <v>105</v>
      </c>
      <c r="E490" s="3" t="s">
        <v>107</v>
      </c>
      <c r="F490" s="13">
        <v>0</v>
      </c>
      <c r="G490" t="str">
        <f>VLOOKUP(InputData[[#This Row],[PRODUCT ID]],MasterData[],2,0)</f>
        <v>Product36</v>
      </c>
      <c r="H490" t="str">
        <f>VLOOKUP(InputData[[#This Row],[PRODUCT ID]],MasterData[],3,0)</f>
        <v>Category04</v>
      </c>
      <c r="I490" t="str">
        <f>VLOOKUP(InputData[[#This Row],[PRODUCT ID]],MasterData[],4,0)</f>
        <v>Kg</v>
      </c>
      <c r="J490" s="6">
        <f>VLOOKUP(InputData[[#This Row],[PRODUCT ID]],MasterData[],5,0)</f>
        <v>90</v>
      </c>
      <c r="K490" s="6">
        <f>VLOOKUP(InputData[[#This Row],[PRODUCT ID]],MasterData[],6,0)</f>
        <v>96.3</v>
      </c>
      <c r="L490" s="6">
        <f>InputData[[#This Row],[BUYING PRIZE]]*InputData[[#This Row],[QUANTITY]]</f>
        <v>990</v>
      </c>
      <c r="M490" s="6">
        <f>InputData[[#This Row],[SELLING PRICE]]*InputData[[#This Row],[QUANTITY]]*(1-InputData[[#This Row],[DISCOUNT %]])</f>
        <v>1059.3</v>
      </c>
      <c r="N490" s="5">
        <f>DAY(InputData[[#This Row],[DATE]])</f>
        <v>8</v>
      </c>
      <c r="O490" s="5" t="str">
        <f>TEXT(InputData[[#This Row],[DATE]],"MMM")</f>
        <v>Nov</v>
      </c>
      <c r="P490" s="5" t="str">
        <f>TEXT(InputData[[#This Row],[DATE]],"MMMM")</f>
        <v>November</v>
      </c>
      <c r="Q490" s="5">
        <f>YEAR(InputData[[#This Row],[DATE]])</f>
        <v>2022</v>
      </c>
    </row>
    <row r="491" spans="1:17" x14ac:dyDescent="0.25">
      <c r="A491" s="11">
        <v>44873</v>
      </c>
      <c r="B491" s="12" t="s">
        <v>45</v>
      </c>
      <c r="C491" s="3">
        <v>10</v>
      </c>
      <c r="D491" s="3" t="s">
        <v>105</v>
      </c>
      <c r="E491" s="3" t="s">
        <v>106</v>
      </c>
      <c r="F491" s="13">
        <v>0</v>
      </c>
      <c r="G491" t="str">
        <f>VLOOKUP(InputData[[#This Row],[PRODUCT ID]],MasterData[],2,0)</f>
        <v>Product19</v>
      </c>
      <c r="H491" t="str">
        <f>VLOOKUP(InputData[[#This Row],[PRODUCT ID]],MasterData[],3,0)</f>
        <v>Category02</v>
      </c>
      <c r="I491" t="str">
        <f>VLOOKUP(InputData[[#This Row],[PRODUCT ID]],MasterData[],4,0)</f>
        <v>Ft</v>
      </c>
      <c r="J491" s="6">
        <f>VLOOKUP(InputData[[#This Row],[PRODUCT ID]],MasterData[],5,0)</f>
        <v>150</v>
      </c>
      <c r="K491" s="6">
        <f>VLOOKUP(InputData[[#This Row],[PRODUCT ID]],MasterData[],6,0)</f>
        <v>210</v>
      </c>
      <c r="L491" s="6">
        <f>InputData[[#This Row],[BUYING PRIZE]]*InputData[[#This Row],[QUANTITY]]</f>
        <v>1500</v>
      </c>
      <c r="M491" s="6">
        <f>InputData[[#This Row],[SELLING PRICE]]*InputData[[#This Row],[QUANTITY]]*(1-InputData[[#This Row],[DISCOUNT %]])</f>
        <v>2100</v>
      </c>
      <c r="N491" s="5">
        <f>DAY(InputData[[#This Row],[DATE]])</f>
        <v>8</v>
      </c>
      <c r="O491" s="5" t="str">
        <f>TEXT(InputData[[#This Row],[DATE]],"MMM")</f>
        <v>Nov</v>
      </c>
      <c r="P491" s="5" t="str">
        <f>TEXT(InputData[[#This Row],[DATE]],"MMMM")</f>
        <v>November</v>
      </c>
      <c r="Q491" s="5">
        <f>YEAR(InputData[[#This Row],[DATE]])</f>
        <v>2022</v>
      </c>
    </row>
    <row r="492" spans="1:17" x14ac:dyDescent="0.25">
      <c r="A492" s="11">
        <v>44874</v>
      </c>
      <c r="B492" s="12" t="s">
        <v>63</v>
      </c>
      <c r="C492" s="3">
        <v>8</v>
      </c>
      <c r="D492" s="3" t="s">
        <v>106</v>
      </c>
      <c r="E492" s="3" t="s">
        <v>107</v>
      </c>
      <c r="F492" s="13">
        <v>0</v>
      </c>
      <c r="G492" t="str">
        <f>VLOOKUP(InputData[[#This Row],[PRODUCT ID]],MasterData[],2,0)</f>
        <v>Product27</v>
      </c>
      <c r="H492" t="str">
        <f>VLOOKUP(InputData[[#This Row],[PRODUCT ID]],MasterData[],3,0)</f>
        <v>Category04</v>
      </c>
      <c r="I492" t="str">
        <f>VLOOKUP(InputData[[#This Row],[PRODUCT ID]],MasterData[],4,0)</f>
        <v>Lt</v>
      </c>
      <c r="J492" s="6">
        <f>VLOOKUP(InputData[[#This Row],[PRODUCT ID]],MasterData[],5,0)</f>
        <v>48</v>
      </c>
      <c r="K492" s="6">
        <f>VLOOKUP(InputData[[#This Row],[PRODUCT ID]],MasterData[],6,0)</f>
        <v>57.120000000000005</v>
      </c>
      <c r="L492" s="6">
        <f>InputData[[#This Row],[BUYING PRIZE]]*InputData[[#This Row],[QUANTITY]]</f>
        <v>384</v>
      </c>
      <c r="M492" s="6">
        <f>InputData[[#This Row],[SELLING PRICE]]*InputData[[#This Row],[QUANTITY]]*(1-InputData[[#This Row],[DISCOUNT %]])</f>
        <v>456.96000000000004</v>
      </c>
      <c r="N492" s="5">
        <f>DAY(InputData[[#This Row],[DATE]])</f>
        <v>9</v>
      </c>
      <c r="O492" s="5" t="str">
        <f>TEXT(InputData[[#This Row],[DATE]],"MMM")</f>
        <v>Nov</v>
      </c>
      <c r="P492" s="5" t="str">
        <f>TEXT(InputData[[#This Row],[DATE]],"MMMM")</f>
        <v>November</v>
      </c>
      <c r="Q492" s="5">
        <f>YEAR(InputData[[#This Row],[DATE]])</f>
        <v>2022</v>
      </c>
    </row>
    <row r="493" spans="1:17" x14ac:dyDescent="0.25">
      <c r="A493" s="11">
        <v>44875</v>
      </c>
      <c r="B493" s="12" t="s">
        <v>43</v>
      </c>
      <c r="C493" s="3">
        <v>7</v>
      </c>
      <c r="D493" s="3" t="s">
        <v>108</v>
      </c>
      <c r="E493" s="3" t="s">
        <v>106</v>
      </c>
      <c r="F493" s="13">
        <v>0</v>
      </c>
      <c r="G493" t="str">
        <f>VLOOKUP(InputData[[#This Row],[PRODUCT ID]],MasterData[],2,0)</f>
        <v>Product18</v>
      </c>
      <c r="H493" t="str">
        <f>VLOOKUP(InputData[[#This Row],[PRODUCT ID]],MasterData[],3,0)</f>
        <v>Category02</v>
      </c>
      <c r="I493" t="str">
        <f>VLOOKUP(InputData[[#This Row],[PRODUCT ID]],MasterData[],4,0)</f>
        <v>No.</v>
      </c>
      <c r="J493" s="6">
        <f>VLOOKUP(InputData[[#This Row],[PRODUCT ID]],MasterData[],5,0)</f>
        <v>37</v>
      </c>
      <c r="K493" s="6">
        <f>VLOOKUP(InputData[[#This Row],[PRODUCT ID]],MasterData[],6,0)</f>
        <v>49.21</v>
      </c>
      <c r="L493" s="6">
        <f>InputData[[#This Row],[BUYING PRIZE]]*InputData[[#This Row],[QUANTITY]]</f>
        <v>259</v>
      </c>
      <c r="M493" s="6">
        <f>InputData[[#This Row],[SELLING PRICE]]*InputData[[#This Row],[QUANTITY]]*(1-InputData[[#This Row],[DISCOUNT %]])</f>
        <v>344.47</v>
      </c>
      <c r="N493" s="5">
        <f>DAY(InputData[[#This Row],[DATE]])</f>
        <v>10</v>
      </c>
      <c r="O493" s="5" t="str">
        <f>TEXT(InputData[[#This Row],[DATE]],"MMM")</f>
        <v>Nov</v>
      </c>
      <c r="P493" s="5" t="str">
        <f>TEXT(InputData[[#This Row],[DATE]],"MMMM")</f>
        <v>November</v>
      </c>
      <c r="Q493" s="5">
        <f>YEAR(InputData[[#This Row],[DATE]])</f>
        <v>2022</v>
      </c>
    </row>
    <row r="494" spans="1:17" x14ac:dyDescent="0.25">
      <c r="A494" s="11">
        <v>44878</v>
      </c>
      <c r="B494" s="12" t="s">
        <v>63</v>
      </c>
      <c r="C494" s="3">
        <v>10</v>
      </c>
      <c r="D494" s="3" t="s">
        <v>105</v>
      </c>
      <c r="E494" s="3" t="s">
        <v>107</v>
      </c>
      <c r="F494" s="13">
        <v>0</v>
      </c>
      <c r="G494" t="str">
        <f>VLOOKUP(InputData[[#This Row],[PRODUCT ID]],MasterData[],2,0)</f>
        <v>Product27</v>
      </c>
      <c r="H494" t="str">
        <f>VLOOKUP(InputData[[#This Row],[PRODUCT ID]],MasterData[],3,0)</f>
        <v>Category04</v>
      </c>
      <c r="I494" t="str">
        <f>VLOOKUP(InputData[[#This Row],[PRODUCT ID]],MasterData[],4,0)</f>
        <v>Lt</v>
      </c>
      <c r="J494" s="6">
        <f>VLOOKUP(InputData[[#This Row],[PRODUCT ID]],MasterData[],5,0)</f>
        <v>48</v>
      </c>
      <c r="K494" s="6">
        <f>VLOOKUP(InputData[[#This Row],[PRODUCT ID]],MasterData[],6,0)</f>
        <v>57.120000000000005</v>
      </c>
      <c r="L494" s="6">
        <f>InputData[[#This Row],[BUYING PRIZE]]*InputData[[#This Row],[QUANTITY]]</f>
        <v>480</v>
      </c>
      <c r="M494" s="6">
        <f>InputData[[#This Row],[SELLING PRICE]]*InputData[[#This Row],[QUANTITY]]*(1-InputData[[#This Row],[DISCOUNT %]])</f>
        <v>571.20000000000005</v>
      </c>
      <c r="N494" s="5">
        <f>DAY(InputData[[#This Row],[DATE]])</f>
        <v>13</v>
      </c>
      <c r="O494" s="5" t="str">
        <f>TEXT(InputData[[#This Row],[DATE]],"MMM")</f>
        <v>Nov</v>
      </c>
      <c r="P494" s="5" t="str">
        <f>TEXT(InputData[[#This Row],[DATE]],"MMMM")</f>
        <v>November</v>
      </c>
      <c r="Q494" s="5">
        <f>YEAR(InputData[[#This Row],[DATE]])</f>
        <v>2022</v>
      </c>
    </row>
    <row r="495" spans="1:17" x14ac:dyDescent="0.25">
      <c r="A495" s="11">
        <v>44879</v>
      </c>
      <c r="B495" s="12" t="s">
        <v>10</v>
      </c>
      <c r="C495" s="3">
        <v>1</v>
      </c>
      <c r="D495" s="3" t="s">
        <v>108</v>
      </c>
      <c r="E495" s="3" t="s">
        <v>107</v>
      </c>
      <c r="F495" s="13">
        <v>0</v>
      </c>
      <c r="G495" t="str">
        <f>VLOOKUP(InputData[[#This Row],[PRODUCT ID]],MasterData[],2,0)</f>
        <v>Product02</v>
      </c>
      <c r="H495" t="str">
        <f>VLOOKUP(InputData[[#This Row],[PRODUCT ID]],MasterData[],3,0)</f>
        <v>Category01</v>
      </c>
      <c r="I495" t="str">
        <f>VLOOKUP(InputData[[#This Row],[PRODUCT ID]],MasterData[],4,0)</f>
        <v>Kg</v>
      </c>
      <c r="J495" s="6">
        <f>VLOOKUP(InputData[[#This Row],[PRODUCT ID]],MasterData[],5,0)</f>
        <v>105</v>
      </c>
      <c r="K495" s="6">
        <f>VLOOKUP(InputData[[#This Row],[PRODUCT ID]],MasterData[],6,0)</f>
        <v>142.80000000000001</v>
      </c>
      <c r="L495" s="6">
        <f>InputData[[#This Row],[BUYING PRIZE]]*InputData[[#This Row],[QUANTITY]]</f>
        <v>105</v>
      </c>
      <c r="M495" s="6">
        <f>InputData[[#This Row],[SELLING PRICE]]*InputData[[#This Row],[QUANTITY]]*(1-InputData[[#This Row],[DISCOUNT %]])</f>
        <v>142.80000000000001</v>
      </c>
      <c r="N495" s="5">
        <f>DAY(InputData[[#This Row],[DATE]])</f>
        <v>14</v>
      </c>
      <c r="O495" s="5" t="str">
        <f>TEXT(InputData[[#This Row],[DATE]],"MMM")</f>
        <v>Nov</v>
      </c>
      <c r="P495" s="5" t="str">
        <f>TEXT(InputData[[#This Row],[DATE]],"MMMM")</f>
        <v>November</v>
      </c>
      <c r="Q495" s="5">
        <f>YEAR(InputData[[#This Row],[DATE]])</f>
        <v>2022</v>
      </c>
    </row>
    <row r="496" spans="1:17" x14ac:dyDescent="0.25">
      <c r="A496" s="11">
        <v>44880</v>
      </c>
      <c r="B496" s="12" t="s">
        <v>31</v>
      </c>
      <c r="C496" s="3">
        <v>14</v>
      </c>
      <c r="D496" s="3" t="s">
        <v>108</v>
      </c>
      <c r="E496" s="3" t="s">
        <v>107</v>
      </c>
      <c r="F496" s="13">
        <v>0</v>
      </c>
      <c r="G496" t="str">
        <f>VLOOKUP(InputData[[#This Row],[PRODUCT ID]],MasterData[],2,0)</f>
        <v>Product12</v>
      </c>
      <c r="H496" t="str">
        <f>VLOOKUP(InputData[[#This Row],[PRODUCT ID]],MasterData[],3,0)</f>
        <v>Category02</v>
      </c>
      <c r="I496" t="str">
        <f>VLOOKUP(InputData[[#This Row],[PRODUCT ID]],MasterData[],4,0)</f>
        <v>Kg</v>
      </c>
      <c r="J496" s="6">
        <f>VLOOKUP(InputData[[#This Row],[PRODUCT ID]],MasterData[],5,0)</f>
        <v>73</v>
      </c>
      <c r="K496" s="6">
        <f>VLOOKUP(InputData[[#This Row],[PRODUCT ID]],MasterData[],6,0)</f>
        <v>94.17</v>
      </c>
      <c r="L496" s="6">
        <f>InputData[[#This Row],[BUYING PRIZE]]*InputData[[#This Row],[QUANTITY]]</f>
        <v>1022</v>
      </c>
      <c r="M496" s="6">
        <f>InputData[[#This Row],[SELLING PRICE]]*InputData[[#This Row],[QUANTITY]]*(1-InputData[[#This Row],[DISCOUNT %]])</f>
        <v>1318.38</v>
      </c>
      <c r="N496" s="5">
        <f>DAY(InputData[[#This Row],[DATE]])</f>
        <v>15</v>
      </c>
      <c r="O496" s="5" t="str">
        <f>TEXT(InputData[[#This Row],[DATE]],"MMM")</f>
        <v>Nov</v>
      </c>
      <c r="P496" s="5" t="str">
        <f>TEXT(InputData[[#This Row],[DATE]],"MMMM")</f>
        <v>November</v>
      </c>
      <c r="Q496" s="5">
        <f>YEAR(InputData[[#This Row],[DATE]])</f>
        <v>2022</v>
      </c>
    </row>
    <row r="497" spans="1:17" x14ac:dyDescent="0.25">
      <c r="A497" s="11">
        <v>44881</v>
      </c>
      <c r="B497" s="12" t="s">
        <v>41</v>
      </c>
      <c r="C497" s="3">
        <v>8</v>
      </c>
      <c r="D497" s="3" t="s">
        <v>106</v>
      </c>
      <c r="E497" s="3" t="s">
        <v>106</v>
      </c>
      <c r="F497" s="13">
        <v>0</v>
      </c>
      <c r="G497" t="str">
        <f>VLOOKUP(InputData[[#This Row],[PRODUCT ID]],MasterData[],2,0)</f>
        <v>Product17</v>
      </c>
      <c r="H497" t="str">
        <f>VLOOKUP(InputData[[#This Row],[PRODUCT ID]],MasterData[],3,0)</f>
        <v>Category02</v>
      </c>
      <c r="I497" t="str">
        <f>VLOOKUP(InputData[[#This Row],[PRODUCT ID]],MasterData[],4,0)</f>
        <v>Ft</v>
      </c>
      <c r="J497" s="6">
        <f>VLOOKUP(InputData[[#This Row],[PRODUCT ID]],MasterData[],5,0)</f>
        <v>134</v>
      </c>
      <c r="K497" s="6">
        <f>VLOOKUP(InputData[[#This Row],[PRODUCT ID]],MasterData[],6,0)</f>
        <v>156.78</v>
      </c>
      <c r="L497" s="6">
        <f>InputData[[#This Row],[BUYING PRIZE]]*InputData[[#This Row],[QUANTITY]]</f>
        <v>1072</v>
      </c>
      <c r="M497" s="6">
        <f>InputData[[#This Row],[SELLING PRICE]]*InputData[[#This Row],[QUANTITY]]*(1-InputData[[#This Row],[DISCOUNT %]])</f>
        <v>1254.24</v>
      </c>
      <c r="N497" s="5">
        <f>DAY(InputData[[#This Row],[DATE]])</f>
        <v>16</v>
      </c>
      <c r="O497" s="5" t="str">
        <f>TEXT(InputData[[#This Row],[DATE]],"MMM")</f>
        <v>Nov</v>
      </c>
      <c r="P497" s="5" t="str">
        <f>TEXT(InputData[[#This Row],[DATE]],"MMMM")</f>
        <v>November</v>
      </c>
      <c r="Q497" s="5">
        <f>YEAR(InputData[[#This Row],[DATE]])</f>
        <v>2022</v>
      </c>
    </row>
    <row r="498" spans="1:17" x14ac:dyDescent="0.25">
      <c r="A498" s="11">
        <v>44883</v>
      </c>
      <c r="B498" s="12" t="s">
        <v>77</v>
      </c>
      <c r="C498" s="3">
        <v>8</v>
      </c>
      <c r="D498" s="3" t="s">
        <v>108</v>
      </c>
      <c r="E498" s="3" t="s">
        <v>107</v>
      </c>
      <c r="F498" s="13">
        <v>0</v>
      </c>
      <c r="G498" t="str">
        <f>VLOOKUP(InputData[[#This Row],[PRODUCT ID]],MasterData[],2,0)</f>
        <v>Product34</v>
      </c>
      <c r="H498" t="str">
        <f>VLOOKUP(InputData[[#This Row],[PRODUCT ID]],MasterData[],3,0)</f>
        <v>Category04</v>
      </c>
      <c r="I498" t="str">
        <f>VLOOKUP(InputData[[#This Row],[PRODUCT ID]],MasterData[],4,0)</f>
        <v>Lt</v>
      </c>
      <c r="J498" s="6">
        <f>VLOOKUP(InputData[[#This Row],[PRODUCT ID]],MasterData[],5,0)</f>
        <v>55</v>
      </c>
      <c r="K498" s="6">
        <f>VLOOKUP(InputData[[#This Row],[PRODUCT ID]],MasterData[],6,0)</f>
        <v>58.3</v>
      </c>
      <c r="L498" s="6">
        <f>InputData[[#This Row],[BUYING PRIZE]]*InputData[[#This Row],[QUANTITY]]</f>
        <v>440</v>
      </c>
      <c r="M498" s="6">
        <f>InputData[[#This Row],[SELLING PRICE]]*InputData[[#This Row],[QUANTITY]]*(1-InputData[[#This Row],[DISCOUNT %]])</f>
        <v>466.4</v>
      </c>
      <c r="N498" s="5">
        <f>DAY(InputData[[#This Row],[DATE]])</f>
        <v>18</v>
      </c>
      <c r="O498" s="5" t="str">
        <f>TEXT(InputData[[#This Row],[DATE]],"MMM")</f>
        <v>Nov</v>
      </c>
      <c r="P498" s="5" t="str">
        <f>TEXT(InputData[[#This Row],[DATE]],"MMMM")</f>
        <v>November</v>
      </c>
      <c r="Q498" s="5">
        <f>YEAR(InputData[[#This Row],[DATE]])</f>
        <v>2022</v>
      </c>
    </row>
    <row r="499" spans="1:17" x14ac:dyDescent="0.25">
      <c r="A499" s="11">
        <v>44886</v>
      </c>
      <c r="B499" s="12" t="s">
        <v>47</v>
      </c>
      <c r="C499" s="3">
        <v>6</v>
      </c>
      <c r="D499" s="3" t="s">
        <v>108</v>
      </c>
      <c r="E499" s="3" t="s">
        <v>107</v>
      </c>
      <c r="F499" s="13">
        <v>0</v>
      </c>
      <c r="G499" t="str">
        <f>VLOOKUP(InputData[[#This Row],[PRODUCT ID]],MasterData[],2,0)</f>
        <v>Product20</v>
      </c>
      <c r="H499" t="str">
        <f>VLOOKUP(InputData[[#This Row],[PRODUCT ID]],MasterData[],3,0)</f>
        <v>Category03</v>
      </c>
      <c r="I499" t="str">
        <f>VLOOKUP(InputData[[#This Row],[PRODUCT ID]],MasterData[],4,0)</f>
        <v>Lt</v>
      </c>
      <c r="J499" s="6">
        <f>VLOOKUP(InputData[[#This Row],[PRODUCT ID]],MasterData[],5,0)</f>
        <v>61</v>
      </c>
      <c r="K499" s="6">
        <f>VLOOKUP(InputData[[#This Row],[PRODUCT ID]],MasterData[],6,0)</f>
        <v>76.25</v>
      </c>
      <c r="L499" s="6">
        <f>InputData[[#This Row],[BUYING PRIZE]]*InputData[[#This Row],[QUANTITY]]</f>
        <v>366</v>
      </c>
      <c r="M499" s="6">
        <f>InputData[[#This Row],[SELLING PRICE]]*InputData[[#This Row],[QUANTITY]]*(1-InputData[[#This Row],[DISCOUNT %]])</f>
        <v>457.5</v>
      </c>
      <c r="N499" s="5">
        <f>DAY(InputData[[#This Row],[DATE]])</f>
        <v>21</v>
      </c>
      <c r="O499" s="5" t="str">
        <f>TEXT(InputData[[#This Row],[DATE]],"MMM")</f>
        <v>Nov</v>
      </c>
      <c r="P499" s="5" t="str">
        <f>TEXT(InputData[[#This Row],[DATE]],"MMMM")</f>
        <v>November</v>
      </c>
      <c r="Q499" s="5">
        <f>YEAR(InputData[[#This Row],[DATE]])</f>
        <v>2022</v>
      </c>
    </row>
    <row r="500" spans="1:17" x14ac:dyDescent="0.25">
      <c r="A500" s="11">
        <v>44888</v>
      </c>
      <c r="B500" s="12" t="s">
        <v>81</v>
      </c>
      <c r="C500" s="3">
        <v>12</v>
      </c>
      <c r="D500" s="3" t="s">
        <v>106</v>
      </c>
      <c r="E500" s="3" t="s">
        <v>106</v>
      </c>
      <c r="F500" s="13">
        <v>0</v>
      </c>
      <c r="G500" t="str">
        <f>VLOOKUP(InputData[[#This Row],[PRODUCT ID]],MasterData[],2,0)</f>
        <v>Product36</v>
      </c>
      <c r="H500" t="str">
        <f>VLOOKUP(InputData[[#This Row],[PRODUCT ID]],MasterData[],3,0)</f>
        <v>Category04</v>
      </c>
      <c r="I500" t="str">
        <f>VLOOKUP(InputData[[#This Row],[PRODUCT ID]],MasterData[],4,0)</f>
        <v>Kg</v>
      </c>
      <c r="J500" s="6">
        <f>VLOOKUP(InputData[[#This Row],[PRODUCT ID]],MasterData[],5,0)</f>
        <v>90</v>
      </c>
      <c r="K500" s="6">
        <f>VLOOKUP(InputData[[#This Row],[PRODUCT ID]],MasterData[],6,0)</f>
        <v>96.3</v>
      </c>
      <c r="L500" s="6">
        <f>InputData[[#This Row],[BUYING PRIZE]]*InputData[[#This Row],[QUANTITY]]</f>
        <v>1080</v>
      </c>
      <c r="M500" s="6">
        <f>InputData[[#This Row],[SELLING PRICE]]*InputData[[#This Row],[QUANTITY]]*(1-InputData[[#This Row],[DISCOUNT %]])</f>
        <v>1155.5999999999999</v>
      </c>
      <c r="N500" s="5">
        <f>DAY(InputData[[#This Row],[DATE]])</f>
        <v>23</v>
      </c>
      <c r="O500" s="5" t="str">
        <f>TEXT(InputData[[#This Row],[DATE]],"MMM")</f>
        <v>Nov</v>
      </c>
      <c r="P500" s="5" t="str">
        <f>TEXT(InputData[[#This Row],[DATE]],"MMMM")</f>
        <v>November</v>
      </c>
      <c r="Q500" s="5">
        <f>YEAR(InputData[[#This Row],[DATE]])</f>
        <v>2022</v>
      </c>
    </row>
    <row r="501" spans="1:17" x14ac:dyDescent="0.25">
      <c r="A501" s="11">
        <v>44890</v>
      </c>
      <c r="B501" s="12" t="s">
        <v>14</v>
      </c>
      <c r="C501" s="3">
        <v>5</v>
      </c>
      <c r="D501" s="3" t="s">
        <v>108</v>
      </c>
      <c r="E501" s="3" t="s">
        <v>107</v>
      </c>
      <c r="F501" s="13">
        <v>0</v>
      </c>
      <c r="G501" t="str">
        <f>VLOOKUP(InputData[[#This Row],[PRODUCT ID]],MasterData[],2,0)</f>
        <v>Product04</v>
      </c>
      <c r="H501" t="str">
        <f>VLOOKUP(InputData[[#This Row],[PRODUCT ID]],MasterData[],3,0)</f>
        <v>Category01</v>
      </c>
      <c r="I501" t="str">
        <f>VLOOKUP(InputData[[#This Row],[PRODUCT ID]],MasterData[],4,0)</f>
        <v>Lt</v>
      </c>
      <c r="J501" s="6">
        <f>VLOOKUP(InputData[[#This Row],[PRODUCT ID]],MasterData[],5,0)</f>
        <v>44</v>
      </c>
      <c r="K501" s="6">
        <f>VLOOKUP(InputData[[#This Row],[PRODUCT ID]],MasterData[],6,0)</f>
        <v>48.84</v>
      </c>
      <c r="L501" s="6">
        <f>InputData[[#This Row],[BUYING PRIZE]]*InputData[[#This Row],[QUANTITY]]</f>
        <v>220</v>
      </c>
      <c r="M501" s="6">
        <f>InputData[[#This Row],[SELLING PRICE]]*InputData[[#This Row],[QUANTITY]]*(1-InputData[[#This Row],[DISCOUNT %]])</f>
        <v>244.20000000000002</v>
      </c>
      <c r="N501" s="5">
        <f>DAY(InputData[[#This Row],[DATE]])</f>
        <v>25</v>
      </c>
      <c r="O501" s="5" t="str">
        <f>TEXT(InputData[[#This Row],[DATE]],"MMM")</f>
        <v>Nov</v>
      </c>
      <c r="P501" s="5" t="str">
        <f>TEXT(InputData[[#This Row],[DATE]],"MMMM")</f>
        <v>November</v>
      </c>
      <c r="Q501" s="5">
        <f>YEAR(InputData[[#This Row],[DATE]])</f>
        <v>2022</v>
      </c>
    </row>
    <row r="502" spans="1:17" x14ac:dyDescent="0.25">
      <c r="A502" s="11">
        <v>44891</v>
      </c>
      <c r="B502" s="12" t="s">
        <v>73</v>
      </c>
      <c r="C502" s="3">
        <v>5</v>
      </c>
      <c r="D502" s="3" t="s">
        <v>108</v>
      </c>
      <c r="E502" s="3" t="s">
        <v>106</v>
      </c>
      <c r="F502" s="13">
        <v>0</v>
      </c>
      <c r="G502" t="str">
        <f>VLOOKUP(InputData[[#This Row],[PRODUCT ID]],MasterData[],2,0)</f>
        <v>Product32</v>
      </c>
      <c r="H502" t="str">
        <f>VLOOKUP(InputData[[#This Row],[PRODUCT ID]],MasterData[],3,0)</f>
        <v>Category04</v>
      </c>
      <c r="I502" t="str">
        <f>VLOOKUP(InputData[[#This Row],[PRODUCT ID]],MasterData[],4,0)</f>
        <v>Kg</v>
      </c>
      <c r="J502" s="6">
        <f>VLOOKUP(InputData[[#This Row],[PRODUCT ID]],MasterData[],5,0)</f>
        <v>89</v>
      </c>
      <c r="K502" s="6">
        <f>VLOOKUP(InputData[[#This Row],[PRODUCT ID]],MasterData[],6,0)</f>
        <v>117.48</v>
      </c>
      <c r="L502" s="6">
        <f>InputData[[#This Row],[BUYING PRIZE]]*InputData[[#This Row],[QUANTITY]]</f>
        <v>445</v>
      </c>
      <c r="M502" s="6">
        <f>InputData[[#This Row],[SELLING PRICE]]*InputData[[#This Row],[QUANTITY]]*(1-InputData[[#This Row],[DISCOUNT %]])</f>
        <v>587.4</v>
      </c>
      <c r="N502" s="5">
        <f>DAY(InputData[[#This Row],[DATE]])</f>
        <v>26</v>
      </c>
      <c r="O502" s="5" t="str">
        <f>TEXT(InputData[[#This Row],[DATE]],"MMM")</f>
        <v>Nov</v>
      </c>
      <c r="P502" s="5" t="str">
        <f>TEXT(InputData[[#This Row],[DATE]],"MMMM")</f>
        <v>November</v>
      </c>
      <c r="Q502" s="5">
        <f>YEAR(InputData[[#This Row],[DATE]])</f>
        <v>2022</v>
      </c>
    </row>
    <row r="503" spans="1:17" x14ac:dyDescent="0.25">
      <c r="A503" s="11">
        <v>44892</v>
      </c>
      <c r="B503" s="12" t="s">
        <v>77</v>
      </c>
      <c r="C503" s="3">
        <v>15</v>
      </c>
      <c r="D503" s="3" t="s">
        <v>108</v>
      </c>
      <c r="E503" s="3" t="s">
        <v>106</v>
      </c>
      <c r="F503" s="13">
        <v>0</v>
      </c>
      <c r="G503" t="str">
        <f>VLOOKUP(InputData[[#This Row],[PRODUCT ID]],MasterData[],2,0)</f>
        <v>Product34</v>
      </c>
      <c r="H503" t="str">
        <f>VLOOKUP(InputData[[#This Row],[PRODUCT ID]],MasterData[],3,0)</f>
        <v>Category04</v>
      </c>
      <c r="I503" t="str">
        <f>VLOOKUP(InputData[[#This Row],[PRODUCT ID]],MasterData[],4,0)</f>
        <v>Lt</v>
      </c>
      <c r="J503" s="6">
        <f>VLOOKUP(InputData[[#This Row],[PRODUCT ID]],MasterData[],5,0)</f>
        <v>55</v>
      </c>
      <c r="K503" s="6">
        <f>VLOOKUP(InputData[[#This Row],[PRODUCT ID]],MasterData[],6,0)</f>
        <v>58.3</v>
      </c>
      <c r="L503" s="6">
        <f>InputData[[#This Row],[BUYING PRIZE]]*InputData[[#This Row],[QUANTITY]]</f>
        <v>825</v>
      </c>
      <c r="M503" s="6">
        <f>InputData[[#This Row],[SELLING PRICE]]*InputData[[#This Row],[QUANTITY]]*(1-InputData[[#This Row],[DISCOUNT %]])</f>
        <v>874.5</v>
      </c>
      <c r="N503" s="5">
        <f>DAY(InputData[[#This Row],[DATE]])</f>
        <v>27</v>
      </c>
      <c r="O503" s="5" t="str">
        <f>TEXT(InputData[[#This Row],[DATE]],"MMM")</f>
        <v>Nov</v>
      </c>
      <c r="P503" s="5" t="str">
        <f>TEXT(InputData[[#This Row],[DATE]],"MMMM")</f>
        <v>November</v>
      </c>
      <c r="Q503" s="5">
        <f>YEAR(InputData[[#This Row],[DATE]])</f>
        <v>2022</v>
      </c>
    </row>
    <row r="504" spans="1:17" x14ac:dyDescent="0.25">
      <c r="A504" s="11">
        <v>44893</v>
      </c>
      <c r="B504" s="12" t="s">
        <v>71</v>
      </c>
      <c r="C504" s="3">
        <v>8</v>
      </c>
      <c r="D504" s="3" t="s">
        <v>108</v>
      </c>
      <c r="E504" s="3" t="s">
        <v>107</v>
      </c>
      <c r="F504" s="13">
        <v>0</v>
      </c>
      <c r="G504" t="str">
        <f>VLOOKUP(InputData[[#This Row],[PRODUCT ID]],MasterData[],2,0)</f>
        <v>Product31</v>
      </c>
      <c r="H504" t="str">
        <f>VLOOKUP(InputData[[#This Row],[PRODUCT ID]],MasterData[],3,0)</f>
        <v>Category04</v>
      </c>
      <c r="I504" t="str">
        <f>VLOOKUP(InputData[[#This Row],[PRODUCT ID]],MasterData[],4,0)</f>
        <v>Kg</v>
      </c>
      <c r="J504" s="6">
        <f>VLOOKUP(InputData[[#This Row],[PRODUCT ID]],MasterData[],5,0)</f>
        <v>93</v>
      </c>
      <c r="K504" s="6">
        <f>VLOOKUP(InputData[[#This Row],[PRODUCT ID]],MasterData[],6,0)</f>
        <v>104.16</v>
      </c>
      <c r="L504" s="6">
        <f>InputData[[#This Row],[BUYING PRIZE]]*InputData[[#This Row],[QUANTITY]]</f>
        <v>744</v>
      </c>
      <c r="M504" s="6">
        <f>InputData[[#This Row],[SELLING PRICE]]*InputData[[#This Row],[QUANTITY]]*(1-InputData[[#This Row],[DISCOUNT %]])</f>
        <v>833.28</v>
      </c>
      <c r="N504" s="5">
        <f>DAY(InputData[[#This Row],[DATE]])</f>
        <v>28</v>
      </c>
      <c r="O504" s="5" t="str">
        <f>TEXT(InputData[[#This Row],[DATE]],"MMM")</f>
        <v>Nov</v>
      </c>
      <c r="P504" s="5" t="str">
        <f>TEXT(InputData[[#This Row],[DATE]],"MMMM")</f>
        <v>November</v>
      </c>
      <c r="Q504" s="5">
        <f>YEAR(InputData[[#This Row],[DATE]])</f>
        <v>2022</v>
      </c>
    </row>
    <row r="505" spans="1:17" x14ac:dyDescent="0.25">
      <c r="A505" s="11">
        <v>44895</v>
      </c>
      <c r="B505" s="12" t="s">
        <v>37</v>
      </c>
      <c r="C505" s="3">
        <v>2</v>
      </c>
      <c r="D505" s="3" t="s">
        <v>108</v>
      </c>
      <c r="E505" s="3" t="s">
        <v>106</v>
      </c>
      <c r="F505" s="13">
        <v>0</v>
      </c>
      <c r="G505" t="str">
        <f>VLOOKUP(InputData[[#This Row],[PRODUCT ID]],MasterData[],2,0)</f>
        <v>Product15</v>
      </c>
      <c r="H505" t="str">
        <f>VLOOKUP(InputData[[#This Row],[PRODUCT ID]],MasterData[],3,0)</f>
        <v>Category02</v>
      </c>
      <c r="I505" t="str">
        <f>VLOOKUP(InputData[[#This Row],[PRODUCT ID]],MasterData[],4,0)</f>
        <v>No.</v>
      </c>
      <c r="J505" s="6">
        <f>VLOOKUP(InputData[[#This Row],[PRODUCT ID]],MasterData[],5,0)</f>
        <v>12</v>
      </c>
      <c r="K505" s="6">
        <f>VLOOKUP(InputData[[#This Row],[PRODUCT ID]],MasterData[],6,0)</f>
        <v>15.719999999999999</v>
      </c>
      <c r="L505" s="6">
        <f>InputData[[#This Row],[BUYING PRIZE]]*InputData[[#This Row],[QUANTITY]]</f>
        <v>24</v>
      </c>
      <c r="M505" s="6">
        <f>InputData[[#This Row],[SELLING PRICE]]*InputData[[#This Row],[QUANTITY]]*(1-InputData[[#This Row],[DISCOUNT %]])</f>
        <v>31.439999999999998</v>
      </c>
      <c r="N505" s="5">
        <f>DAY(InputData[[#This Row],[DATE]])</f>
        <v>30</v>
      </c>
      <c r="O505" s="5" t="str">
        <f>TEXT(InputData[[#This Row],[DATE]],"MMM")</f>
        <v>Nov</v>
      </c>
      <c r="P505" s="5" t="str">
        <f>TEXT(InputData[[#This Row],[DATE]],"MMMM")</f>
        <v>November</v>
      </c>
      <c r="Q505" s="5">
        <f>YEAR(InputData[[#This Row],[DATE]])</f>
        <v>2022</v>
      </c>
    </row>
    <row r="506" spans="1:17" x14ac:dyDescent="0.25">
      <c r="A506" s="11">
        <v>44898</v>
      </c>
      <c r="B506" s="12" t="s">
        <v>65</v>
      </c>
      <c r="C506" s="3">
        <v>5</v>
      </c>
      <c r="D506" s="3" t="s">
        <v>105</v>
      </c>
      <c r="E506" s="3" t="s">
        <v>107</v>
      </c>
      <c r="F506" s="13">
        <v>0</v>
      </c>
      <c r="G506" t="str">
        <f>VLOOKUP(InputData[[#This Row],[PRODUCT ID]],MasterData[],2,0)</f>
        <v>Product28</v>
      </c>
      <c r="H506" t="str">
        <f>VLOOKUP(InputData[[#This Row],[PRODUCT ID]],MasterData[],3,0)</f>
        <v>Category04</v>
      </c>
      <c r="I506" t="str">
        <f>VLOOKUP(InputData[[#This Row],[PRODUCT ID]],MasterData[],4,0)</f>
        <v>No.</v>
      </c>
      <c r="J506" s="6">
        <f>VLOOKUP(InputData[[#This Row],[PRODUCT ID]],MasterData[],5,0)</f>
        <v>37</v>
      </c>
      <c r="K506" s="6">
        <f>VLOOKUP(InputData[[#This Row],[PRODUCT ID]],MasterData[],6,0)</f>
        <v>41.81</v>
      </c>
      <c r="L506" s="6">
        <f>InputData[[#This Row],[BUYING PRIZE]]*InputData[[#This Row],[QUANTITY]]</f>
        <v>185</v>
      </c>
      <c r="M506" s="6">
        <f>InputData[[#This Row],[SELLING PRICE]]*InputData[[#This Row],[QUANTITY]]*(1-InputData[[#This Row],[DISCOUNT %]])</f>
        <v>209.05</v>
      </c>
      <c r="N506" s="5">
        <f>DAY(InputData[[#This Row],[DATE]])</f>
        <v>3</v>
      </c>
      <c r="O506" s="5" t="str">
        <f>TEXT(InputData[[#This Row],[DATE]],"MMM")</f>
        <v>Dec</v>
      </c>
      <c r="P506" s="5" t="str">
        <f>TEXT(InputData[[#This Row],[DATE]],"MMMM")</f>
        <v>December</v>
      </c>
      <c r="Q506" s="5">
        <f>YEAR(InputData[[#This Row],[DATE]])</f>
        <v>2022</v>
      </c>
    </row>
    <row r="507" spans="1:17" x14ac:dyDescent="0.25">
      <c r="A507" s="11">
        <v>44899</v>
      </c>
      <c r="B507" s="12" t="s">
        <v>60</v>
      </c>
      <c r="C507" s="3">
        <v>10</v>
      </c>
      <c r="D507" s="3" t="s">
        <v>108</v>
      </c>
      <c r="E507" s="3" t="s">
        <v>107</v>
      </c>
      <c r="F507" s="13">
        <v>0</v>
      </c>
      <c r="G507" t="str">
        <f>VLOOKUP(InputData[[#This Row],[PRODUCT ID]],MasterData[],2,0)</f>
        <v>Product26</v>
      </c>
      <c r="H507" t="str">
        <f>VLOOKUP(InputData[[#This Row],[PRODUCT ID]],MasterData[],3,0)</f>
        <v>Category04</v>
      </c>
      <c r="I507" t="str">
        <f>VLOOKUP(InputData[[#This Row],[PRODUCT ID]],MasterData[],4,0)</f>
        <v>No.</v>
      </c>
      <c r="J507" s="6">
        <f>VLOOKUP(InputData[[#This Row],[PRODUCT ID]],MasterData[],5,0)</f>
        <v>18</v>
      </c>
      <c r="K507" s="6">
        <f>VLOOKUP(InputData[[#This Row],[PRODUCT ID]],MasterData[],6,0)</f>
        <v>24.66</v>
      </c>
      <c r="L507" s="6">
        <f>InputData[[#This Row],[BUYING PRIZE]]*InputData[[#This Row],[QUANTITY]]</f>
        <v>180</v>
      </c>
      <c r="M507" s="6">
        <f>InputData[[#This Row],[SELLING PRICE]]*InputData[[#This Row],[QUANTITY]]*(1-InputData[[#This Row],[DISCOUNT %]])</f>
        <v>246.6</v>
      </c>
      <c r="N507" s="5">
        <f>DAY(InputData[[#This Row],[DATE]])</f>
        <v>4</v>
      </c>
      <c r="O507" s="5" t="str">
        <f>TEXT(InputData[[#This Row],[DATE]],"MMM")</f>
        <v>Dec</v>
      </c>
      <c r="P507" s="5" t="str">
        <f>TEXT(InputData[[#This Row],[DATE]],"MMMM")</f>
        <v>December</v>
      </c>
      <c r="Q507" s="5">
        <f>YEAR(InputData[[#This Row],[DATE]])</f>
        <v>2022</v>
      </c>
    </row>
    <row r="508" spans="1:17" x14ac:dyDescent="0.25">
      <c r="A508" s="11">
        <v>44899</v>
      </c>
      <c r="B508" s="12" t="s">
        <v>98</v>
      </c>
      <c r="C508" s="3">
        <v>15</v>
      </c>
      <c r="D508" s="3" t="s">
        <v>108</v>
      </c>
      <c r="E508" s="3" t="s">
        <v>107</v>
      </c>
      <c r="F508" s="13">
        <v>0</v>
      </c>
      <c r="G508" t="str">
        <f>VLOOKUP(InputData[[#This Row],[PRODUCT ID]],MasterData[],2,0)</f>
        <v>Product44</v>
      </c>
      <c r="H508" t="str">
        <f>VLOOKUP(InputData[[#This Row],[PRODUCT ID]],MasterData[],3,0)</f>
        <v>Category05</v>
      </c>
      <c r="I508" t="str">
        <f>VLOOKUP(InputData[[#This Row],[PRODUCT ID]],MasterData[],4,0)</f>
        <v>Kg</v>
      </c>
      <c r="J508" s="6">
        <f>VLOOKUP(InputData[[#This Row],[PRODUCT ID]],MasterData[],5,0)</f>
        <v>76</v>
      </c>
      <c r="K508" s="6">
        <f>VLOOKUP(InputData[[#This Row],[PRODUCT ID]],MasterData[],6,0)</f>
        <v>82.08</v>
      </c>
      <c r="L508" s="6">
        <f>InputData[[#This Row],[BUYING PRIZE]]*InputData[[#This Row],[QUANTITY]]</f>
        <v>1140</v>
      </c>
      <c r="M508" s="6">
        <f>InputData[[#This Row],[SELLING PRICE]]*InputData[[#This Row],[QUANTITY]]*(1-InputData[[#This Row],[DISCOUNT %]])</f>
        <v>1231.2</v>
      </c>
      <c r="N508" s="5">
        <f>DAY(InputData[[#This Row],[DATE]])</f>
        <v>4</v>
      </c>
      <c r="O508" s="5" t="str">
        <f>TEXT(InputData[[#This Row],[DATE]],"MMM")</f>
        <v>Dec</v>
      </c>
      <c r="P508" s="5" t="str">
        <f>TEXT(InputData[[#This Row],[DATE]],"MMMM")</f>
        <v>December</v>
      </c>
      <c r="Q508" s="5">
        <f>YEAR(InputData[[#This Row],[DATE]])</f>
        <v>2022</v>
      </c>
    </row>
    <row r="509" spans="1:17" x14ac:dyDescent="0.25">
      <c r="A509" s="11">
        <v>44902</v>
      </c>
      <c r="B509" s="12" t="s">
        <v>86</v>
      </c>
      <c r="C509" s="3">
        <v>12</v>
      </c>
      <c r="D509" s="3" t="s">
        <v>108</v>
      </c>
      <c r="E509" s="3" t="s">
        <v>107</v>
      </c>
      <c r="F509" s="13">
        <v>0</v>
      </c>
      <c r="G509" t="str">
        <f>VLOOKUP(InputData[[#This Row],[PRODUCT ID]],MasterData[],2,0)</f>
        <v>Product38</v>
      </c>
      <c r="H509" t="str">
        <f>VLOOKUP(InputData[[#This Row],[PRODUCT ID]],MasterData[],3,0)</f>
        <v>Category05</v>
      </c>
      <c r="I509" t="str">
        <f>VLOOKUP(InputData[[#This Row],[PRODUCT ID]],MasterData[],4,0)</f>
        <v>Kg</v>
      </c>
      <c r="J509" s="6">
        <f>VLOOKUP(InputData[[#This Row],[PRODUCT ID]],MasterData[],5,0)</f>
        <v>72</v>
      </c>
      <c r="K509" s="6">
        <f>VLOOKUP(InputData[[#This Row],[PRODUCT ID]],MasterData[],6,0)</f>
        <v>79.92</v>
      </c>
      <c r="L509" s="6">
        <f>InputData[[#This Row],[BUYING PRIZE]]*InputData[[#This Row],[QUANTITY]]</f>
        <v>864</v>
      </c>
      <c r="M509" s="6">
        <f>InputData[[#This Row],[SELLING PRICE]]*InputData[[#This Row],[QUANTITY]]*(1-InputData[[#This Row],[DISCOUNT %]])</f>
        <v>959.04</v>
      </c>
      <c r="N509" s="5">
        <f>DAY(InputData[[#This Row],[DATE]])</f>
        <v>7</v>
      </c>
      <c r="O509" s="5" t="str">
        <f>TEXT(InputData[[#This Row],[DATE]],"MMM")</f>
        <v>Dec</v>
      </c>
      <c r="P509" s="5" t="str">
        <f>TEXT(InputData[[#This Row],[DATE]],"MMMM")</f>
        <v>December</v>
      </c>
      <c r="Q509" s="5">
        <f>YEAR(InputData[[#This Row],[DATE]])</f>
        <v>2022</v>
      </c>
    </row>
    <row r="510" spans="1:17" x14ac:dyDescent="0.25">
      <c r="A510" s="11">
        <v>44902</v>
      </c>
      <c r="B510" s="12" t="s">
        <v>39</v>
      </c>
      <c r="C510" s="3">
        <v>13</v>
      </c>
      <c r="D510" s="3" t="s">
        <v>108</v>
      </c>
      <c r="E510" s="3" t="s">
        <v>106</v>
      </c>
      <c r="F510" s="13">
        <v>0</v>
      </c>
      <c r="G510" t="str">
        <f>VLOOKUP(InputData[[#This Row],[PRODUCT ID]],MasterData[],2,0)</f>
        <v>Product16</v>
      </c>
      <c r="H510" t="str">
        <f>VLOOKUP(InputData[[#This Row],[PRODUCT ID]],MasterData[],3,0)</f>
        <v>Category02</v>
      </c>
      <c r="I510" t="str">
        <f>VLOOKUP(InputData[[#This Row],[PRODUCT ID]],MasterData[],4,0)</f>
        <v>No.</v>
      </c>
      <c r="J510" s="6">
        <f>VLOOKUP(InputData[[#This Row],[PRODUCT ID]],MasterData[],5,0)</f>
        <v>13</v>
      </c>
      <c r="K510" s="6">
        <f>VLOOKUP(InputData[[#This Row],[PRODUCT ID]],MasterData[],6,0)</f>
        <v>16.64</v>
      </c>
      <c r="L510" s="6">
        <f>InputData[[#This Row],[BUYING PRIZE]]*InputData[[#This Row],[QUANTITY]]</f>
        <v>169</v>
      </c>
      <c r="M510" s="6">
        <f>InputData[[#This Row],[SELLING PRICE]]*InputData[[#This Row],[QUANTITY]]*(1-InputData[[#This Row],[DISCOUNT %]])</f>
        <v>216.32</v>
      </c>
      <c r="N510" s="5">
        <f>DAY(InputData[[#This Row],[DATE]])</f>
        <v>7</v>
      </c>
      <c r="O510" s="5" t="str">
        <f>TEXT(InputData[[#This Row],[DATE]],"MMM")</f>
        <v>Dec</v>
      </c>
      <c r="P510" s="5" t="str">
        <f>TEXT(InputData[[#This Row],[DATE]],"MMMM")</f>
        <v>December</v>
      </c>
      <c r="Q510" s="5">
        <f>YEAR(InputData[[#This Row],[DATE]])</f>
        <v>2022</v>
      </c>
    </row>
    <row r="511" spans="1:17" x14ac:dyDescent="0.25">
      <c r="A511" s="11">
        <v>44902</v>
      </c>
      <c r="B511" s="12" t="s">
        <v>86</v>
      </c>
      <c r="C511" s="3">
        <v>5</v>
      </c>
      <c r="D511" s="3" t="s">
        <v>108</v>
      </c>
      <c r="E511" s="3" t="s">
        <v>107</v>
      </c>
      <c r="F511" s="13">
        <v>0</v>
      </c>
      <c r="G511" t="str">
        <f>VLOOKUP(InputData[[#This Row],[PRODUCT ID]],MasterData[],2,0)</f>
        <v>Product38</v>
      </c>
      <c r="H511" t="str">
        <f>VLOOKUP(InputData[[#This Row],[PRODUCT ID]],MasterData[],3,0)</f>
        <v>Category05</v>
      </c>
      <c r="I511" t="str">
        <f>VLOOKUP(InputData[[#This Row],[PRODUCT ID]],MasterData[],4,0)</f>
        <v>Kg</v>
      </c>
      <c r="J511" s="6">
        <f>VLOOKUP(InputData[[#This Row],[PRODUCT ID]],MasterData[],5,0)</f>
        <v>72</v>
      </c>
      <c r="K511" s="6">
        <f>VLOOKUP(InputData[[#This Row],[PRODUCT ID]],MasterData[],6,0)</f>
        <v>79.92</v>
      </c>
      <c r="L511" s="6">
        <f>InputData[[#This Row],[BUYING PRIZE]]*InputData[[#This Row],[QUANTITY]]</f>
        <v>360</v>
      </c>
      <c r="M511" s="6">
        <f>InputData[[#This Row],[SELLING PRICE]]*InputData[[#This Row],[QUANTITY]]*(1-InputData[[#This Row],[DISCOUNT %]])</f>
        <v>399.6</v>
      </c>
      <c r="N511" s="5">
        <f>DAY(InputData[[#This Row],[DATE]])</f>
        <v>7</v>
      </c>
      <c r="O511" s="5" t="str">
        <f>TEXT(InputData[[#This Row],[DATE]],"MMM")</f>
        <v>Dec</v>
      </c>
      <c r="P511" s="5" t="str">
        <f>TEXT(InputData[[#This Row],[DATE]],"MMMM")</f>
        <v>December</v>
      </c>
      <c r="Q511" s="5">
        <f>YEAR(InputData[[#This Row],[DATE]])</f>
        <v>2022</v>
      </c>
    </row>
    <row r="512" spans="1:17" x14ac:dyDescent="0.25">
      <c r="A512" s="11">
        <v>44906</v>
      </c>
      <c r="B512" s="12" t="s">
        <v>63</v>
      </c>
      <c r="C512" s="3">
        <v>5</v>
      </c>
      <c r="D512" s="3" t="s">
        <v>108</v>
      </c>
      <c r="E512" s="3" t="s">
        <v>106</v>
      </c>
      <c r="F512" s="13">
        <v>0</v>
      </c>
      <c r="G512" t="str">
        <f>VLOOKUP(InputData[[#This Row],[PRODUCT ID]],MasterData[],2,0)</f>
        <v>Product27</v>
      </c>
      <c r="H512" t="str">
        <f>VLOOKUP(InputData[[#This Row],[PRODUCT ID]],MasterData[],3,0)</f>
        <v>Category04</v>
      </c>
      <c r="I512" t="str">
        <f>VLOOKUP(InputData[[#This Row],[PRODUCT ID]],MasterData[],4,0)</f>
        <v>Lt</v>
      </c>
      <c r="J512" s="6">
        <f>VLOOKUP(InputData[[#This Row],[PRODUCT ID]],MasterData[],5,0)</f>
        <v>48</v>
      </c>
      <c r="K512" s="6">
        <f>VLOOKUP(InputData[[#This Row],[PRODUCT ID]],MasterData[],6,0)</f>
        <v>57.120000000000005</v>
      </c>
      <c r="L512" s="6">
        <f>InputData[[#This Row],[BUYING PRIZE]]*InputData[[#This Row],[QUANTITY]]</f>
        <v>240</v>
      </c>
      <c r="M512" s="6">
        <f>InputData[[#This Row],[SELLING PRICE]]*InputData[[#This Row],[QUANTITY]]*(1-InputData[[#This Row],[DISCOUNT %]])</f>
        <v>285.60000000000002</v>
      </c>
      <c r="N512" s="5">
        <f>DAY(InputData[[#This Row],[DATE]])</f>
        <v>11</v>
      </c>
      <c r="O512" s="5" t="str">
        <f>TEXT(InputData[[#This Row],[DATE]],"MMM")</f>
        <v>Dec</v>
      </c>
      <c r="P512" s="5" t="str">
        <f>TEXT(InputData[[#This Row],[DATE]],"MMMM")</f>
        <v>December</v>
      </c>
      <c r="Q512" s="5">
        <f>YEAR(InputData[[#This Row],[DATE]])</f>
        <v>2022</v>
      </c>
    </row>
    <row r="513" spans="1:17" x14ac:dyDescent="0.25">
      <c r="A513" s="11">
        <v>44906</v>
      </c>
      <c r="B513" s="12" t="s">
        <v>33</v>
      </c>
      <c r="C513" s="3">
        <v>9</v>
      </c>
      <c r="D513" s="3" t="s">
        <v>105</v>
      </c>
      <c r="E513" s="3" t="s">
        <v>106</v>
      </c>
      <c r="F513" s="13">
        <v>0</v>
      </c>
      <c r="G513" t="str">
        <f>VLOOKUP(InputData[[#This Row],[PRODUCT ID]],MasterData[],2,0)</f>
        <v>Product13</v>
      </c>
      <c r="H513" t="str">
        <f>VLOOKUP(InputData[[#This Row],[PRODUCT ID]],MasterData[],3,0)</f>
        <v>Category02</v>
      </c>
      <c r="I513" t="str">
        <f>VLOOKUP(InputData[[#This Row],[PRODUCT ID]],MasterData[],4,0)</f>
        <v>Kg</v>
      </c>
      <c r="J513" s="6">
        <f>VLOOKUP(InputData[[#This Row],[PRODUCT ID]],MasterData[],5,0)</f>
        <v>112</v>
      </c>
      <c r="K513" s="6">
        <f>VLOOKUP(InputData[[#This Row],[PRODUCT ID]],MasterData[],6,0)</f>
        <v>122.08</v>
      </c>
      <c r="L513" s="6">
        <f>InputData[[#This Row],[BUYING PRIZE]]*InputData[[#This Row],[QUANTITY]]</f>
        <v>1008</v>
      </c>
      <c r="M513" s="6">
        <f>InputData[[#This Row],[SELLING PRICE]]*InputData[[#This Row],[QUANTITY]]*(1-InputData[[#This Row],[DISCOUNT %]])</f>
        <v>1098.72</v>
      </c>
      <c r="N513" s="5">
        <f>DAY(InputData[[#This Row],[DATE]])</f>
        <v>11</v>
      </c>
      <c r="O513" s="5" t="str">
        <f>TEXT(InputData[[#This Row],[DATE]],"MMM")</f>
        <v>Dec</v>
      </c>
      <c r="P513" s="5" t="str">
        <f>TEXT(InputData[[#This Row],[DATE]],"MMMM")</f>
        <v>December</v>
      </c>
      <c r="Q513" s="5">
        <f>YEAR(InputData[[#This Row],[DATE]])</f>
        <v>2022</v>
      </c>
    </row>
    <row r="514" spans="1:17" x14ac:dyDescent="0.25">
      <c r="A514" s="11">
        <v>44906</v>
      </c>
      <c r="B514" s="12" t="s">
        <v>35</v>
      </c>
      <c r="C514" s="3">
        <v>10</v>
      </c>
      <c r="D514" s="3" t="s">
        <v>106</v>
      </c>
      <c r="E514" s="3" t="s">
        <v>107</v>
      </c>
      <c r="F514" s="13">
        <v>0</v>
      </c>
      <c r="G514" t="str">
        <f>VLOOKUP(InputData[[#This Row],[PRODUCT ID]],MasterData[],2,0)</f>
        <v>Product14</v>
      </c>
      <c r="H514" t="str">
        <f>VLOOKUP(InputData[[#This Row],[PRODUCT ID]],MasterData[],3,0)</f>
        <v>Category02</v>
      </c>
      <c r="I514" t="str">
        <f>VLOOKUP(InputData[[#This Row],[PRODUCT ID]],MasterData[],4,0)</f>
        <v>Kg</v>
      </c>
      <c r="J514" s="6">
        <f>VLOOKUP(InputData[[#This Row],[PRODUCT ID]],MasterData[],5,0)</f>
        <v>112</v>
      </c>
      <c r="K514" s="6">
        <f>VLOOKUP(InputData[[#This Row],[PRODUCT ID]],MasterData[],6,0)</f>
        <v>146.72</v>
      </c>
      <c r="L514" s="6">
        <f>InputData[[#This Row],[BUYING PRIZE]]*InputData[[#This Row],[QUANTITY]]</f>
        <v>1120</v>
      </c>
      <c r="M514" s="6">
        <f>InputData[[#This Row],[SELLING PRICE]]*InputData[[#This Row],[QUANTITY]]*(1-InputData[[#This Row],[DISCOUNT %]])</f>
        <v>1467.2</v>
      </c>
      <c r="N514" s="5">
        <f>DAY(InputData[[#This Row],[DATE]])</f>
        <v>11</v>
      </c>
      <c r="O514" s="5" t="str">
        <f>TEXT(InputData[[#This Row],[DATE]],"MMM")</f>
        <v>Dec</v>
      </c>
      <c r="P514" s="5" t="str">
        <f>TEXT(InputData[[#This Row],[DATE]],"MMMM")</f>
        <v>December</v>
      </c>
      <c r="Q514" s="5">
        <f>YEAR(InputData[[#This Row],[DATE]])</f>
        <v>2022</v>
      </c>
    </row>
    <row r="515" spans="1:17" x14ac:dyDescent="0.25">
      <c r="A515" s="11">
        <v>44907</v>
      </c>
      <c r="B515" s="12" t="s">
        <v>69</v>
      </c>
      <c r="C515" s="3">
        <v>9</v>
      </c>
      <c r="D515" s="3" t="s">
        <v>105</v>
      </c>
      <c r="E515" s="3" t="s">
        <v>107</v>
      </c>
      <c r="F515" s="13">
        <v>0</v>
      </c>
      <c r="G515" t="str">
        <f>VLOOKUP(InputData[[#This Row],[PRODUCT ID]],MasterData[],2,0)</f>
        <v>Product30</v>
      </c>
      <c r="H515" t="str">
        <f>VLOOKUP(InputData[[#This Row],[PRODUCT ID]],MasterData[],3,0)</f>
        <v>Category04</v>
      </c>
      <c r="I515" t="str">
        <f>VLOOKUP(InputData[[#This Row],[PRODUCT ID]],MasterData[],4,0)</f>
        <v>Ft</v>
      </c>
      <c r="J515" s="6">
        <f>VLOOKUP(InputData[[#This Row],[PRODUCT ID]],MasterData[],5,0)</f>
        <v>148</v>
      </c>
      <c r="K515" s="6">
        <f>VLOOKUP(InputData[[#This Row],[PRODUCT ID]],MasterData[],6,0)</f>
        <v>201.28</v>
      </c>
      <c r="L515" s="6">
        <f>InputData[[#This Row],[BUYING PRIZE]]*InputData[[#This Row],[QUANTITY]]</f>
        <v>1332</v>
      </c>
      <c r="M515" s="6">
        <f>InputData[[#This Row],[SELLING PRICE]]*InputData[[#This Row],[QUANTITY]]*(1-InputData[[#This Row],[DISCOUNT %]])</f>
        <v>1811.52</v>
      </c>
      <c r="N515" s="5">
        <f>DAY(InputData[[#This Row],[DATE]])</f>
        <v>12</v>
      </c>
      <c r="O515" s="5" t="str">
        <f>TEXT(InputData[[#This Row],[DATE]],"MMM")</f>
        <v>Dec</v>
      </c>
      <c r="P515" s="5" t="str">
        <f>TEXT(InputData[[#This Row],[DATE]],"MMMM")</f>
        <v>December</v>
      </c>
      <c r="Q515" s="5">
        <f>YEAR(InputData[[#This Row],[DATE]])</f>
        <v>2022</v>
      </c>
    </row>
    <row r="516" spans="1:17" x14ac:dyDescent="0.25">
      <c r="A516" s="11">
        <v>44907</v>
      </c>
      <c r="B516" s="12" t="s">
        <v>92</v>
      </c>
      <c r="C516" s="3">
        <v>10</v>
      </c>
      <c r="D516" s="3" t="s">
        <v>105</v>
      </c>
      <c r="E516" s="3" t="s">
        <v>106</v>
      </c>
      <c r="F516" s="13">
        <v>0</v>
      </c>
      <c r="G516" t="str">
        <f>VLOOKUP(InputData[[#This Row],[PRODUCT ID]],MasterData[],2,0)</f>
        <v>Product41</v>
      </c>
      <c r="H516" t="str">
        <f>VLOOKUP(InputData[[#This Row],[PRODUCT ID]],MasterData[],3,0)</f>
        <v>Category05</v>
      </c>
      <c r="I516" t="str">
        <f>VLOOKUP(InputData[[#This Row],[PRODUCT ID]],MasterData[],4,0)</f>
        <v>Ft</v>
      </c>
      <c r="J516" s="6">
        <f>VLOOKUP(InputData[[#This Row],[PRODUCT ID]],MasterData[],5,0)</f>
        <v>138</v>
      </c>
      <c r="K516" s="6">
        <f>VLOOKUP(InputData[[#This Row],[PRODUCT ID]],MasterData[],6,0)</f>
        <v>173.88</v>
      </c>
      <c r="L516" s="6">
        <f>InputData[[#This Row],[BUYING PRIZE]]*InputData[[#This Row],[QUANTITY]]</f>
        <v>1380</v>
      </c>
      <c r="M516" s="6">
        <f>InputData[[#This Row],[SELLING PRICE]]*InputData[[#This Row],[QUANTITY]]*(1-InputData[[#This Row],[DISCOUNT %]])</f>
        <v>1738.8</v>
      </c>
      <c r="N516" s="5">
        <f>DAY(InputData[[#This Row],[DATE]])</f>
        <v>12</v>
      </c>
      <c r="O516" s="5" t="str">
        <f>TEXT(InputData[[#This Row],[DATE]],"MMM")</f>
        <v>Dec</v>
      </c>
      <c r="P516" s="5" t="str">
        <f>TEXT(InputData[[#This Row],[DATE]],"MMMM")</f>
        <v>December</v>
      </c>
      <c r="Q516" s="5">
        <f>YEAR(InputData[[#This Row],[DATE]])</f>
        <v>2022</v>
      </c>
    </row>
    <row r="517" spans="1:17" x14ac:dyDescent="0.25">
      <c r="A517" s="11">
        <v>44909</v>
      </c>
      <c r="B517" s="12" t="s">
        <v>16</v>
      </c>
      <c r="C517" s="3">
        <v>4</v>
      </c>
      <c r="D517" s="3" t="s">
        <v>108</v>
      </c>
      <c r="E517" s="3" t="s">
        <v>107</v>
      </c>
      <c r="F517" s="13">
        <v>0</v>
      </c>
      <c r="G517" t="str">
        <f>VLOOKUP(InputData[[#This Row],[PRODUCT ID]],MasterData[],2,0)</f>
        <v>Product05</v>
      </c>
      <c r="H517" t="str">
        <f>VLOOKUP(InputData[[#This Row],[PRODUCT ID]],MasterData[],3,0)</f>
        <v>Category01</v>
      </c>
      <c r="I517" t="str">
        <f>VLOOKUP(InputData[[#This Row],[PRODUCT ID]],MasterData[],4,0)</f>
        <v>Ft</v>
      </c>
      <c r="J517" s="6">
        <f>VLOOKUP(InputData[[#This Row],[PRODUCT ID]],MasterData[],5,0)</f>
        <v>133</v>
      </c>
      <c r="K517" s="6">
        <f>VLOOKUP(InputData[[#This Row],[PRODUCT ID]],MasterData[],6,0)</f>
        <v>155.61000000000001</v>
      </c>
      <c r="L517" s="6">
        <f>InputData[[#This Row],[BUYING PRIZE]]*InputData[[#This Row],[QUANTITY]]</f>
        <v>532</v>
      </c>
      <c r="M517" s="6">
        <f>InputData[[#This Row],[SELLING PRICE]]*InputData[[#This Row],[QUANTITY]]*(1-InputData[[#This Row],[DISCOUNT %]])</f>
        <v>622.44000000000005</v>
      </c>
      <c r="N517" s="5">
        <f>DAY(InputData[[#This Row],[DATE]])</f>
        <v>14</v>
      </c>
      <c r="O517" s="5" t="str">
        <f>TEXT(InputData[[#This Row],[DATE]],"MMM")</f>
        <v>Dec</v>
      </c>
      <c r="P517" s="5" t="str">
        <f>TEXT(InputData[[#This Row],[DATE]],"MMMM")</f>
        <v>December</v>
      </c>
      <c r="Q517" s="5">
        <f>YEAR(InputData[[#This Row],[DATE]])</f>
        <v>2022</v>
      </c>
    </row>
    <row r="518" spans="1:17" x14ac:dyDescent="0.25">
      <c r="A518" s="11">
        <v>44910</v>
      </c>
      <c r="B518" s="12" t="s">
        <v>24</v>
      </c>
      <c r="C518" s="3">
        <v>13</v>
      </c>
      <c r="D518" s="3" t="s">
        <v>108</v>
      </c>
      <c r="E518" s="3" t="s">
        <v>106</v>
      </c>
      <c r="F518" s="13">
        <v>0</v>
      </c>
      <c r="G518" t="str">
        <f>VLOOKUP(InputData[[#This Row],[PRODUCT ID]],MasterData[],2,0)</f>
        <v>Product09</v>
      </c>
      <c r="H518" t="str">
        <f>VLOOKUP(InputData[[#This Row],[PRODUCT ID]],MasterData[],3,0)</f>
        <v>Category01</v>
      </c>
      <c r="I518" t="str">
        <f>VLOOKUP(InputData[[#This Row],[PRODUCT ID]],MasterData[],4,0)</f>
        <v>No.</v>
      </c>
      <c r="J518" s="6">
        <f>VLOOKUP(InputData[[#This Row],[PRODUCT ID]],MasterData[],5,0)</f>
        <v>6</v>
      </c>
      <c r="K518" s="6">
        <f>VLOOKUP(InputData[[#This Row],[PRODUCT ID]],MasterData[],6,0)</f>
        <v>7.8599999999999994</v>
      </c>
      <c r="L518" s="6">
        <f>InputData[[#This Row],[BUYING PRIZE]]*InputData[[#This Row],[QUANTITY]]</f>
        <v>78</v>
      </c>
      <c r="M518" s="6">
        <f>InputData[[#This Row],[SELLING PRICE]]*InputData[[#This Row],[QUANTITY]]*(1-InputData[[#This Row],[DISCOUNT %]])</f>
        <v>102.17999999999999</v>
      </c>
      <c r="N518" s="5">
        <f>DAY(InputData[[#This Row],[DATE]])</f>
        <v>15</v>
      </c>
      <c r="O518" s="5" t="str">
        <f>TEXT(InputData[[#This Row],[DATE]],"MMM")</f>
        <v>Dec</v>
      </c>
      <c r="P518" s="5" t="str">
        <f>TEXT(InputData[[#This Row],[DATE]],"MMMM")</f>
        <v>December</v>
      </c>
      <c r="Q518" s="5">
        <f>YEAR(InputData[[#This Row],[DATE]])</f>
        <v>2022</v>
      </c>
    </row>
    <row r="519" spans="1:17" x14ac:dyDescent="0.25">
      <c r="A519" s="11">
        <v>44914</v>
      </c>
      <c r="B519" s="12" t="s">
        <v>98</v>
      </c>
      <c r="C519" s="3">
        <v>7</v>
      </c>
      <c r="D519" s="3" t="s">
        <v>108</v>
      </c>
      <c r="E519" s="3" t="s">
        <v>106</v>
      </c>
      <c r="F519" s="13">
        <v>0</v>
      </c>
      <c r="G519" t="str">
        <f>VLOOKUP(InputData[[#This Row],[PRODUCT ID]],MasterData[],2,0)</f>
        <v>Product44</v>
      </c>
      <c r="H519" t="str">
        <f>VLOOKUP(InputData[[#This Row],[PRODUCT ID]],MasterData[],3,0)</f>
        <v>Category05</v>
      </c>
      <c r="I519" t="str">
        <f>VLOOKUP(InputData[[#This Row],[PRODUCT ID]],MasterData[],4,0)</f>
        <v>Kg</v>
      </c>
      <c r="J519" s="6">
        <f>VLOOKUP(InputData[[#This Row],[PRODUCT ID]],MasterData[],5,0)</f>
        <v>76</v>
      </c>
      <c r="K519" s="6">
        <f>VLOOKUP(InputData[[#This Row],[PRODUCT ID]],MasterData[],6,0)</f>
        <v>82.08</v>
      </c>
      <c r="L519" s="6">
        <f>InputData[[#This Row],[BUYING PRIZE]]*InputData[[#This Row],[QUANTITY]]</f>
        <v>532</v>
      </c>
      <c r="M519" s="6">
        <f>InputData[[#This Row],[SELLING PRICE]]*InputData[[#This Row],[QUANTITY]]*(1-InputData[[#This Row],[DISCOUNT %]])</f>
        <v>574.55999999999995</v>
      </c>
      <c r="N519" s="5">
        <f>DAY(InputData[[#This Row],[DATE]])</f>
        <v>19</v>
      </c>
      <c r="O519" s="5" t="str">
        <f>TEXT(InputData[[#This Row],[DATE]],"MMM")</f>
        <v>Dec</v>
      </c>
      <c r="P519" s="5" t="str">
        <f>TEXT(InputData[[#This Row],[DATE]],"MMMM")</f>
        <v>December</v>
      </c>
      <c r="Q519" s="5">
        <f>YEAR(InputData[[#This Row],[DATE]])</f>
        <v>2022</v>
      </c>
    </row>
    <row r="520" spans="1:17" x14ac:dyDescent="0.25">
      <c r="A520" s="11">
        <v>44914</v>
      </c>
      <c r="B520" s="12" t="s">
        <v>29</v>
      </c>
      <c r="C520" s="3">
        <v>14</v>
      </c>
      <c r="D520" s="3" t="s">
        <v>108</v>
      </c>
      <c r="E520" s="3" t="s">
        <v>107</v>
      </c>
      <c r="F520" s="13">
        <v>0</v>
      </c>
      <c r="G520" t="str">
        <f>VLOOKUP(InputData[[#This Row],[PRODUCT ID]],MasterData[],2,0)</f>
        <v>Product11</v>
      </c>
      <c r="H520" t="str">
        <f>VLOOKUP(InputData[[#This Row],[PRODUCT ID]],MasterData[],3,0)</f>
        <v>Category02</v>
      </c>
      <c r="I520" t="str">
        <f>VLOOKUP(InputData[[#This Row],[PRODUCT ID]],MasterData[],4,0)</f>
        <v>Lt</v>
      </c>
      <c r="J520" s="6">
        <f>VLOOKUP(InputData[[#This Row],[PRODUCT ID]],MasterData[],5,0)</f>
        <v>44</v>
      </c>
      <c r="K520" s="6">
        <f>VLOOKUP(InputData[[#This Row],[PRODUCT ID]],MasterData[],6,0)</f>
        <v>48.4</v>
      </c>
      <c r="L520" s="6">
        <f>InputData[[#This Row],[BUYING PRIZE]]*InputData[[#This Row],[QUANTITY]]</f>
        <v>616</v>
      </c>
      <c r="M520" s="6">
        <f>InputData[[#This Row],[SELLING PRICE]]*InputData[[#This Row],[QUANTITY]]*(1-InputData[[#This Row],[DISCOUNT %]])</f>
        <v>677.6</v>
      </c>
      <c r="N520" s="5">
        <f>DAY(InputData[[#This Row],[DATE]])</f>
        <v>19</v>
      </c>
      <c r="O520" s="5" t="str">
        <f>TEXT(InputData[[#This Row],[DATE]],"MMM")</f>
        <v>Dec</v>
      </c>
      <c r="P520" s="5" t="str">
        <f>TEXT(InputData[[#This Row],[DATE]],"MMMM")</f>
        <v>December</v>
      </c>
      <c r="Q520" s="5">
        <f>YEAR(InputData[[#This Row],[DATE]])</f>
        <v>2022</v>
      </c>
    </row>
    <row r="521" spans="1:17" x14ac:dyDescent="0.25">
      <c r="A521" s="11">
        <v>44914</v>
      </c>
      <c r="B521" s="12" t="s">
        <v>24</v>
      </c>
      <c r="C521" s="3">
        <v>11</v>
      </c>
      <c r="D521" s="3" t="s">
        <v>106</v>
      </c>
      <c r="E521" s="3" t="s">
        <v>106</v>
      </c>
      <c r="F521" s="13">
        <v>0</v>
      </c>
      <c r="G521" t="str">
        <f>VLOOKUP(InputData[[#This Row],[PRODUCT ID]],MasterData[],2,0)</f>
        <v>Product09</v>
      </c>
      <c r="H521" t="str">
        <f>VLOOKUP(InputData[[#This Row],[PRODUCT ID]],MasterData[],3,0)</f>
        <v>Category01</v>
      </c>
      <c r="I521" t="str">
        <f>VLOOKUP(InputData[[#This Row],[PRODUCT ID]],MasterData[],4,0)</f>
        <v>No.</v>
      </c>
      <c r="J521" s="6">
        <f>VLOOKUP(InputData[[#This Row],[PRODUCT ID]],MasterData[],5,0)</f>
        <v>6</v>
      </c>
      <c r="K521" s="6">
        <f>VLOOKUP(InputData[[#This Row],[PRODUCT ID]],MasterData[],6,0)</f>
        <v>7.8599999999999994</v>
      </c>
      <c r="L521" s="6">
        <f>InputData[[#This Row],[BUYING PRIZE]]*InputData[[#This Row],[QUANTITY]]</f>
        <v>66</v>
      </c>
      <c r="M521" s="6">
        <f>InputData[[#This Row],[SELLING PRICE]]*InputData[[#This Row],[QUANTITY]]*(1-InputData[[#This Row],[DISCOUNT %]])</f>
        <v>86.46</v>
      </c>
      <c r="N521" s="5">
        <f>DAY(InputData[[#This Row],[DATE]])</f>
        <v>19</v>
      </c>
      <c r="O521" s="5" t="str">
        <f>TEXT(InputData[[#This Row],[DATE]],"MMM")</f>
        <v>Dec</v>
      </c>
      <c r="P521" s="5" t="str">
        <f>TEXT(InputData[[#This Row],[DATE]],"MMMM")</f>
        <v>December</v>
      </c>
      <c r="Q521" s="5">
        <f>YEAR(InputData[[#This Row],[DATE]])</f>
        <v>2022</v>
      </c>
    </row>
    <row r="522" spans="1:17" x14ac:dyDescent="0.25">
      <c r="A522" s="11">
        <v>44916</v>
      </c>
      <c r="B522" s="12" t="s">
        <v>18</v>
      </c>
      <c r="C522" s="3">
        <v>10</v>
      </c>
      <c r="D522" s="3" t="s">
        <v>108</v>
      </c>
      <c r="E522" s="3" t="s">
        <v>106</v>
      </c>
      <c r="F522" s="13">
        <v>0</v>
      </c>
      <c r="G522" t="str">
        <f>VLOOKUP(InputData[[#This Row],[PRODUCT ID]],MasterData[],2,0)</f>
        <v>Product06</v>
      </c>
      <c r="H522" t="str">
        <f>VLOOKUP(InputData[[#This Row],[PRODUCT ID]],MasterData[],3,0)</f>
        <v>Category01</v>
      </c>
      <c r="I522" t="str">
        <f>VLOOKUP(InputData[[#This Row],[PRODUCT ID]],MasterData[],4,0)</f>
        <v>Kg</v>
      </c>
      <c r="J522" s="6">
        <f>VLOOKUP(InputData[[#This Row],[PRODUCT ID]],MasterData[],5,0)</f>
        <v>75</v>
      </c>
      <c r="K522" s="6">
        <f>VLOOKUP(InputData[[#This Row],[PRODUCT ID]],MasterData[],6,0)</f>
        <v>85.5</v>
      </c>
      <c r="L522" s="6">
        <f>InputData[[#This Row],[BUYING PRIZE]]*InputData[[#This Row],[QUANTITY]]</f>
        <v>750</v>
      </c>
      <c r="M522" s="6">
        <f>InputData[[#This Row],[SELLING PRICE]]*InputData[[#This Row],[QUANTITY]]*(1-InputData[[#This Row],[DISCOUNT %]])</f>
        <v>855</v>
      </c>
      <c r="N522" s="5">
        <f>DAY(InputData[[#This Row],[DATE]])</f>
        <v>21</v>
      </c>
      <c r="O522" s="5" t="str">
        <f>TEXT(InputData[[#This Row],[DATE]],"MMM")</f>
        <v>Dec</v>
      </c>
      <c r="P522" s="5" t="str">
        <f>TEXT(InputData[[#This Row],[DATE]],"MMMM")</f>
        <v>December</v>
      </c>
      <c r="Q522" s="5">
        <f>YEAR(InputData[[#This Row],[DATE]])</f>
        <v>2022</v>
      </c>
    </row>
    <row r="523" spans="1:17" x14ac:dyDescent="0.25">
      <c r="A523" s="11">
        <v>44924</v>
      </c>
      <c r="B523" s="12" t="s">
        <v>22</v>
      </c>
      <c r="C523" s="3">
        <v>15</v>
      </c>
      <c r="D523" s="3" t="s">
        <v>108</v>
      </c>
      <c r="E523" s="3" t="s">
        <v>106</v>
      </c>
      <c r="F523" s="13">
        <v>0</v>
      </c>
      <c r="G523" t="str">
        <f>VLOOKUP(InputData[[#This Row],[PRODUCT ID]],MasterData[],2,0)</f>
        <v>Product08</v>
      </c>
      <c r="H523" t="str">
        <f>VLOOKUP(InputData[[#This Row],[PRODUCT ID]],MasterData[],3,0)</f>
        <v>Category01</v>
      </c>
      <c r="I523" t="str">
        <f>VLOOKUP(InputData[[#This Row],[PRODUCT ID]],MasterData[],4,0)</f>
        <v>Kg</v>
      </c>
      <c r="J523" s="6">
        <f>VLOOKUP(InputData[[#This Row],[PRODUCT ID]],MasterData[],5,0)</f>
        <v>83</v>
      </c>
      <c r="K523" s="6">
        <f>VLOOKUP(InputData[[#This Row],[PRODUCT ID]],MasterData[],6,0)</f>
        <v>94.62</v>
      </c>
      <c r="L523" s="6">
        <f>InputData[[#This Row],[BUYING PRIZE]]*InputData[[#This Row],[QUANTITY]]</f>
        <v>1245</v>
      </c>
      <c r="M523" s="6">
        <f>InputData[[#This Row],[SELLING PRICE]]*InputData[[#This Row],[QUANTITY]]*(1-InputData[[#This Row],[DISCOUNT %]])</f>
        <v>1419.3000000000002</v>
      </c>
      <c r="N523" s="5">
        <f>DAY(InputData[[#This Row],[DATE]])</f>
        <v>29</v>
      </c>
      <c r="O523" s="5" t="str">
        <f>TEXT(InputData[[#This Row],[DATE]],"MMM")</f>
        <v>Dec</v>
      </c>
      <c r="P523" s="5" t="str">
        <f>TEXT(InputData[[#This Row],[DATE]],"MMMM")</f>
        <v>December</v>
      </c>
      <c r="Q523" s="5">
        <f>YEAR(InputData[[#This Row],[DATE]])</f>
        <v>2022</v>
      </c>
    </row>
    <row r="524" spans="1:17" x14ac:dyDescent="0.25">
      <c r="A524" s="11">
        <v>44924</v>
      </c>
      <c r="B524" s="12" t="s">
        <v>94</v>
      </c>
      <c r="C524" s="3">
        <v>1</v>
      </c>
      <c r="D524" s="3" t="s">
        <v>105</v>
      </c>
      <c r="E524" s="3" t="s">
        <v>107</v>
      </c>
      <c r="F524" s="13">
        <v>0</v>
      </c>
      <c r="G524" t="str">
        <f>VLOOKUP(InputData[[#This Row],[PRODUCT ID]],MasterData[],2,0)</f>
        <v>Product42</v>
      </c>
      <c r="H524" t="str">
        <f>VLOOKUP(InputData[[#This Row],[PRODUCT ID]],MasterData[],3,0)</f>
        <v>Category05</v>
      </c>
      <c r="I524" t="str">
        <f>VLOOKUP(InputData[[#This Row],[PRODUCT ID]],MasterData[],4,0)</f>
        <v>Ft</v>
      </c>
      <c r="J524" s="6">
        <f>VLOOKUP(InputData[[#This Row],[PRODUCT ID]],MasterData[],5,0)</f>
        <v>120</v>
      </c>
      <c r="K524" s="6">
        <f>VLOOKUP(InputData[[#This Row],[PRODUCT ID]],MasterData[],6,0)</f>
        <v>162</v>
      </c>
      <c r="L524" s="6">
        <f>InputData[[#This Row],[BUYING PRIZE]]*InputData[[#This Row],[QUANTITY]]</f>
        <v>120</v>
      </c>
      <c r="M524" s="6">
        <f>InputData[[#This Row],[SELLING PRICE]]*InputData[[#This Row],[QUANTITY]]*(1-InputData[[#This Row],[DISCOUNT %]])</f>
        <v>162</v>
      </c>
      <c r="N524" s="5">
        <f>DAY(InputData[[#This Row],[DATE]])</f>
        <v>29</v>
      </c>
      <c r="O524" s="5" t="str">
        <f>TEXT(InputData[[#This Row],[DATE]],"MMM")</f>
        <v>Dec</v>
      </c>
      <c r="P524" s="5" t="str">
        <f>TEXT(InputData[[#This Row],[DATE]],"MMMM")</f>
        <v>December</v>
      </c>
      <c r="Q524" s="5">
        <f>YEAR(InputData[[#This Row],[DATE]])</f>
        <v>2022</v>
      </c>
    </row>
    <row r="525" spans="1:17" x14ac:dyDescent="0.25">
      <c r="A525" s="11">
        <v>44925</v>
      </c>
      <c r="B525" s="12" t="s">
        <v>92</v>
      </c>
      <c r="C525" s="3">
        <v>14</v>
      </c>
      <c r="D525" s="3" t="s">
        <v>108</v>
      </c>
      <c r="E525" s="3" t="s">
        <v>106</v>
      </c>
      <c r="F525" s="13">
        <v>0</v>
      </c>
      <c r="G525" t="str">
        <f>VLOOKUP(InputData[[#This Row],[PRODUCT ID]],MasterData[],2,0)</f>
        <v>Product41</v>
      </c>
      <c r="H525" t="str">
        <f>VLOOKUP(InputData[[#This Row],[PRODUCT ID]],MasterData[],3,0)</f>
        <v>Category05</v>
      </c>
      <c r="I525" t="str">
        <f>VLOOKUP(InputData[[#This Row],[PRODUCT ID]],MasterData[],4,0)</f>
        <v>Ft</v>
      </c>
      <c r="J525" s="6">
        <f>VLOOKUP(InputData[[#This Row],[PRODUCT ID]],MasterData[],5,0)</f>
        <v>138</v>
      </c>
      <c r="K525" s="6">
        <f>VLOOKUP(InputData[[#This Row],[PRODUCT ID]],MasterData[],6,0)</f>
        <v>173.88</v>
      </c>
      <c r="L525" s="6">
        <f>InputData[[#This Row],[BUYING PRIZE]]*InputData[[#This Row],[QUANTITY]]</f>
        <v>1932</v>
      </c>
      <c r="M525" s="6">
        <f>InputData[[#This Row],[SELLING PRICE]]*InputData[[#This Row],[QUANTITY]]*(1-InputData[[#This Row],[DISCOUNT %]])</f>
        <v>2434.3199999999997</v>
      </c>
      <c r="N525" s="5">
        <f>DAY(InputData[[#This Row],[DATE]])</f>
        <v>30</v>
      </c>
      <c r="O525" s="5" t="str">
        <f>TEXT(InputData[[#This Row],[DATE]],"MMM")</f>
        <v>Dec</v>
      </c>
      <c r="P525" s="5" t="str">
        <f>TEXT(InputData[[#This Row],[DATE]],"MMMM")</f>
        <v>December</v>
      </c>
      <c r="Q525" s="5">
        <f>YEAR(InputData[[#This Row],[DATE]])</f>
        <v>2022</v>
      </c>
    </row>
    <row r="526" spans="1:17" x14ac:dyDescent="0.25">
      <c r="A526" s="11">
        <v>44926</v>
      </c>
      <c r="B526" s="12" t="s">
        <v>75</v>
      </c>
      <c r="C526" s="3">
        <v>12</v>
      </c>
      <c r="D526" s="3" t="s">
        <v>106</v>
      </c>
      <c r="E526" s="3" t="s">
        <v>106</v>
      </c>
      <c r="F526" s="13">
        <v>0</v>
      </c>
      <c r="G526" t="str">
        <f>VLOOKUP(InputData[[#This Row],[PRODUCT ID]],MasterData[],2,0)</f>
        <v>Product33</v>
      </c>
      <c r="H526" t="str">
        <f>VLOOKUP(InputData[[#This Row],[PRODUCT ID]],MasterData[],3,0)</f>
        <v>Category04</v>
      </c>
      <c r="I526" t="str">
        <f>VLOOKUP(InputData[[#This Row],[PRODUCT ID]],MasterData[],4,0)</f>
        <v>Kg</v>
      </c>
      <c r="J526" s="6">
        <f>VLOOKUP(InputData[[#This Row],[PRODUCT ID]],MasterData[],5,0)</f>
        <v>95</v>
      </c>
      <c r="K526" s="6">
        <f>VLOOKUP(InputData[[#This Row],[PRODUCT ID]],MasterData[],6,0)</f>
        <v>119.7</v>
      </c>
      <c r="L526" s="6">
        <f>InputData[[#This Row],[BUYING PRIZE]]*InputData[[#This Row],[QUANTITY]]</f>
        <v>1140</v>
      </c>
      <c r="M526" s="6">
        <f>InputData[[#This Row],[SELLING PRICE]]*InputData[[#This Row],[QUANTITY]]*(1-InputData[[#This Row],[DISCOUNT %]])</f>
        <v>1436.4</v>
      </c>
      <c r="N526" s="5">
        <f>DAY(InputData[[#This Row],[DATE]])</f>
        <v>31</v>
      </c>
      <c r="O526" s="5" t="str">
        <f>TEXT(InputData[[#This Row],[DATE]],"MMM")</f>
        <v>Dec</v>
      </c>
      <c r="P526" s="5" t="str">
        <f>TEXT(InputData[[#This Row],[DATE]],"MMMM")</f>
        <v>December</v>
      </c>
      <c r="Q526" s="5">
        <f>YEAR(InputData[[#This Row],[DATE]])</f>
        <v>2022</v>
      </c>
    </row>
    <row r="527" spans="1:17" x14ac:dyDescent="0.25">
      <c r="A527" s="11">
        <v>44926</v>
      </c>
      <c r="B527" s="12" t="s">
        <v>29</v>
      </c>
      <c r="C527" s="3">
        <v>6</v>
      </c>
      <c r="D527" s="3" t="s">
        <v>106</v>
      </c>
      <c r="E527" s="3" t="s">
        <v>106</v>
      </c>
      <c r="F527" s="13">
        <v>0</v>
      </c>
      <c r="G527" t="str">
        <f>VLOOKUP(InputData[[#This Row],[PRODUCT ID]],MasterData[],2,0)</f>
        <v>Product11</v>
      </c>
      <c r="H527" t="str">
        <f>VLOOKUP(InputData[[#This Row],[PRODUCT ID]],MasterData[],3,0)</f>
        <v>Category02</v>
      </c>
      <c r="I527" t="str">
        <f>VLOOKUP(InputData[[#This Row],[PRODUCT ID]],MasterData[],4,0)</f>
        <v>Lt</v>
      </c>
      <c r="J527" s="6">
        <f>VLOOKUP(InputData[[#This Row],[PRODUCT ID]],MasterData[],5,0)</f>
        <v>44</v>
      </c>
      <c r="K527" s="6">
        <f>VLOOKUP(InputData[[#This Row],[PRODUCT ID]],MasterData[],6,0)</f>
        <v>48.4</v>
      </c>
      <c r="L527" s="6">
        <f>InputData[[#This Row],[BUYING PRIZE]]*InputData[[#This Row],[QUANTITY]]</f>
        <v>264</v>
      </c>
      <c r="M527" s="6">
        <f>InputData[[#This Row],[SELLING PRICE]]*InputData[[#This Row],[QUANTITY]]*(1-InputData[[#This Row],[DISCOUNT %]])</f>
        <v>290.39999999999998</v>
      </c>
      <c r="N527" s="5">
        <f>DAY(InputData[[#This Row],[DATE]])</f>
        <v>31</v>
      </c>
      <c r="O527" s="5" t="str">
        <f>TEXT(InputData[[#This Row],[DATE]],"MMM")</f>
        <v>Dec</v>
      </c>
      <c r="P527" s="5" t="str">
        <f>TEXT(InputData[[#This Row],[DATE]],"MMMM")</f>
        <v>December</v>
      </c>
      <c r="Q527" s="5">
        <f>YEAR(InputData[[#This Row],[DATE]])</f>
        <v>2022</v>
      </c>
    </row>
    <row r="528" spans="1:17" x14ac:dyDescent="0.25">
      <c r="A528" s="11">
        <v>44926</v>
      </c>
      <c r="B528" s="14" t="s">
        <v>29</v>
      </c>
      <c r="C528" s="4">
        <v>3</v>
      </c>
      <c r="D528" s="3" t="s">
        <v>105</v>
      </c>
      <c r="E528" s="4" t="s">
        <v>107</v>
      </c>
      <c r="F528" s="13">
        <v>0</v>
      </c>
      <c r="G528" t="str">
        <f>VLOOKUP(InputData[[#This Row],[PRODUCT ID]],MasterData[],2,0)</f>
        <v>Product11</v>
      </c>
      <c r="H528" t="str">
        <f>VLOOKUP(InputData[[#This Row],[PRODUCT ID]],MasterData[],3,0)</f>
        <v>Category02</v>
      </c>
      <c r="I528" t="str">
        <f>VLOOKUP(InputData[[#This Row],[PRODUCT ID]],MasterData[],4,0)</f>
        <v>Lt</v>
      </c>
      <c r="J528" s="6">
        <f>VLOOKUP(InputData[[#This Row],[PRODUCT ID]],MasterData[],5,0)</f>
        <v>44</v>
      </c>
      <c r="K528" s="6">
        <f>VLOOKUP(InputData[[#This Row],[PRODUCT ID]],MasterData[],6,0)</f>
        <v>48.4</v>
      </c>
      <c r="L528" s="6">
        <f>InputData[[#This Row],[BUYING PRIZE]]*InputData[[#This Row],[QUANTITY]]</f>
        <v>132</v>
      </c>
      <c r="M528" s="6">
        <f>InputData[[#This Row],[SELLING PRICE]]*InputData[[#This Row],[QUANTITY]]*(1-InputData[[#This Row],[DISCOUNT %]])</f>
        <v>145.19999999999999</v>
      </c>
      <c r="N528" s="5">
        <f>DAY(InputData[[#This Row],[DATE]])</f>
        <v>31</v>
      </c>
      <c r="O528" s="5" t="str">
        <f>TEXT(InputData[[#This Row],[DATE]],"MMM")</f>
        <v>Dec</v>
      </c>
      <c r="P528" s="5" t="str">
        <f>TEXT(InputData[[#This Row],[DATE]],"MMMM")</f>
        <v>December</v>
      </c>
      <c r="Q528" s="5">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B2" sqref="B2"/>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8.140625" bestFit="1" customWidth="1"/>
    <col min="6" max="6" width="17.7109375" bestFit="1" customWidth="1"/>
    <col min="11" max="11" width="9.140625" customWidth="1"/>
  </cols>
  <sheetData>
    <row r="1" spans="1:6" ht="15.75" thickBot="1" x14ac:dyDescent="0.3">
      <c r="A1" s="1" t="s">
        <v>0</v>
      </c>
      <c r="B1" s="1" t="s">
        <v>1</v>
      </c>
      <c r="C1" s="1" t="s">
        <v>2</v>
      </c>
      <c r="D1" s="1" t="s">
        <v>3</v>
      </c>
      <c r="E1" s="1" t="s">
        <v>4</v>
      </c>
      <c r="F1" s="1" t="s">
        <v>5</v>
      </c>
    </row>
    <row r="2" spans="1:6" x14ac:dyDescent="0.25">
      <c r="A2" s="3" t="s">
        <v>6</v>
      </c>
      <c r="B2" s="3" t="s">
        <v>7</v>
      </c>
      <c r="C2" s="3" t="s">
        <v>8</v>
      </c>
      <c r="D2" s="3" t="s">
        <v>9</v>
      </c>
      <c r="E2" s="3">
        <v>98</v>
      </c>
      <c r="F2" s="3">
        <v>103.88</v>
      </c>
    </row>
    <row r="3" spans="1:6" x14ac:dyDescent="0.25">
      <c r="A3" s="3" t="s">
        <v>10</v>
      </c>
      <c r="B3" s="3" t="s">
        <v>11</v>
      </c>
      <c r="C3" s="3" t="s">
        <v>8</v>
      </c>
      <c r="D3" s="3" t="s">
        <v>9</v>
      </c>
      <c r="E3" s="3">
        <v>105</v>
      </c>
      <c r="F3" s="3">
        <v>142.80000000000001</v>
      </c>
    </row>
    <row r="4" spans="1:6" x14ac:dyDescent="0.25">
      <c r="A4" s="3" t="s">
        <v>12</v>
      </c>
      <c r="B4" s="3" t="s">
        <v>13</v>
      </c>
      <c r="C4" s="3" t="s">
        <v>8</v>
      </c>
      <c r="D4" s="3" t="s">
        <v>9</v>
      </c>
      <c r="E4" s="3">
        <v>71</v>
      </c>
      <c r="F4" s="3">
        <v>80.94</v>
      </c>
    </row>
    <row r="5" spans="1:6" x14ac:dyDescent="0.25">
      <c r="A5" s="3" t="s">
        <v>14</v>
      </c>
      <c r="B5" s="3" t="s">
        <v>15</v>
      </c>
      <c r="C5" s="3" t="s">
        <v>8</v>
      </c>
      <c r="D5" s="3" t="s">
        <v>109</v>
      </c>
      <c r="E5" s="3">
        <v>44</v>
      </c>
      <c r="F5" s="3">
        <v>48.84</v>
      </c>
    </row>
    <row r="6" spans="1:6" x14ac:dyDescent="0.25">
      <c r="A6" s="3" t="s">
        <v>16</v>
      </c>
      <c r="B6" s="3" t="s">
        <v>17</v>
      </c>
      <c r="C6" s="3" t="s">
        <v>8</v>
      </c>
      <c r="D6" s="3" t="s">
        <v>110</v>
      </c>
      <c r="E6" s="3">
        <v>133</v>
      </c>
      <c r="F6" s="3">
        <v>155.61000000000001</v>
      </c>
    </row>
    <row r="7" spans="1:6" x14ac:dyDescent="0.25">
      <c r="A7" s="3" t="s">
        <v>18</v>
      </c>
      <c r="B7" s="3" t="s">
        <v>19</v>
      </c>
      <c r="C7" s="3" t="s">
        <v>8</v>
      </c>
      <c r="D7" s="3" t="s">
        <v>9</v>
      </c>
      <c r="E7" s="3">
        <v>75</v>
      </c>
      <c r="F7" s="3">
        <v>85.5</v>
      </c>
    </row>
    <row r="8" spans="1:6" x14ac:dyDescent="0.25">
      <c r="A8" s="3" t="s">
        <v>20</v>
      </c>
      <c r="B8" s="3" t="s">
        <v>21</v>
      </c>
      <c r="C8" s="3" t="s">
        <v>8</v>
      </c>
      <c r="D8" s="3" t="s">
        <v>109</v>
      </c>
      <c r="E8" s="3">
        <v>43</v>
      </c>
      <c r="F8" s="3">
        <v>47.730000000000004</v>
      </c>
    </row>
    <row r="9" spans="1:6" x14ac:dyDescent="0.25">
      <c r="A9" s="3" t="s">
        <v>22</v>
      </c>
      <c r="B9" s="3" t="s">
        <v>23</v>
      </c>
      <c r="C9" s="3" t="s">
        <v>8</v>
      </c>
      <c r="D9" s="3" t="s">
        <v>9</v>
      </c>
      <c r="E9" s="3">
        <v>83</v>
      </c>
      <c r="F9" s="3">
        <v>94.62</v>
      </c>
    </row>
    <row r="10" spans="1:6" x14ac:dyDescent="0.25">
      <c r="A10" s="3" t="s">
        <v>24</v>
      </c>
      <c r="B10" s="3" t="s">
        <v>25</v>
      </c>
      <c r="C10" s="3" t="s">
        <v>8</v>
      </c>
      <c r="D10" s="3" t="s">
        <v>111</v>
      </c>
      <c r="E10" s="3">
        <v>6</v>
      </c>
      <c r="F10" s="3">
        <v>7.8599999999999994</v>
      </c>
    </row>
    <row r="11" spans="1:6" x14ac:dyDescent="0.25">
      <c r="A11" s="3" t="s">
        <v>26</v>
      </c>
      <c r="B11" s="3" t="s">
        <v>27</v>
      </c>
      <c r="C11" s="3" t="s">
        <v>28</v>
      </c>
      <c r="D11" s="3" t="s">
        <v>110</v>
      </c>
      <c r="E11" s="3">
        <v>148</v>
      </c>
      <c r="F11" s="3">
        <v>164.28</v>
      </c>
    </row>
    <row r="12" spans="1:6" x14ac:dyDescent="0.25">
      <c r="A12" s="3" t="s">
        <v>29</v>
      </c>
      <c r="B12" s="3" t="s">
        <v>30</v>
      </c>
      <c r="C12" s="3" t="s">
        <v>28</v>
      </c>
      <c r="D12" s="3" t="s">
        <v>109</v>
      </c>
      <c r="E12" s="3">
        <v>44</v>
      </c>
      <c r="F12" s="3">
        <v>48.4</v>
      </c>
    </row>
    <row r="13" spans="1:6" x14ac:dyDescent="0.25">
      <c r="A13" s="3" t="s">
        <v>31</v>
      </c>
      <c r="B13" s="3" t="s">
        <v>32</v>
      </c>
      <c r="C13" s="3" t="s">
        <v>28</v>
      </c>
      <c r="D13" s="3" t="s">
        <v>9</v>
      </c>
      <c r="E13" s="3">
        <v>73</v>
      </c>
      <c r="F13" s="3">
        <v>94.17</v>
      </c>
    </row>
    <row r="14" spans="1:6" x14ac:dyDescent="0.25">
      <c r="A14" s="3" t="s">
        <v>33</v>
      </c>
      <c r="B14" s="3" t="s">
        <v>34</v>
      </c>
      <c r="C14" s="3" t="s">
        <v>28</v>
      </c>
      <c r="D14" s="3" t="s">
        <v>9</v>
      </c>
      <c r="E14" s="3">
        <v>112</v>
      </c>
      <c r="F14" s="3">
        <v>122.08</v>
      </c>
    </row>
    <row r="15" spans="1:6" x14ac:dyDescent="0.25">
      <c r="A15" s="3" t="s">
        <v>35</v>
      </c>
      <c r="B15" s="3" t="s">
        <v>36</v>
      </c>
      <c r="C15" s="3" t="s">
        <v>28</v>
      </c>
      <c r="D15" s="3" t="s">
        <v>9</v>
      </c>
      <c r="E15" s="3">
        <v>112</v>
      </c>
      <c r="F15" s="3">
        <v>146.72</v>
      </c>
    </row>
    <row r="16" spans="1:6" x14ac:dyDescent="0.25">
      <c r="A16" s="3" t="s">
        <v>37</v>
      </c>
      <c r="B16" s="3" t="s">
        <v>38</v>
      </c>
      <c r="C16" s="3" t="s">
        <v>28</v>
      </c>
      <c r="D16" s="3" t="s">
        <v>111</v>
      </c>
      <c r="E16" s="3">
        <v>12</v>
      </c>
      <c r="F16" s="3">
        <v>15.719999999999999</v>
      </c>
    </row>
    <row r="17" spans="1:6" x14ac:dyDescent="0.25">
      <c r="A17" s="3" t="s">
        <v>39</v>
      </c>
      <c r="B17" s="3" t="s">
        <v>40</v>
      </c>
      <c r="C17" s="3" t="s">
        <v>28</v>
      </c>
      <c r="D17" s="3" t="s">
        <v>111</v>
      </c>
      <c r="E17" s="3">
        <v>13</v>
      </c>
      <c r="F17" s="3">
        <v>16.64</v>
      </c>
    </row>
    <row r="18" spans="1:6" x14ac:dyDescent="0.25">
      <c r="A18" s="3" t="s">
        <v>41</v>
      </c>
      <c r="B18" s="3" t="s">
        <v>42</v>
      </c>
      <c r="C18" s="3" t="s">
        <v>28</v>
      </c>
      <c r="D18" s="3" t="s">
        <v>110</v>
      </c>
      <c r="E18" s="3">
        <v>134</v>
      </c>
      <c r="F18" s="3">
        <v>156.78</v>
      </c>
    </row>
    <row r="19" spans="1:6" x14ac:dyDescent="0.25">
      <c r="A19" s="3" t="s">
        <v>43</v>
      </c>
      <c r="B19" s="3" t="s">
        <v>44</v>
      </c>
      <c r="C19" s="3" t="s">
        <v>28</v>
      </c>
      <c r="D19" s="3" t="s">
        <v>111</v>
      </c>
      <c r="E19" s="3">
        <v>37</v>
      </c>
      <c r="F19" s="3">
        <v>49.21</v>
      </c>
    </row>
    <row r="20" spans="1:6" x14ac:dyDescent="0.25">
      <c r="A20" s="3" t="s">
        <v>45</v>
      </c>
      <c r="B20" s="3" t="s">
        <v>46</v>
      </c>
      <c r="C20" s="3" t="s">
        <v>28</v>
      </c>
      <c r="D20" s="3" t="s">
        <v>110</v>
      </c>
      <c r="E20" s="3">
        <v>150</v>
      </c>
      <c r="F20" s="3">
        <v>210</v>
      </c>
    </row>
    <row r="21" spans="1:6" x14ac:dyDescent="0.25">
      <c r="A21" s="3" t="s">
        <v>47</v>
      </c>
      <c r="B21" s="3" t="s">
        <v>48</v>
      </c>
      <c r="C21" s="3" t="s">
        <v>49</v>
      </c>
      <c r="D21" s="3" t="s">
        <v>109</v>
      </c>
      <c r="E21" s="3">
        <v>61</v>
      </c>
      <c r="F21" s="3">
        <v>76.25</v>
      </c>
    </row>
    <row r="22" spans="1:6" x14ac:dyDescent="0.25">
      <c r="A22" s="3" t="s">
        <v>50</v>
      </c>
      <c r="B22" s="3" t="s">
        <v>51</v>
      </c>
      <c r="C22" s="3" t="s">
        <v>49</v>
      </c>
      <c r="D22" s="3" t="s">
        <v>110</v>
      </c>
      <c r="E22" s="3">
        <v>126</v>
      </c>
      <c r="F22" s="3">
        <v>162.54</v>
      </c>
    </row>
    <row r="23" spans="1:6" x14ac:dyDescent="0.25">
      <c r="A23" s="3" t="s">
        <v>52</v>
      </c>
      <c r="B23" s="3" t="s">
        <v>53</v>
      </c>
      <c r="C23" s="3" t="s">
        <v>49</v>
      </c>
      <c r="D23" s="3" t="s">
        <v>110</v>
      </c>
      <c r="E23" s="3">
        <v>121</v>
      </c>
      <c r="F23" s="3">
        <v>141.57</v>
      </c>
    </row>
    <row r="24" spans="1:6" x14ac:dyDescent="0.25">
      <c r="A24" s="3" t="s">
        <v>54</v>
      </c>
      <c r="B24" s="3" t="s">
        <v>55</v>
      </c>
      <c r="C24" s="3" t="s">
        <v>49</v>
      </c>
      <c r="D24" s="3" t="s">
        <v>110</v>
      </c>
      <c r="E24" s="3">
        <v>141</v>
      </c>
      <c r="F24" s="3">
        <v>149.46</v>
      </c>
    </row>
    <row r="25" spans="1:6" x14ac:dyDescent="0.25">
      <c r="A25" s="3" t="s">
        <v>56</v>
      </c>
      <c r="B25" s="3" t="s">
        <v>57</v>
      </c>
      <c r="C25" s="3" t="s">
        <v>49</v>
      </c>
      <c r="D25" s="3" t="s">
        <v>110</v>
      </c>
      <c r="E25" s="3">
        <v>144</v>
      </c>
      <c r="F25" s="3">
        <v>156.96</v>
      </c>
    </row>
    <row r="26" spans="1:6" x14ac:dyDescent="0.25">
      <c r="A26" s="3" t="s">
        <v>58</v>
      </c>
      <c r="B26" s="3" t="s">
        <v>59</v>
      </c>
      <c r="C26" s="3" t="s">
        <v>49</v>
      </c>
      <c r="D26" s="3" t="s">
        <v>111</v>
      </c>
      <c r="E26" s="3">
        <v>7</v>
      </c>
      <c r="F26" s="3">
        <v>8.33</v>
      </c>
    </row>
    <row r="27" spans="1:6" x14ac:dyDescent="0.25">
      <c r="A27" s="3" t="s">
        <v>60</v>
      </c>
      <c r="B27" s="3" t="s">
        <v>61</v>
      </c>
      <c r="C27" s="3" t="s">
        <v>62</v>
      </c>
      <c r="D27" s="3" t="s">
        <v>111</v>
      </c>
      <c r="E27" s="3">
        <v>18</v>
      </c>
      <c r="F27" s="3">
        <v>24.66</v>
      </c>
    </row>
    <row r="28" spans="1:6" x14ac:dyDescent="0.25">
      <c r="A28" s="3" t="s">
        <v>63</v>
      </c>
      <c r="B28" s="3" t="s">
        <v>64</v>
      </c>
      <c r="C28" s="3" t="s">
        <v>62</v>
      </c>
      <c r="D28" s="3" t="s">
        <v>109</v>
      </c>
      <c r="E28" s="3">
        <v>48</v>
      </c>
      <c r="F28" s="3">
        <v>57.120000000000005</v>
      </c>
    </row>
    <row r="29" spans="1:6" x14ac:dyDescent="0.25">
      <c r="A29" s="3" t="s">
        <v>65</v>
      </c>
      <c r="B29" s="3" t="s">
        <v>66</v>
      </c>
      <c r="C29" s="3" t="s">
        <v>62</v>
      </c>
      <c r="D29" s="3" t="s">
        <v>111</v>
      </c>
      <c r="E29" s="3">
        <v>37</v>
      </c>
      <c r="F29" s="3">
        <v>41.81</v>
      </c>
    </row>
    <row r="30" spans="1:6" x14ac:dyDescent="0.25">
      <c r="A30" s="3" t="s">
        <v>67</v>
      </c>
      <c r="B30" s="3" t="s">
        <v>68</v>
      </c>
      <c r="C30" s="3" t="s">
        <v>62</v>
      </c>
      <c r="D30" s="3" t="s">
        <v>109</v>
      </c>
      <c r="E30" s="3">
        <v>47</v>
      </c>
      <c r="F30" s="3">
        <v>53.11</v>
      </c>
    </row>
    <row r="31" spans="1:6" x14ac:dyDescent="0.25">
      <c r="A31" s="3" t="s">
        <v>69</v>
      </c>
      <c r="B31" s="3" t="s">
        <v>70</v>
      </c>
      <c r="C31" s="3" t="s">
        <v>62</v>
      </c>
      <c r="D31" s="3" t="s">
        <v>110</v>
      </c>
      <c r="E31" s="3">
        <v>148</v>
      </c>
      <c r="F31" s="3">
        <v>201.28</v>
      </c>
    </row>
    <row r="32" spans="1:6" x14ac:dyDescent="0.25">
      <c r="A32" s="3" t="s">
        <v>71</v>
      </c>
      <c r="B32" s="3" t="s">
        <v>72</v>
      </c>
      <c r="C32" s="3" t="s">
        <v>62</v>
      </c>
      <c r="D32" s="3" t="s">
        <v>9</v>
      </c>
      <c r="E32" s="3">
        <v>93</v>
      </c>
      <c r="F32" s="3">
        <v>104.16</v>
      </c>
    </row>
    <row r="33" spans="1:6" x14ac:dyDescent="0.25">
      <c r="A33" s="3" t="s">
        <v>73</v>
      </c>
      <c r="B33" s="3" t="s">
        <v>74</v>
      </c>
      <c r="C33" s="3" t="s">
        <v>62</v>
      </c>
      <c r="D33" s="3" t="s">
        <v>9</v>
      </c>
      <c r="E33" s="3">
        <v>89</v>
      </c>
      <c r="F33" s="3">
        <v>117.48</v>
      </c>
    </row>
    <row r="34" spans="1:6" x14ac:dyDescent="0.25">
      <c r="A34" s="3" t="s">
        <v>75</v>
      </c>
      <c r="B34" s="3" t="s">
        <v>76</v>
      </c>
      <c r="C34" s="3" t="s">
        <v>62</v>
      </c>
      <c r="D34" s="3" t="s">
        <v>9</v>
      </c>
      <c r="E34" s="3">
        <v>95</v>
      </c>
      <c r="F34" s="3">
        <v>119.7</v>
      </c>
    </row>
    <row r="35" spans="1:6" x14ac:dyDescent="0.25">
      <c r="A35" s="3" t="s">
        <v>77</v>
      </c>
      <c r="B35" s="3" t="s">
        <v>78</v>
      </c>
      <c r="C35" s="3" t="s">
        <v>62</v>
      </c>
      <c r="D35" s="3" t="s">
        <v>109</v>
      </c>
      <c r="E35" s="3">
        <v>55</v>
      </c>
      <c r="F35" s="3">
        <v>58.3</v>
      </c>
    </row>
    <row r="36" spans="1:6" x14ac:dyDescent="0.25">
      <c r="A36" s="3" t="s">
        <v>79</v>
      </c>
      <c r="B36" s="3" t="s">
        <v>80</v>
      </c>
      <c r="C36" s="3" t="s">
        <v>62</v>
      </c>
      <c r="D36" s="3" t="s">
        <v>111</v>
      </c>
      <c r="E36" s="3">
        <v>5</v>
      </c>
      <c r="F36" s="3">
        <v>6.7</v>
      </c>
    </row>
    <row r="37" spans="1:6" x14ac:dyDescent="0.25">
      <c r="A37" s="3" t="s">
        <v>81</v>
      </c>
      <c r="B37" s="3" t="s">
        <v>82</v>
      </c>
      <c r="C37" s="3" t="s">
        <v>62</v>
      </c>
      <c r="D37" s="3" t="s">
        <v>9</v>
      </c>
      <c r="E37" s="3">
        <v>90</v>
      </c>
      <c r="F37" s="3">
        <v>96.3</v>
      </c>
    </row>
    <row r="38" spans="1:6" x14ac:dyDescent="0.25">
      <c r="A38" s="3" t="s">
        <v>83</v>
      </c>
      <c r="B38" s="3" t="s">
        <v>84</v>
      </c>
      <c r="C38" s="3" t="s">
        <v>85</v>
      </c>
      <c r="D38" s="3" t="s">
        <v>9</v>
      </c>
      <c r="E38" s="3">
        <v>67</v>
      </c>
      <c r="F38" s="3">
        <v>85.76</v>
      </c>
    </row>
    <row r="39" spans="1:6" x14ac:dyDescent="0.25">
      <c r="A39" s="3" t="s">
        <v>86</v>
      </c>
      <c r="B39" s="3" t="s">
        <v>87</v>
      </c>
      <c r="C39" s="3" t="s">
        <v>85</v>
      </c>
      <c r="D39" s="3" t="s">
        <v>9</v>
      </c>
      <c r="E39" s="3">
        <v>72</v>
      </c>
      <c r="F39" s="3">
        <v>79.92</v>
      </c>
    </row>
    <row r="40" spans="1:6" x14ac:dyDescent="0.25">
      <c r="A40" s="3" t="s">
        <v>88</v>
      </c>
      <c r="B40" s="3" t="s">
        <v>89</v>
      </c>
      <c r="C40" s="3" t="s">
        <v>85</v>
      </c>
      <c r="D40" s="3" t="s">
        <v>111</v>
      </c>
      <c r="E40" s="3">
        <v>37</v>
      </c>
      <c r="F40" s="3">
        <v>42.55</v>
      </c>
    </row>
    <row r="41" spans="1:6" x14ac:dyDescent="0.25">
      <c r="A41" s="3" t="s">
        <v>90</v>
      </c>
      <c r="B41" s="3" t="s">
        <v>91</v>
      </c>
      <c r="C41" s="3" t="s">
        <v>85</v>
      </c>
      <c r="D41" s="3" t="s">
        <v>9</v>
      </c>
      <c r="E41" s="3">
        <v>90</v>
      </c>
      <c r="F41" s="3">
        <v>115.2</v>
      </c>
    </row>
    <row r="42" spans="1:6" x14ac:dyDescent="0.25">
      <c r="A42" s="3" t="s">
        <v>92</v>
      </c>
      <c r="B42" s="3" t="s">
        <v>93</v>
      </c>
      <c r="C42" s="3" t="s">
        <v>85</v>
      </c>
      <c r="D42" s="3" t="s">
        <v>110</v>
      </c>
      <c r="E42" s="3">
        <v>138</v>
      </c>
      <c r="F42" s="3">
        <v>173.88</v>
      </c>
    </row>
    <row r="43" spans="1:6" x14ac:dyDescent="0.25">
      <c r="A43" s="3" t="s">
        <v>94</v>
      </c>
      <c r="B43" s="3" t="s">
        <v>95</v>
      </c>
      <c r="C43" s="3" t="s">
        <v>85</v>
      </c>
      <c r="D43" s="3" t="s">
        <v>110</v>
      </c>
      <c r="E43" s="3">
        <v>120</v>
      </c>
      <c r="F43" s="3">
        <v>162</v>
      </c>
    </row>
    <row r="44" spans="1:6" x14ac:dyDescent="0.25">
      <c r="A44" s="3" t="s">
        <v>96</v>
      </c>
      <c r="B44" s="3" t="s">
        <v>97</v>
      </c>
      <c r="C44" s="3" t="s">
        <v>85</v>
      </c>
      <c r="D44" s="3" t="s">
        <v>9</v>
      </c>
      <c r="E44" s="3">
        <v>67</v>
      </c>
      <c r="F44" s="3">
        <v>83.08</v>
      </c>
    </row>
    <row r="45" spans="1:6" x14ac:dyDescent="0.25">
      <c r="A45" s="3" t="s">
        <v>98</v>
      </c>
      <c r="B45" s="3" t="s">
        <v>99</v>
      </c>
      <c r="C45" s="3" t="s">
        <v>85</v>
      </c>
      <c r="D45" s="3" t="s">
        <v>9</v>
      </c>
      <c r="E45" s="3">
        <v>76</v>
      </c>
      <c r="F45" s="3">
        <v>82.08</v>
      </c>
    </row>
    <row r="46" spans="1:6" x14ac:dyDescent="0.25">
      <c r="A46" s="3" t="s">
        <v>112</v>
      </c>
      <c r="B46" s="3" t="s">
        <v>113</v>
      </c>
      <c r="C46" s="3" t="s">
        <v>85</v>
      </c>
      <c r="D46" s="3" t="s">
        <v>9</v>
      </c>
      <c r="E46" s="4">
        <v>50</v>
      </c>
      <c r="F46" s="4">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DB38B-E567-4FCF-A819-EA8001D226B1}">
  <dimension ref="A1:AQ46"/>
  <sheetViews>
    <sheetView workbookViewId="0">
      <selection activeCell="A4" sqref="A4"/>
    </sheetView>
  </sheetViews>
  <sheetFormatPr defaultRowHeight="15" x14ac:dyDescent="0.25"/>
  <cols>
    <col min="1" max="1" width="27.5703125" bestFit="1" customWidth="1"/>
    <col min="2" max="2" width="6.5703125" bestFit="1" customWidth="1"/>
    <col min="4" max="4" width="5.42578125" bestFit="1" customWidth="1"/>
    <col min="5" max="5" width="27.7109375" bestFit="1" customWidth="1"/>
    <col min="6" max="6" width="27.5703125" bestFit="1" customWidth="1"/>
    <col min="8" max="8" width="14" bestFit="1" customWidth="1"/>
    <col min="9" max="9" width="27.7109375" bestFit="1" customWidth="1"/>
    <col min="10" max="10" width="27.5703125" bestFit="1" customWidth="1"/>
    <col min="11" max="11" width="20.5703125" customWidth="1"/>
    <col min="12" max="12" width="10.85546875" bestFit="1" customWidth="1"/>
    <col min="13" max="13" width="7.5703125" bestFit="1" customWidth="1"/>
    <col min="14" max="14" width="6.5703125" bestFit="1" customWidth="1"/>
    <col min="15" max="15" width="8" bestFit="1" customWidth="1"/>
    <col min="17" max="17" width="11.85546875" bestFit="1" customWidth="1"/>
    <col min="18" max="18" width="8" bestFit="1" customWidth="1"/>
    <col min="19" max="19" width="27.5703125" bestFit="1" customWidth="1"/>
    <col min="20" max="20" width="17" bestFit="1" customWidth="1"/>
    <col min="21" max="22" width="17" customWidth="1"/>
    <col min="23" max="23" width="9.85546875" bestFit="1" customWidth="1"/>
    <col min="24" max="24" width="4.140625" bestFit="1" customWidth="1"/>
    <col min="25" max="25" width="17" customWidth="1"/>
    <col min="28" max="28" width="9.85546875" bestFit="1" customWidth="1"/>
    <col min="32" max="32" width="27.5703125" bestFit="1" customWidth="1"/>
    <col min="33" max="33" width="8" bestFit="1" customWidth="1"/>
    <col min="34" max="35" width="9" customWidth="1"/>
    <col min="36" max="36" width="10.85546875" bestFit="1" customWidth="1"/>
    <col min="37" max="37" width="9" customWidth="1"/>
    <col min="38" max="38" width="16.28515625" customWidth="1"/>
    <col min="39" max="39" width="27.5703125" bestFit="1" customWidth="1"/>
    <col min="40" max="40" width="8" bestFit="1" customWidth="1"/>
    <col min="42" max="42" width="27.5703125" bestFit="1" customWidth="1"/>
    <col min="43" max="43" width="8" bestFit="1" customWidth="1"/>
  </cols>
  <sheetData>
    <row r="1" spans="1:43" x14ac:dyDescent="0.25">
      <c r="A1" s="8" t="s">
        <v>119</v>
      </c>
      <c r="E1" s="8" t="s">
        <v>121</v>
      </c>
      <c r="I1" s="8" t="s">
        <v>121</v>
      </c>
      <c r="M1" t="b">
        <v>1</v>
      </c>
      <c r="N1" t="b">
        <v>1</v>
      </c>
      <c r="O1" t="b">
        <v>1</v>
      </c>
      <c r="S1" s="8" t="s">
        <v>121</v>
      </c>
      <c r="V1" t="s">
        <v>143</v>
      </c>
      <c r="W1" t="str">
        <f ca="1">VLOOKUP(1,V:Z,2,0)</f>
        <v>Product14</v>
      </c>
      <c r="X1" t="str">
        <f ca="1">VLOOKUP(1,V:Z,3,0)</f>
        <v>Kg</v>
      </c>
      <c r="Y1" s="7">
        <f ca="1">VLOOKUP(1,V:Z,4,0)</f>
        <v>2054.08</v>
      </c>
      <c r="Z1">
        <f ca="1">VLOOKUP(1,V:Z,5,0)</f>
        <v>14</v>
      </c>
      <c r="AB1">
        <v>46</v>
      </c>
      <c r="AC1">
        <f>COUNT(T:T)-9</f>
        <v>6</v>
      </c>
      <c r="AD1">
        <f>MIN(AB1:AC1)</f>
        <v>6</v>
      </c>
      <c r="AF1" s="8" t="s">
        <v>119</v>
      </c>
      <c r="AJ1" t="str">
        <f ca="1">VLOOKUP(1,$AI:$AK,2,0)</f>
        <v>Category05</v>
      </c>
      <c r="AK1" s="7">
        <f ca="1">VLOOKUP(1,$AI:$AK,3,0)</f>
        <v>3537.12</v>
      </c>
      <c r="AM1" s="8" t="s">
        <v>119</v>
      </c>
      <c r="AP1" s="8" t="s">
        <v>119</v>
      </c>
    </row>
    <row r="2" spans="1:43" x14ac:dyDescent="0.25">
      <c r="A2" s="8" t="s">
        <v>116</v>
      </c>
      <c r="B2" t="s">
        <v>120</v>
      </c>
      <c r="E2" t="s">
        <v>122</v>
      </c>
      <c r="F2" t="s">
        <v>119</v>
      </c>
      <c r="G2" s="8"/>
      <c r="H2" s="8" t="s">
        <v>142</v>
      </c>
      <c r="I2" t="s">
        <v>122</v>
      </c>
      <c r="J2" t="s">
        <v>119</v>
      </c>
      <c r="L2" t="s">
        <v>128</v>
      </c>
      <c r="M2" t="s">
        <v>129</v>
      </c>
      <c r="N2" t="s">
        <v>130</v>
      </c>
      <c r="O2" t="s">
        <v>127</v>
      </c>
      <c r="Q2" s="8" t="s">
        <v>1</v>
      </c>
      <c r="R2" s="8" t="s">
        <v>3</v>
      </c>
      <c r="S2" t="s">
        <v>119</v>
      </c>
      <c r="T2" t="s">
        <v>124</v>
      </c>
      <c r="AF2" s="8" t="s">
        <v>2</v>
      </c>
      <c r="AG2" t="s">
        <v>120</v>
      </c>
      <c r="AM2" s="8" t="s">
        <v>102</v>
      </c>
      <c r="AN2" t="s">
        <v>120</v>
      </c>
      <c r="AP2" s="8" t="s">
        <v>103</v>
      </c>
      <c r="AQ2" t="s">
        <v>120</v>
      </c>
    </row>
    <row r="3" spans="1:43" x14ac:dyDescent="0.25">
      <c r="A3">
        <v>1</v>
      </c>
      <c r="B3" s="7">
        <v>285.60000000000002</v>
      </c>
      <c r="C3" s="7"/>
      <c r="D3" t="s">
        <v>120</v>
      </c>
      <c r="E3" s="5">
        <v>9099</v>
      </c>
      <c r="F3" s="5">
        <v>11326.68</v>
      </c>
      <c r="H3" t="s">
        <v>131</v>
      </c>
      <c r="I3" s="5">
        <v>19027</v>
      </c>
      <c r="J3" s="5">
        <v>23581.619999999995</v>
      </c>
      <c r="K3" s="10">
        <f>O3</f>
        <v>0.19314279510907209</v>
      </c>
      <c r="L3" s="5" t="s">
        <v>131</v>
      </c>
      <c r="M3" s="7">
        <f>IF($M$1=TRUE,SUMIF($H$3:$H$14,$L3,$J$3:$J$14), NA())/1000</f>
        <v>23.581619999999994</v>
      </c>
      <c r="N3" s="7">
        <f>IF($N$1=TRUE,VLOOKUP(L3,H:J,3,0)-VLOOKUP(L3,H:J,2,0),NA())/1000</f>
        <v>4.5546199999999954</v>
      </c>
      <c r="O3" s="9">
        <f>IF(AND($O$1=TRUE,$N$1=TRUE),N3/M3,"")</f>
        <v>0.19314279510907209</v>
      </c>
      <c r="Q3" t="s">
        <v>11</v>
      </c>
      <c r="R3" t="s">
        <v>9</v>
      </c>
      <c r="S3" s="7">
        <v>1999.2000000000003</v>
      </c>
      <c r="T3" s="5">
        <v>14</v>
      </c>
      <c r="U3" s="5"/>
      <c r="V3" s="5">
        <f t="shared" ref="V3:V46" ca="1" si="0">RANK(S3,sellingV)</f>
        <v>2</v>
      </c>
      <c r="W3" s="5" t="str">
        <f ca="1">OFFSET($Q$2,1,0,COUNT($S:$S))</f>
        <v>Product02</v>
      </c>
      <c r="X3" s="5" t="str">
        <f ca="1">OFFSET($Q$2,1,1,COUNT($S:$S))</f>
        <v>Kg</v>
      </c>
      <c r="Y3" s="7">
        <f ca="1">OFFSET($Q$2,1,2,COUNT($S:$S))</f>
        <v>1999.2000000000003</v>
      </c>
      <c r="Z3" s="5">
        <f ca="1">OFFSET($Q$2,1,3,COUNT($S:$S))</f>
        <v>14</v>
      </c>
      <c r="AA3" s="5"/>
      <c r="AB3" s="5" t="str">
        <f ca="1">INDEX($W:$Z,$AD$1+ROWS($AA$1:AA1)+1,1)</f>
        <v>Product16</v>
      </c>
      <c r="AC3" s="7">
        <f ca="1">INDEX($W:$Z,$AD$1+ROWS($AA$1:AA1)+1,3)</f>
        <v>449.28</v>
      </c>
      <c r="AD3" s="5"/>
      <c r="AE3" s="5"/>
      <c r="AF3" t="s">
        <v>8</v>
      </c>
      <c r="AG3" s="5">
        <v>3086.2799999999997</v>
      </c>
      <c r="AH3" s="5"/>
      <c r="AI3" s="5">
        <f>RANK(AG3,$AG:$AG)</f>
        <v>2</v>
      </c>
      <c r="AJ3" t="str">
        <f ca="1">OFFSET($AF$2,1,0,COUNT($AG:$AG))</f>
        <v>Category01</v>
      </c>
      <c r="AK3" s="7">
        <f ca="1">OFFSET($AF$2,1,1,COUNT($AG:$AG))</f>
        <v>3086.2799999999997</v>
      </c>
      <c r="AM3" t="s">
        <v>108</v>
      </c>
      <c r="AN3" s="5">
        <v>6243.2199999999984</v>
      </c>
      <c r="AP3" t="s">
        <v>107</v>
      </c>
      <c r="AQ3" s="5">
        <v>6030.36</v>
      </c>
    </row>
    <row r="4" spans="1:43" x14ac:dyDescent="0.25">
      <c r="A4">
        <v>2</v>
      </c>
      <c r="B4" s="7">
        <v>428.40000000000003</v>
      </c>
      <c r="C4" s="7"/>
      <c r="H4" t="s">
        <v>132</v>
      </c>
      <c r="I4" s="5">
        <v>14955</v>
      </c>
      <c r="J4" s="5">
        <v>18258.73</v>
      </c>
      <c r="K4" s="10">
        <f t="shared" ref="K4:K14" si="1">O4</f>
        <v>0.18093974772615617</v>
      </c>
      <c r="L4" s="5" t="s">
        <v>132</v>
      </c>
      <c r="M4" s="7">
        <f t="shared" ref="M4:M14" si="2">IF($M$1=TRUE,SUMIF($H$3:$H$14,$L4,$J$3:$J$14), NA())/1000</f>
        <v>18.25873</v>
      </c>
      <c r="N4" s="7">
        <f t="shared" ref="N4:N14" si="3">IF($N$1=TRUE,VLOOKUP(L4,H:J,3,0)-VLOOKUP(L4,H:J,2,0),NA())/1000</f>
        <v>3.3037299999999994</v>
      </c>
      <c r="O4" s="9">
        <f t="shared" ref="O4:O14" si="4">IF(AND($O$1=TRUE,$N$1=TRUE),N4/M4,"")</f>
        <v>0.18093974772615617</v>
      </c>
      <c r="Q4" t="s">
        <v>13</v>
      </c>
      <c r="R4" t="s">
        <v>9</v>
      </c>
      <c r="S4" s="7">
        <v>647.52</v>
      </c>
      <c r="T4" s="5">
        <v>8</v>
      </c>
      <c r="U4" s="5"/>
      <c r="V4" s="5">
        <f t="shared" ca="1" si="0"/>
        <v>5</v>
      </c>
      <c r="W4" s="5" t="str">
        <f t="shared" ref="W4:W46" ca="1" si="5">OFFSET($Q$2,1,0,COUNT($S:$S))</f>
        <v>Product03</v>
      </c>
      <c r="X4" s="5" t="str">
        <f t="shared" ref="X4:X46" ca="1" si="6">OFFSET($Q$2,1,1,COUNT($S:$S))</f>
        <v>Kg</v>
      </c>
      <c r="Y4" s="7">
        <f t="shared" ref="Y4:Y46" ca="1" si="7">OFFSET($Q$2,1,2,COUNT($S:$S))</f>
        <v>647.52</v>
      </c>
      <c r="Z4" s="5">
        <f t="shared" ref="Z4:Z46" ca="1" si="8">OFFSET($Q$2,1,3,COUNT($S:$S))</f>
        <v>8</v>
      </c>
      <c r="AA4" s="5"/>
      <c r="AB4" s="5" t="str">
        <f ca="1">INDEX($W:$Z,$AD$1+ROWS($AA$1:AA2)+1,1)</f>
        <v>Product18</v>
      </c>
      <c r="AC4" s="7">
        <f ca="1">INDEX($W:$Z,$AD$1+ROWS($AA$1:AA2)+1,3)</f>
        <v>98.42</v>
      </c>
      <c r="AD4" s="5"/>
      <c r="AF4" t="s">
        <v>28</v>
      </c>
      <c r="AG4" s="5">
        <v>2978.46</v>
      </c>
      <c r="AH4" s="5"/>
      <c r="AI4" s="5">
        <f t="shared" ref="AI4:AI7" si="9">RANK(AG4,$AG:$AG)</f>
        <v>3</v>
      </c>
      <c r="AJ4" t="str">
        <f t="shared" ref="AJ4:AJ7" ca="1" si="10">OFFSET($AF$2,1,0,COUNT($AG:$AG))</f>
        <v>Category02</v>
      </c>
      <c r="AK4" s="7">
        <f t="shared" ref="AK4:AK7" ca="1" si="11">OFFSET($AF$2,1,1,COUNT($AG:$AG))</f>
        <v>2978.46</v>
      </c>
      <c r="AM4" t="s">
        <v>106</v>
      </c>
      <c r="AN4" s="5">
        <v>4011.0799999999995</v>
      </c>
      <c r="AP4" t="s">
        <v>106</v>
      </c>
      <c r="AQ4" s="5">
        <v>5296.32</v>
      </c>
    </row>
    <row r="5" spans="1:43" x14ac:dyDescent="0.25">
      <c r="A5">
        <v>6</v>
      </c>
      <c r="B5" s="7">
        <v>230.4</v>
      </c>
      <c r="C5" s="7"/>
      <c r="E5" t="s">
        <v>125</v>
      </c>
      <c r="F5" s="7">
        <f>GETPIVOTDATA("Sum of TOTAL SELLING VALUE",$D$1)</f>
        <v>11326.68</v>
      </c>
      <c r="H5" t="s">
        <v>133</v>
      </c>
      <c r="I5" s="5">
        <v>9752</v>
      </c>
      <c r="J5" s="5">
        <v>12196.86</v>
      </c>
      <c r="K5" s="10">
        <f t="shared" si="1"/>
        <v>0.20044995187285913</v>
      </c>
      <c r="L5" s="5" t="s">
        <v>133</v>
      </c>
      <c r="M5" s="7">
        <f t="shared" si="2"/>
        <v>12.196860000000001</v>
      </c>
      <c r="N5" s="7">
        <f t="shared" si="3"/>
        <v>2.4448600000000007</v>
      </c>
      <c r="O5" s="9">
        <f t="shared" si="4"/>
        <v>0.20044995187285913</v>
      </c>
      <c r="Q5" t="s">
        <v>15</v>
      </c>
      <c r="R5" t="s">
        <v>109</v>
      </c>
      <c r="S5" s="7">
        <v>439.56000000000006</v>
      </c>
      <c r="T5" s="5">
        <v>9</v>
      </c>
      <c r="U5" s="5"/>
      <c r="V5" s="5">
        <f t="shared" ca="1" si="0"/>
        <v>10</v>
      </c>
      <c r="W5" s="5" t="str">
        <f t="shared" ca="1" si="5"/>
        <v>Product04</v>
      </c>
      <c r="X5" s="5" t="str">
        <f t="shared" ca="1" si="6"/>
        <v>Lt</v>
      </c>
      <c r="Y5" s="7">
        <f t="shared" ca="1" si="7"/>
        <v>439.56000000000006</v>
      </c>
      <c r="Z5" s="5">
        <f t="shared" ca="1" si="8"/>
        <v>9</v>
      </c>
      <c r="AA5" s="5"/>
      <c r="AB5" s="5" t="str">
        <f ca="1">INDEX($W:$Z,$AD$1+ROWS($AA$1:AA3)+1,1)</f>
        <v>Product26</v>
      </c>
      <c r="AC5" s="7">
        <f ca="1">INDEX($W:$Z,$AD$1+ROWS($AA$1:AA3)+1,3)</f>
        <v>517.86</v>
      </c>
      <c r="AD5" s="5"/>
      <c r="AF5" t="s">
        <v>62</v>
      </c>
      <c r="AG5" s="5">
        <v>1724.8200000000002</v>
      </c>
      <c r="AH5" s="5"/>
      <c r="AI5" s="5">
        <f t="shared" si="9"/>
        <v>4</v>
      </c>
      <c r="AJ5" t="str">
        <f t="shared" ca="1" si="10"/>
        <v>Category04</v>
      </c>
      <c r="AK5" s="7">
        <f t="shared" ca="1" si="11"/>
        <v>1724.8200000000002</v>
      </c>
      <c r="AM5" t="s">
        <v>105</v>
      </c>
      <c r="AN5" s="5">
        <v>1072.3800000000001</v>
      </c>
    </row>
    <row r="6" spans="1:43" x14ac:dyDescent="0.25">
      <c r="A6">
        <v>7</v>
      </c>
      <c r="B6" s="7">
        <v>172.62</v>
      </c>
      <c r="C6" s="7"/>
      <c r="E6" t="s">
        <v>126</v>
      </c>
      <c r="F6" s="7">
        <f>GETPIVOTDATA("Sum of TOTAL SELLING VALUE",$D$1)-GETPIVOTDATA("Sum of TOTAT BUYING VALUE",$D$1)</f>
        <v>2227.6800000000003</v>
      </c>
      <c r="H6" t="s">
        <v>134</v>
      </c>
      <c r="I6" s="5">
        <v>9099</v>
      </c>
      <c r="J6" s="5">
        <v>11326.68</v>
      </c>
      <c r="K6" s="10">
        <f t="shared" si="1"/>
        <v>0.19667546006420245</v>
      </c>
      <c r="L6" s="5" t="s">
        <v>134</v>
      </c>
      <c r="M6" s="7">
        <f t="shared" si="2"/>
        <v>11.32668</v>
      </c>
      <c r="N6" s="7">
        <f t="shared" si="3"/>
        <v>2.2276800000000003</v>
      </c>
      <c r="O6" s="9">
        <f t="shared" si="4"/>
        <v>0.19667546006420245</v>
      </c>
      <c r="Q6" t="s">
        <v>32</v>
      </c>
      <c r="R6" t="s">
        <v>9</v>
      </c>
      <c r="S6" s="7">
        <v>376.68</v>
      </c>
      <c r="T6" s="5">
        <v>4</v>
      </c>
      <c r="U6" s="5"/>
      <c r="V6" s="5">
        <f t="shared" ca="1" si="0"/>
        <v>12</v>
      </c>
      <c r="W6" s="5" t="str">
        <f t="shared" ca="1" si="5"/>
        <v>Product12</v>
      </c>
      <c r="X6" s="5" t="str">
        <f t="shared" ca="1" si="6"/>
        <v>Kg</v>
      </c>
      <c r="Y6" s="7">
        <f t="shared" ca="1" si="7"/>
        <v>376.68</v>
      </c>
      <c r="Z6" s="5">
        <f t="shared" ca="1" si="8"/>
        <v>4</v>
      </c>
      <c r="AA6" s="5"/>
      <c r="AB6" s="5" t="str">
        <f ca="1">INDEX($W:$Z,$AD$1+ROWS($AA$1:AA4)+1,1)</f>
        <v>Product27</v>
      </c>
      <c r="AC6" s="7">
        <f ca="1">INDEX($W:$Z,$AD$1+ROWS($AA$1:AA4)+1,3)</f>
        <v>571.20000000000005</v>
      </c>
      <c r="AD6" s="5"/>
      <c r="AF6" t="s">
        <v>85</v>
      </c>
      <c r="AG6" s="5">
        <v>3537.12</v>
      </c>
      <c r="AH6" s="5"/>
      <c r="AI6" s="5">
        <f t="shared" si="9"/>
        <v>1</v>
      </c>
      <c r="AJ6" t="str">
        <f t="shared" ca="1" si="10"/>
        <v>Category05</v>
      </c>
      <c r="AK6" s="7">
        <f t="shared" ca="1" si="11"/>
        <v>3537.12</v>
      </c>
    </row>
    <row r="7" spans="1:43" x14ac:dyDescent="0.25">
      <c r="A7">
        <v>9</v>
      </c>
      <c r="B7" s="7">
        <v>1795.8</v>
      </c>
      <c r="C7" s="7"/>
      <c r="E7" t="s">
        <v>127</v>
      </c>
      <c r="F7" s="9">
        <f>F6/GETPIVOTDATA("Sum of TOTAT BUYING VALUE",$D$1)</f>
        <v>0.24482690405539073</v>
      </c>
      <c r="H7" t="s">
        <v>123</v>
      </c>
      <c r="I7" s="5">
        <v>19719</v>
      </c>
      <c r="J7" s="5">
        <v>22952.99</v>
      </c>
      <c r="K7" s="10">
        <f t="shared" si="1"/>
        <v>0.14089624053336847</v>
      </c>
      <c r="L7" s="5" t="s">
        <v>123</v>
      </c>
      <c r="M7" s="7">
        <f t="shared" si="2"/>
        <v>22.952990000000003</v>
      </c>
      <c r="N7" s="7">
        <f t="shared" si="3"/>
        <v>3.2339900000000017</v>
      </c>
      <c r="O7" s="9">
        <f t="shared" si="4"/>
        <v>0.14089624053336847</v>
      </c>
      <c r="Q7" t="s">
        <v>36</v>
      </c>
      <c r="R7" t="s">
        <v>9</v>
      </c>
      <c r="S7" s="7">
        <v>2054.08</v>
      </c>
      <c r="T7" s="5">
        <v>14</v>
      </c>
      <c r="U7" s="5"/>
      <c r="V7" s="5">
        <f t="shared" ca="1" si="0"/>
        <v>1</v>
      </c>
      <c r="W7" s="5" t="str">
        <f t="shared" ca="1" si="5"/>
        <v>Product14</v>
      </c>
      <c r="X7" s="5" t="str">
        <f t="shared" ca="1" si="6"/>
        <v>Kg</v>
      </c>
      <c r="Y7" s="7">
        <f t="shared" ca="1" si="7"/>
        <v>2054.08</v>
      </c>
      <c r="Z7" s="5">
        <f t="shared" ca="1" si="8"/>
        <v>14</v>
      </c>
      <c r="AA7" s="5"/>
      <c r="AB7" s="5" t="str">
        <f ca="1">INDEX($W:$Z,$AD$1+ROWS($AA$1:AA5)+1,1)</f>
        <v>Product30</v>
      </c>
      <c r="AC7" s="7">
        <f ca="1">INDEX($W:$Z,$AD$1+ROWS($AA$1:AA5)+1,3)</f>
        <v>402.56</v>
      </c>
      <c r="AD7" s="5"/>
      <c r="AH7" s="5"/>
      <c r="AI7" s="5" t="e">
        <f t="shared" si="9"/>
        <v>#N/A</v>
      </c>
      <c r="AJ7" t="e">
        <f t="shared" ca="1" si="10"/>
        <v>#VALUE!</v>
      </c>
      <c r="AK7" s="7" t="e">
        <f t="shared" ca="1" si="11"/>
        <v>#VALUE!</v>
      </c>
    </row>
    <row r="8" spans="1:43" x14ac:dyDescent="0.25">
      <c r="A8">
        <v>13</v>
      </c>
      <c r="B8" s="7">
        <v>232.96</v>
      </c>
      <c r="C8" s="7"/>
      <c r="H8" t="s">
        <v>135</v>
      </c>
      <c r="I8" s="5">
        <v>11462</v>
      </c>
      <c r="J8" s="5">
        <v>14091.539999999997</v>
      </c>
      <c r="K8" s="10">
        <f t="shared" si="1"/>
        <v>0.18660416107820707</v>
      </c>
      <c r="L8" s="5" t="s">
        <v>135</v>
      </c>
      <c r="M8" s="7">
        <f t="shared" si="2"/>
        <v>14.091539999999997</v>
      </c>
      <c r="N8" s="7">
        <f t="shared" si="3"/>
        <v>2.6295399999999973</v>
      </c>
      <c r="O8" s="9">
        <f t="shared" si="4"/>
        <v>0.18660416107820707</v>
      </c>
      <c r="Q8" t="s">
        <v>40</v>
      </c>
      <c r="R8" t="s">
        <v>111</v>
      </c>
      <c r="S8" s="7">
        <v>449.28</v>
      </c>
      <c r="T8" s="5">
        <v>27</v>
      </c>
      <c r="U8" s="5"/>
      <c r="V8" s="5">
        <f t="shared" ca="1" si="0"/>
        <v>9</v>
      </c>
      <c r="W8" s="5" t="str">
        <f t="shared" ca="1" si="5"/>
        <v>Product16</v>
      </c>
      <c r="X8" s="5" t="str">
        <f t="shared" ca="1" si="6"/>
        <v>No.</v>
      </c>
      <c r="Y8" s="7">
        <f t="shared" ca="1" si="7"/>
        <v>449.28</v>
      </c>
      <c r="Z8" s="5">
        <f t="shared" ca="1" si="8"/>
        <v>27</v>
      </c>
      <c r="AA8" s="5"/>
      <c r="AB8" s="5" t="str">
        <f ca="1">INDEX($W:$Z,$AD$1+ROWS($AA$1:AA6)+1,1)</f>
        <v>Product34</v>
      </c>
      <c r="AC8" s="7">
        <f ca="1">INDEX($W:$Z,$AD$1+ROWS($AA$1:AA6)+1,3)</f>
        <v>233.2</v>
      </c>
      <c r="AD8" s="5"/>
      <c r="AG8" s="5"/>
      <c r="AI8" s="5"/>
      <c r="AK8" s="7"/>
    </row>
    <row r="9" spans="1:43" x14ac:dyDescent="0.25">
      <c r="A9">
        <v>18</v>
      </c>
      <c r="B9" s="7">
        <v>1564.92</v>
      </c>
      <c r="C9" s="7"/>
      <c r="H9" t="s">
        <v>136</v>
      </c>
      <c r="I9" s="5">
        <v>13478</v>
      </c>
      <c r="J9" s="5">
        <v>16197.17</v>
      </c>
      <c r="K9" s="10">
        <f t="shared" si="1"/>
        <v>0.16787932706762973</v>
      </c>
      <c r="L9" s="5" t="s">
        <v>136</v>
      </c>
      <c r="M9" s="7">
        <f t="shared" si="2"/>
        <v>16.19717</v>
      </c>
      <c r="N9" s="7">
        <f t="shared" si="3"/>
        <v>2.7191700000000001</v>
      </c>
      <c r="O9" s="9">
        <f t="shared" si="4"/>
        <v>0.16787932706762973</v>
      </c>
      <c r="Q9" t="s">
        <v>44</v>
      </c>
      <c r="R9" t="s">
        <v>111</v>
      </c>
      <c r="S9" s="7">
        <v>98.42</v>
      </c>
      <c r="T9" s="5">
        <v>2</v>
      </c>
      <c r="U9" s="5"/>
      <c r="V9" s="5">
        <f t="shared" ca="1" si="0"/>
        <v>15</v>
      </c>
      <c r="W9" s="5" t="str">
        <f t="shared" ca="1" si="5"/>
        <v>Product18</v>
      </c>
      <c r="X9" s="5" t="str">
        <f t="shared" ca="1" si="6"/>
        <v>No.</v>
      </c>
      <c r="Y9" s="7">
        <f t="shared" ca="1" si="7"/>
        <v>98.42</v>
      </c>
      <c r="Z9" s="5">
        <f t="shared" ca="1" si="8"/>
        <v>2</v>
      </c>
      <c r="AA9" s="5"/>
      <c r="AB9" s="5" t="str">
        <f ca="1">INDEX($W:$Z,$AD$1+ROWS($AA$1:AA7)+1,1)</f>
        <v>Product39</v>
      </c>
      <c r="AC9" s="7">
        <f ca="1">INDEX($W:$Z,$AD$1+ROWS($AA$1:AA7)+1,3)</f>
        <v>510.59999999999997</v>
      </c>
      <c r="AD9" s="5"/>
    </row>
    <row r="10" spans="1:43" x14ac:dyDescent="0.25">
      <c r="A10">
        <v>20</v>
      </c>
      <c r="B10" s="7">
        <v>475.1</v>
      </c>
      <c r="C10" s="7"/>
      <c r="H10" t="s">
        <v>137</v>
      </c>
      <c r="I10" s="5">
        <v>17199</v>
      </c>
      <c r="J10" s="5">
        <v>21195.049999999992</v>
      </c>
      <c r="K10" s="10">
        <f t="shared" si="1"/>
        <v>0.18853694612657171</v>
      </c>
      <c r="L10" s="5" t="s">
        <v>137</v>
      </c>
      <c r="M10" s="7">
        <f t="shared" si="2"/>
        <v>21.195049999999991</v>
      </c>
      <c r="N10" s="7">
        <f t="shared" si="3"/>
        <v>3.9960499999999919</v>
      </c>
      <c r="O10" s="9">
        <f t="shared" si="4"/>
        <v>0.18853694612657171</v>
      </c>
      <c r="Q10" t="s">
        <v>61</v>
      </c>
      <c r="R10" t="s">
        <v>111</v>
      </c>
      <c r="S10" s="7">
        <v>517.86</v>
      </c>
      <c r="T10" s="5">
        <v>21</v>
      </c>
      <c r="U10" s="5"/>
      <c r="V10" s="5">
        <f t="shared" ca="1" si="0"/>
        <v>7</v>
      </c>
      <c r="W10" s="5" t="str">
        <f t="shared" ca="1" si="5"/>
        <v>Product26</v>
      </c>
      <c r="X10" s="5" t="str">
        <f t="shared" ca="1" si="6"/>
        <v>No.</v>
      </c>
      <c r="Y10" s="7">
        <f t="shared" ca="1" si="7"/>
        <v>517.86</v>
      </c>
      <c r="Z10" s="5">
        <f t="shared" ca="1" si="8"/>
        <v>21</v>
      </c>
      <c r="AA10" s="5"/>
      <c r="AB10" s="5" t="str">
        <f ca="1">INDEX($W:$Z,$AD$1+ROWS($AA$1:AA8)+1,1)</f>
        <v>Product40</v>
      </c>
      <c r="AC10" s="7">
        <f ca="1">INDEX($W:$Z,$AD$1+ROWS($AA$1:AA8)+1,3)</f>
        <v>230.4</v>
      </c>
      <c r="AD10" s="5"/>
      <c r="AE10" s="5"/>
    </row>
    <row r="11" spans="1:43" x14ac:dyDescent="0.25">
      <c r="A11">
        <v>21</v>
      </c>
      <c r="B11" s="7">
        <v>747.8</v>
      </c>
      <c r="C11" s="7"/>
      <c r="H11" t="s">
        <v>138</v>
      </c>
      <c r="I11" s="5">
        <v>13448</v>
      </c>
      <c r="J11" s="5">
        <v>16388.990000000002</v>
      </c>
      <c r="K11" s="10">
        <f t="shared" si="1"/>
        <v>0.17944913017824776</v>
      </c>
      <c r="L11" s="5" t="s">
        <v>138</v>
      </c>
      <c r="M11" s="7">
        <f t="shared" si="2"/>
        <v>16.388990000000003</v>
      </c>
      <c r="N11" s="7">
        <f t="shared" si="3"/>
        <v>2.9409900000000015</v>
      </c>
      <c r="O11" s="9">
        <f t="shared" si="4"/>
        <v>0.17944913017824776</v>
      </c>
      <c r="Q11" t="s">
        <v>64</v>
      </c>
      <c r="R11" t="s">
        <v>109</v>
      </c>
      <c r="S11" s="7">
        <v>571.20000000000005</v>
      </c>
      <c r="T11" s="5">
        <v>10</v>
      </c>
      <c r="U11" s="5"/>
      <c r="V11" s="5">
        <f t="shared" ca="1" si="0"/>
        <v>6</v>
      </c>
      <c r="W11" s="5" t="str">
        <f t="shared" ca="1" si="5"/>
        <v>Product27</v>
      </c>
      <c r="X11" s="5" t="str">
        <f t="shared" ca="1" si="6"/>
        <v>Lt</v>
      </c>
      <c r="Y11" s="7">
        <f t="shared" ca="1" si="7"/>
        <v>571.20000000000005</v>
      </c>
      <c r="Z11" s="5">
        <f t="shared" ca="1" si="8"/>
        <v>10</v>
      </c>
      <c r="AA11" s="5"/>
      <c r="AB11" s="5" t="str">
        <f ca="1">INDEX($W:$Z,$AD$1+ROWS($AA$1:AA9)+1,1)</f>
        <v>Product41</v>
      </c>
      <c r="AC11" s="7">
        <f ca="1">INDEX($W:$Z,$AD$1+ROWS($AA$1:AA9)+1,3)</f>
        <v>1564.92</v>
      </c>
      <c r="AD11" s="5"/>
    </row>
    <row r="12" spans="1:43" x14ac:dyDescent="0.25">
      <c r="A12">
        <v>23</v>
      </c>
      <c r="B12" s="7">
        <v>1231.2</v>
      </c>
      <c r="C12" s="7"/>
      <c r="H12" t="s">
        <v>139</v>
      </c>
      <c r="I12" s="5">
        <v>11027</v>
      </c>
      <c r="J12" s="5">
        <v>13046.79</v>
      </c>
      <c r="K12" s="10">
        <f t="shared" si="1"/>
        <v>0.15481126008773044</v>
      </c>
      <c r="L12" s="5" t="s">
        <v>139</v>
      </c>
      <c r="M12" s="7">
        <f t="shared" si="2"/>
        <v>13.046790000000001</v>
      </c>
      <c r="N12" s="7">
        <f t="shared" si="3"/>
        <v>2.0197900000000009</v>
      </c>
      <c r="O12" s="9">
        <f t="shared" si="4"/>
        <v>0.15481126008773044</v>
      </c>
      <c r="Q12" t="s">
        <v>70</v>
      </c>
      <c r="R12" t="s">
        <v>110</v>
      </c>
      <c r="S12" s="7">
        <v>402.56</v>
      </c>
      <c r="T12" s="5">
        <v>2</v>
      </c>
      <c r="U12" s="5"/>
      <c r="V12" s="5">
        <f t="shared" ca="1" si="0"/>
        <v>11</v>
      </c>
      <c r="W12" s="5" t="str">
        <f t="shared" ca="1" si="5"/>
        <v>Product30</v>
      </c>
      <c r="X12" s="5" t="str">
        <f t="shared" ca="1" si="6"/>
        <v>Ft</v>
      </c>
      <c r="Y12" s="7">
        <f t="shared" ca="1" si="7"/>
        <v>402.56</v>
      </c>
      <c r="Z12" s="5">
        <f t="shared" ca="1" si="8"/>
        <v>2</v>
      </c>
      <c r="AA12" s="5"/>
      <c r="AB12" s="5" t="str">
        <f ca="1">INDEX($W:$Z,$AD$1+ROWS($AA$1:AA10)+1,1)</f>
        <v>Product44</v>
      </c>
      <c r="AC12" s="7">
        <f ca="1">INDEX($W:$Z,$AD$1+ROWS($AA$1:AA10)+1,3)</f>
        <v>1231.2</v>
      </c>
      <c r="AD12" s="5"/>
    </row>
    <row r="13" spans="1:43" x14ac:dyDescent="0.25">
      <c r="A13">
        <v>24</v>
      </c>
      <c r="B13" s="7">
        <v>233.2</v>
      </c>
      <c r="C13" s="7"/>
      <c r="H13" t="s">
        <v>140</v>
      </c>
      <c r="I13" s="5">
        <v>20984</v>
      </c>
      <c r="J13" s="5">
        <v>26421.67</v>
      </c>
      <c r="K13" s="10">
        <f t="shared" si="1"/>
        <v>0.20580341817909309</v>
      </c>
      <c r="L13" s="5" t="s">
        <v>140</v>
      </c>
      <c r="M13" s="7">
        <f t="shared" si="2"/>
        <v>26.421669999999999</v>
      </c>
      <c r="N13" s="7">
        <f t="shared" si="3"/>
        <v>5.437669999999998</v>
      </c>
      <c r="O13" s="9">
        <f t="shared" si="4"/>
        <v>0.20580341817909309</v>
      </c>
      <c r="Q13" t="s">
        <v>78</v>
      </c>
      <c r="R13" t="s">
        <v>109</v>
      </c>
      <c r="S13" s="7">
        <v>233.2</v>
      </c>
      <c r="T13" s="5">
        <v>4</v>
      </c>
      <c r="U13" s="5"/>
      <c r="V13" s="5">
        <f t="shared" ca="1" si="0"/>
        <v>13</v>
      </c>
      <c r="W13" s="5" t="str">
        <f t="shared" ca="1" si="5"/>
        <v>Product34</v>
      </c>
      <c r="X13" s="5" t="str">
        <f t="shared" ca="1" si="6"/>
        <v>Lt</v>
      </c>
      <c r="Y13" s="7">
        <f t="shared" ca="1" si="7"/>
        <v>233.2</v>
      </c>
      <c r="Z13" s="5">
        <f t="shared" ca="1" si="8"/>
        <v>4</v>
      </c>
      <c r="AA13" s="5"/>
      <c r="AB13" s="5"/>
      <c r="AC13" s="5"/>
      <c r="AD13" s="5"/>
    </row>
    <row r="14" spans="1:43" x14ac:dyDescent="0.25">
      <c r="A14">
        <v>25</v>
      </c>
      <c r="B14" s="7">
        <v>1087.08</v>
      </c>
      <c r="C14" s="7"/>
      <c r="H14" t="s">
        <v>141</v>
      </c>
      <c r="I14" s="5">
        <v>15385</v>
      </c>
      <c r="J14" s="5">
        <v>18469.509999999998</v>
      </c>
      <c r="K14" s="10">
        <f t="shared" si="1"/>
        <v>0.16700551341102166</v>
      </c>
      <c r="L14" s="5" t="s">
        <v>141</v>
      </c>
      <c r="M14" s="7">
        <f t="shared" si="2"/>
        <v>18.46951</v>
      </c>
      <c r="N14" s="7">
        <f t="shared" si="3"/>
        <v>3.0845099999999985</v>
      </c>
      <c r="O14" s="9">
        <f t="shared" si="4"/>
        <v>0.16700551341102166</v>
      </c>
      <c r="Q14" t="s">
        <v>89</v>
      </c>
      <c r="R14" t="s">
        <v>111</v>
      </c>
      <c r="S14" s="7">
        <v>510.59999999999997</v>
      </c>
      <c r="T14" s="5">
        <v>12</v>
      </c>
      <c r="U14" s="5"/>
      <c r="V14" s="5">
        <f t="shared" ca="1" si="0"/>
        <v>8</v>
      </c>
      <c r="W14" s="5" t="str">
        <f t="shared" ca="1" si="5"/>
        <v>Product39</v>
      </c>
      <c r="X14" s="5" t="str">
        <f t="shared" ca="1" si="6"/>
        <v>No.</v>
      </c>
      <c r="Y14" s="7">
        <f t="shared" ca="1" si="7"/>
        <v>510.59999999999997</v>
      </c>
      <c r="Z14" s="5">
        <f t="shared" ca="1" si="8"/>
        <v>12</v>
      </c>
      <c r="AA14" s="5"/>
      <c r="AB14" s="5"/>
      <c r="AC14" s="5"/>
      <c r="AD14" s="5"/>
    </row>
    <row r="15" spans="1:43" x14ac:dyDescent="0.25">
      <c r="A15">
        <v>26</v>
      </c>
      <c r="B15" s="7">
        <v>114.24000000000001</v>
      </c>
      <c r="C15" s="7"/>
      <c r="Q15" t="s">
        <v>91</v>
      </c>
      <c r="R15" t="s">
        <v>9</v>
      </c>
      <c r="S15" s="7">
        <v>230.4</v>
      </c>
      <c r="T15" s="5">
        <v>2</v>
      </c>
      <c r="U15" s="5"/>
      <c r="V15" s="5">
        <f t="shared" ca="1" si="0"/>
        <v>14</v>
      </c>
      <c r="W15" s="5" t="str">
        <f t="shared" ca="1" si="5"/>
        <v>Product40</v>
      </c>
      <c r="X15" s="5" t="str">
        <f t="shared" ca="1" si="6"/>
        <v>Kg</v>
      </c>
      <c r="Y15" s="7">
        <f t="shared" ca="1" si="7"/>
        <v>230.4</v>
      </c>
      <c r="Z15" s="5">
        <f t="shared" ca="1" si="8"/>
        <v>2</v>
      </c>
      <c r="AA15" s="5"/>
      <c r="AB15" s="5"/>
      <c r="AC15" s="5"/>
      <c r="AD15" s="5"/>
    </row>
    <row r="16" spans="1:43" x14ac:dyDescent="0.25">
      <c r="A16">
        <v>28</v>
      </c>
      <c r="B16" s="7">
        <v>2054.08</v>
      </c>
      <c r="C16" s="7"/>
      <c r="Q16" t="s">
        <v>93</v>
      </c>
      <c r="R16" t="s">
        <v>110</v>
      </c>
      <c r="S16" s="7">
        <v>1564.92</v>
      </c>
      <c r="T16" s="5">
        <v>9</v>
      </c>
      <c r="U16" s="5"/>
      <c r="V16" s="5">
        <f t="shared" ca="1" si="0"/>
        <v>3</v>
      </c>
      <c r="W16" s="5" t="str">
        <f t="shared" ca="1" si="5"/>
        <v>Product41</v>
      </c>
      <c r="X16" s="5" t="str">
        <f t="shared" ca="1" si="6"/>
        <v>Ft</v>
      </c>
      <c r="Y16" s="7">
        <f t="shared" ca="1" si="7"/>
        <v>1564.92</v>
      </c>
      <c r="Z16" s="5">
        <f t="shared" ca="1" si="8"/>
        <v>9</v>
      </c>
      <c r="AA16" s="5"/>
      <c r="AB16" s="5"/>
      <c r="AC16" s="5"/>
      <c r="AD16" s="5"/>
    </row>
    <row r="17" spans="1:30" x14ac:dyDescent="0.25">
      <c r="A17">
        <v>30</v>
      </c>
      <c r="B17" s="7">
        <v>673.28</v>
      </c>
      <c r="C17" s="7"/>
      <c r="Q17" t="s">
        <v>99</v>
      </c>
      <c r="R17" t="s">
        <v>9</v>
      </c>
      <c r="S17" s="7">
        <v>1231.2</v>
      </c>
      <c r="T17" s="5">
        <v>15</v>
      </c>
      <c r="U17" s="5"/>
      <c r="V17" s="5">
        <f t="shared" ca="1" si="0"/>
        <v>4</v>
      </c>
      <c r="W17" s="5" t="str">
        <f t="shared" ca="1" si="5"/>
        <v>Product44</v>
      </c>
      <c r="X17" s="5" t="str">
        <f t="shared" ca="1" si="6"/>
        <v>Kg</v>
      </c>
      <c r="Y17" s="7">
        <f t="shared" ca="1" si="7"/>
        <v>1231.2</v>
      </c>
      <c r="Z17" s="5">
        <f t="shared" ca="1" si="8"/>
        <v>15</v>
      </c>
      <c r="AA17" s="5"/>
      <c r="AB17" s="5"/>
      <c r="AC17" s="5"/>
      <c r="AD17" s="5"/>
    </row>
    <row r="18" spans="1:30" x14ac:dyDescent="0.25">
      <c r="C18" s="7"/>
      <c r="U18" s="5"/>
      <c r="V18" s="5" t="e">
        <f t="shared" ca="1" si="0"/>
        <v>#N/A</v>
      </c>
      <c r="W18" s="5" t="e">
        <f t="shared" ca="1" si="5"/>
        <v>#VALUE!</v>
      </c>
      <c r="X18" s="5" t="e">
        <f t="shared" ca="1" si="6"/>
        <v>#VALUE!</v>
      </c>
      <c r="Y18" s="7" t="e">
        <f t="shared" ca="1" si="7"/>
        <v>#VALUE!</v>
      </c>
      <c r="Z18" s="5" t="e">
        <f t="shared" ca="1" si="8"/>
        <v>#VALUE!</v>
      </c>
      <c r="AA18" s="5"/>
      <c r="AB18" s="5"/>
      <c r="AC18" s="5"/>
      <c r="AD18" s="5"/>
    </row>
    <row r="19" spans="1:30" x14ac:dyDescent="0.25">
      <c r="C19" s="7"/>
      <c r="U19" s="5"/>
      <c r="V19" s="5" t="e">
        <f t="shared" ca="1" si="0"/>
        <v>#N/A</v>
      </c>
      <c r="W19" s="5" t="e">
        <f t="shared" ca="1" si="5"/>
        <v>#VALUE!</v>
      </c>
      <c r="X19" s="5" t="e">
        <f t="shared" ca="1" si="6"/>
        <v>#VALUE!</v>
      </c>
      <c r="Y19" s="7" t="e">
        <f t="shared" ca="1" si="7"/>
        <v>#VALUE!</v>
      </c>
      <c r="Z19" s="5" t="e">
        <f t="shared" ca="1" si="8"/>
        <v>#VALUE!</v>
      </c>
      <c r="AA19" s="5"/>
      <c r="AB19" s="5"/>
      <c r="AC19" s="5"/>
      <c r="AD19" s="5"/>
    </row>
    <row r="20" spans="1:30" x14ac:dyDescent="0.25">
      <c r="C20" s="7"/>
      <c r="U20" s="5"/>
      <c r="V20" s="5" t="e">
        <f t="shared" ca="1" si="0"/>
        <v>#N/A</v>
      </c>
      <c r="W20" s="5" t="e">
        <f t="shared" ca="1" si="5"/>
        <v>#VALUE!</v>
      </c>
      <c r="X20" s="5" t="e">
        <f t="shared" ca="1" si="6"/>
        <v>#VALUE!</v>
      </c>
      <c r="Y20" s="7" t="e">
        <f t="shared" ca="1" si="7"/>
        <v>#VALUE!</v>
      </c>
      <c r="Z20" s="5" t="e">
        <f t="shared" ca="1" si="8"/>
        <v>#VALUE!</v>
      </c>
      <c r="AA20" s="5"/>
      <c r="AB20" s="5"/>
      <c r="AC20" s="5"/>
      <c r="AD20" s="5"/>
    </row>
    <row r="21" spans="1:30" x14ac:dyDescent="0.25">
      <c r="C21" s="7"/>
      <c r="U21" s="5"/>
      <c r="V21" s="5" t="e">
        <f t="shared" ca="1" si="0"/>
        <v>#N/A</v>
      </c>
      <c r="W21" s="5" t="e">
        <f t="shared" ca="1" si="5"/>
        <v>#VALUE!</v>
      </c>
      <c r="X21" s="5" t="e">
        <f t="shared" ca="1" si="6"/>
        <v>#VALUE!</v>
      </c>
      <c r="Y21" s="7" t="e">
        <f t="shared" ca="1" si="7"/>
        <v>#VALUE!</v>
      </c>
      <c r="Z21" s="5" t="e">
        <f t="shared" ca="1" si="8"/>
        <v>#VALUE!</v>
      </c>
      <c r="AA21" s="5"/>
      <c r="AB21" s="5"/>
      <c r="AC21" s="5"/>
      <c r="AD21" s="5"/>
    </row>
    <row r="22" spans="1:30" x14ac:dyDescent="0.25">
      <c r="C22" s="7"/>
      <c r="U22" s="5"/>
      <c r="V22" s="5" t="e">
        <f t="shared" ca="1" si="0"/>
        <v>#N/A</v>
      </c>
      <c r="W22" s="5" t="e">
        <f t="shared" ca="1" si="5"/>
        <v>#VALUE!</v>
      </c>
      <c r="X22" s="5" t="e">
        <f t="shared" ca="1" si="6"/>
        <v>#VALUE!</v>
      </c>
      <c r="Y22" s="7" t="e">
        <f t="shared" ca="1" si="7"/>
        <v>#VALUE!</v>
      </c>
      <c r="Z22" s="5" t="e">
        <f t="shared" ca="1" si="8"/>
        <v>#VALUE!</v>
      </c>
      <c r="AA22" s="5"/>
      <c r="AB22" s="5"/>
      <c r="AC22" s="5"/>
      <c r="AD22" s="5"/>
    </row>
    <row r="23" spans="1:30" x14ac:dyDescent="0.25">
      <c r="C23" s="7"/>
      <c r="U23" s="5"/>
      <c r="V23" s="5" t="e">
        <f t="shared" ca="1" si="0"/>
        <v>#N/A</v>
      </c>
      <c r="W23" s="5" t="e">
        <f t="shared" ca="1" si="5"/>
        <v>#VALUE!</v>
      </c>
      <c r="X23" s="5" t="e">
        <f t="shared" ca="1" si="6"/>
        <v>#VALUE!</v>
      </c>
      <c r="Y23" s="7" t="e">
        <f t="shared" ca="1" si="7"/>
        <v>#VALUE!</v>
      </c>
      <c r="Z23" s="5" t="e">
        <f t="shared" ca="1" si="8"/>
        <v>#VALUE!</v>
      </c>
      <c r="AA23" s="5"/>
      <c r="AB23" s="5"/>
      <c r="AC23" s="5"/>
      <c r="AD23" s="5"/>
    </row>
    <row r="24" spans="1:30" x14ac:dyDescent="0.25">
      <c r="C24" s="7"/>
      <c r="U24" s="5"/>
      <c r="V24" s="5" t="e">
        <f t="shared" ca="1" si="0"/>
        <v>#N/A</v>
      </c>
      <c r="W24" s="5" t="e">
        <f t="shared" ca="1" si="5"/>
        <v>#VALUE!</v>
      </c>
      <c r="X24" s="5" t="e">
        <f t="shared" ca="1" si="6"/>
        <v>#VALUE!</v>
      </c>
      <c r="Y24" s="7" t="e">
        <f t="shared" ca="1" si="7"/>
        <v>#VALUE!</v>
      </c>
      <c r="Z24" s="5" t="e">
        <f t="shared" ca="1" si="8"/>
        <v>#VALUE!</v>
      </c>
      <c r="AA24" s="5"/>
      <c r="AB24" s="5"/>
      <c r="AC24" s="5"/>
      <c r="AD24" s="5"/>
    </row>
    <row r="25" spans="1:30" x14ac:dyDescent="0.25">
      <c r="C25" s="7"/>
      <c r="U25" s="5"/>
      <c r="V25" s="5" t="e">
        <f t="shared" ca="1" si="0"/>
        <v>#N/A</v>
      </c>
      <c r="W25" s="5" t="e">
        <f t="shared" ca="1" si="5"/>
        <v>#VALUE!</v>
      </c>
      <c r="X25" s="5" t="e">
        <f t="shared" ca="1" si="6"/>
        <v>#VALUE!</v>
      </c>
      <c r="Y25" s="7" t="e">
        <f t="shared" ca="1" si="7"/>
        <v>#VALUE!</v>
      </c>
      <c r="Z25" s="5" t="e">
        <f t="shared" ca="1" si="8"/>
        <v>#VALUE!</v>
      </c>
      <c r="AA25" s="5"/>
      <c r="AB25" s="5"/>
      <c r="AC25" s="5"/>
      <c r="AD25" s="5"/>
    </row>
    <row r="26" spans="1:30" x14ac:dyDescent="0.25">
      <c r="C26" s="7"/>
      <c r="U26" s="5"/>
      <c r="V26" s="5" t="e">
        <f t="shared" ca="1" si="0"/>
        <v>#N/A</v>
      </c>
      <c r="W26" s="5" t="e">
        <f t="shared" ca="1" si="5"/>
        <v>#VALUE!</v>
      </c>
      <c r="X26" s="5" t="e">
        <f t="shared" ca="1" si="6"/>
        <v>#VALUE!</v>
      </c>
      <c r="Y26" s="7" t="e">
        <f t="shared" ca="1" si="7"/>
        <v>#VALUE!</v>
      </c>
      <c r="Z26" s="5" t="e">
        <f t="shared" ca="1" si="8"/>
        <v>#VALUE!</v>
      </c>
      <c r="AA26" s="5"/>
      <c r="AB26" s="5"/>
      <c r="AC26" s="5"/>
      <c r="AD26" s="5"/>
    </row>
    <row r="27" spans="1:30" x14ac:dyDescent="0.25">
      <c r="C27" s="7"/>
      <c r="U27" s="5"/>
      <c r="V27" s="5" t="e">
        <f t="shared" ca="1" si="0"/>
        <v>#N/A</v>
      </c>
      <c r="W27" s="5" t="e">
        <f t="shared" ca="1" si="5"/>
        <v>#VALUE!</v>
      </c>
      <c r="X27" s="5" t="e">
        <f t="shared" ca="1" si="6"/>
        <v>#VALUE!</v>
      </c>
      <c r="Y27" s="7" t="e">
        <f t="shared" ca="1" si="7"/>
        <v>#VALUE!</v>
      </c>
      <c r="Z27" s="5" t="e">
        <f t="shared" ca="1" si="8"/>
        <v>#VALUE!</v>
      </c>
      <c r="AA27" s="5"/>
      <c r="AB27" s="5"/>
      <c r="AC27" s="5"/>
      <c r="AD27" s="5"/>
    </row>
    <row r="28" spans="1:30" x14ac:dyDescent="0.25">
      <c r="C28" s="7"/>
      <c r="U28" s="5"/>
      <c r="V28" s="5" t="e">
        <f t="shared" ca="1" si="0"/>
        <v>#N/A</v>
      </c>
      <c r="W28" s="5" t="e">
        <f t="shared" ca="1" si="5"/>
        <v>#VALUE!</v>
      </c>
      <c r="X28" s="5" t="e">
        <f t="shared" ca="1" si="6"/>
        <v>#VALUE!</v>
      </c>
      <c r="Y28" s="7" t="e">
        <f t="shared" ca="1" si="7"/>
        <v>#VALUE!</v>
      </c>
      <c r="Z28" s="5" t="e">
        <f t="shared" ca="1" si="8"/>
        <v>#VALUE!</v>
      </c>
      <c r="AA28" s="5"/>
      <c r="AB28" s="5"/>
      <c r="AC28" s="5"/>
      <c r="AD28" s="5"/>
    </row>
    <row r="29" spans="1:30" x14ac:dyDescent="0.25">
      <c r="C29" s="7"/>
      <c r="U29" s="5"/>
      <c r="V29" s="5" t="e">
        <f t="shared" ca="1" si="0"/>
        <v>#N/A</v>
      </c>
      <c r="W29" s="5" t="e">
        <f t="shared" ca="1" si="5"/>
        <v>#VALUE!</v>
      </c>
      <c r="X29" s="5" t="e">
        <f t="shared" ca="1" si="6"/>
        <v>#VALUE!</v>
      </c>
      <c r="Y29" s="7" t="e">
        <f t="shared" ca="1" si="7"/>
        <v>#VALUE!</v>
      </c>
      <c r="Z29" s="5" t="e">
        <f t="shared" ca="1" si="8"/>
        <v>#VALUE!</v>
      </c>
      <c r="AA29" s="5"/>
      <c r="AB29" s="5"/>
      <c r="AC29" s="5"/>
      <c r="AD29" s="5"/>
    </row>
    <row r="30" spans="1:30" x14ac:dyDescent="0.25">
      <c r="C30" s="7"/>
      <c r="U30" s="5"/>
      <c r="V30" s="5" t="e">
        <f t="shared" ca="1" si="0"/>
        <v>#N/A</v>
      </c>
      <c r="W30" s="5" t="e">
        <f t="shared" ca="1" si="5"/>
        <v>#VALUE!</v>
      </c>
      <c r="X30" s="5" t="e">
        <f t="shared" ca="1" si="6"/>
        <v>#VALUE!</v>
      </c>
      <c r="Y30" s="7" t="e">
        <f t="shared" ca="1" si="7"/>
        <v>#VALUE!</v>
      </c>
      <c r="Z30" s="5" t="e">
        <f t="shared" ca="1" si="8"/>
        <v>#VALUE!</v>
      </c>
      <c r="AA30" s="5"/>
      <c r="AB30" s="5"/>
      <c r="AC30" s="5"/>
      <c r="AD30" s="5"/>
    </row>
    <row r="31" spans="1:30" x14ac:dyDescent="0.25">
      <c r="C31" s="7"/>
      <c r="U31" s="5"/>
      <c r="V31" s="5" t="e">
        <f t="shared" ca="1" si="0"/>
        <v>#N/A</v>
      </c>
      <c r="W31" s="5" t="e">
        <f t="shared" ca="1" si="5"/>
        <v>#VALUE!</v>
      </c>
      <c r="X31" s="5" t="e">
        <f t="shared" ca="1" si="6"/>
        <v>#VALUE!</v>
      </c>
      <c r="Y31" s="7" t="e">
        <f t="shared" ca="1" si="7"/>
        <v>#VALUE!</v>
      </c>
      <c r="Z31" s="5" t="e">
        <f t="shared" ca="1" si="8"/>
        <v>#VALUE!</v>
      </c>
      <c r="AA31" s="5"/>
      <c r="AB31" s="5"/>
      <c r="AC31" s="5"/>
      <c r="AD31" s="5"/>
    </row>
    <row r="32" spans="1:30" x14ac:dyDescent="0.25">
      <c r="C32" s="7"/>
      <c r="U32" s="5"/>
      <c r="V32" s="5" t="e">
        <f t="shared" ca="1" si="0"/>
        <v>#N/A</v>
      </c>
      <c r="W32" s="5" t="e">
        <f t="shared" ca="1" si="5"/>
        <v>#VALUE!</v>
      </c>
      <c r="X32" s="5" t="e">
        <f t="shared" ca="1" si="6"/>
        <v>#VALUE!</v>
      </c>
      <c r="Y32" s="7" t="e">
        <f t="shared" ca="1" si="7"/>
        <v>#VALUE!</v>
      </c>
      <c r="Z32" s="5" t="e">
        <f t="shared" ca="1" si="8"/>
        <v>#VALUE!</v>
      </c>
      <c r="AA32" s="5"/>
      <c r="AB32" s="5"/>
      <c r="AC32" s="5"/>
      <c r="AD32" s="5"/>
    </row>
    <row r="33" spans="21:30" x14ac:dyDescent="0.25">
      <c r="U33" s="5"/>
      <c r="V33" s="5" t="e">
        <f t="shared" ca="1" si="0"/>
        <v>#N/A</v>
      </c>
      <c r="W33" s="5" t="e">
        <f t="shared" ca="1" si="5"/>
        <v>#VALUE!</v>
      </c>
      <c r="X33" s="5" t="e">
        <f t="shared" ca="1" si="6"/>
        <v>#VALUE!</v>
      </c>
      <c r="Y33" s="7" t="e">
        <f t="shared" ca="1" si="7"/>
        <v>#VALUE!</v>
      </c>
      <c r="Z33" s="5" t="e">
        <f t="shared" ca="1" si="8"/>
        <v>#VALUE!</v>
      </c>
      <c r="AA33" s="5"/>
      <c r="AB33" s="5"/>
      <c r="AC33" s="5"/>
      <c r="AD33" s="5"/>
    </row>
    <row r="34" spans="21:30" x14ac:dyDescent="0.25">
      <c r="U34" s="5"/>
      <c r="V34" s="5" t="e">
        <f t="shared" ca="1" si="0"/>
        <v>#N/A</v>
      </c>
      <c r="W34" s="5" t="e">
        <f t="shared" ca="1" si="5"/>
        <v>#VALUE!</v>
      </c>
      <c r="X34" s="5" t="e">
        <f t="shared" ca="1" si="6"/>
        <v>#VALUE!</v>
      </c>
      <c r="Y34" s="7" t="e">
        <f t="shared" ca="1" si="7"/>
        <v>#VALUE!</v>
      </c>
      <c r="Z34" s="5" t="e">
        <f t="shared" ca="1" si="8"/>
        <v>#VALUE!</v>
      </c>
      <c r="AA34" s="5"/>
      <c r="AB34" s="5"/>
      <c r="AC34" s="5"/>
      <c r="AD34" s="5"/>
    </row>
    <row r="35" spans="21:30" x14ac:dyDescent="0.25">
      <c r="U35" s="5"/>
      <c r="V35" s="5" t="e">
        <f t="shared" ca="1" si="0"/>
        <v>#N/A</v>
      </c>
      <c r="W35" s="5" t="e">
        <f t="shared" ca="1" si="5"/>
        <v>#VALUE!</v>
      </c>
      <c r="X35" s="5" t="e">
        <f t="shared" ca="1" si="6"/>
        <v>#VALUE!</v>
      </c>
      <c r="Y35" s="7" t="e">
        <f t="shared" ca="1" si="7"/>
        <v>#VALUE!</v>
      </c>
      <c r="Z35" s="5" t="e">
        <f t="shared" ca="1" si="8"/>
        <v>#VALUE!</v>
      </c>
      <c r="AA35" s="5"/>
      <c r="AB35" s="5"/>
      <c r="AC35" s="5"/>
      <c r="AD35" s="5"/>
    </row>
    <row r="36" spans="21:30" x14ac:dyDescent="0.25">
      <c r="U36" s="5"/>
      <c r="V36" s="5" t="e">
        <f t="shared" ca="1" si="0"/>
        <v>#N/A</v>
      </c>
      <c r="W36" s="5" t="e">
        <f t="shared" ca="1" si="5"/>
        <v>#VALUE!</v>
      </c>
      <c r="X36" s="5" t="e">
        <f t="shared" ca="1" si="6"/>
        <v>#VALUE!</v>
      </c>
      <c r="Y36" s="7" t="e">
        <f t="shared" ca="1" si="7"/>
        <v>#VALUE!</v>
      </c>
      <c r="Z36" s="5" t="e">
        <f t="shared" ca="1" si="8"/>
        <v>#VALUE!</v>
      </c>
      <c r="AA36" s="5"/>
      <c r="AB36" s="5"/>
      <c r="AC36" s="5"/>
      <c r="AD36" s="5"/>
    </row>
    <row r="37" spans="21:30" x14ac:dyDescent="0.25">
      <c r="U37" s="5"/>
      <c r="V37" s="5" t="e">
        <f t="shared" ca="1" si="0"/>
        <v>#N/A</v>
      </c>
      <c r="W37" s="5" t="e">
        <f t="shared" ca="1" si="5"/>
        <v>#VALUE!</v>
      </c>
      <c r="X37" s="5" t="e">
        <f t="shared" ca="1" si="6"/>
        <v>#VALUE!</v>
      </c>
      <c r="Y37" s="7" t="e">
        <f t="shared" ca="1" si="7"/>
        <v>#VALUE!</v>
      </c>
      <c r="Z37" s="5" t="e">
        <f t="shared" ca="1" si="8"/>
        <v>#VALUE!</v>
      </c>
      <c r="AA37" s="5"/>
      <c r="AB37" s="5"/>
      <c r="AC37" s="5"/>
      <c r="AD37" s="5"/>
    </row>
    <row r="38" spans="21:30" x14ac:dyDescent="0.25">
      <c r="U38" s="5"/>
      <c r="V38" s="5" t="e">
        <f t="shared" ca="1" si="0"/>
        <v>#N/A</v>
      </c>
      <c r="W38" s="5" t="e">
        <f t="shared" ca="1" si="5"/>
        <v>#VALUE!</v>
      </c>
      <c r="X38" s="5" t="e">
        <f t="shared" ca="1" si="6"/>
        <v>#VALUE!</v>
      </c>
      <c r="Y38" s="7" t="e">
        <f t="shared" ca="1" si="7"/>
        <v>#VALUE!</v>
      </c>
      <c r="Z38" s="5" t="e">
        <f t="shared" ca="1" si="8"/>
        <v>#VALUE!</v>
      </c>
      <c r="AA38" s="5"/>
      <c r="AB38" s="5"/>
      <c r="AC38" s="5"/>
      <c r="AD38" s="5"/>
    </row>
    <row r="39" spans="21:30" x14ac:dyDescent="0.25">
      <c r="U39" s="5"/>
      <c r="V39" s="5" t="e">
        <f t="shared" ca="1" si="0"/>
        <v>#N/A</v>
      </c>
      <c r="W39" s="5" t="e">
        <f t="shared" ca="1" si="5"/>
        <v>#VALUE!</v>
      </c>
      <c r="X39" s="5" t="e">
        <f t="shared" ca="1" si="6"/>
        <v>#VALUE!</v>
      </c>
      <c r="Y39" s="7" t="e">
        <f t="shared" ca="1" si="7"/>
        <v>#VALUE!</v>
      </c>
      <c r="Z39" s="5" t="e">
        <f t="shared" ca="1" si="8"/>
        <v>#VALUE!</v>
      </c>
      <c r="AA39" s="5"/>
      <c r="AB39" s="5"/>
      <c r="AC39" s="5"/>
      <c r="AD39" s="5"/>
    </row>
    <row r="40" spans="21:30" x14ac:dyDescent="0.25">
      <c r="U40" s="5"/>
      <c r="V40" s="5" t="e">
        <f t="shared" ca="1" si="0"/>
        <v>#N/A</v>
      </c>
      <c r="W40" s="5" t="e">
        <f t="shared" ca="1" si="5"/>
        <v>#VALUE!</v>
      </c>
      <c r="X40" s="5" t="e">
        <f t="shared" ca="1" si="6"/>
        <v>#VALUE!</v>
      </c>
      <c r="Y40" s="7" t="e">
        <f t="shared" ca="1" si="7"/>
        <v>#VALUE!</v>
      </c>
      <c r="Z40" s="5" t="e">
        <f t="shared" ca="1" si="8"/>
        <v>#VALUE!</v>
      </c>
      <c r="AA40" s="5"/>
      <c r="AB40" s="5"/>
      <c r="AC40" s="5"/>
      <c r="AD40" s="5"/>
    </row>
    <row r="41" spans="21:30" x14ac:dyDescent="0.25">
      <c r="U41" s="5"/>
      <c r="V41" s="5" t="e">
        <f t="shared" ca="1" si="0"/>
        <v>#N/A</v>
      </c>
      <c r="W41" s="5" t="e">
        <f t="shared" ca="1" si="5"/>
        <v>#VALUE!</v>
      </c>
      <c r="X41" s="5" t="e">
        <f t="shared" ca="1" si="6"/>
        <v>#VALUE!</v>
      </c>
      <c r="Y41" s="7" t="e">
        <f t="shared" ca="1" si="7"/>
        <v>#VALUE!</v>
      </c>
      <c r="Z41" s="5" t="e">
        <f t="shared" ca="1" si="8"/>
        <v>#VALUE!</v>
      </c>
      <c r="AA41" s="5"/>
      <c r="AB41" s="5"/>
      <c r="AC41" s="5"/>
      <c r="AD41" s="5"/>
    </row>
    <row r="42" spans="21:30" x14ac:dyDescent="0.25">
      <c r="U42" s="5"/>
      <c r="V42" s="5" t="e">
        <f t="shared" ca="1" si="0"/>
        <v>#N/A</v>
      </c>
      <c r="W42" s="5" t="e">
        <f t="shared" ca="1" si="5"/>
        <v>#VALUE!</v>
      </c>
      <c r="X42" s="5" t="e">
        <f t="shared" ca="1" si="6"/>
        <v>#VALUE!</v>
      </c>
      <c r="Y42" s="7" t="e">
        <f t="shared" ca="1" si="7"/>
        <v>#VALUE!</v>
      </c>
      <c r="Z42" s="5" t="e">
        <f t="shared" ca="1" si="8"/>
        <v>#VALUE!</v>
      </c>
      <c r="AA42" s="5"/>
      <c r="AB42" s="5"/>
      <c r="AC42" s="5"/>
      <c r="AD42" s="5"/>
    </row>
    <row r="43" spans="21:30" x14ac:dyDescent="0.25">
      <c r="U43" s="5"/>
      <c r="V43" s="5" t="e">
        <f t="shared" ca="1" si="0"/>
        <v>#N/A</v>
      </c>
      <c r="W43" s="5" t="e">
        <f t="shared" ca="1" si="5"/>
        <v>#VALUE!</v>
      </c>
      <c r="X43" s="5" t="e">
        <f t="shared" ca="1" si="6"/>
        <v>#VALUE!</v>
      </c>
      <c r="Y43" s="7" t="e">
        <f t="shared" ca="1" si="7"/>
        <v>#VALUE!</v>
      </c>
      <c r="Z43" s="5" t="e">
        <f t="shared" ca="1" si="8"/>
        <v>#VALUE!</v>
      </c>
      <c r="AA43" s="5"/>
      <c r="AB43" s="5"/>
      <c r="AC43" s="5"/>
      <c r="AD43" s="5"/>
    </row>
    <row r="44" spans="21:30" x14ac:dyDescent="0.25">
      <c r="U44" s="5"/>
      <c r="V44" s="5" t="e">
        <f t="shared" ca="1" si="0"/>
        <v>#N/A</v>
      </c>
      <c r="W44" s="5" t="e">
        <f t="shared" ca="1" si="5"/>
        <v>#VALUE!</v>
      </c>
      <c r="X44" s="5" t="e">
        <f t="shared" ca="1" si="6"/>
        <v>#VALUE!</v>
      </c>
      <c r="Y44" s="7" t="e">
        <f t="shared" ca="1" si="7"/>
        <v>#VALUE!</v>
      </c>
      <c r="Z44" s="5" t="e">
        <f t="shared" ca="1" si="8"/>
        <v>#VALUE!</v>
      </c>
      <c r="AA44" s="5"/>
      <c r="AB44" s="5"/>
      <c r="AC44" s="5"/>
      <c r="AD44" s="5"/>
    </row>
    <row r="45" spans="21:30" x14ac:dyDescent="0.25">
      <c r="U45" s="5"/>
      <c r="V45" s="5" t="e">
        <f t="shared" ca="1" si="0"/>
        <v>#N/A</v>
      </c>
      <c r="W45" s="5" t="e">
        <f t="shared" ca="1" si="5"/>
        <v>#VALUE!</v>
      </c>
      <c r="X45" s="5" t="e">
        <f t="shared" ca="1" si="6"/>
        <v>#VALUE!</v>
      </c>
      <c r="Y45" s="7" t="e">
        <f t="shared" ca="1" si="7"/>
        <v>#VALUE!</v>
      </c>
      <c r="Z45" s="5" t="e">
        <f t="shared" ca="1" si="8"/>
        <v>#VALUE!</v>
      </c>
      <c r="AA45" s="5"/>
      <c r="AB45" s="5"/>
      <c r="AC45" s="5"/>
      <c r="AD45" s="5"/>
    </row>
    <row r="46" spans="21:30" x14ac:dyDescent="0.25">
      <c r="U46" s="5"/>
      <c r="V46" s="5" t="e">
        <f t="shared" ca="1" si="0"/>
        <v>#N/A</v>
      </c>
      <c r="W46" s="5" t="e">
        <f t="shared" ca="1" si="5"/>
        <v>#VALUE!</v>
      </c>
      <c r="X46" s="5" t="e">
        <f t="shared" ca="1" si="6"/>
        <v>#VALUE!</v>
      </c>
      <c r="Y46" s="7" t="e">
        <f t="shared" ca="1" si="7"/>
        <v>#VALUE!</v>
      </c>
      <c r="Z46" s="5" t="e">
        <f t="shared" ca="1" si="8"/>
        <v>#VALUE!</v>
      </c>
      <c r="AA46" s="5"/>
      <c r="AB46" s="5"/>
      <c r="AC46" s="5"/>
      <c r="AD46" s="5"/>
    </row>
  </sheetData>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Sales Table</vt:lpstr>
      <vt:lpstr>Product Table</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Aderoju</cp:lastModifiedBy>
  <dcterms:created xsi:type="dcterms:W3CDTF">2021-11-03T11:40:02Z</dcterms:created>
  <dcterms:modified xsi:type="dcterms:W3CDTF">2024-05-31T11:04:26Z</dcterms:modified>
</cp:coreProperties>
</file>