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galwaymayoinstitute-my.sharepoint.com/personal/g00354068_gmit_ie/Documents/y4/Project/Year-4-Project/Project Components/BMP388 (Adafruit 3966)/"/>
    </mc:Choice>
  </mc:AlternateContent>
  <xr:revisionPtr revIDLastSave="0" documentId="8_{1EF7A73F-16D3-4F55-A368-C6F63D890D1D}" xr6:coauthVersionLast="45" xr6:coauthVersionMax="45" xr10:uidLastSave="{00000000-0000-0000-0000-000000000000}"/>
  <bookViews>
    <workbookView showHorizontalScroll="0" showVerticalScroll="0" showSheetTabs="0" xWindow="6405" yWindow="705" windowWidth="18420" windowHeight="13860" xr2:uid="{00000000-000D-0000-FFFF-FFFF00000000}"/>
  </bookViews>
  <sheets>
    <sheet name="BMP380_API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1" i="1"/>
  <c r="D21" i="1" s="1"/>
  <c r="C20" i="1"/>
  <c r="D20" i="1" s="1"/>
  <c r="C19" i="1"/>
  <c r="D19" i="1" s="1"/>
  <c r="C17" i="1"/>
  <c r="D17" i="1" s="1"/>
  <c r="C16" i="1"/>
  <c r="D16" i="1" s="1"/>
  <c r="C15" i="1"/>
  <c r="D15" i="1" s="1"/>
  <c r="C14" i="1"/>
  <c r="D14" i="1" s="1"/>
  <c r="C12" i="1"/>
  <c r="D12" i="1" s="1"/>
  <c r="C11" i="1"/>
  <c r="D11" i="1" s="1"/>
  <c r="C10" i="1"/>
  <c r="D10" i="1" s="1"/>
  <c r="C9" i="1"/>
  <c r="D9" i="1" s="1"/>
  <c r="C7" i="1"/>
  <c r="D7" i="1" s="1"/>
  <c r="C6" i="1"/>
  <c r="D6" i="1" s="1"/>
  <c r="C5" i="1"/>
  <c r="D5" i="1" s="1"/>
  <c r="B27" i="1" l="1"/>
  <c r="B28" i="1" l="1"/>
  <c r="D28" i="1" s="1"/>
  <c r="D27" i="1"/>
</calcChain>
</file>

<file path=xl/sharedStrings.xml><?xml version="1.0" encoding="utf-8"?>
<sst xmlns="http://schemas.openxmlformats.org/spreadsheetml/2006/main" count="58" uniqueCount="33">
  <si>
    <t>Quantized</t>
  </si>
  <si>
    <t>Quantization Factor</t>
  </si>
  <si>
    <t>ADCT</t>
  </si>
  <si>
    <t>ADCP</t>
  </si>
  <si>
    <t>Temp</t>
  </si>
  <si>
    <t>p</t>
  </si>
  <si>
    <t>Read</t>
  </si>
  <si>
    <t>[hPa]</t>
  </si>
  <si>
    <t>[°C]</t>
  </si>
  <si>
    <t>24 Bit</t>
  </si>
  <si>
    <t>Input Calibration Parameters</t>
  </si>
  <si>
    <t>calculated</t>
  </si>
  <si>
    <t>21 Bit</t>
  </si>
  <si>
    <t>[Pa]</t>
  </si>
  <si>
    <t>Calculation of pressure and temperature for BMP380</t>
  </si>
  <si>
    <t>16 bits</t>
  </si>
  <si>
    <t>unsigned</t>
  </si>
  <si>
    <t>8 bits</t>
  </si>
  <si>
    <t>signed</t>
  </si>
  <si>
    <t>PAR_T1</t>
  </si>
  <si>
    <t>PAR_T2</t>
  </si>
  <si>
    <t>PAR_T3</t>
  </si>
  <si>
    <t>PAR_P5</t>
  </si>
  <si>
    <t>PAR_P6</t>
  </si>
  <si>
    <t>PAR_P7</t>
  </si>
  <si>
    <t>PAR_P8</t>
  </si>
  <si>
    <t>PAR_P1</t>
  </si>
  <si>
    <t>PAR_P2</t>
  </si>
  <si>
    <t>PAR_P3</t>
  </si>
  <si>
    <t>PAR_P4</t>
  </si>
  <si>
    <t>PAR_P9</t>
  </si>
  <si>
    <t>PAR_P10</t>
  </si>
  <si>
    <t>PAR_P11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</si>
</sst>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Bosch Office Sans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top" wrapText="1"/>
    </xf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Border="1"/>
    <xf numFmtId="0" fontId="0" fillId="6" borderId="1" xfId="0" applyFill="1" applyBorder="1"/>
    <xf numFmtId="0" fontId="0" fillId="6" borderId="3" xfId="0" applyFill="1" applyBorder="1"/>
    <xf numFmtId="164" fontId="0" fillId="2" borderId="3" xfId="0" applyNumberFormat="1" applyFill="1" applyBorder="1"/>
    <xf numFmtId="165" fontId="0" fillId="2" borderId="1" xfId="0" applyNumberForma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workbookViewId="0">
      <selection sqref="A1:I1"/>
    </sheetView>
  </sheetViews>
  <sheetFormatPr defaultRowHeight="12.75"/>
  <cols>
    <col min="1" max="1" width="9.140625" bestFit="1" customWidth="1"/>
    <col min="2" max="2" width="15.28515625" bestFit="1" customWidth="1"/>
    <col min="3" max="3" width="12.5703125" bestFit="1" customWidth="1"/>
    <col min="4" max="4" width="10.28515625" customWidth="1"/>
    <col min="5" max="5" width="16.140625" customWidth="1"/>
    <col min="6" max="6" width="11.85546875" bestFit="1" customWidth="1"/>
    <col min="7" max="7" width="8.42578125" bestFit="1" customWidth="1"/>
  </cols>
  <sheetData>
    <row r="1" spans="1:14" ht="23.25">
      <c r="A1" s="21" t="s">
        <v>14</v>
      </c>
      <c r="B1" s="21"/>
      <c r="C1" s="21"/>
      <c r="D1" s="21"/>
      <c r="E1" s="21"/>
      <c r="F1" s="21"/>
      <c r="G1" s="21"/>
      <c r="H1" s="21"/>
      <c r="I1" s="21"/>
    </row>
    <row r="4" spans="1:14" ht="39" thickBot="1">
      <c r="B4" s="12" t="s">
        <v>10</v>
      </c>
      <c r="C4" s="12" t="s">
        <v>1</v>
      </c>
      <c r="D4" s="12" t="s">
        <v>0</v>
      </c>
    </row>
    <row r="5" spans="1:14">
      <c r="A5" t="s">
        <v>19</v>
      </c>
      <c r="B5" s="3">
        <v>27669</v>
      </c>
      <c r="C5" s="8">
        <f>2^-8</f>
        <v>3.90625E-3</v>
      </c>
      <c r="D5" s="13">
        <f>B5/C5</f>
        <v>7083264</v>
      </c>
      <c r="E5" t="s">
        <v>15</v>
      </c>
      <c r="F5" t="s">
        <v>16</v>
      </c>
    </row>
    <row r="6" spans="1:14">
      <c r="A6" t="s">
        <v>20</v>
      </c>
      <c r="B6" s="4">
        <v>19023</v>
      </c>
      <c r="C6" s="9">
        <f>2^30</f>
        <v>1073741824</v>
      </c>
      <c r="D6" s="14">
        <f>B6/C6</f>
        <v>1.7716549336910248E-5</v>
      </c>
      <c r="E6" t="s">
        <v>15</v>
      </c>
      <c r="F6" t="s">
        <v>16</v>
      </c>
    </row>
    <row r="7" spans="1:14" ht="13.5" thickBot="1">
      <c r="A7" t="s">
        <v>21</v>
      </c>
      <c r="B7" s="5">
        <v>-10</v>
      </c>
      <c r="C7" s="10">
        <f>2^48</f>
        <v>281474976710656</v>
      </c>
      <c r="D7" s="15">
        <f>B7/C7</f>
        <v>-3.5527136788005009E-14</v>
      </c>
      <c r="E7" t="s">
        <v>17</v>
      </c>
      <c r="F7" t="s">
        <v>18</v>
      </c>
    </row>
    <row r="8" spans="1:14" ht="13.5" thickBot="1">
      <c r="B8" s="2"/>
    </row>
    <row r="9" spans="1:14">
      <c r="A9" t="s">
        <v>22</v>
      </c>
      <c r="B9" s="3">
        <v>25070</v>
      </c>
      <c r="C9" s="8">
        <f>2^(-3)</f>
        <v>0.125</v>
      </c>
      <c r="D9" s="13">
        <f>B9/C9</f>
        <v>200560</v>
      </c>
      <c r="E9" t="s">
        <v>15</v>
      </c>
      <c r="F9" t="s">
        <v>16</v>
      </c>
    </row>
    <row r="10" spans="1:14" ht="14.25">
      <c r="A10" t="s">
        <v>23</v>
      </c>
      <c r="B10" s="4">
        <v>30875</v>
      </c>
      <c r="C10" s="9">
        <f>2^6</f>
        <v>64</v>
      </c>
      <c r="D10" s="14">
        <f t="shared" ref="D10:D12" si="0">B10/C10</f>
        <v>482.421875</v>
      </c>
      <c r="E10" t="s">
        <v>15</v>
      </c>
      <c r="F10" t="s">
        <v>16</v>
      </c>
      <c r="H10" s="1"/>
    </row>
    <row r="11" spans="1:14">
      <c r="A11" t="s">
        <v>24</v>
      </c>
      <c r="B11" s="4">
        <v>-4</v>
      </c>
      <c r="C11" s="9">
        <f>2^8</f>
        <v>256</v>
      </c>
      <c r="D11" s="14">
        <f t="shared" si="0"/>
        <v>-1.5625E-2</v>
      </c>
      <c r="E11" t="s">
        <v>17</v>
      </c>
      <c r="F11" t="s">
        <v>18</v>
      </c>
    </row>
    <row r="12" spans="1:14" ht="13.5" thickBot="1">
      <c r="A12" t="s">
        <v>25</v>
      </c>
      <c r="B12" s="5">
        <v>-10</v>
      </c>
      <c r="C12" s="10">
        <f>2^15</f>
        <v>32768</v>
      </c>
      <c r="D12" s="15">
        <f t="shared" si="0"/>
        <v>-3.0517578125E-4</v>
      </c>
      <c r="E12" t="s">
        <v>17</v>
      </c>
      <c r="F12" t="s">
        <v>18</v>
      </c>
    </row>
    <row r="13" spans="1:14" ht="15" thickBot="1">
      <c r="B13" s="2"/>
      <c r="L13" s="1"/>
      <c r="M13" s="1"/>
      <c r="N13" s="1"/>
    </row>
    <row r="14" spans="1:14">
      <c r="A14" t="s">
        <v>26</v>
      </c>
      <c r="B14" s="3">
        <v>453</v>
      </c>
      <c r="C14" s="8">
        <f>2^20</f>
        <v>1048576</v>
      </c>
      <c r="D14" s="13">
        <f>(B14-2^14)/C14</f>
        <v>-1.5192985534667969E-2</v>
      </c>
      <c r="E14" t="s">
        <v>15</v>
      </c>
      <c r="F14" t="s">
        <v>18</v>
      </c>
    </row>
    <row r="15" spans="1:14">
      <c r="A15" t="s">
        <v>27</v>
      </c>
      <c r="B15" s="4">
        <v>-2473</v>
      </c>
      <c r="C15" s="9">
        <f>2^29</f>
        <v>536870912</v>
      </c>
      <c r="D15" s="14">
        <f>(B15-2^14)/C15</f>
        <v>-3.5123899579048157E-5</v>
      </c>
      <c r="E15" t="s">
        <v>15</v>
      </c>
      <c r="F15" t="s">
        <v>18</v>
      </c>
    </row>
    <row r="16" spans="1:14">
      <c r="A16" t="s">
        <v>28</v>
      </c>
      <c r="B16" s="4">
        <v>25</v>
      </c>
      <c r="C16" s="9">
        <f>2^32</f>
        <v>4294967296</v>
      </c>
      <c r="D16" s="14">
        <f t="shared" ref="D16:D21" si="1">B16/C16</f>
        <v>5.8207660913467407E-9</v>
      </c>
      <c r="E16" t="s">
        <v>17</v>
      </c>
      <c r="F16" t="s">
        <v>18</v>
      </c>
    </row>
    <row r="17" spans="1:6" ht="13.5" thickBot="1">
      <c r="A17" t="s">
        <v>29</v>
      </c>
      <c r="B17" s="5">
        <v>0</v>
      </c>
      <c r="C17" s="10">
        <f>2^37</f>
        <v>137438953472</v>
      </c>
      <c r="D17" s="15">
        <f t="shared" si="1"/>
        <v>0</v>
      </c>
      <c r="E17" t="s">
        <v>17</v>
      </c>
      <c r="F17" t="s">
        <v>18</v>
      </c>
    </row>
    <row r="18" spans="1:6" ht="13.5" thickBot="1">
      <c r="B18" s="2"/>
    </row>
    <row r="19" spans="1:6">
      <c r="A19" t="s">
        <v>30</v>
      </c>
      <c r="B19" s="3">
        <v>16665</v>
      </c>
      <c r="C19" s="8">
        <f>2^48</f>
        <v>281474976710656</v>
      </c>
      <c r="D19" s="13">
        <f t="shared" si="1"/>
        <v>5.9205973457210348E-11</v>
      </c>
      <c r="E19" t="s">
        <v>15</v>
      </c>
      <c r="F19" t="s">
        <v>18</v>
      </c>
    </row>
    <row r="20" spans="1:6">
      <c r="A20" t="s">
        <v>31</v>
      </c>
      <c r="B20" s="4">
        <v>27</v>
      </c>
      <c r="C20" s="9">
        <f>2^48</f>
        <v>281474976710656</v>
      </c>
      <c r="D20" s="14">
        <f t="shared" si="1"/>
        <v>9.5923269327613525E-14</v>
      </c>
      <c r="E20" t="s">
        <v>17</v>
      </c>
      <c r="F20" t="s">
        <v>18</v>
      </c>
    </row>
    <row r="21" spans="1:6" ht="13.5" thickBot="1">
      <c r="A21" t="s">
        <v>32</v>
      </c>
      <c r="B21" s="5">
        <v>-60</v>
      </c>
      <c r="C21" s="10">
        <f>2^65</f>
        <v>3.6893488147419103E+19</v>
      </c>
      <c r="D21" s="15">
        <f t="shared" si="1"/>
        <v>-1.6263032587282567E-18</v>
      </c>
      <c r="E21" t="s">
        <v>17</v>
      </c>
      <c r="F21" t="s">
        <v>18</v>
      </c>
    </row>
    <row r="22" spans="1:6">
      <c r="A22" s="11"/>
      <c r="B22" s="2"/>
    </row>
    <row r="23" spans="1:6" ht="13.5" thickBot="1">
      <c r="A23" s="11"/>
      <c r="B23" s="16" t="s">
        <v>9</v>
      </c>
      <c r="C23" t="s">
        <v>12</v>
      </c>
    </row>
    <row r="24" spans="1:6">
      <c r="A24" s="11" t="s">
        <v>2</v>
      </c>
      <c r="B24" s="6">
        <v>8479232</v>
      </c>
    </row>
    <row r="25" spans="1:6" ht="13.5" thickBot="1">
      <c r="A25" s="11" t="s">
        <v>3</v>
      </c>
      <c r="B25" s="7">
        <v>7080576</v>
      </c>
      <c r="C25">
        <f>B25/2^3</f>
        <v>885072</v>
      </c>
    </row>
    <row r="26" spans="1:6" ht="13.5" thickBot="1">
      <c r="A26" s="11"/>
      <c r="B26" s="11" t="s">
        <v>11</v>
      </c>
      <c r="D26" s="11" t="s">
        <v>6</v>
      </c>
    </row>
    <row r="27" spans="1:6">
      <c r="A27" s="11" t="s">
        <v>4</v>
      </c>
      <c r="B27" s="17">
        <f>(B24-D5)*D6+(B24-D5)^2*D7</f>
        <v>24.662503266241401</v>
      </c>
      <c r="C27" t="s">
        <v>8</v>
      </c>
      <c r="D27" s="20">
        <f>B27</f>
        <v>24.662503266241401</v>
      </c>
      <c r="E27" t="s">
        <v>8</v>
      </c>
    </row>
    <row r="28" spans="1:6" ht="13.5" thickBot="1">
      <c r="A28" s="11" t="s">
        <v>5</v>
      </c>
      <c r="B28" s="18">
        <f>D9+(D10*B27)+(D11*B27^2)+(D12*B27^3)+(B25*(D14+(D15*B27)+(D16*B27^2)+(D17*B27^3)))+(B25^2*(D19+(D20*B27)))+(B25^3*D21)</f>
        <v>101269.68880412716</v>
      </c>
      <c r="C28" t="s">
        <v>13</v>
      </c>
      <c r="D28" s="19">
        <f>B28/100</f>
        <v>1012.6968880412716</v>
      </c>
      <c r="E28" t="s">
        <v>7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BMP380_API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Stammler Fabian (BST/ECS2)</dc:creator>
  <cp:lastModifiedBy>Rokas Cesiunas</cp:lastModifiedBy>
  <dcterms:created xsi:type="dcterms:W3CDTF">2017-01-16T13:06:36Z</dcterms:created>
  <dcterms:modified xsi:type="dcterms:W3CDTF">2021-02-08T22:21:17Z</dcterms:modified>
</cp:coreProperties>
</file>