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galwaymayoinstitute-my.sharepoint.com/personal/g00354068_gmit_ie/Documents/y4/Project/Year-4-Project/Project Components/BMP388 (Adafruit 3966)/"/>
    </mc:Choice>
  </mc:AlternateContent>
  <xr:revisionPtr revIDLastSave="0" documentId="8_{E6F9A046-8027-46DE-AFAD-005DD74C47D1}" xr6:coauthVersionLast="45" xr6:coauthVersionMax="45" xr10:uidLastSave="{00000000-0000-0000-0000-000000000000}"/>
  <bookViews>
    <workbookView xWindow="9675" yWindow="1245" windowWidth="18420" windowHeight="13860" xr2:uid="{00000000-000D-0000-FFFF-FFFF00000000}"/>
  </bookViews>
  <sheets>
    <sheet name="T, P BMP388 by register" sheetId="2" r:id="rId1"/>
    <sheet name="T, P BMP388 by valu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2" l="1"/>
  <c r="D37" i="2"/>
  <c r="D44" i="2"/>
  <c r="D32" i="2"/>
  <c r="D33" i="2"/>
  <c r="D40" i="2"/>
  <c r="D41" i="2"/>
  <c r="D34" i="2"/>
  <c r="D38" i="2"/>
  <c r="D39" i="2"/>
  <c r="D42" i="2"/>
  <c r="D43" i="2"/>
  <c r="D45" i="2"/>
  <c r="D46" i="2"/>
  <c r="D51" i="2"/>
  <c r="D52" i="2"/>
  <c r="E46" i="2"/>
  <c r="E45" i="2"/>
  <c r="E44" i="2"/>
  <c r="E43" i="2"/>
  <c r="E42" i="2"/>
  <c r="E41" i="2"/>
  <c r="E40" i="2"/>
  <c r="E39" i="2"/>
  <c r="E38" i="2"/>
  <c r="E37" i="2"/>
  <c r="E36" i="2"/>
  <c r="E34" i="2"/>
  <c r="E33" i="2"/>
  <c r="E32" i="2"/>
  <c r="F36" i="2" l="1"/>
  <c r="F37" i="2"/>
  <c r="F44" i="2"/>
  <c r="F32" i="2"/>
  <c r="F33" i="2"/>
  <c r="F40" i="2"/>
  <c r="F41" i="2"/>
  <c r="F34" i="2"/>
  <c r="F38" i="2"/>
  <c r="F39" i="2"/>
  <c r="F42" i="2"/>
  <c r="F43" i="2"/>
  <c r="F45" i="2"/>
  <c r="F46" i="2"/>
  <c r="E21" i="1"/>
  <c r="F21" i="1" s="1"/>
  <c r="E20" i="1"/>
  <c r="F20" i="1" s="1"/>
  <c r="E19" i="1"/>
  <c r="F19" i="1" s="1"/>
  <c r="E14" i="1"/>
  <c r="F14" i="1" s="1"/>
  <c r="E13" i="1"/>
  <c r="F13" i="1" s="1"/>
  <c r="E12" i="1"/>
  <c r="F12" i="1" s="1"/>
  <c r="E11" i="1"/>
  <c r="F11" i="1" s="1"/>
  <c r="E18" i="1"/>
  <c r="F18" i="1" s="1"/>
  <c r="E17" i="1"/>
  <c r="F17" i="1" s="1"/>
  <c r="E16" i="1"/>
  <c r="F16" i="1" s="1"/>
  <c r="E15" i="1"/>
  <c r="F15" i="1" s="1"/>
  <c r="E9" i="1"/>
  <c r="F9" i="1" s="1"/>
  <c r="E8" i="1"/>
  <c r="F8" i="1" s="1"/>
  <c r="E7" i="1"/>
  <c r="F7" i="1" s="1"/>
  <c r="D56" i="2" l="1"/>
  <c r="F56" i="2" s="1"/>
  <c r="D31" i="1"/>
  <c r="D57" i="2" l="1"/>
  <c r="F57" i="2" s="1"/>
  <c r="D32" i="1"/>
  <c r="F32" i="1" s="1"/>
  <c r="F31" i="1"/>
</calcChain>
</file>

<file path=xl/sharedStrings.xml><?xml version="1.0" encoding="utf-8"?>
<sst xmlns="http://schemas.openxmlformats.org/spreadsheetml/2006/main" count="198" uniqueCount="98">
  <si>
    <t>Quantized</t>
  </si>
  <si>
    <t>Quantization Factor</t>
  </si>
  <si>
    <t>Temp</t>
  </si>
  <si>
    <t>p</t>
  </si>
  <si>
    <t>Read</t>
  </si>
  <si>
    <t>[hPa]</t>
  </si>
  <si>
    <t>[°C]</t>
  </si>
  <si>
    <t>calculated</t>
  </si>
  <si>
    <t>[Pa]</t>
  </si>
  <si>
    <t>NVM_PAR_T1</t>
  </si>
  <si>
    <t>NVM_PAR_T2</t>
  </si>
  <si>
    <t>NVM_PAR_T3</t>
  </si>
  <si>
    <t>NVM_PAR_P5</t>
  </si>
  <si>
    <t>NVM_PAR_P6</t>
  </si>
  <si>
    <t>NVM_PAR_P7</t>
  </si>
  <si>
    <t>NVM_PAR_P8</t>
  </si>
  <si>
    <t>NVM_PAR_P1</t>
  </si>
  <si>
    <t>NVM_PAR_P2</t>
  </si>
  <si>
    <t>NVM_PAR_P3</t>
  </si>
  <si>
    <t>NVM_PAR_P4</t>
  </si>
  <si>
    <t>NVM_PAR_P9</t>
  </si>
  <si>
    <t>NVM_PAR_P10</t>
  </si>
  <si>
    <t>NVM_PAR_P11</t>
  </si>
  <si>
    <t>Type</t>
  </si>
  <si>
    <t>U16</t>
  </si>
  <si>
    <t>S8</t>
  </si>
  <si>
    <t>S16</t>
  </si>
  <si>
    <t>Register Address (LSB/MSB)</t>
  </si>
  <si>
    <t>0x31 / 0x32</t>
  </si>
  <si>
    <t>0x33 / 0x34</t>
  </si>
  <si>
    <t>0x35</t>
  </si>
  <si>
    <t>0x3C</t>
  </si>
  <si>
    <t>0x3C / 0x3D</t>
  </si>
  <si>
    <t>0x3E / 0x3F</t>
  </si>
  <si>
    <t>0x40</t>
  </si>
  <si>
    <t>0x41</t>
  </si>
  <si>
    <t>0x36</t>
  </si>
  <si>
    <t>0x36 / 0x37</t>
  </si>
  <si>
    <t>0x38 / 0x39</t>
  </si>
  <si>
    <t>0x3A</t>
  </si>
  <si>
    <t>0x3B</t>
  </si>
  <si>
    <t>0x42 / 0x43</t>
  </si>
  <si>
    <t>0x44</t>
  </si>
  <si>
    <t>0x45</t>
  </si>
  <si>
    <t>Name</t>
  </si>
  <si>
    <t>Value</t>
  </si>
  <si>
    <t>Sample trimming values</t>
  </si>
  <si>
    <t>Calculation of pressure and temperature for BMP388
by value</t>
  </si>
  <si>
    <t>Sample measurement values</t>
  </si>
  <si>
    <t>Register Address (XLSB / LSB / MSB)</t>
  </si>
  <si>
    <t>0x04 / 0x05 / 0x06</t>
  </si>
  <si>
    <t>UP</t>
  </si>
  <si>
    <t>U24</t>
  </si>
  <si>
    <t>UT</t>
  </si>
  <si>
    <t>0x07 / 0x08 / 0x09</t>
  </si>
  <si>
    <t>Calculation of pressure and temperature for BMP388
by register</t>
  </si>
  <si>
    <t>Register Address</t>
  </si>
  <si>
    <t>Value (Hex)</t>
  </si>
  <si>
    <t>FC</t>
  </si>
  <si>
    <t>01</t>
  </si>
  <si>
    <t>0x31</t>
  </si>
  <si>
    <t>0x32</t>
  </si>
  <si>
    <t>0x33</t>
  </si>
  <si>
    <t>0x34</t>
  </si>
  <si>
    <t>0x37</t>
  </si>
  <si>
    <t>0x38</t>
  </si>
  <si>
    <t>0x39</t>
  </si>
  <si>
    <t>0x3D</t>
  </si>
  <si>
    <t>0x3E</t>
  </si>
  <si>
    <t>0x3F</t>
  </si>
  <si>
    <t>0x42</t>
  </si>
  <si>
    <t>0x43</t>
  </si>
  <si>
    <t>00</t>
  </si>
  <si>
    <t>0x04</t>
  </si>
  <si>
    <t>0x05</t>
  </si>
  <si>
    <t>0x06</t>
  </si>
  <si>
    <t>0x07</t>
  </si>
  <si>
    <t>0x08</t>
  </si>
  <si>
    <t>0x09</t>
  </si>
  <si>
    <t>6C</t>
  </si>
  <si>
    <t>0A</t>
  </si>
  <si>
    <t>80</t>
  </si>
  <si>
    <t>81</t>
  </si>
  <si>
    <t>62</t>
  </si>
  <si>
    <t>C4</t>
  </si>
  <si>
    <t>1B</t>
  </si>
  <si>
    <t>F6</t>
  </si>
  <si>
    <t>19</t>
  </si>
  <si>
    <t>78</t>
  </si>
  <si>
    <t>9B</t>
  </si>
  <si>
    <t>61</t>
  </si>
  <si>
    <t>EE</t>
  </si>
  <si>
    <t>4A</t>
  </si>
  <si>
    <t>4F</t>
  </si>
  <si>
    <t>15</t>
  </si>
  <si>
    <t>41</t>
  </si>
  <si>
    <t>57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</si>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</sst>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6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Bosch Office Sans"/>
      <family val="2"/>
    </font>
    <font>
      <b/>
      <sz val="18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 wrapText="1"/>
    </xf>
    <xf numFmtId="0" fontId="1" fillId="0" borderId="0" xfId="0" applyFont="1"/>
    <xf numFmtId="0" fontId="0" fillId="3" borderId="1" xfId="0" applyFill="1" applyBorder="1"/>
    <xf numFmtId="0" fontId="0" fillId="3" borderId="2" xfId="0" applyFill="1" applyBorder="1"/>
    <xf numFmtId="164" fontId="0" fillId="2" borderId="2" xfId="0" applyNumberFormat="1" applyFill="1" applyBorder="1"/>
    <xf numFmtId="165" fontId="0" fillId="2" borderId="1" xfId="0" applyNumberFormat="1" applyFill="1" applyBorder="1"/>
    <xf numFmtId="0" fontId="3" fillId="0" borderId="0" xfId="0" applyFont="1" applyAlignment="1">
      <alignment horizontal="center" wrapText="1"/>
    </xf>
    <xf numFmtId="11" fontId="5" fillId="4" borderId="3" xfId="0" applyNumberFormat="1" applyFont="1" applyFill="1" applyBorder="1" applyAlignment="1">
      <alignment horizontal="center"/>
    </xf>
    <xf numFmtId="11" fontId="5" fillId="5" borderId="3" xfId="0" applyNumberFormat="1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right"/>
    </xf>
    <xf numFmtId="0" fontId="5" fillId="4" borderId="3" xfId="0" applyFont="1" applyFill="1" applyBorder="1" applyAlignment="1">
      <alignment horizontal="center"/>
    </xf>
    <xf numFmtId="49" fontId="5" fillId="6" borderId="3" xfId="0" applyNumberFormat="1" applyFont="1" applyFill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 wrapText="1"/>
    </xf>
    <xf numFmtId="11" fontId="4" fillId="0" borderId="4" xfId="0" applyNumberFormat="1" applyFont="1" applyFill="1" applyBorder="1" applyAlignment="1">
      <alignment horizontal="center" vertical="center"/>
    </xf>
    <xf numFmtId="11" fontId="4" fillId="0" borderId="5" xfId="0" applyNumberFormat="1" applyFont="1" applyFill="1" applyBorder="1" applyAlignment="1">
      <alignment horizontal="center" vertical="center"/>
    </xf>
    <xf numFmtId="11" fontId="4" fillId="0" borderId="6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9"/>
  <sheetViews>
    <sheetView tabSelected="1" topLeftCell="B1" workbookViewId="0">
      <selection activeCell="D18" sqref="D18"/>
    </sheetView>
  </sheetViews>
  <sheetFormatPr defaultRowHeight="12.75"/>
  <cols>
    <col min="1" max="1" width="2.42578125" customWidth="1"/>
    <col min="2" max="2" width="30.7109375" bestFit="1" customWidth="1"/>
    <col min="3" max="3" width="18" customWidth="1"/>
    <col min="4" max="4" width="15.28515625" bestFit="1" customWidth="1"/>
    <col min="5" max="5" width="16.140625" bestFit="1" customWidth="1"/>
    <col min="6" max="6" width="10.28515625" customWidth="1"/>
    <col min="7" max="7" width="16.140625" customWidth="1"/>
    <col min="8" max="8" width="11.85546875" bestFit="1" customWidth="1"/>
  </cols>
  <sheetData>
    <row r="1" spans="2:7" ht="23.25" customHeight="1">
      <c r="B1" s="14" t="s">
        <v>55</v>
      </c>
      <c r="C1" s="14"/>
      <c r="D1" s="14"/>
      <c r="E1" s="14"/>
      <c r="F1" s="14"/>
      <c r="G1" s="14"/>
    </row>
    <row r="2" spans="2:7" ht="12.75" customHeight="1">
      <c r="B2" s="14"/>
      <c r="C2" s="14"/>
      <c r="D2" s="14"/>
      <c r="E2" s="14"/>
      <c r="F2" s="14"/>
      <c r="G2" s="14"/>
    </row>
    <row r="3" spans="2:7" ht="12.75" customHeight="1">
      <c r="B3" s="14"/>
      <c r="C3" s="14"/>
      <c r="D3" s="14"/>
      <c r="E3" s="14"/>
      <c r="F3" s="14"/>
      <c r="G3" s="14"/>
    </row>
    <row r="4" spans="2:7" ht="12.75" customHeight="1">
      <c r="B4" s="7"/>
      <c r="C4" s="7"/>
      <c r="D4" s="7"/>
      <c r="E4" s="7"/>
      <c r="F4" s="7"/>
      <c r="G4" s="7"/>
    </row>
    <row r="5" spans="2:7" ht="12.75" customHeight="1">
      <c r="B5" s="18" t="s">
        <v>46</v>
      </c>
      <c r="C5" s="19"/>
      <c r="D5" s="18" t="s">
        <v>48</v>
      </c>
      <c r="E5" s="19"/>
      <c r="F5" s="7"/>
      <c r="G5" s="7"/>
    </row>
    <row r="6" spans="2:7" ht="12.75" customHeight="1">
      <c r="B6" s="8" t="s">
        <v>56</v>
      </c>
      <c r="C6" s="11" t="s">
        <v>57</v>
      </c>
      <c r="D6" s="8" t="s">
        <v>56</v>
      </c>
      <c r="E6" s="11" t="s">
        <v>57</v>
      </c>
      <c r="F6" s="7"/>
      <c r="G6" s="7"/>
    </row>
    <row r="7" spans="2:7" ht="12.75" customHeight="1">
      <c r="B7" s="9" t="s">
        <v>60</v>
      </c>
      <c r="C7" s="12" t="s">
        <v>94</v>
      </c>
      <c r="D7" s="9" t="s">
        <v>73</v>
      </c>
      <c r="E7" s="12" t="s">
        <v>81</v>
      </c>
      <c r="F7" s="7"/>
      <c r="G7" s="7"/>
    </row>
    <row r="8" spans="2:7" ht="12.75" customHeight="1">
      <c r="B8" s="9" t="s">
        <v>61</v>
      </c>
      <c r="C8" s="12" t="s">
        <v>79</v>
      </c>
      <c r="D8" s="9" t="s">
        <v>74</v>
      </c>
      <c r="E8" s="12" t="s">
        <v>80</v>
      </c>
      <c r="F8" s="7"/>
      <c r="G8" s="7"/>
    </row>
    <row r="9" spans="2:7" ht="12.75" customHeight="1">
      <c r="B9" s="9" t="s">
        <v>62</v>
      </c>
      <c r="C9" s="12" t="s">
        <v>93</v>
      </c>
      <c r="D9" s="9" t="s">
        <v>75</v>
      </c>
      <c r="E9" s="12" t="s">
        <v>79</v>
      </c>
      <c r="F9" s="7"/>
      <c r="G9" s="7"/>
    </row>
    <row r="10" spans="2:7" ht="12.75" customHeight="1">
      <c r="B10" s="9" t="s">
        <v>63</v>
      </c>
      <c r="C10" s="12" t="s">
        <v>92</v>
      </c>
      <c r="D10" s="9" t="s">
        <v>76</v>
      </c>
      <c r="E10" s="12" t="s">
        <v>72</v>
      </c>
      <c r="F10" s="7"/>
      <c r="G10" s="7"/>
    </row>
    <row r="11" spans="2:7" ht="12.75" customHeight="1">
      <c r="B11" s="9" t="s">
        <v>30</v>
      </c>
      <c r="C11" s="12" t="s">
        <v>86</v>
      </c>
      <c r="D11" s="9" t="s">
        <v>77</v>
      </c>
      <c r="E11" s="12" t="s">
        <v>83</v>
      </c>
      <c r="F11" s="7"/>
      <c r="G11" s="7"/>
    </row>
    <row r="12" spans="2:7" ht="12.75" customHeight="1">
      <c r="B12" s="9"/>
      <c r="C12" s="9"/>
      <c r="D12" s="9" t="s">
        <v>78</v>
      </c>
      <c r="E12" s="12" t="s">
        <v>82</v>
      </c>
      <c r="F12" s="7"/>
      <c r="G12" s="7"/>
    </row>
    <row r="13" spans="2:7" ht="12.75" customHeight="1">
      <c r="B13" s="9" t="s">
        <v>36</v>
      </c>
      <c r="C13" s="12" t="s">
        <v>97</v>
      </c>
      <c r="D13" s="7"/>
      <c r="E13" s="7"/>
      <c r="F13" s="7"/>
      <c r="G13" s="7"/>
    </row>
    <row r="14" spans="2:7" ht="12.75" customHeight="1">
      <c r="B14" s="9" t="s">
        <v>64</v>
      </c>
      <c r="C14" s="12" t="s">
        <v>59</v>
      </c>
      <c r="D14" s="7"/>
      <c r="E14" s="7"/>
      <c r="F14" s="7"/>
      <c r="G14" s="7"/>
    </row>
    <row r="15" spans="2:7" ht="12.75" customHeight="1">
      <c r="B15" s="9" t="s">
        <v>65</v>
      </c>
      <c r="C15" s="12" t="s">
        <v>96</v>
      </c>
      <c r="D15" s="7"/>
      <c r="E15" s="7"/>
      <c r="F15" s="7"/>
      <c r="G15" s="7"/>
    </row>
    <row r="16" spans="2:7" ht="12.75" customHeight="1">
      <c r="B16" s="9" t="s">
        <v>66</v>
      </c>
      <c r="C16" s="12" t="s">
        <v>86</v>
      </c>
      <c r="D16" s="7"/>
      <c r="E16" s="7"/>
      <c r="F16" s="7"/>
      <c r="G16" s="7"/>
    </row>
    <row r="17" spans="2:7" ht="12.75" customHeight="1">
      <c r="B17" s="9" t="s">
        <v>39</v>
      </c>
      <c r="C17" s="12" t="s">
        <v>87</v>
      </c>
      <c r="D17" s="7"/>
      <c r="E17" s="7"/>
      <c r="F17" s="7"/>
      <c r="G17" s="7"/>
    </row>
    <row r="18" spans="2:7" ht="12.75" customHeight="1">
      <c r="B18" s="9" t="s">
        <v>40</v>
      </c>
      <c r="C18" s="12" t="s">
        <v>72</v>
      </c>
      <c r="D18" s="7"/>
      <c r="E18" s="7"/>
      <c r="F18" s="7"/>
      <c r="G18" s="7"/>
    </row>
    <row r="19" spans="2:7" ht="12.75" customHeight="1">
      <c r="B19" s="9" t="s">
        <v>31</v>
      </c>
      <c r="C19" s="12" t="s">
        <v>91</v>
      </c>
      <c r="D19" s="7"/>
      <c r="E19" s="7"/>
      <c r="F19" s="7"/>
      <c r="G19" s="7"/>
    </row>
    <row r="20" spans="2:7" ht="12.75" customHeight="1">
      <c r="B20" s="9" t="s">
        <v>67</v>
      </c>
      <c r="C20" s="12" t="s">
        <v>90</v>
      </c>
      <c r="D20" s="7"/>
      <c r="E20" s="7"/>
      <c r="F20" s="7"/>
      <c r="G20" s="7"/>
    </row>
    <row r="21" spans="2:7" ht="12.75" customHeight="1">
      <c r="B21" s="9" t="s">
        <v>68</v>
      </c>
      <c r="C21" s="12" t="s">
        <v>89</v>
      </c>
      <c r="D21" s="7"/>
      <c r="E21" s="7"/>
      <c r="F21" s="7"/>
      <c r="G21" s="7"/>
    </row>
    <row r="22" spans="2:7" ht="12.75" customHeight="1">
      <c r="B22" s="9" t="s">
        <v>69</v>
      </c>
      <c r="C22" s="12" t="s">
        <v>88</v>
      </c>
      <c r="D22" s="7"/>
      <c r="E22" s="7"/>
      <c r="F22" s="7"/>
      <c r="G22" s="7"/>
    </row>
    <row r="23" spans="2:7" ht="12.75" customHeight="1">
      <c r="B23" s="9" t="s">
        <v>34</v>
      </c>
      <c r="C23" s="12" t="s">
        <v>58</v>
      </c>
      <c r="D23" s="7"/>
      <c r="E23" s="7"/>
      <c r="F23" s="7"/>
      <c r="G23" s="7"/>
    </row>
    <row r="24" spans="2:7" ht="12.75" customHeight="1">
      <c r="B24" s="9" t="s">
        <v>35</v>
      </c>
      <c r="C24" s="12" t="s">
        <v>86</v>
      </c>
      <c r="D24" s="7"/>
      <c r="E24" s="7"/>
      <c r="F24" s="7"/>
      <c r="G24" s="7"/>
    </row>
    <row r="25" spans="2:7" ht="12.75" customHeight="1">
      <c r="B25" s="9" t="s">
        <v>70</v>
      </c>
      <c r="C25" s="12" t="s">
        <v>87</v>
      </c>
      <c r="D25" s="7"/>
      <c r="E25" s="7"/>
      <c r="F25" s="7"/>
      <c r="G25" s="7"/>
    </row>
    <row r="26" spans="2:7" ht="12.75" customHeight="1">
      <c r="B26" s="9" t="s">
        <v>71</v>
      </c>
      <c r="C26" s="12" t="s">
        <v>95</v>
      </c>
      <c r="D26" s="7"/>
      <c r="E26" s="7"/>
      <c r="F26" s="7"/>
      <c r="G26" s="7"/>
    </row>
    <row r="27" spans="2:7" ht="12.75" customHeight="1">
      <c r="B27" s="9" t="s">
        <v>42</v>
      </c>
      <c r="C27" s="12" t="s">
        <v>85</v>
      </c>
      <c r="D27" s="7"/>
      <c r="E27" s="7"/>
      <c r="F27" s="7"/>
      <c r="G27" s="7"/>
    </row>
    <row r="28" spans="2:7" ht="12.75" customHeight="1">
      <c r="B28" s="9" t="s">
        <v>43</v>
      </c>
      <c r="C28" s="12" t="s">
        <v>84</v>
      </c>
      <c r="D28" s="7"/>
      <c r="E28" s="7"/>
      <c r="F28" s="7"/>
      <c r="G28" s="7"/>
    </row>
    <row r="29" spans="2:7" ht="12.75" customHeight="1">
      <c r="B29" s="7"/>
      <c r="C29" s="7"/>
      <c r="D29" s="7"/>
      <c r="E29" s="7"/>
      <c r="F29" s="7"/>
      <c r="G29" s="7"/>
    </row>
    <row r="30" spans="2:7">
      <c r="B30" s="15" t="s">
        <v>46</v>
      </c>
      <c r="C30" s="16"/>
      <c r="D30" s="16"/>
      <c r="E30" s="16"/>
      <c r="F30" s="16"/>
      <c r="G30" s="17"/>
    </row>
    <row r="31" spans="2:7">
      <c r="B31" s="8" t="s">
        <v>27</v>
      </c>
      <c r="C31" s="8" t="s">
        <v>44</v>
      </c>
      <c r="D31" s="8" t="s">
        <v>45</v>
      </c>
      <c r="E31" s="8" t="s">
        <v>1</v>
      </c>
      <c r="F31" s="8" t="s">
        <v>0</v>
      </c>
      <c r="G31" s="8" t="s">
        <v>23</v>
      </c>
    </row>
    <row r="32" spans="2:7">
      <c r="B32" s="9" t="s">
        <v>28</v>
      </c>
      <c r="C32" s="9" t="s">
        <v>9</v>
      </c>
      <c r="D32" s="13">
        <f>HEX2DEC(C8&amp;C7)</f>
        <v>27669</v>
      </c>
      <c r="E32" s="9">
        <f>2^-8</f>
        <v>3.90625E-3</v>
      </c>
      <c r="F32" s="9">
        <f>D32/E32</f>
        <v>7083264</v>
      </c>
      <c r="G32" s="9" t="s">
        <v>24</v>
      </c>
    </row>
    <row r="33" spans="2:16">
      <c r="B33" s="9" t="s">
        <v>29</v>
      </c>
      <c r="C33" s="9" t="s">
        <v>10</v>
      </c>
      <c r="D33" s="13">
        <f>HEX2DEC(C10&amp;C9)</f>
        <v>19023</v>
      </c>
      <c r="E33" s="9">
        <f>2^30</f>
        <v>1073741824</v>
      </c>
      <c r="F33" s="9">
        <f>D33/E33</f>
        <v>1.7716549336910248E-5</v>
      </c>
      <c r="G33" s="9" t="s">
        <v>24</v>
      </c>
    </row>
    <row r="34" spans="2:16">
      <c r="B34" s="9" t="s">
        <v>30</v>
      </c>
      <c r="C34" s="9" t="s">
        <v>11</v>
      </c>
      <c r="D34" s="13">
        <f>IF(HEX2DEC(C11)&gt;127,HEX2DEC(C11)-256,HEX2DEC(C11))</f>
        <v>-10</v>
      </c>
      <c r="E34" s="9">
        <f>2^48</f>
        <v>281474976710656</v>
      </c>
      <c r="F34" s="9">
        <f>D34/E34</f>
        <v>-3.5527136788005009E-14</v>
      </c>
      <c r="G34" s="9" t="s">
        <v>25</v>
      </c>
    </row>
    <row r="35" spans="2:16">
      <c r="B35" s="9"/>
      <c r="C35" s="9"/>
      <c r="D35" s="9"/>
      <c r="E35" s="9"/>
      <c r="F35" s="9"/>
      <c r="G35" s="9"/>
    </row>
    <row r="36" spans="2:16">
      <c r="B36" s="9" t="s">
        <v>37</v>
      </c>
      <c r="C36" s="9" t="s">
        <v>16</v>
      </c>
      <c r="D36" s="13">
        <f>IF(HEX2DEC(C14&amp;C13)&gt;32767,HEX2DEC(C14&amp;C13)-65536,HEX2DEC(C14&amp;C13))</f>
        <v>453</v>
      </c>
      <c r="E36" s="9">
        <f>2^20</f>
        <v>1048576</v>
      </c>
      <c r="F36" s="9">
        <f>(D36-2^14)/E36</f>
        <v>-1.5192985534667969E-2</v>
      </c>
      <c r="G36" s="9" t="s">
        <v>26</v>
      </c>
    </row>
    <row r="37" spans="2:16">
      <c r="B37" s="9" t="s">
        <v>38</v>
      </c>
      <c r="C37" s="9" t="s">
        <v>17</v>
      </c>
      <c r="D37" s="13">
        <f>IF(HEX2DEC(C16&amp;C15)&gt;32767,HEX2DEC(C16&amp;C15)-65536,HEX2DEC(C16&amp;C15))</f>
        <v>-2473</v>
      </c>
      <c r="E37" s="9">
        <f>2^29</f>
        <v>536870912</v>
      </c>
      <c r="F37" s="9">
        <f>(D37-2^14)/E37</f>
        <v>-3.5123899579048157E-5</v>
      </c>
      <c r="G37" s="9" t="s">
        <v>26</v>
      </c>
    </row>
    <row r="38" spans="2:16">
      <c r="B38" s="9" t="s">
        <v>39</v>
      </c>
      <c r="C38" s="9" t="s">
        <v>18</v>
      </c>
      <c r="D38" s="13">
        <f>IF(HEX2DEC(C17)&gt;127,HEX2DEC(C17)-256,HEX2DEC(C17))</f>
        <v>25</v>
      </c>
      <c r="E38" s="9">
        <f>2^32</f>
        <v>4294967296</v>
      </c>
      <c r="F38" s="9">
        <f>D38/E38</f>
        <v>5.8207660913467407E-9</v>
      </c>
      <c r="G38" s="9" t="s">
        <v>25</v>
      </c>
    </row>
    <row r="39" spans="2:16">
      <c r="B39" s="9" t="s">
        <v>40</v>
      </c>
      <c r="C39" s="9" t="s">
        <v>19</v>
      </c>
      <c r="D39" s="13">
        <f>IF(HEX2DEC(C18)&gt;127,HEX2DEC(C18)-256,HEX2DEC(C18))</f>
        <v>0</v>
      </c>
      <c r="E39" s="9">
        <f>2^37</f>
        <v>137438953472</v>
      </c>
      <c r="F39" s="9">
        <f>D39/E39</f>
        <v>0</v>
      </c>
      <c r="G39" s="9" t="s">
        <v>25</v>
      </c>
    </row>
    <row r="40" spans="2:16">
      <c r="B40" s="9" t="s">
        <v>32</v>
      </c>
      <c r="C40" s="9" t="s">
        <v>12</v>
      </c>
      <c r="D40" s="13">
        <f>HEX2DEC(C20&amp;C19)</f>
        <v>25070</v>
      </c>
      <c r="E40" s="9">
        <f>2^(-3)</f>
        <v>0.125</v>
      </c>
      <c r="F40" s="9">
        <f>D40/E40</f>
        <v>200560</v>
      </c>
      <c r="G40" s="9" t="s">
        <v>24</v>
      </c>
    </row>
    <row r="41" spans="2:16">
      <c r="B41" s="9" t="s">
        <v>33</v>
      </c>
      <c r="C41" s="9" t="s">
        <v>13</v>
      </c>
      <c r="D41" s="13">
        <f>HEX2DEC(C22&amp;C21)</f>
        <v>30875</v>
      </c>
      <c r="E41" s="9">
        <f>2^6</f>
        <v>64</v>
      </c>
      <c r="F41" s="9">
        <f t="shared" ref="F41:F43" si="0">D41/E41</f>
        <v>482.421875</v>
      </c>
      <c r="G41" s="9" t="s">
        <v>24</v>
      </c>
    </row>
    <row r="42" spans="2:16">
      <c r="B42" s="9" t="s">
        <v>34</v>
      </c>
      <c r="C42" s="9" t="s">
        <v>14</v>
      </c>
      <c r="D42" s="13">
        <f>IF(HEX2DEC(C23)&gt;127,HEX2DEC(C23)-256,HEX2DEC(C23))</f>
        <v>-4</v>
      </c>
      <c r="E42" s="9">
        <f>2^8</f>
        <v>256</v>
      </c>
      <c r="F42" s="9">
        <f t="shared" si="0"/>
        <v>-1.5625E-2</v>
      </c>
      <c r="G42" s="9" t="s">
        <v>25</v>
      </c>
    </row>
    <row r="43" spans="2:16" ht="14.25">
      <c r="B43" s="9" t="s">
        <v>35</v>
      </c>
      <c r="C43" s="9" t="s">
        <v>15</v>
      </c>
      <c r="D43" s="13">
        <f>IF(HEX2DEC(C24)&gt;127,HEX2DEC(C24)-256,HEX2DEC(C24))</f>
        <v>-10</v>
      </c>
      <c r="E43" s="9">
        <f>2^15</f>
        <v>32768</v>
      </c>
      <c r="F43" s="9">
        <f t="shared" si="0"/>
        <v>-3.0517578125E-4</v>
      </c>
      <c r="G43" s="9" t="s">
        <v>25</v>
      </c>
      <c r="I43" s="1"/>
      <c r="J43" s="1"/>
    </row>
    <row r="44" spans="2:16">
      <c r="B44" s="9" t="s">
        <v>41</v>
      </c>
      <c r="C44" s="9" t="s">
        <v>20</v>
      </c>
      <c r="D44" s="13">
        <f>IF(HEX2DEC(C26&amp;C25)&gt;32767,HEX2DEC(C26&amp;C25)-65536,HEX2DEC(C26&amp;C25))</f>
        <v>16665</v>
      </c>
      <c r="E44" s="9">
        <f>2^48</f>
        <v>281474976710656</v>
      </c>
      <c r="F44" s="9">
        <f>D44/E44</f>
        <v>5.9205973457210348E-11</v>
      </c>
      <c r="G44" s="9" t="s">
        <v>26</v>
      </c>
    </row>
    <row r="45" spans="2:16">
      <c r="B45" s="9" t="s">
        <v>42</v>
      </c>
      <c r="C45" s="9" t="s">
        <v>21</v>
      </c>
      <c r="D45" s="13">
        <f>IF(HEX2DEC(C27)&gt;127,HEX2DEC(C27)-256,HEX2DEC(C27))</f>
        <v>27</v>
      </c>
      <c r="E45" s="9">
        <f>2^48</f>
        <v>281474976710656</v>
      </c>
      <c r="F45" s="9">
        <f>D45/E45</f>
        <v>9.5923269327613525E-14</v>
      </c>
      <c r="G45" s="9" t="s">
        <v>25</v>
      </c>
    </row>
    <row r="46" spans="2:16" ht="14.25">
      <c r="B46" s="9" t="s">
        <v>43</v>
      </c>
      <c r="C46" s="9" t="s">
        <v>22</v>
      </c>
      <c r="D46" s="13">
        <f>IF(HEX2DEC(C28)&gt;127,HEX2DEC(C28)-256,HEX2DEC(C28))</f>
        <v>-60</v>
      </c>
      <c r="E46" s="9">
        <f>2^65</f>
        <v>3.6893488147419103E+19</v>
      </c>
      <c r="F46" s="9">
        <f>D46/E46</f>
        <v>-1.6263032587282567E-18</v>
      </c>
      <c r="G46" s="9" t="s">
        <v>25</v>
      </c>
      <c r="N46" s="1"/>
      <c r="O46" s="1"/>
      <c r="P46" s="1"/>
    </row>
    <row r="49" spans="2:7">
      <c r="B49" s="15" t="s">
        <v>48</v>
      </c>
      <c r="C49" s="16"/>
      <c r="D49" s="16"/>
      <c r="E49" s="17"/>
    </row>
    <row r="50" spans="2:7">
      <c r="B50" s="8" t="s">
        <v>49</v>
      </c>
      <c r="C50" s="8" t="s">
        <v>44</v>
      </c>
      <c r="D50" s="8" t="s">
        <v>45</v>
      </c>
      <c r="E50" s="8" t="s">
        <v>23</v>
      </c>
    </row>
    <row r="51" spans="2:7">
      <c r="B51" s="9" t="s">
        <v>54</v>
      </c>
      <c r="C51" s="9" t="s">
        <v>53</v>
      </c>
      <c r="D51" s="13">
        <f>HEX2DEC(E12&amp;E11&amp;E10)</f>
        <v>8479232</v>
      </c>
      <c r="E51" s="9" t="s">
        <v>52</v>
      </c>
    </row>
    <row r="52" spans="2:7">
      <c r="B52" s="9" t="s">
        <v>50</v>
      </c>
      <c r="C52" s="9" t="s">
        <v>51</v>
      </c>
      <c r="D52" s="13">
        <f>HEX2DEC(E9&amp;E8&amp;E7)</f>
        <v>7080576</v>
      </c>
      <c r="E52" s="9" t="s">
        <v>52</v>
      </c>
    </row>
    <row r="55" spans="2:7" ht="13.5" thickBot="1">
      <c r="C55" s="2"/>
      <c r="D55" s="2" t="s">
        <v>7</v>
      </c>
      <c r="F55" s="2" t="s">
        <v>4</v>
      </c>
    </row>
    <row r="56" spans="2:7">
      <c r="C56" s="2" t="s">
        <v>2</v>
      </c>
      <c r="D56" s="3">
        <f>(D51-F32)*F33+(D51-F32)^2*F34</f>
        <v>24.662503266241401</v>
      </c>
      <c r="E56" t="s">
        <v>6</v>
      </c>
      <c r="F56" s="6">
        <f>D56</f>
        <v>24.662503266241401</v>
      </c>
      <c r="G56" t="s">
        <v>6</v>
      </c>
    </row>
    <row r="57" spans="2:7" ht="13.5" thickBot="1">
      <c r="C57" s="2" t="s">
        <v>3</v>
      </c>
      <c r="D57" s="4">
        <f>F40+(F41*D56)+(F42*D56^2)+(F43*D56^3)+(D52*(F36+(F37*D56)+(F38*D56^2)+(F39*D56^3)))+(D52^2*(F44+(F45*D56)))+(D52^3*F46)</f>
        <v>101269.68880412716</v>
      </c>
      <c r="E57" t="s">
        <v>8</v>
      </c>
      <c r="F57" s="5">
        <f>D57/100</f>
        <v>1012.6968880412716</v>
      </c>
      <c r="G57" t="s">
        <v>5</v>
      </c>
    </row>
    <row r="58" spans="2:7">
      <c r="C58" s="2"/>
    </row>
    <row r="59" spans="2:7">
      <c r="C59" s="2"/>
    </row>
  </sheetData>
  <mergeCells count="5">
    <mergeCell ref="B1:G3"/>
    <mergeCell ref="B30:G30"/>
    <mergeCell ref="B49:E49"/>
    <mergeCell ref="B5:C5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4"/>
  <sheetViews>
    <sheetView workbookViewId="0">
      <selection activeCell="D23" sqref="D23"/>
    </sheetView>
  </sheetViews>
  <sheetFormatPr defaultRowHeight="12.75"/>
  <cols>
    <col min="1" max="1" width="2.42578125" customWidth="1"/>
    <col min="2" max="2" width="30.7109375" bestFit="1" customWidth="1"/>
    <col min="3" max="3" width="18" customWidth="1"/>
    <col min="4" max="4" width="15.28515625" bestFit="1" customWidth="1"/>
    <col min="5" max="5" width="16.140625" bestFit="1" customWidth="1"/>
    <col min="6" max="6" width="10.28515625" customWidth="1"/>
    <col min="7" max="7" width="16.140625" customWidth="1"/>
    <col min="8" max="8" width="11.85546875" bestFit="1" customWidth="1"/>
  </cols>
  <sheetData>
    <row r="1" spans="2:7" ht="23.25" customHeight="1">
      <c r="B1" s="14" t="s">
        <v>47</v>
      </c>
      <c r="C1" s="14"/>
      <c r="D1" s="14"/>
      <c r="E1" s="14"/>
      <c r="F1" s="14"/>
      <c r="G1" s="14"/>
    </row>
    <row r="2" spans="2:7" ht="12.75" customHeight="1">
      <c r="B2" s="14"/>
      <c r="C2" s="14"/>
      <c r="D2" s="14"/>
      <c r="E2" s="14"/>
      <c r="F2" s="14"/>
      <c r="G2" s="14"/>
    </row>
    <row r="3" spans="2:7" ht="12.75" customHeight="1">
      <c r="B3" s="14"/>
      <c r="C3" s="14"/>
      <c r="D3" s="14"/>
      <c r="E3" s="14"/>
      <c r="F3" s="14"/>
      <c r="G3" s="14"/>
    </row>
    <row r="4" spans="2:7" ht="12.75" customHeight="1">
      <c r="B4" s="7"/>
      <c r="C4" s="7"/>
      <c r="D4" s="7"/>
      <c r="E4" s="7"/>
      <c r="F4" s="7"/>
      <c r="G4" s="7"/>
    </row>
    <row r="5" spans="2:7">
      <c r="B5" s="15" t="s">
        <v>46</v>
      </c>
      <c r="C5" s="16"/>
      <c r="D5" s="16"/>
      <c r="E5" s="16"/>
      <c r="F5" s="16"/>
      <c r="G5" s="17"/>
    </row>
    <row r="6" spans="2:7">
      <c r="B6" s="8" t="s">
        <v>27</v>
      </c>
      <c r="C6" s="8" t="s">
        <v>44</v>
      </c>
      <c r="D6" s="8" t="s">
        <v>45</v>
      </c>
      <c r="E6" s="8" t="s">
        <v>1</v>
      </c>
      <c r="F6" s="8" t="s">
        <v>0</v>
      </c>
      <c r="G6" s="8" t="s">
        <v>23</v>
      </c>
    </row>
    <row r="7" spans="2:7">
      <c r="B7" s="9" t="s">
        <v>28</v>
      </c>
      <c r="C7" s="9" t="s">
        <v>9</v>
      </c>
      <c r="D7" s="10">
        <v>27669</v>
      </c>
      <c r="E7" s="9">
        <f>2^-8</f>
        <v>3.90625E-3</v>
      </c>
      <c r="F7" s="9">
        <f>D7/E7</f>
        <v>7083264</v>
      </c>
      <c r="G7" s="9" t="s">
        <v>24</v>
      </c>
    </row>
    <row r="8" spans="2:7">
      <c r="B8" s="9" t="s">
        <v>29</v>
      </c>
      <c r="C8" s="9" t="s">
        <v>10</v>
      </c>
      <c r="D8" s="10">
        <v>19023</v>
      </c>
      <c r="E8" s="9">
        <f>2^30</f>
        <v>1073741824</v>
      </c>
      <c r="F8" s="9">
        <f>D8/E8</f>
        <v>1.7716549336910248E-5</v>
      </c>
      <c r="G8" s="9" t="s">
        <v>24</v>
      </c>
    </row>
    <row r="9" spans="2:7">
      <c r="B9" s="9" t="s">
        <v>30</v>
      </c>
      <c r="C9" s="9" t="s">
        <v>11</v>
      </c>
      <c r="D9" s="10">
        <v>-10</v>
      </c>
      <c r="E9" s="9">
        <f>2^48</f>
        <v>281474976710656</v>
      </c>
      <c r="F9" s="9">
        <f>D9/E9</f>
        <v>-3.5527136788005009E-14</v>
      </c>
      <c r="G9" s="9" t="s">
        <v>25</v>
      </c>
    </row>
    <row r="10" spans="2:7">
      <c r="B10" s="9"/>
      <c r="C10" s="9"/>
      <c r="D10" s="9"/>
      <c r="E10" s="9"/>
      <c r="F10" s="9"/>
      <c r="G10" s="9"/>
    </row>
    <row r="11" spans="2:7">
      <c r="B11" s="9" t="s">
        <v>37</v>
      </c>
      <c r="C11" s="9" t="s">
        <v>16</v>
      </c>
      <c r="D11" s="10">
        <v>453</v>
      </c>
      <c r="E11" s="9">
        <f>2^20</f>
        <v>1048576</v>
      </c>
      <c r="F11" s="9">
        <f>(D11-2^14)/E11</f>
        <v>-1.5192985534667969E-2</v>
      </c>
      <c r="G11" s="9" t="s">
        <v>26</v>
      </c>
    </row>
    <row r="12" spans="2:7">
      <c r="B12" s="9" t="s">
        <v>38</v>
      </c>
      <c r="C12" s="9" t="s">
        <v>17</v>
      </c>
      <c r="D12" s="10">
        <v>-2473</v>
      </c>
      <c r="E12" s="9">
        <f>2^29</f>
        <v>536870912</v>
      </c>
      <c r="F12" s="9">
        <f>(D12-2^14)/E12</f>
        <v>-3.5123899579048157E-5</v>
      </c>
      <c r="G12" s="9" t="s">
        <v>26</v>
      </c>
    </row>
    <row r="13" spans="2:7">
      <c r="B13" s="9" t="s">
        <v>39</v>
      </c>
      <c r="C13" s="9" t="s">
        <v>18</v>
      </c>
      <c r="D13" s="10">
        <v>25</v>
      </c>
      <c r="E13" s="9">
        <f>2^32</f>
        <v>4294967296</v>
      </c>
      <c r="F13" s="9">
        <f>D13/E13</f>
        <v>5.8207660913467407E-9</v>
      </c>
      <c r="G13" s="9" t="s">
        <v>25</v>
      </c>
    </row>
    <row r="14" spans="2:7">
      <c r="B14" s="9" t="s">
        <v>40</v>
      </c>
      <c r="C14" s="9" t="s">
        <v>19</v>
      </c>
      <c r="D14" s="10">
        <v>0</v>
      </c>
      <c r="E14" s="9">
        <f>2^37</f>
        <v>137438953472</v>
      </c>
      <c r="F14" s="9">
        <f>D14/E14</f>
        <v>0</v>
      </c>
      <c r="G14" s="9" t="s">
        <v>25</v>
      </c>
    </row>
    <row r="15" spans="2:7">
      <c r="B15" s="9" t="s">
        <v>32</v>
      </c>
      <c r="C15" s="9" t="s">
        <v>12</v>
      </c>
      <c r="D15" s="10">
        <v>25070</v>
      </c>
      <c r="E15" s="9">
        <f>2^(-3)</f>
        <v>0.125</v>
      </c>
      <c r="F15" s="9">
        <f>D15/E15</f>
        <v>200560</v>
      </c>
      <c r="G15" s="9" t="s">
        <v>24</v>
      </c>
    </row>
    <row r="16" spans="2:7">
      <c r="B16" s="9" t="s">
        <v>33</v>
      </c>
      <c r="C16" s="9" t="s">
        <v>13</v>
      </c>
      <c r="D16" s="10">
        <v>30875</v>
      </c>
      <c r="E16" s="9">
        <f>2^6</f>
        <v>64</v>
      </c>
      <c r="F16" s="9">
        <f t="shared" ref="F16:F18" si="0">D16/E16</f>
        <v>482.421875</v>
      </c>
      <c r="G16" s="9" t="s">
        <v>24</v>
      </c>
    </row>
    <row r="17" spans="2:16">
      <c r="B17" s="9" t="s">
        <v>34</v>
      </c>
      <c r="C17" s="9" t="s">
        <v>14</v>
      </c>
      <c r="D17" s="10">
        <v>-4</v>
      </c>
      <c r="E17" s="9">
        <f>2^8</f>
        <v>256</v>
      </c>
      <c r="F17" s="9">
        <f t="shared" si="0"/>
        <v>-1.5625E-2</v>
      </c>
      <c r="G17" s="9" t="s">
        <v>25</v>
      </c>
    </row>
    <row r="18" spans="2:16" ht="14.25">
      <c r="B18" s="9" t="s">
        <v>35</v>
      </c>
      <c r="C18" s="9" t="s">
        <v>15</v>
      </c>
      <c r="D18" s="10">
        <v>-10</v>
      </c>
      <c r="E18" s="9">
        <f>2^15</f>
        <v>32768</v>
      </c>
      <c r="F18" s="9">
        <f t="shared" si="0"/>
        <v>-3.0517578125E-4</v>
      </c>
      <c r="G18" s="9" t="s">
        <v>25</v>
      </c>
      <c r="I18" s="1"/>
      <c r="J18" s="1"/>
    </row>
    <row r="19" spans="2:16">
      <c r="B19" s="9" t="s">
        <v>41</v>
      </c>
      <c r="C19" s="9" t="s">
        <v>20</v>
      </c>
      <c r="D19" s="10">
        <v>16665</v>
      </c>
      <c r="E19" s="9">
        <f>2^48</f>
        <v>281474976710656</v>
      </c>
      <c r="F19" s="9">
        <f>D19/E19</f>
        <v>5.9205973457210348E-11</v>
      </c>
      <c r="G19" s="9" t="s">
        <v>26</v>
      </c>
    </row>
    <row r="20" spans="2:16">
      <c r="B20" s="9" t="s">
        <v>42</v>
      </c>
      <c r="C20" s="9" t="s">
        <v>21</v>
      </c>
      <c r="D20" s="10">
        <v>27</v>
      </c>
      <c r="E20" s="9">
        <f>2^48</f>
        <v>281474976710656</v>
      </c>
      <c r="F20" s="9">
        <f>D20/E20</f>
        <v>9.5923269327613525E-14</v>
      </c>
      <c r="G20" s="9" t="s">
        <v>25</v>
      </c>
    </row>
    <row r="21" spans="2:16" ht="14.25">
      <c r="B21" s="9" t="s">
        <v>43</v>
      </c>
      <c r="C21" s="9" t="s">
        <v>22</v>
      </c>
      <c r="D21" s="10">
        <v>-60</v>
      </c>
      <c r="E21" s="9">
        <f>2^65</f>
        <v>3.6893488147419103E+19</v>
      </c>
      <c r="F21" s="9">
        <f>D21/E21</f>
        <v>-1.6263032587282567E-18</v>
      </c>
      <c r="G21" s="9" t="s">
        <v>25</v>
      </c>
      <c r="N21" s="1"/>
      <c r="O21" s="1"/>
      <c r="P21" s="1"/>
    </row>
    <row r="24" spans="2:16">
      <c r="B24" s="15" t="s">
        <v>48</v>
      </c>
      <c r="C24" s="16"/>
      <c r="D24" s="16"/>
      <c r="E24" s="17"/>
    </row>
    <row r="25" spans="2:16">
      <c r="B25" s="8" t="s">
        <v>49</v>
      </c>
      <c r="C25" s="8" t="s">
        <v>44</v>
      </c>
      <c r="D25" s="8" t="s">
        <v>45</v>
      </c>
      <c r="E25" s="8" t="s">
        <v>23</v>
      </c>
    </row>
    <row r="26" spans="2:16">
      <c r="B26" s="9" t="s">
        <v>54</v>
      </c>
      <c r="C26" s="9" t="s">
        <v>53</v>
      </c>
      <c r="D26" s="10">
        <v>8479232</v>
      </c>
      <c r="E26" s="9" t="s">
        <v>52</v>
      </c>
    </row>
    <row r="27" spans="2:16">
      <c r="B27" s="9" t="s">
        <v>50</v>
      </c>
      <c r="C27" s="9" t="s">
        <v>51</v>
      </c>
      <c r="D27" s="10">
        <v>7080576</v>
      </c>
      <c r="E27" s="9" t="s">
        <v>52</v>
      </c>
    </row>
    <row r="30" spans="2:16" ht="13.5" thickBot="1">
      <c r="C30" s="2"/>
      <c r="D30" s="2" t="s">
        <v>7</v>
      </c>
      <c r="F30" s="2" t="s">
        <v>4</v>
      </c>
    </row>
    <row r="31" spans="2:16">
      <c r="C31" s="2" t="s">
        <v>2</v>
      </c>
      <c r="D31" s="3">
        <f>(D26-F7)*F8+(D26-F7)^2*F9</f>
        <v>24.662503266241401</v>
      </c>
      <c r="E31" t="s">
        <v>6</v>
      </c>
      <c r="F31" s="6">
        <f>D31</f>
        <v>24.662503266241401</v>
      </c>
      <c r="G31" t="s">
        <v>6</v>
      </c>
    </row>
    <row r="32" spans="2:16" ht="13.5" thickBot="1">
      <c r="C32" s="2" t="s">
        <v>3</v>
      </c>
      <c r="D32" s="4">
        <f>F15+(F16*D31)+(F17*D31^2)+(F18*D31^3)+(D27*(F11+(F12*D31)+(F13*D31^2)+(F14*D31^3)))+(D27^2*(F19+(F20*D31)))+(D27^3*F21)</f>
        <v>101269.68880412716</v>
      </c>
      <c r="E32" t="s">
        <v>8</v>
      </c>
      <c r="F32" s="5">
        <f>D32/100</f>
        <v>1012.6968880412716</v>
      </c>
      <c r="G32" t="s">
        <v>5</v>
      </c>
    </row>
    <row r="33" spans="3:3">
      <c r="C33" s="2"/>
    </row>
    <row r="34" spans="3:3">
      <c r="C34" s="2"/>
    </row>
  </sheetData>
  <mergeCells count="3">
    <mergeCell ref="B5:G5"/>
    <mergeCell ref="B1:G3"/>
    <mergeCell ref="B24:E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T, P BMP388 by register</vt:lpstr>
      <vt:lpstr>T, P BMP388 by value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Stammler Fabian (BST/ECS2)</dc:creator>
  <cp:lastModifiedBy>Rokas Cesiunas</cp:lastModifiedBy>
  <dcterms:created xsi:type="dcterms:W3CDTF">2017-01-16T13:06:36Z</dcterms:created>
  <dcterms:modified xsi:type="dcterms:W3CDTF">2021-02-08T22:24:27Z</dcterms:modified>
</cp:coreProperties>
</file>