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landmartial/Github/UkraineShells_2/UkraineShells_2/"/>
    </mc:Choice>
  </mc:AlternateContent>
  <xr:revisionPtr revIDLastSave="0" documentId="13_ncr:1_{677344CC-4A07-5144-B065-5477CAEF3D39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1" i="1" s="1"/>
  <c r="E9" i="1"/>
  <c r="F6" i="1"/>
  <c r="F11" i="1" s="1"/>
  <c r="F7" i="1"/>
  <c r="F9" i="1"/>
  <c r="G9" i="1"/>
  <c r="H9" i="1"/>
</calcChain>
</file>

<file path=xl/sharedStrings.xml><?xml version="1.0" encoding="utf-8"?>
<sst xmlns="http://schemas.openxmlformats.org/spreadsheetml/2006/main" count="25" uniqueCount="22">
  <si>
    <t>Manufacturer</t>
  </si>
  <si>
    <t>155mm</t>
  </si>
  <si>
    <t>152mm</t>
  </si>
  <si>
    <t>Country</t>
  </si>
  <si>
    <t>France</t>
  </si>
  <si>
    <t>Bulgaria</t>
  </si>
  <si>
    <t>United States</t>
  </si>
  <si>
    <t>VMZ 🇧🇬</t>
  </si>
  <si>
    <t>Nammo 🇳🇴🇫🇮</t>
  </si>
  <si>
    <t>Rheinmetall 🇩🇪</t>
  </si>
  <si>
    <t>Nexter 🇫🇷</t>
  </si>
  <si>
    <t>US manufacturers (all) 🇺🇸</t>
  </si>
  <si>
    <t>Germany</t>
  </si>
  <si>
    <t>Norway and Finland</t>
  </si>
  <si>
    <t>Shell type</t>
  </si>
  <si>
    <t>2024 yearly production</t>
  </si>
  <si>
    <t>2025 yearly production</t>
  </si>
  <si>
    <t>Pre-invasion yearly production</t>
  </si>
  <si>
    <t>2023 yearly production</t>
  </si>
  <si>
    <t>Czech Republic</t>
  </si>
  <si>
    <t>155 mm</t>
  </si>
  <si>
    <t>CSG (MSM) 🇨🇿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</si>
</sst>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334E8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34" borderId="1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/>
    <xf numFmtId="3" fontId="19" fillId="0" borderId="0" xfId="0" applyNumberFormat="1" applyFont="1"/>
    <xf numFmtId="3" fontId="0" fillId="35" borderId="0" xfId="0" applyNumberFormat="1" applyFill="1"/>
    <xf numFmtId="3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11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1" width="3" customWidth="1"/>
    <col min="2" max="2" width="20.6640625" bestFit="1" customWidth="1"/>
    <col min="3" max="3" width="13.83203125" bestFit="1" customWidth="1"/>
    <col min="4" max="4" width="16.33203125" bestFit="1" customWidth="1"/>
    <col min="5" max="5" width="25" bestFit="1" customWidth="1"/>
    <col min="6" max="6" width="23.33203125" bestFit="1" customWidth="1"/>
    <col min="7" max="8" width="19.33203125" bestFit="1" customWidth="1"/>
  </cols>
  <sheetData>
    <row r="1" spans="2:8" ht="6" customHeight="1" x14ac:dyDescent="0.2"/>
    <row r="2" spans="2:8" ht="29" x14ac:dyDescent="0.2">
      <c r="B2" s="2"/>
      <c r="C2" s="2"/>
      <c r="D2" s="2"/>
      <c r="E2" s="2"/>
      <c r="F2" s="2"/>
      <c r="G2" s="2"/>
      <c r="H2" s="2"/>
    </row>
    <row r="3" spans="2:8" ht="6" customHeight="1" thickBot="1" x14ac:dyDescent="0.25"/>
    <row r="4" spans="2:8" ht="18.5" customHeight="1" thickBot="1" x14ac:dyDescent="0.25">
      <c r="B4" s="1" t="s">
        <v>0</v>
      </c>
      <c r="C4" s="1" t="s">
        <v>14</v>
      </c>
      <c r="D4" s="1" t="s">
        <v>3</v>
      </c>
      <c r="E4" s="1" t="s">
        <v>17</v>
      </c>
      <c r="F4" s="1" t="s">
        <v>18</v>
      </c>
      <c r="G4" s="1" t="s">
        <v>15</v>
      </c>
      <c r="H4" s="1" t="s">
        <v>16</v>
      </c>
    </row>
    <row r="5" spans="2:8" ht="16" x14ac:dyDescent="0.2">
      <c r="B5" s="3" t="s">
        <v>21</v>
      </c>
      <c r="C5" t="s">
        <v>20</v>
      </c>
      <c r="D5" t="s">
        <v>19</v>
      </c>
      <c r="E5" s="4">
        <v>100000</v>
      </c>
      <c r="F5" s="4">
        <v>150000</v>
      </c>
      <c r="G5" s="6">
        <f>200000</f>
        <v>200000</v>
      </c>
      <c r="H5" s="4"/>
    </row>
    <row r="6" spans="2:8" x14ac:dyDescent="0.2">
      <c r="B6" t="s">
        <v>8</v>
      </c>
      <c r="C6" t="s">
        <v>1</v>
      </c>
      <c r="D6" t="s">
        <v>13</v>
      </c>
      <c r="E6" s="4">
        <v>10000</v>
      </c>
      <c r="F6" s="4">
        <f>35000/3</f>
        <v>11666.666666666666</v>
      </c>
      <c r="G6" s="4">
        <v>80000</v>
      </c>
      <c r="H6" s="4"/>
    </row>
    <row r="7" spans="2:8" x14ac:dyDescent="0.2">
      <c r="B7" t="s">
        <v>10</v>
      </c>
      <c r="C7" t="s">
        <v>1</v>
      </c>
      <c r="D7" t="s">
        <v>4</v>
      </c>
      <c r="E7" s="4">
        <v>60000</v>
      </c>
      <c r="F7" s="4">
        <f>E7+0.5*E7</f>
        <v>90000</v>
      </c>
      <c r="G7" s="6">
        <v>120000</v>
      </c>
      <c r="H7" s="4">
        <v>150000</v>
      </c>
    </row>
    <row r="8" spans="2:8" x14ac:dyDescent="0.2">
      <c r="B8" t="s">
        <v>9</v>
      </c>
      <c r="C8" t="s">
        <v>1</v>
      </c>
      <c r="D8" t="s">
        <v>12</v>
      </c>
      <c r="E8" s="4">
        <v>40000</v>
      </c>
      <c r="F8" s="5">
        <v>400000</v>
      </c>
      <c r="G8" s="4">
        <v>600000</v>
      </c>
      <c r="H8" s="4"/>
    </row>
    <row r="9" spans="2:8" x14ac:dyDescent="0.2">
      <c r="B9" t="s">
        <v>11</v>
      </c>
      <c r="C9" t="s">
        <v>1</v>
      </c>
      <c r="D9" t="s">
        <v>6</v>
      </c>
      <c r="E9" s="4">
        <f>14400*12</f>
        <v>172800</v>
      </c>
      <c r="F9" s="4">
        <f>28000*12</f>
        <v>336000</v>
      </c>
      <c r="G9" s="4">
        <f>85000*12</f>
        <v>1020000</v>
      </c>
      <c r="H9" s="4">
        <f>100000*12</f>
        <v>1200000</v>
      </c>
    </row>
    <row r="10" spans="2:8" x14ac:dyDescent="0.2">
      <c r="B10" t="s">
        <v>7</v>
      </c>
      <c r="C10" t="s">
        <v>2</v>
      </c>
      <c r="D10" t="s">
        <v>5</v>
      </c>
      <c r="E10" s="4"/>
      <c r="F10" s="4"/>
      <c r="G10" s="4"/>
      <c r="H10" s="4"/>
    </row>
    <row r="11" spans="2:8" x14ac:dyDescent="0.2">
      <c r="F11" s="7">
        <f>SUM(F5:F10)</f>
        <v>987666.66666666663</v>
      </c>
      <c r="G11" s="4">
        <f>G5+G6+G7+G8+G9</f>
        <v>2020000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Roland Martial</cp:lastModifiedBy>
  <dcterms:created xsi:type="dcterms:W3CDTF">2021-08-06T13:08:59Z</dcterms:created>
  <dcterms:modified xsi:type="dcterms:W3CDTF">2023-09-18T23:42:17Z</dcterms:modified>
</cp:coreProperties>
</file>