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ald.eikanger\Source\Workspaces\Elviz\Development\QA\Regression\Bin\Verification\"/>
    </mc:Choice>
  </mc:AlternateContent>
  <bookViews>
    <workbookView xWindow="0" yWindow="0" windowWidth="24000" windowHeight="9630" firstSheet="6" activeTab="11"/>
  </bookViews>
  <sheets>
    <sheet name="Report Settings" sheetId="1" r:id="rId1"/>
    <sheet name="TransMon Data Dump" sheetId="2" r:id="rId2"/>
    <sheet name="PosMon EUR" sheetId="4" r:id="rId3"/>
    <sheet name="CFMon Actual CF" sheetId="5" r:id="rId4"/>
    <sheet name="CFMon Actual PL" sheetId="6" r:id="rId5"/>
    <sheet name="CFMon MWh" sheetId="7" r:id="rId6"/>
    <sheet name="BalMon EUR" sheetId="8" r:id="rId7"/>
    <sheet name="CFMon vol by month" sheetId="9" r:id="rId8"/>
    <sheet name="CurrExp" sheetId="3" r:id="rId9"/>
    <sheet name="Exposure" sheetId="10" r:id="rId10"/>
    <sheet name="Sensitivity Abs" sheetId="11" r:id="rId11"/>
    <sheet name="Sensitivity Rel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2" l="1"/>
  <c r="R5" i="12"/>
  <c r="R4" i="12"/>
  <c r="R5" i="11"/>
  <c r="R4" i="11"/>
  <c r="R3" i="11"/>
  <c r="J19" i="10" l="1"/>
  <c r="K19" i="10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7" i="3"/>
  <c r="V7" i="3"/>
  <c r="S2" i="3"/>
  <c r="R7" i="3" l="1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" i="3"/>
  <c r="V25" i="3" l="1"/>
  <c r="W25" i="3" s="1"/>
  <c r="X25" i="3" s="1"/>
  <c r="V13" i="3"/>
  <c r="W13" i="3" s="1"/>
  <c r="X13" i="3" s="1"/>
  <c r="V24" i="3"/>
  <c r="W24" i="3" s="1"/>
  <c r="X24" i="3" s="1"/>
  <c r="V20" i="3"/>
  <c r="W20" i="3" s="1"/>
  <c r="X20" i="3" s="1"/>
  <c r="V16" i="3"/>
  <c r="W16" i="3" s="1"/>
  <c r="X16" i="3" s="1"/>
  <c r="V12" i="3"/>
  <c r="W12" i="3" s="1"/>
  <c r="X12" i="3" s="1"/>
  <c r="V8" i="3"/>
  <c r="W8" i="3" s="1"/>
  <c r="X8" i="3" s="1"/>
  <c r="V21" i="3"/>
  <c r="W21" i="3" s="1"/>
  <c r="X21" i="3" s="1"/>
  <c r="V23" i="3"/>
  <c r="W23" i="3" s="1"/>
  <c r="X23" i="3" s="1"/>
  <c r="V19" i="3"/>
  <c r="W19" i="3" s="1"/>
  <c r="X19" i="3" s="1"/>
  <c r="V15" i="3"/>
  <c r="W15" i="3" s="1"/>
  <c r="X15" i="3" s="1"/>
  <c r="V11" i="3"/>
  <c r="W11" i="3" s="1"/>
  <c r="X11" i="3" s="1"/>
  <c r="W7" i="3"/>
  <c r="X7" i="3" s="1"/>
  <c r="V17" i="3"/>
  <c r="W17" i="3" s="1"/>
  <c r="X17" i="3" s="1"/>
  <c r="V9" i="3"/>
  <c r="W9" i="3" s="1"/>
  <c r="X9" i="3" s="1"/>
  <c r="V22" i="3"/>
  <c r="W22" i="3" s="1"/>
  <c r="X22" i="3" s="1"/>
  <c r="V18" i="3"/>
  <c r="W18" i="3" s="1"/>
  <c r="X18" i="3" s="1"/>
  <c r="V14" i="3"/>
  <c r="W14" i="3" s="1"/>
  <c r="X14" i="3" s="1"/>
  <c r="V10" i="3"/>
  <c r="W10" i="3" s="1"/>
  <c r="X10" i="3" s="1"/>
  <c r="X26" i="3" l="1"/>
  <c r="AC20" i="4" l="1"/>
  <c r="AC19" i="4"/>
  <c r="AC18" i="4"/>
  <c r="AC17" i="4"/>
  <c r="AC16" i="4"/>
  <c r="AC15" i="4"/>
  <c r="AC13" i="4"/>
  <c r="AC12" i="4"/>
  <c r="AC11" i="4"/>
  <c r="AC10" i="4"/>
  <c r="AC9" i="4"/>
  <c r="AC8" i="4"/>
  <c r="Y7" i="8"/>
  <c r="P2" i="2"/>
  <c r="U28" i="8"/>
  <c r="W28" i="8" s="1"/>
  <c r="U27" i="8"/>
  <c r="W27" i="8" s="1"/>
  <c r="U26" i="8"/>
  <c r="W26" i="8" s="1"/>
  <c r="U25" i="8"/>
  <c r="W25" i="8" s="1"/>
  <c r="U24" i="8"/>
  <c r="W24" i="8" s="1"/>
  <c r="U23" i="8"/>
  <c r="W23" i="8" s="1"/>
  <c r="U22" i="8"/>
  <c r="W22" i="8" s="1"/>
  <c r="U21" i="8"/>
  <c r="W21" i="8" s="1"/>
  <c r="U20" i="8"/>
  <c r="W20" i="8" s="1"/>
  <c r="U19" i="8"/>
  <c r="W19" i="8" s="1"/>
  <c r="U18" i="8"/>
  <c r="W18" i="8" s="1"/>
  <c r="U17" i="8"/>
  <c r="W17" i="8" s="1"/>
  <c r="U16" i="8"/>
  <c r="W16" i="8" s="1"/>
  <c r="U15" i="8"/>
  <c r="W15" i="8" s="1"/>
  <c r="U14" i="8"/>
  <c r="AC14" i="8" s="1"/>
  <c r="U13" i="8"/>
  <c r="W13" i="8" s="1"/>
  <c r="U12" i="8"/>
  <c r="W12" i="8" s="1"/>
  <c r="U11" i="8"/>
  <c r="W11" i="8" s="1"/>
  <c r="U10" i="8"/>
  <c r="W10" i="8" s="1"/>
  <c r="U9" i="8"/>
  <c r="W9" i="8" s="1"/>
  <c r="U8" i="8"/>
  <c r="W8" i="8" s="1"/>
  <c r="U7" i="8"/>
  <c r="W7" i="8" s="1"/>
  <c r="U29" i="8"/>
  <c r="W29" i="8" s="1"/>
  <c r="U30" i="8"/>
  <c r="W30" i="8" s="1"/>
  <c r="U31" i="8"/>
  <c r="W31" i="8" s="1"/>
  <c r="U32" i="8"/>
  <c r="W32" i="8" s="1"/>
  <c r="U33" i="8"/>
  <c r="W33" i="8" s="1"/>
  <c r="U34" i="8"/>
  <c r="W34" i="8" s="1"/>
  <c r="U35" i="8"/>
  <c r="W35" i="8" s="1"/>
  <c r="U36" i="8"/>
  <c r="W36" i="8" s="1"/>
  <c r="U37" i="8"/>
  <c r="W37" i="8" s="1"/>
  <c r="U38" i="8"/>
  <c r="W38" i="8" s="1"/>
  <c r="U39" i="8"/>
  <c r="W39" i="8" s="1"/>
  <c r="U40" i="8"/>
  <c r="W40" i="8" s="1"/>
  <c r="H44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8" i="7"/>
  <c r="H9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5" i="7"/>
  <c r="H7" i="7"/>
  <c r="F32" i="5"/>
  <c r="F41" i="5"/>
  <c r="F23" i="5"/>
  <c r="F18" i="5"/>
  <c r="F19" i="5"/>
  <c r="F17" i="5"/>
  <c r="F14" i="5"/>
  <c r="R12" i="2"/>
  <c r="F15" i="5" s="1"/>
  <c r="R13" i="2"/>
  <c r="F16" i="5" s="1"/>
  <c r="R39" i="2"/>
  <c r="F42" i="5" s="1"/>
  <c r="R40" i="2"/>
  <c r="F43" i="5" s="1"/>
  <c r="R38" i="2"/>
  <c r="AG10" i="4" s="1"/>
  <c r="R30" i="2"/>
  <c r="F33" i="5" s="1"/>
  <c r="R31" i="2"/>
  <c r="F34" i="5" s="1"/>
  <c r="R29" i="2"/>
  <c r="AG11" i="4" s="1"/>
  <c r="R21" i="2"/>
  <c r="F24" i="5" s="1"/>
  <c r="R22" i="2"/>
  <c r="F25" i="5" s="1"/>
  <c r="R20" i="2"/>
  <c r="R11" i="2"/>
  <c r="AG12" i="4" l="1"/>
  <c r="AG13" i="4"/>
  <c r="W14" i="8"/>
  <c r="R6" i="2"/>
  <c r="F9" i="5" s="1"/>
  <c r="R7" i="2"/>
  <c r="F10" i="5" s="1"/>
  <c r="R5" i="2"/>
  <c r="R23" i="2"/>
  <c r="F26" i="5" s="1"/>
  <c r="R24" i="2"/>
  <c r="F27" i="5" s="1"/>
  <c r="R25" i="2"/>
  <c r="F28" i="5" s="1"/>
  <c r="R26" i="2"/>
  <c r="F29" i="5" s="1"/>
  <c r="R27" i="2"/>
  <c r="F30" i="5" s="1"/>
  <c r="R28" i="2"/>
  <c r="F31" i="5" s="1"/>
  <c r="R32" i="2"/>
  <c r="F35" i="5" s="1"/>
  <c r="R33" i="2"/>
  <c r="F36" i="5" s="1"/>
  <c r="R34" i="2"/>
  <c r="F37" i="5" s="1"/>
  <c r="R35" i="2"/>
  <c r="F38" i="5" s="1"/>
  <c r="R36" i="2"/>
  <c r="F39" i="5" s="1"/>
  <c r="R37" i="2"/>
  <c r="F40" i="5" s="1"/>
  <c r="R9" i="2"/>
  <c r="F12" i="5" s="1"/>
  <c r="R10" i="2"/>
  <c r="F13" i="5" s="1"/>
  <c r="R8" i="2"/>
  <c r="F11" i="5" s="1"/>
  <c r="AG20" i="4" l="1"/>
  <c r="AG15" i="4"/>
  <c r="AG19" i="4"/>
  <c r="AG17" i="4"/>
  <c r="F8" i="5"/>
  <c r="AG8" i="4"/>
  <c r="AG18" i="4"/>
</calcChain>
</file>

<file path=xl/sharedStrings.xml><?xml version="1.0" encoding="utf-8"?>
<sst xmlns="http://schemas.openxmlformats.org/spreadsheetml/2006/main" count="3849" uniqueCount="483">
  <si>
    <t>Report Parameters</t>
  </si>
  <si>
    <t>El-Future-EEX-Spain-EUR-TransMon-EUR - Default View</t>
  </si>
  <si>
    <t>Transaction Filter Name</t>
  </si>
  <si>
    <t>105: El-Future-EEX-Spain-EUR (Common)</t>
  </si>
  <si>
    <t>Report Settings</t>
  </si>
  <si>
    <t>Report Date</t>
  </si>
  <si>
    <t>Mark to Market Based on</t>
  </si>
  <si>
    <t>EFM curves</t>
  </si>
  <si>
    <t>Use End Of day reporting</t>
  </si>
  <si>
    <t>Use Volatility Surface for options</t>
  </si>
  <si>
    <t>Next weekday is historic</t>
  </si>
  <si>
    <t>Use live EFM currency and interest rates</t>
  </si>
  <si>
    <t>Intrinsic evaluation of capacity deals</t>
  </si>
  <si>
    <t>Draft transactions are included.</t>
  </si>
  <si>
    <t>System Parameters</t>
  </si>
  <si>
    <t>Elviz Contract Manager version</t>
  </si>
  <si>
    <t>2015.3.1.174</t>
  </si>
  <si>
    <t>Elviz Front Manager version</t>
  </si>
  <si>
    <t>Installation name</t>
  </si>
  <si>
    <t>DAILY_QAECM_Reg153</t>
  </si>
  <si>
    <t>User name</t>
  </si>
  <si>
    <t>Vizard</t>
  </si>
  <si>
    <t>Messages</t>
  </si>
  <si>
    <t>Forward exchange model is Interest Parity Curve</t>
  </si>
  <si>
    <t>Forward exchange currency source is Viz</t>
  </si>
  <si>
    <t>Date for ESP close prices is 12.10.2015</t>
  </si>
  <si>
    <t>Id</t>
  </si>
  <si>
    <t>Date</t>
  </si>
  <si>
    <t>Time</t>
  </si>
  <si>
    <t>Commodity</t>
  </si>
  <si>
    <t>Portfolio</t>
  </si>
  <si>
    <t>Company</t>
  </si>
  <si>
    <t>Instrument</t>
  </si>
  <si>
    <t>Instrument type</t>
  </si>
  <si>
    <t>Delivery type</t>
  </si>
  <si>
    <t>Buy/Sell</t>
  </si>
  <si>
    <t>Quantity</t>
  </si>
  <si>
    <t>Quantity unit</t>
  </si>
  <si>
    <t>Total quantity</t>
  </si>
  <si>
    <t>Total quantity unit</t>
  </si>
  <si>
    <t>Price</t>
  </si>
  <si>
    <t>Mkt. price</t>
  </si>
  <si>
    <t>Rem. hours</t>
  </si>
  <si>
    <t>MtM value</t>
  </si>
  <si>
    <t>Unreal. P/L</t>
  </si>
  <si>
    <t>Price source</t>
  </si>
  <si>
    <t>Min vol</t>
  </si>
  <si>
    <t>Max vol</t>
  </si>
  <si>
    <t>User</t>
  </si>
  <si>
    <t>Trader</t>
  </si>
  <si>
    <t>Status</t>
  </si>
  <si>
    <t>Currency</t>
  </si>
  <si>
    <t>Curr.source</t>
  </si>
  <si>
    <t>Price basis</t>
  </si>
  <si>
    <t>Ticket no.</t>
  </si>
  <si>
    <t>Deal Group 1</t>
  </si>
  <si>
    <t>Deal Group 2</t>
  </si>
  <si>
    <t>Deal Group 3</t>
  </si>
  <si>
    <t>Contract split name</t>
  </si>
  <si>
    <t>From</t>
  </si>
  <si>
    <t>To</t>
  </si>
  <si>
    <t>Timezone</t>
  </si>
  <si>
    <t>Deliveries</t>
  </si>
  <si>
    <t>Put/Call</t>
  </si>
  <si>
    <t>Strike</t>
  </si>
  <si>
    <t>Expiry</t>
  </si>
  <si>
    <t>Fixing price</t>
  </si>
  <si>
    <t>Broker</t>
  </si>
  <si>
    <t>Counterparty portfolio</t>
  </si>
  <si>
    <t>Counterparty company</t>
  </si>
  <si>
    <t>Broker variable fee</t>
  </si>
  <si>
    <t>Broker fixed fee</t>
  </si>
  <si>
    <t>Broker fee curr.</t>
  </si>
  <si>
    <t>Clearing variable fee</t>
  </si>
  <si>
    <t>Clearing fixed fee</t>
  </si>
  <si>
    <t>Clearing fee curr.</t>
  </si>
  <si>
    <t>Commission variable fee</t>
  </si>
  <si>
    <t>Commission fixed fee</t>
  </si>
  <si>
    <t>Commission fee curr.</t>
  </si>
  <si>
    <t>Trading variable fee</t>
  </si>
  <si>
    <t>Trading fixed fee</t>
  </si>
  <si>
    <t>Trading fee curr.</t>
  </si>
  <si>
    <t>Decl. trans. id</t>
  </si>
  <si>
    <t>Threshold price</t>
  </si>
  <si>
    <t>Trans. paid</t>
  </si>
  <si>
    <t>Delivery location</t>
  </si>
  <si>
    <t>Load profile</t>
  </si>
  <si>
    <t>Decl. vol.</t>
  </si>
  <si>
    <t>Netted vol.</t>
  </si>
  <si>
    <t>Base curr.</t>
  </si>
  <si>
    <t>Cross curr.</t>
  </si>
  <si>
    <t>Swap name</t>
  </si>
  <si>
    <t>Swap price type</t>
  </si>
  <si>
    <t>External id</t>
  </si>
  <si>
    <t>External source</t>
  </si>
  <si>
    <t>From party</t>
  </si>
  <si>
    <t>To party</t>
  </si>
  <si>
    <t>In area</t>
  </si>
  <si>
    <t>Out area</t>
  </si>
  <si>
    <t>Delivery area</t>
  </si>
  <si>
    <t>Execution venue</t>
  </si>
  <si>
    <t>Payout</t>
  </si>
  <si>
    <t>Lower trigger</t>
  </si>
  <si>
    <t>Upper trigger</t>
  </si>
  <si>
    <t>Sampling from</t>
  </si>
  <si>
    <t>Sampling to</t>
  </si>
  <si>
    <t>Sampling period</t>
  </si>
  <si>
    <t>Expiry time</t>
  </si>
  <si>
    <t>Market price multiplicator</t>
  </si>
  <si>
    <t>Interconnector</t>
  </si>
  <si>
    <t>Entry variable fee</t>
  </si>
  <si>
    <t>Entry fixed fee</t>
  </si>
  <si>
    <t>Entry fee curr.</t>
  </si>
  <si>
    <t>Exit variable fee</t>
  </si>
  <si>
    <t>Exit fixed fee</t>
  </si>
  <si>
    <t>Exit fee curr.</t>
  </si>
  <si>
    <t>Nomination variable fee</t>
  </si>
  <si>
    <t>Nomination fixed fee</t>
  </si>
  <si>
    <t>Nomination fee curr.</t>
  </si>
  <si>
    <t>Settlement rule</t>
  </si>
  <si>
    <t>Prod. facility</t>
  </si>
  <si>
    <t>Prod. facility country</t>
  </si>
  <si>
    <t>Energy source</t>
  </si>
  <si>
    <t>Environment label</t>
  </si>
  <si>
    <t>Transfer date</t>
  </si>
  <si>
    <t>Certificate type</t>
  </si>
  <si>
    <t>Trigger currency</t>
  </si>
  <si>
    <t>From country</t>
  </si>
  <si>
    <t>To country</t>
  </si>
  <si>
    <t>Index formula</t>
  </si>
  <si>
    <t>Master agreement</t>
  </si>
  <si>
    <t>Master agreement ext.id</t>
  </si>
  <si>
    <t>Risk value</t>
  </si>
  <si>
    <t>Message</t>
  </si>
  <si>
    <t>BalanceArea</t>
  </si>
  <si>
    <t>Underlying Delivery type</t>
  </si>
  <si>
    <t>Underlying Instrument type</t>
  </si>
  <si>
    <t>Underlying Instrument</t>
  </si>
  <si>
    <t>Periodicity</t>
  </si>
  <si>
    <t>Price unit</t>
  </si>
  <si>
    <t>Price type</t>
  </si>
  <si>
    <t>Custom company id</t>
  </si>
  <si>
    <t>Custom company name</t>
  </si>
  <si>
    <t>Unique Trade Identifier</t>
  </si>
  <si>
    <t>Price Basis To Area</t>
  </si>
  <si>
    <t>Comment</t>
  </si>
  <si>
    <t>Capacity Id</t>
  </si>
  <si>
    <t>Cap/Floor Resolution</t>
  </si>
  <si>
    <t>Electricity</t>
  </si>
  <si>
    <t>El-Future-EEX-Spain-EUR</t>
  </si>
  <si>
    <t>RegCustomerCompany</t>
  </si>
  <si>
    <t>Oct-2015</t>
  </si>
  <si>
    <t>Future</t>
  </si>
  <si>
    <t>Financial</t>
  </si>
  <si>
    <t>Buy</t>
  </si>
  <si>
    <t>MW</t>
  </si>
  <si>
    <t>MWh</t>
  </si>
  <si>
    <t>ECS Curve</t>
  </si>
  <si>
    <t>DealImport</t>
  </si>
  <si>
    <t>Active</t>
  </si>
  <si>
    <t>EUR</t>
  </si>
  <si>
    <t>Viz</t>
  </si>
  <si>
    <t>EEX Spain</t>
  </si>
  <si>
    <t/>
  </si>
  <si>
    <t>CET</t>
  </si>
  <si>
    <t>EEX</t>
  </si>
  <si>
    <t>Unpaid</t>
  </si>
  <si>
    <t>Base</t>
  </si>
  <si>
    <t>El-Future-EEX-Spain-EUR-0001</t>
  </si>
  <si>
    <t>RegTest</t>
  </si>
  <si>
    <t>N/A</t>
  </si>
  <si>
    <t>Hour</t>
  </si>
  <si>
    <t>Sell</t>
  </si>
  <si>
    <t>El-Future-EEX-Spain-EUR-0002</t>
  </si>
  <si>
    <t>El-Future-EEX-Spain-EUR-0003</t>
  </si>
  <si>
    <t>Mar-2015</t>
  </si>
  <si>
    <t>El-Future-EEX-Spain-EUR-0004</t>
  </si>
  <si>
    <t>El-Future-EEX-Spain-EUR-0005</t>
  </si>
  <si>
    <t>El-Future-EEX-Spain-EUR-0006</t>
  </si>
  <si>
    <t>Dec-2015</t>
  </si>
  <si>
    <t>El-Future-EEX-Spain-EUR-0007</t>
  </si>
  <si>
    <t>El-Future-EEX-Spain-EUR-0008</t>
  </si>
  <si>
    <t>El-Future-EEX-Spain-EUR-0009</t>
  </si>
  <si>
    <t>2/15</t>
  </si>
  <si>
    <t>El-Future-EEX-Spain-EUR-0010</t>
  </si>
  <si>
    <t>El-Future-EEX-Spain-EUR-0011</t>
  </si>
  <si>
    <t>El-Future-EEX-Spain-EUR-0012</t>
  </si>
  <si>
    <t>4/15</t>
  </si>
  <si>
    <t>El-Future-EEX-Spain-EUR-0013</t>
  </si>
  <si>
    <t>El-Future-EEX-Spain-EUR-0014</t>
  </si>
  <si>
    <t>El-Future-EEX-Spain-EUR-0015</t>
  </si>
  <si>
    <t>Cal-16</t>
  </si>
  <si>
    <t>El-Future-EEX-Spain-EUR-0016</t>
  </si>
  <si>
    <t>El-Future-EEX-Spain-EUR-0017</t>
  </si>
  <si>
    <t>El-Future-EEX-Spain-EUR-0018</t>
  </si>
  <si>
    <t>W41-15</t>
  </si>
  <si>
    <t>El-Future-EEX-Spain-EUR-0019</t>
  </si>
  <si>
    <t>El-Future-EEX-Spain-EUR-0020</t>
  </si>
  <si>
    <t>El-Future-EEX-Spain-EUR-0021</t>
  </si>
  <si>
    <t>W40-15</t>
  </si>
  <si>
    <t>El-Future-EEX-Spain-EUR-0022</t>
  </si>
  <si>
    <t>El-Future-EEX-Spain-EUR-0023</t>
  </si>
  <si>
    <t>El-Future-EEX-Spain-EUR-0024</t>
  </si>
  <si>
    <t>W43-15</t>
  </si>
  <si>
    <t>El-Future-EEX-Spain-EUR-0025</t>
  </si>
  <si>
    <t>El-Future-EEX-Spain-EUR-0026</t>
  </si>
  <si>
    <t>El-Future-EEX-Spain-EUR-0027</t>
  </si>
  <si>
    <t>WE41/15</t>
  </si>
  <si>
    <t>El-Future-EEX-Spain-EUR-0028</t>
  </si>
  <si>
    <t>El-Future-EEX-Spain-EUR-0029</t>
  </si>
  <si>
    <t>El-Future-EEX-Spain-EUR-0030</t>
  </si>
  <si>
    <t>WE40/15</t>
  </si>
  <si>
    <t>El-Future-EEX-Spain-EUR-0031</t>
  </si>
  <si>
    <t>El-Future-EEX-Spain-EUR-0032</t>
  </si>
  <si>
    <t>El-Future-EEX-Spain-EUR-0033</t>
  </si>
  <si>
    <t>WE42/15</t>
  </si>
  <si>
    <t>El-Future-EEX-Spain-EUR-0034</t>
  </si>
  <si>
    <t>El-Future-EEX-Spain-EUR-0035</t>
  </si>
  <si>
    <t>El-Future-EEX-Spain-EUR-0036</t>
  </si>
  <si>
    <t>Total PL</t>
  </si>
  <si>
    <t>Pos. Status</t>
  </si>
  <si>
    <t>SortGroup</t>
  </si>
  <si>
    <t>Description</t>
  </si>
  <si>
    <t>Qty.</t>
  </si>
  <si>
    <t>Unit</t>
  </si>
  <si>
    <t>Instr. type</t>
  </si>
  <si>
    <t>Min Vol</t>
  </si>
  <si>
    <t>Max Vol</t>
  </si>
  <si>
    <t>Used Vol</t>
  </si>
  <si>
    <t>Hours</t>
  </si>
  <si>
    <t>Bk. price</t>
  </si>
  <si>
    <t>Price Unit</t>
  </si>
  <si>
    <t>Bk. value</t>
  </si>
  <si>
    <t>Price Source</t>
  </si>
  <si>
    <t>Gross value</t>
  </si>
  <si>
    <t>Trade P/L Deliv.</t>
  </si>
  <si>
    <t>Trade P/L Undeliv.</t>
  </si>
  <si>
    <t>Trade P/L</t>
  </si>
  <si>
    <t>Real. P/L</t>
  </si>
  <si>
    <t>Net P/L</t>
  </si>
  <si>
    <t>CFs to Date</t>
  </si>
  <si>
    <t>Fwd CFs</t>
  </si>
  <si>
    <t>Net CFs</t>
  </si>
  <si>
    <t>U. price</t>
  </si>
  <si>
    <t>Volat.</t>
  </si>
  <si>
    <t>Delta</t>
  </si>
  <si>
    <t>Gamma</t>
  </si>
  <si>
    <t>Theta</t>
  </si>
  <si>
    <t>Vega</t>
  </si>
  <si>
    <t>Rho</t>
  </si>
  <si>
    <t>Curr.</t>
  </si>
  <si>
    <t>Curr. Source</t>
  </si>
  <si>
    <t>PriceBasis</t>
  </si>
  <si>
    <t>Load</t>
  </si>
  <si>
    <t>Del. type</t>
  </si>
  <si>
    <t>Exp MW Yr</t>
  </si>
  <si>
    <t>Exp MWh</t>
  </si>
  <si>
    <t>Fees Paid</t>
  </si>
  <si>
    <t>Period</t>
  </si>
  <si>
    <t>Product</t>
  </si>
  <si>
    <t>Delta Qty.</t>
  </si>
  <si>
    <t>Execution Venue</t>
  </si>
  <si>
    <t>Grand Total</t>
  </si>
  <si>
    <t>Total 0169 El-Future-EEX-Spain-EUR</t>
  </si>
  <si>
    <t xml:space="preserve"> Total Active</t>
  </si>
  <si>
    <t>0169 El-Future-EEX-Spain-EUR</t>
  </si>
  <si>
    <t>Oct-2015 - Base</t>
  </si>
  <si>
    <t>M10-15</t>
  </si>
  <si>
    <t>M10-15 - Base</t>
  </si>
  <si>
    <t>4/15 - Base</t>
  </si>
  <si>
    <t>Q4-15</t>
  </si>
  <si>
    <t>Q4-15 - Base</t>
  </si>
  <si>
    <t>WE42/15 - Base</t>
  </si>
  <si>
    <t>Other Period</t>
  </si>
  <si>
    <t>Other Period - Base</t>
  </si>
  <si>
    <t>W43-15 - Base</t>
  </si>
  <si>
    <t>Dec-2015 - Base</t>
  </si>
  <si>
    <t>M12-15</t>
  </si>
  <si>
    <t>M12-15 - Base</t>
  </si>
  <si>
    <t>Cal-16 - Base</t>
  </si>
  <si>
    <t>Y2016</t>
  </si>
  <si>
    <t>Y2016 - Base</t>
  </si>
  <si>
    <t xml:space="preserve"> Total Expired</t>
  </si>
  <si>
    <t>Expired</t>
  </si>
  <si>
    <t>Mar-2015 - Base</t>
  </si>
  <si>
    <t>M03-15</t>
  </si>
  <si>
    <t>M03-15 - Base</t>
  </si>
  <si>
    <t>2/15 - Base</t>
  </si>
  <si>
    <t>Q2-15</t>
  </si>
  <si>
    <t>Q2-15 - Base</t>
  </si>
  <si>
    <t>W40-15 - Base</t>
  </si>
  <si>
    <t>WE40/15 - Base</t>
  </si>
  <si>
    <t>W41-15 - Base</t>
  </si>
  <si>
    <t>WE41/15 - Base</t>
  </si>
  <si>
    <t>Total P/L From Transmon</t>
  </si>
  <si>
    <t>Cascade</t>
  </si>
  <si>
    <t>Last Close/Close report date</t>
  </si>
  <si>
    <t>Total  historic</t>
  </si>
  <si>
    <t>Total  forward</t>
  </si>
  <si>
    <t>Subtotal - El-Future-EEX-Spain-EUR</t>
  </si>
  <si>
    <t>Subtotal - Future</t>
  </si>
  <si>
    <t>From Transmon</t>
  </si>
  <si>
    <t xml:space="preserve"> </t>
  </si>
  <si>
    <t>From transmon</t>
  </si>
  <si>
    <t>Sum</t>
  </si>
  <si>
    <t>PeakFlag</t>
  </si>
  <si>
    <t>Gen/Con MWh</t>
  </si>
  <si>
    <t>Gen/Con MW</t>
  </si>
  <si>
    <t>Gen/Con Price</t>
  </si>
  <si>
    <t>GenConValue</t>
  </si>
  <si>
    <t>Retail MWh</t>
  </si>
  <si>
    <t>Retail MW</t>
  </si>
  <si>
    <t>Retail Price</t>
  </si>
  <si>
    <t>RetailValue</t>
  </si>
  <si>
    <t>Phys MWh</t>
  </si>
  <si>
    <t>Phys MW</t>
  </si>
  <si>
    <t>Phys Price</t>
  </si>
  <si>
    <t>Phys Value</t>
  </si>
  <si>
    <t>Fin MWh</t>
  </si>
  <si>
    <t>Fin MW</t>
  </si>
  <si>
    <t>Fin Price</t>
  </si>
  <si>
    <t>Fin Value</t>
  </si>
  <si>
    <t>Net MWh</t>
  </si>
  <si>
    <t>Net MW</t>
  </si>
  <si>
    <t>Peak Net MWh</t>
  </si>
  <si>
    <t>Peak Net MW</t>
  </si>
  <si>
    <t>OffPeak Net MWh</t>
  </si>
  <si>
    <t>OffPeak Net MW</t>
  </si>
  <si>
    <t>Avg Price</t>
  </si>
  <si>
    <t>Net Result</t>
  </si>
  <si>
    <t>Market Price</t>
  </si>
  <si>
    <t>Peak Price</t>
  </si>
  <si>
    <t>WeightedRetailPrice</t>
  </si>
  <si>
    <t>WeightedGenconPrice</t>
  </si>
  <si>
    <t>WeightedPhysicalPrice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</si>
  <si>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</si>
  <si>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</si>
  <si>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</si>
  <si>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</si>
  <si>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</si>
  <si>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</si>
  <si>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</si>
  <si>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</si>
  <si>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</si>
  <si>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</si>
  <si>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</si>
  <si>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</si>
  <si>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</si>
  <si>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</si>
  <si>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</si>
  <si>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</si>
  <si>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</si>
  <si>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</si>
  <si>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</si>
  <si>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</si>
  <si>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</si>
  <si>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</si>
  <si>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</si>
  <si>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</si>
  <si>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</si>
  <si>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</si>
  <si>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</si>
  <si>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</si>
  <si>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</si>
  <si>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</si>
  <si>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</si>
  <si>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</si>
  <si>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</si>
  <si>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</si>
  <si>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</si>
  <si>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</si>
  <si>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FromCFMon</t>
  </si>
  <si>
    <t>jan-15</t>
  </si>
  <si>
    <t>feb-15</t>
  </si>
  <si>
    <t>mar-15</t>
  </si>
  <si>
    <t>apr-15</t>
  </si>
  <si>
    <t>mai-15</t>
  </si>
  <si>
    <t>jun-15</t>
  </si>
  <si>
    <t>jul-15</t>
  </si>
  <si>
    <t>aug-15</t>
  </si>
  <si>
    <t>sep-15</t>
  </si>
  <si>
    <t>okt-15</t>
  </si>
  <si>
    <t>nov-15</t>
  </si>
  <si>
    <t>des-15</t>
  </si>
  <si>
    <t>jan-16</t>
  </si>
  <si>
    <t>feb-16</t>
  </si>
  <si>
    <t>mar-16</t>
  </si>
  <si>
    <t>apr-16</t>
  </si>
  <si>
    <t>mai-16</t>
  </si>
  <si>
    <t>jun-16</t>
  </si>
  <si>
    <t>jul-16</t>
  </si>
  <si>
    <t>aug-16</t>
  </si>
  <si>
    <t>sep-16</t>
  </si>
  <si>
    <t>okt-16</t>
  </si>
  <si>
    <t>nov-16</t>
  </si>
  <si>
    <t>des-16</t>
  </si>
  <si>
    <t>jan-17</t>
  </si>
  <si>
    <t>feb-17</t>
  </si>
  <si>
    <t>mar-17</t>
  </si>
  <si>
    <t>apr-17</t>
  </si>
  <si>
    <t>mai-17</t>
  </si>
  <si>
    <t>jun-17</t>
  </si>
  <si>
    <t>jul-17</t>
  </si>
  <si>
    <t>aug-17</t>
  </si>
  <si>
    <t>sep-17</t>
  </si>
  <si>
    <t>okt-17</t>
  </si>
  <si>
    <t>nov-17</t>
  </si>
  <si>
    <t>des-17</t>
  </si>
  <si>
    <t>Trade PL From transmon</t>
  </si>
  <si>
    <t>EUR(Currency)</t>
  </si>
  <si>
    <t>EUR(Power)</t>
  </si>
  <si>
    <t>EUR(Emission)</t>
  </si>
  <si>
    <t>EUR(Gas)</t>
  </si>
  <si>
    <t>EUR(Oil)</t>
  </si>
  <si>
    <t>EUR(El certificates)</t>
  </si>
  <si>
    <t>EUR(Green certificates)</t>
  </si>
  <si>
    <t>EUR(Coal)</t>
  </si>
  <si>
    <t>EUR(Total)</t>
  </si>
  <si>
    <t>Net</t>
  </si>
  <si>
    <t>12.10.2015</t>
  </si>
  <si>
    <t>DeliveryType</t>
  </si>
  <si>
    <t>From date</t>
  </si>
  <si>
    <t>To date</t>
  </si>
  <si>
    <t>Time zone</t>
  </si>
  <si>
    <t>Contract currency</t>
  </si>
  <si>
    <t>Book price</t>
  </si>
  <si>
    <t>Qty</t>
  </si>
  <si>
    <t>Market price</t>
  </si>
  <si>
    <t>Mtm value</t>
  </si>
  <si>
    <t>Unrealized P&amp;L</t>
  </si>
  <si>
    <t>Trading P&amp;L</t>
  </si>
  <si>
    <t>Volatility</t>
  </si>
  <si>
    <t>Interest rate</t>
  </si>
  <si>
    <t>Last close</t>
  </si>
  <si>
    <t>Currency source</t>
  </si>
  <si>
    <t>Exposure Yr</t>
  </si>
  <si>
    <t>Exposure</t>
  </si>
  <si>
    <t>13.10.2015</t>
  </si>
  <si>
    <t>14.10.2015</t>
  </si>
  <si>
    <t>15.10.2015</t>
  </si>
  <si>
    <t>16.10.2015</t>
  </si>
  <si>
    <t>17.10.2015</t>
  </si>
  <si>
    <t>18.10.2015</t>
  </si>
  <si>
    <t>19.10.2015</t>
  </si>
  <si>
    <t>20.10.2015</t>
  </si>
  <si>
    <t>21.10.2015</t>
  </si>
  <si>
    <t>22.10.2015</t>
  </si>
  <si>
    <t>23.10.2015</t>
  </si>
  <si>
    <t>24.10.2015</t>
  </si>
  <si>
    <t>25.10.2015</t>
  </si>
  <si>
    <t>26.10.2015</t>
  </si>
  <si>
    <t>27.10.2015</t>
  </si>
  <si>
    <t>28.10.2015</t>
  </si>
  <si>
    <t>29.10.2015</t>
  </si>
  <si>
    <t>30.10.2015</t>
  </si>
  <si>
    <t>31.10.2015</t>
  </si>
  <si>
    <t>MtM NOK</t>
  </si>
  <si>
    <t>MTM Settlement Curr</t>
  </si>
  <si>
    <t>FX</t>
  </si>
  <si>
    <t>Delta:</t>
  </si>
  <si>
    <t>MTM NOK</t>
  </si>
  <si>
    <t>MTM New</t>
  </si>
  <si>
    <t>FX INV</t>
  </si>
  <si>
    <t>FX INV DETLTA</t>
  </si>
  <si>
    <t>FX DELTA</t>
  </si>
  <si>
    <t>MTM Diff</t>
  </si>
  <si>
    <t>CURR EXP</t>
  </si>
  <si>
    <t>Base exposure for EEX Spain</t>
  </si>
  <si>
    <t>From Date</t>
  </si>
  <si>
    <t>To Date</t>
  </si>
  <si>
    <t>Value in EUR - buy</t>
  </si>
  <si>
    <t>Value in EUR - sell</t>
  </si>
  <si>
    <t>Value in EUR - net</t>
  </si>
  <si>
    <t>Volume in MWh - buy</t>
  </si>
  <si>
    <t>Volume in MWh - sell</t>
  </si>
  <si>
    <t>Volume in MWh - net</t>
  </si>
  <si>
    <t>Volume in MW - buy</t>
  </si>
  <si>
    <t>Volume in MW - sell</t>
  </si>
  <si>
    <t>Volume in MW - net</t>
  </si>
  <si>
    <t>Volume in MWh/d - buy</t>
  </si>
  <si>
    <t>Volume in MWh/d - sell</t>
  </si>
  <si>
    <t>Volume in MWh/d - net</t>
  </si>
  <si>
    <t>Volume from CFMon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</si>
</sst>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.\ mmmm\ yyyy"/>
    <numFmt numFmtId="165" formatCode="dd\.mm\.yyyy"/>
    <numFmt numFmtId="166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2" applyNumberFormat="0" applyAlignment="0" applyProtection="0"/>
    <xf numFmtId="0" fontId="11" fillId="8" borderId="13" applyNumberFormat="0" applyAlignment="0" applyProtection="0"/>
    <xf numFmtId="0" fontId="12" fillId="8" borderId="12" applyNumberFormat="0" applyAlignment="0" applyProtection="0"/>
    <xf numFmtId="0" fontId="13" fillId="0" borderId="14" applyNumberFormat="0" applyFill="0" applyAlignment="0" applyProtection="0"/>
    <xf numFmtId="0" fontId="14" fillId="9" borderId="15" applyNumberFormat="0" applyAlignment="0" applyProtection="0"/>
    <xf numFmtId="0" fontId="15" fillId="0" borderId="0" applyNumberFormat="0" applyFill="0" applyBorder="0" applyAlignment="0" applyProtection="0"/>
    <xf numFmtId="0" fontId="2" fillId="10" borderId="16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</cellStyleXfs>
  <cellXfs count="70">
    <xf numFmtId="0" fontId="0" fillId="0" borderId="0" xfId="0"/>
    <xf numFmtId="0" fontId="1" fillId="0" borderId="3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165" fontId="0" fillId="0" borderId="0" xfId="0" applyNumberFormat="1"/>
    <xf numFmtId="21" fontId="0" fillId="0" borderId="0" xfId="0" applyNumberFormat="1"/>
    <xf numFmtId="49" fontId="1" fillId="2" borderId="0" xfId="0" applyNumberFormat="1" applyFont="1" applyFill="1"/>
    <xf numFmtId="0" fontId="0" fillId="2" borderId="0" xfId="0" applyFill="1"/>
    <xf numFmtId="2" fontId="0" fillId="2" borderId="0" xfId="0" applyNumberFormat="1" applyFill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5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5" fontId="0" fillId="0" borderId="0" xfId="0" applyNumberForma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6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/>
    <xf numFmtId="0" fontId="0" fillId="35" borderId="0" xfId="0" applyFill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2" fontId="0" fillId="35" borderId="0" xfId="0" applyNumberFormat="1" applyFill="1"/>
    <xf numFmtId="165" fontId="0" fillId="0" borderId="0" xfId="0" applyNumberFormat="1"/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/>
    <xf numFmtId="0" fontId="0" fillId="0" borderId="0" xfId="0"/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C37" sqref="C37"/>
    </sheetView>
  </sheetViews>
  <sheetFormatPr defaultRowHeight="15" x14ac:dyDescent="0.25"/>
  <cols>
    <col min="2" max="2" width="50.85546875" bestFit="1" customWidth="1"/>
    <col min="3" max="3" width="37.42578125" bestFit="1" customWidth="1"/>
  </cols>
  <sheetData>
    <row r="2" spans="2:3" x14ac:dyDescent="0.25">
      <c r="B2" s="1" t="s">
        <v>0</v>
      </c>
      <c r="C2" s="2"/>
    </row>
    <row r="3" spans="2:3" x14ac:dyDescent="0.25">
      <c r="B3" s="3" t="s">
        <v>1</v>
      </c>
      <c r="C3" s="6"/>
    </row>
    <row r="4" spans="2:3" x14ac:dyDescent="0.25">
      <c r="B4" s="5" t="s">
        <v>2</v>
      </c>
      <c r="C4" s="7" t="s">
        <v>3</v>
      </c>
    </row>
    <row r="7" spans="2:3" x14ac:dyDescent="0.25">
      <c r="B7" s="1" t="s">
        <v>4</v>
      </c>
      <c r="C7" s="2"/>
    </row>
    <row r="8" spans="2:3" x14ac:dyDescent="0.25">
      <c r="B8" s="3" t="s">
        <v>5</v>
      </c>
      <c r="C8" s="9">
        <v>42289</v>
      </c>
    </row>
    <row r="9" spans="2:3" x14ac:dyDescent="0.25">
      <c r="B9" s="4" t="s">
        <v>6</v>
      </c>
      <c r="C9" s="8" t="s">
        <v>7</v>
      </c>
    </row>
    <row r="10" spans="2:3" x14ac:dyDescent="0.25">
      <c r="B10" s="4"/>
      <c r="C10" s="8"/>
    </row>
    <row r="11" spans="2:3" x14ac:dyDescent="0.25">
      <c r="B11" s="4" t="s">
        <v>8</v>
      </c>
      <c r="C11" s="8" t="b">
        <v>1</v>
      </c>
    </row>
    <row r="12" spans="2:3" x14ac:dyDescent="0.25">
      <c r="B12" s="4" t="s">
        <v>9</v>
      </c>
      <c r="C12" s="8" t="b">
        <v>0</v>
      </c>
    </row>
    <row r="13" spans="2:3" x14ac:dyDescent="0.25">
      <c r="B13" s="4" t="s">
        <v>10</v>
      </c>
      <c r="C13" s="8" t="b">
        <v>0</v>
      </c>
    </row>
    <row r="14" spans="2:3" x14ac:dyDescent="0.25">
      <c r="B14" s="4" t="s">
        <v>11</v>
      </c>
      <c r="C14" s="8" t="b">
        <v>0</v>
      </c>
    </row>
    <row r="15" spans="2:3" x14ac:dyDescent="0.25">
      <c r="B15" s="4" t="s">
        <v>12</v>
      </c>
      <c r="C15" s="8" t="b">
        <v>0</v>
      </c>
    </row>
    <row r="16" spans="2:3" x14ac:dyDescent="0.25">
      <c r="B16" s="5" t="s">
        <v>13</v>
      </c>
      <c r="C16" s="7" t="b">
        <v>0</v>
      </c>
    </row>
    <row r="19" spans="2:3" x14ac:dyDescent="0.25">
      <c r="B19" s="1" t="s">
        <v>14</v>
      </c>
      <c r="C19" s="2"/>
    </row>
    <row r="20" spans="2:3" x14ac:dyDescent="0.25">
      <c r="B20" s="3" t="s">
        <v>15</v>
      </c>
      <c r="C20" s="6" t="s">
        <v>16</v>
      </c>
    </row>
    <row r="21" spans="2:3" x14ac:dyDescent="0.25">
      <c r="B21" s="4" t="s">
        <v>17</v>
      </c>
      <c r="C21" s="8">
        <v>20150274</v>
      </c>
    </row>
    <row r="22" spans="2:3" x14ac:dyDescent="0.25">
      <c r="B22" s="4" t="s">
        <v>18</v>
      </c>
      <c r="C22" s="8" t="s">
        <v>19</v>
      </c>
    </row>
    <row r="23" spans="2:3" x14ac:dyDescent="0.25">
      <c r="B23" s="5" t="s">
        <v>20</v>
      </c>
      <c r="C23" s="7" t="s">
        <v>21</v>
      </c>
    </row>
    <row r="26" spans="2:3" x14ac:dyDescent="0.25">
      <c r="B26" s="1" t="s">
        <v>22</v>
      </c>
      <c r="C26" s="2"/>
    </row>
    <row r="27" spans="2:3" x14ac:dyDescent="0.25">
      <c r="B27" s="3" t="s">
        <v>23</v>
      </c>
      <c r="C27" s="6"/>
    </row>
    <row r="28" spans="2:3" x14ac:dyDescent="0.25">
      <c r="B28" s="4" t="s">
        <v>24</v>
      </c>
      <c r="C28" s="8"/>
    </row>
    <row r="29" spans="2:3" x14ac:dyDescent="0.25">
      <c r="B29" s="5" t="s">
        <v>25</v>
      </c>
      <c r="C29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19" sqref="K19"/>
    </sheetView>
  </sheetViews>
  <sheetFormatPr defaultRowHeight="15" x14ac:dyDescent="0.25"/>
  <cols>
    <col min="1" max="1" width="26.28515625" bestFit="1" customWidth="1"/>
    <col min="2" max="2" width="10.140625" bestFit="1" customWidth="1"/>
    <col min="3" max="3" width="12" bestFit="1" customWidth="1"/>
    <col min="4" max="4" width="4.42578125" bestFit="1" customWidth="1"/>
    <col min="5" max="5" width="17.42578125" bestFit="1" customWidth="1"/>
    <col min="6" max="6" width="17.28515625" bestFit="1" customWidth="1"/>
    <col min="7" max="7" width="17" bestFit="1" customWidth="1"/>
    <col min="8" max="8" width="20.7109375" bestFit="1" customWidth="1"/>
    <col min="9" max="9" width="20.5703125" bestFit="1" customWidth="1"/>
    <col min="10" max="10" width="20.42578125" bestFit="1" customWidth="1"/>
    <col min="11" max="11" width="19.5703125" bestFit="1" customWidth="1"/>
    <col min="12" max="12" width="19.42578125" bestFit="1" customWidth="1"/>
    <col min="13" max="13" width="19.28515625" bestFit="1" customWidth="1"/>
    <col min="14" max="14" width="22.85546875" bestFit="1" customWidth="1"/>
    <col min="15" max="15" width="22.7109375" bestFit="1" customWidth="1"/>
    <col min="16" max="16" width="22.5703125" bestFit="1" customWidth="1"/>
  </cols>
  <sheetData>
    <row r="1" spans="1:17" x14ac:dyDescent="0.25">
      <c r="A1" s="49" t="s">
        <v>467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7" x14ac:dyDescent="0.25">
      <c r="A2" s="49" t="s">
        <v>468</v>
      </c>
      <c r="B2" s="49" t="s">
        <v>469</v>
      </c>
      <c r="C2" s="49" t="s">
        <v>162</v>
      </c>
      <c r="D2" s="49"/>
      <c r="E2" s="49" t="s">
        <v>470</v>
      </c>
      <c r="F2" s="49" t="s">
        <v>471</v>
      </c>
      <c r="G2" s="49" t="s">
        <v>472</v>
      </c>
      <c r="H2" s="49" t="s">
        <v>473</v>
      </c>
      <c r="I2" s="49" t="s">
        <v>474</v>
      </c>
      <c r="J2" s="49" t="s">
        <v>482</v>
      </c>
      <c r="K2" s="49" t="s">
        <v>475</v>
      </c>
      <c r="L2" s="49" t="s">
        <v>476</v>
      </c>
      <c r="M2" s="49" t="s">
        <v>477</v>
      </c>
      <c r="N2" s="49" t="s">
        <v>478</v>
      </c>
      <c r="O2" s="49" t="s">
        <v>479</v>
      </c>
      <c r="P2" s="49" t="s">
        <v>480</v>
      </c>
      <c r="Q2" s="49" t="s">
        <v>481</v>
      </c>
    </row>
    <row r="3" spans="1:17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17" x14ac:dyDescent="0.25">
      <c r="A4" s="46">
        <v>42289</v>
      </c>
      <c r="B4" s="46">
        <v>42309</v>
      </c>
      <c r="C4" s="47">
        <v>48.181740719404551</v>
      </c>
      <c r="D4" s="47" t="s">
        <v>160</v>
      </c>
      <c r="E4" s="47">
        <v>543476.20000000077</v>
      </c>
      <c r="F4" s="47">
        <v>0</v>
      </c>
      <c r="G4" s="47">
        <v>543476.20000000077</v>
      </c>
      <c r="H4" s="47">
        <v>11310</v>
      </c>
      <c r="I4" s="47">
        <v>0</v>
      </c>
      <c r="J4" s="47"/>
      <c r="K4" s="47">
        <v>11310</v>
      </c>
      <c r="L4" s="47">
        <v>23.513513513513512</v>
      </c>
      <c r="M4" s="47">
        <v>0</v>
      </c>
      <c r="N4" s="47">
        <v>23.513513513513512</v>
      </c>
      <c r="O4" s="47">
        <v>565.5</v>
      </c>
      <c r="P4" s="47">
        <v>0</v>
      </c>
      <c r="Q4" s="47">
        <v>565.5</v>
      </c>
    </row>
    <row r="5" spans="1:17" x14ac:dyDescent="0.25">
      <c r="A5" s="46">
        <v>42309</v>
      </c>
      <c r="B5" s="46">
        <v>42339</v>
      </c>
      <c r="C5" s="47">
        <v>46.18</v>
      </c>
      <c r="D5" s="47" t="s">
        <v>160</v>
      </c>
      <c r="E5" s="47">
        <v>332495.99999999994</v>
      </c>
      <c r="F5" s="47">
        <v>0</v>
      </c>
      <c r="G5" s="47">
        <v>332495.99999999994</v>
      </c>
      <c r="H5" s="47">
        <v>7200</v>
      </c>
      <c r="I5" s="47">
        <v>0</v>
      </c>
      <c r="J5" s="47"/>
      <c r="K5" s="47">
        <v>7200</v>
      </c>
      <c r="L5" s="47">
        <v>10</v>
      </c>
      <c r="M5" s="47">
        <v>0</v>
      </c>
      <c r="N5" s="47">
        <v>10</v>
      </c>
      <c r="O5" s="47">
        <v>240</v>
      </c>
      <c r="P5" s="47">
        <v>0</v>
      </c>
      <c r="Q5" s="47">
        <v>240</v>
      </c>
    </row>
    <row r="6" spans="1:17" x14ac:dyDescent="0.25">
      <c r="A6" s="46">
        <v>42339</v>
      </c>
      <c r="B6" s="46">
        <v>42370</v>
      </c>
      <c r="C6" s="47">
        <v>46.049999999999862</v>
      </c>
      <c r="D6" s="47" t="s">
        <v>160</v>
      </c>
      <c r="E6" s="47">
        <v>685223.9999999979</v>
      </c>
      <c r="F6" s="47">
        <v>0</v>
      </c>
      <c r="G6" s="47">
        <v>685223.9999999979</v>
      </c>
      <c r="H6" s="47">
        <v>14880</v>
      </c>
      <c r="I6" s="47">
        <v>0</v>
      </c>
      <c r="J6" s="47"/>
      <c r="K6" s="47">
        <v>14880</v>
      </c>
      <c r="L6" s="47">
        <v>20</v>
      </c>
      <c r="M6" s="47">
        <v>0</v>
      </c>
      <c r="N6" s="47">
        <v>20</v>
      </c>
      <c r="O6" s="47">
        <v>480</v>
      </c>
      <c r="P6" s="47">
        <v>0</v>
      </c>
      <c r="Q6" s="47">
        <v>480</v>
      </c>
    </row>
    <row r="7" spans="1:17" x14ac:dyDescent="0.25">
      <c r="A7" s="46">
        <v>42370</v>
      </c>
      <c r="B7" s="46">
        <v>42401</v>
      </c>
      <c r="C7" s="47">
        <v>46.461076954239147</v>
      </c>
      <c r="D7" s="47" t="s">
        <v>160</v>
      </c>
      <c r="E7" s="47">
        <v>345670.41253953922</v>
      </c>
      <c r="F7" s="47">
        <v>0</v>
      </c>
      <c r="G7" s="47">
        <v>345670.41253953922</v>
      </c>
      <c r="H7" s="47">
        <v>7440</v>
      </c>
      <c r="I7" s="47">
        <v>0</v>
      </c>
      <c r="J7" s="47"/>
      <c r="K7" s="47">
        <v>7440</v>
      </c>
      <c r="L7" s="47">
        <v>10</v>
      </c>
      <c r="M7" s="47">
        <v>0</v>
      </c>
      <c r="N7" s="47">
        <v>10</v>
      </c>
      <c r="O7" s="47">
        <v>240</v>
      </c>
      <c r="P7" s="47">
        <v>0</v>
      </c>
      <c r="Q7" s="47">
        <v>240</v>
      </c>
    </row>
    <row r="8" spans="1:17" x14ac:dyDescent="0.25">
      <c r="A8" s="46">
        <v>42401</v>
      </c>
      <c r="B8" s="46">
        <v>42430</v>
      </c>
      <c r="C8" s="47">
        <v>46.432919047271405</v>
      </c>
      <c r="D8" s="47" t="s">
        <v>160</v>
      </c>
      <c r="E8" s="47">
        <v>323173.11656900897</v>
      </c>
      <c r="F8" s="47">
        <v>0</v>
      </c>
      <c r="G8" s="47">
        <v>323173.11656900897</v>
      </c>
      <c r="H8" s="47">
        <v>6960</v>
      </c>
      <c r="I8" s="47">
        <v>0</v>
      </c>
      <c r="J8" s="47"/>
      <c r="K8" s="47">
        <v>6960</v>
      </c>
      <c r="L8" s="47">
        <v>10</v>
      </c>
      <c r="M8" s="47">
        <v>0</v>
      </c>
      <c r="N8" s="47">
        <v>10</v>
      </c>
      <c r="O8" s="47">
        <v>240</v>
      </c>
      <c r="P8" s="47">
        <v>0</v>
      </c>
      <c r="Q8" s="47">
        <v>240</v>
      </c>
    </row>
    <row r="9" spans="1:17" x14ac:dyDescent="0.25">
      <c r="A9" s="46">
        <v>42430</v>
      </c>
      <c r="B9" s="46">
        <v>42461</v>
      </c>
      <c r="C9" s="47">
        <v>45.278697573487385</v>
      </c>
      <c r="D9" s="47" t="s">
        <v>160</v>
      </c>
      <c r="E9" s="47">
        <v>336427.97089145228</v>
      </c>
      <c r="F9" s="47">
        <v>0</v>
      </c>
      <c r="G9" s="47">
        <v>336427.97089145228</v>
      </c>
      <c r="H9" s="47">
        <v>7430</v>
      </c>
      <c r="I9" s="47">
        <v>0</v>
      </c>
      <c r="J9" s="47"/>
      <c r="K9" s="47">
        <v>7430</v>
      </c>
      <c r="L9" s="47">
        <v>10</v>
      </c>
      <c r="M9" s="47">
        <v>0</v>
      </c>
      <c r="N9" s="47">
        <v>10</v>
      </c>
      <c r="O9" s="47">
        <v>239.67741935483872</v>
      </c>
      <c r="P9" s="47">
        <v>0</v>
      </c>
      <c r="Q9" s="47">
        <v>239.67741935483872</v>
      </c>
    </row>
    <row r="10" spans="1:17" x14ac:dyDescent="0.25">
      <c r="A10" s="46">
        <v>42461</v>
      </c>
      <c r="B10" s="46">
        <v>42491</v>
      </c>
      <c r="C10" s="47">
        <v>43.079328794797888</v>
      </c>
      <c r="D10" s="47" t="s">
        <v>160</v>
      </c>
      <c r="E10" s="47">
        <v>310171.16732254479</v>
      </c>
      <c r="F10" s="47">
        <v>0</v>
      </c>
      <c r="G10" s="47">
        <v>310171.16732254479</v>
      </c>
      <c r="H10" s="47">
        <v>7200</v>
      </c>
      <c r="I10" s="47">
        <v>0</v>
      </c>
      <c r="J10" s="47"/>
      <c r="K10" s="47">
        <v>7200</v>
      </c>
      <c r="L10" s="47">
        <v>10</v>
      </c>
      <c r="M10" s="47">
        <v>0</v>
      </c>
      <c r="N10" s="47">
        <v>10</v>
      </c>
      <c r="O10" s="47">
        <v>240</v>
      </c>
      <c r="P10" s="47">
        <v>0</v>
      </c>
      <c r="Q10" s="47">
        <v>240</v>
      </c>
    </row>
    <row r="11" spans="1:17" x14ac:dyDescent="0.25">
      <c r="A11" s="46">
        <v>42491</v>
      </c>
      <c r="B11" s="46">
        <v>42522</v>
      </c>
      <c r="C11" s="47">
        <v>42.50693281142852</v>
      </c>
      <c r="D11" s="47" t="s">
        <v>160</v>
      </c>
      <c r="E11" s="47">
        <v>316251.58011702821</v>
      </c>
      <c r="F11" s="47">
        <v>0</v>
      </c>
      <c r="G11" s="47">
        <v>316251.58011702821</v>
      </c>
      <c r="H11" s="47">
        <v>7440</v>
      </c>
      <c r="I11" s="47">
        <v>0</v>
      </c>
      <c r="J11" s="47"/>
      <c r="K11" s="47">
        <v>7440</v>
      </c>
      <c r="L11" s="47">
        <v>10</v>
      </c>
      <c r="M11" s="47">
        <v>0</v>
      </c>
      <c r="N11" s="47">
        <v>10</v>
      </c>
      <c r="O11" s="47">
        <v>240</v>
      </c>
      <c r="P11" s="47">
        <v>0</v>
      </c>
      <c r="Q11" s="47">
        <v>240</v>
      </c>
    </row>
    <row r="12" spans="1:17" x14ac:dyDescent="0.25">
      <c r="A12" s="46">
        <v>42522</v>
      </c>
      <c r="B12" s="46">
        <v>42552</v>
      </c>
      <c r="C12" s="47">
        <v>44.946840633391851</v>
      </c>
      <c r="D12" s="47" t="s">
        <v>160</v>
      </c>
      <c r="E12" s="47">
        <v>323617.25256042136</v>
      </c>
      <c r="F12" s="47">
        <v>0</v>
      </c>
      <c r="G12" s="47">
        <v>323617.25256042136</v>
      </c>
      <c r="H12" s="47">
        <v>7200</v>
      </c>
      <c r="I12" s="47">
        <v>0</v>
      </c>
      <c r="J12" s="47"/>
      <c r="K12" s="47">
        <v>7200</v>
      </c>
      <c r="L12" s="47">
        <v>10</v>
      </c>
      <c r="M12" s="47">
        <v>0</v>
      </c>
      <c r="N12" s="47">
        <v>10</v>
      </c>
      <c r="O12" s="47">
        <v>240</v>
      </c>
      <c r="P12" s="47">
        <v>0</v>
      </c>
      <c r="Q12" s="47">
        <v>240</v>
      </c>
    </row>
    <row r="13" spans="1:17" x14ac:dyDescent="0.25">
      <c r="A13" s="46">
        <v>42552</v>
      </c>
      <c r="B13" s="46">
        <v>42583</v>
      </c>
      <c r="C13" s="47">
        <v>50.067916456947941</v>
      </c>
      <c r="D13" s="47" t="s">
        <v>160</v>
      </c>
      <c r="E13" s="47">
        <v>372505.29843969271</v>
      </c>
      <c r="F13" s="47">
        <v>0</v>
      </c>
      <c r="G13" s="47">
        <v>372505.29843969271</v>
      </c>
      <c r="H13" s="47">
        <v>7440</v>
      </c>
      <c r="I13" s="47">
        <v>0</v>
      </c>
      <c r="J13" s="47"/>
      <c r="K13" s="47">
        <v>7440</v>
      </c>
      <c r="L13" s="47">
        <v>10</v>
      </c>
      <c r="M13" s="47">
        <v>0</v>
      </c>
      <c r="N13" s="47">
        <v>10</v>
      </c>
      <c r="O13" s="47">
        <v>240</v>
      </c>
      <c r="P13" s="47">
        <v>0</v>
      </c>
      <c r="Q13" s="47">
        <v>240</v>
      </c>
    </row>
    <row r="14" spans="1:17" x14ac:dyDescent="0.25">
      <c r="A14" s="46">
        <v>42583</v>
      </c>
      <c r="B14" s="46">
        <v>42614</v>
      </c>
      <c r="C14" s="47">
        <v>53.392100422800851</v>
      </c>
      <c r="D14" s="47" t="s">
        <v>160</v>
      </c>
      <c r="E14" s="47">
        <v>397237.22714563832</v>
      </c>
      <c r="F14" s="47">
        <v>0</v>
      </c>
      <c r="G14" s="47">
        <v>397237.22714563832</v>
      </c>
      <c r="H14" s="47">
        <v>7440</v>
      </c>
      <c r="I14" s="47">
        <v>0</v>
      </c>
      <c r="J14" s="47"/>
      <c r="K14" s="47">
        <v>7440</v>
      </c>
      <c r="L14" s="47">
        <v>10</v>
      </c>
      <c r="M14" s="47">
        <v>0</v>
      </c>
      <c r="N14" s="47">
        <v>10</v>
      </c>
      <c r="O14" s="47">
        <v>240</v>
      </c>
      <c r="P14" s="47">
        <v>0</v>
      </c>
      <c r="Q14" s="47">
        <v>240</v>
      </c>
    </row>
    <row r="15" spans="1:17" x14ac:dyDescent="0.25">
      <c r="A15" s="46">
        <v>42614</v>
      </c>
      <c r="B15" s="46">
        <v>42644</v>
      </c>
      <c r="C15" s="47">
        <v>53.079315890926345</v>
      </c>
      <c r="D15" s="47" t="s">
        <v>160</v>
      </c>
      <c r="E15" s="47">
        <v>382171.07441466971</v>
      </c>
      <c r="F15" s="47">
        <v>0</v>
      </c>
      <c r="G15" s="47">
        <v>382171.07441466971</v>
      </c>
      <c r="H15" s="47">
        <v>7200</v>
      </c>
      <c r="I15" s="47">
        <v>0</v>
      </c>
      <c r="J15" s="47"/>
      <c r="K15" s="47">
        <v>7200</v>
      </c>
      <c r="L15" s="47">
        <v>10</v>
      </c>
      <c r="M15" s="47">
        <v>0</v>
      </c>
      <c r="N15" s="47">
        <v>10</v>
      </c>
      <c r="O15" s="47">
        <v>240</v>
      </c>
      <c r="P15" s="47">
        <v>0</v>
      </c>
      <c r="Q15" s="47">
        <v>240</v>
      </c>
    </row>
    <row r="16" spans="1:17" x14ac:dyDescent="0.25">
      <c r="A16" s="46">
        <v>42644</v>
      </c>
      <c r="B16" s="46">
        <v>42675</v>
      </c>
      <c r="C16" s="47">
        <v>49.50837545332088</v>
      </c>
      <c r="D16" s="47" t="s">
        <v>160</v>
      </c>
      <c r="E16" s="47">
        <v>368820.61824189965</v>
      </c>
      <c r="F16" s="47">
        <v>0</v>
      </c>
      <c r="G16" s="47">
        <v>368820.61824189965</v>
      </c>
      <c r="H16" s="47">
        <v>7450</v>
      </c>
      <c r="I16" s="47">
        <v>0</v>
      </c>
      <c r="J16" s="47"/>
      <c r="K16" s="47">
        <v>7450</v>
      </c>
      <c r="L16" s="47">
        <v>10</v>
      </c>
      <c r="M16" s="47">
        <v>0</v>
      </c>
      <c r="N16" s="47">
        <v>10</v>
      </c>
      <c r="O16" s="47">
        <v>240.32258064516128</v>
      </c>
      <c r="P16" s="47">
        <v>0</v>
      </c>
      <c r="Q16" s="47">
        <v>240.32258064516128</v>
      </c>
    </row>
    <row r="17" spans="1:17" x14ac:dyDescent="0.25">
      <c r="A17" s="46">
        <v>42675</v>
      </c>
      <c r="B17" s="46">
        <v>42705</v>
      </c>
      <c r="C17" s="47">
        <v>46.396224438159457</v>
      </c>
      <c r="D17" s="47" t="s">
        <v>160</v>
      </c>
      <c r="E17" s="47">
        <v>334052.81595474808</v>
      </c>
      <c r="F17" s="47">
        <v>0</v>
      </c>
      <c r="G17" s="47">
        <v>334052.81595474808</v>
      </c>
      <c r="H17" s="47">
        <v>7200</v>
      </c>
      <c r="I17" s="47">
        <v>0</v>
      </c>
      <c r="J17" s="47"/>
      <c r="K17" s="47">
        <v>7200</v>
      </c>
      <c r="L17" s="47">
        <v>10</v>
      </c>
      <c r="M17" s="47">
        <v>0</v>
      </c>
      <c r="N17" s="47">
        <v>10</v>
      </c>
      <c r="O17" s="47">
        <v>240</v>
      </c>
      <c r="P17" s="47">
        <v>0</v>
      </c>
      <c r="Q17" s="47">
        <v>240</v>
      </c>
    </row>
    <row r="18" spans="1:17" x14ac:dyDescent="0.25">
      <c r="A18" s="46">
        <v>42705</v>
      </c>
      <c r="B18" s="46">
        <v>42736</v>
      </c>
      <c r="C18" s="47">
        <v>44.926352930557542</v>
      </c>
      <c r="D18" s="47" t="s">
        <v>160</v>
      </c>
      <c r="E18" s="47">
        <v>334252.06580334809</v>
      </c>
      <c r="F18" s="47">
        <v>0</v>
      </c>
      <c r="G18" s="47">
        <v>334252.06580334809</v>
      </c>
      <c r="H18" s="47">
        <v>7440</v>
      </c>
      <c r="I18" s="47">
        <v>0</v>
      </c>
      <c r="J18" s="47"/>
      <c r="K18" s="47">
        <v>7440</v>
      </c>
      <c r="L18" s="47">
        <v>10</v>
      </c>
      <c r="M18" s="47">
        <v>0</v>
      </c>
      <c r="N18" s="47">
        <v>10</v>
      </c>
      <c r="O18" s="47">
        <v>240</v>
      </c>
      <c r="P18" s="47">
        <v>0</v>
      </c>
      <c r="Q18" s="47">
        <v>240</v>
      </c>
    </row>
    <row r="19" spans="1:17" x14ac:dyDescent="0.25">
      <c r="J19" s="45">
        <f>'CFMon MWh'!F44</f>
        <v>121230</v>
      </c>
      <c r="K19" s="45">
        <f>SUM(K4:K18)</f>
        <v>121230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3"/>
  <sheetViews>
    <sheetView topLeftCell="H1" workbookViewId="0">
      <selection sqref="A1:AD2"/>
    </sheetView>
  </sheetViews>
  <sheetFormatPr defaultRowHeight="15" x14ac:dyDescent="0.25"/>
  <cols>
    <col min="1" max="1" width="15.85546875" customWidth="1"/>
    <col min="2" max="2" width="22.140625" customWidth="1"/>
    <col min="6" max="6" width="9.140625" style="22"/>
    <col min="8" max="8" width="22" bestFit="1" customWidth="1"/>
    <col min="9" max="10" width="17" customWidth="1"/>
    <col min="12" max="12" width="14.85546875" customWidth="1"/>
    <col min="15" max="15" width="17" customWidth="1"/>
    <col min="18" max="18" width="23" customWidth="1"/>
  </cols>
  <sheetData>
    <row r="1" spans="1:30" s="58" customFormat="1" x14ac:dyDescent="0.25">
      <c r="A1" s="67" t="s">
        <v>53</v>
      </c>
      <c r="B1" s="67" t="s">
        <v>100</v>
      </c>
      <c r="C1" s="67" t="s">
        <v>222</v>
      </c>
      <c r="D1" s="67" t="s">
        <v>225</v>
      </c>
      <c r="E1" s="67" t="s">
        <v>420</v>
      </c>
      <c r="F1" s="67" t="s">
        <v>253</v>
      </c>
      <c r="G1" s="67" t="s">
        <v>30</v>
      </c>
      <c r="H1" s="67" t="s">
        <v>421</v>
      </c>
      <c r="I1" s="67" t="s">
        <v>422</v>
      </c>
      <c r="J1" s="67" t="s">
        <v>423</v>
      </c>
      <c r="K1" s="67" t="s">
        <v>424</v>
      </c>
      <c r="L1" s="67" t="s">
        <v>229</v>
      </c>
      <c r="M1" s="67" t="s">
        <v>64</v>
      </c>
      <c r="N1" s="67" t="s">
        <v>425</v>
      </c>
      <c r="O1" s="67" t="s">
        <v>426</v>
      </c>
      <c r="P1" s="67" t="s">
        <v>427</v>
      </c>
      <c r="Q1" s="67" t="s">
        <v>428</v>
      </c>
      <c r="R1" s="67" t="s">
        <v>429</v>
      </c>
      <c r="S1" s="67" t="s">
        <v>430</v>
      </c>
      <c r="T1" s="67" t="s">
        <v>431</v>
      </c>
      <c r="U1" s="67" t="s">
        <v>432</v>
      </c>
      <c r="V1" s="67" t="s">
        <v>245</v>
      </c>
      <c r="W1" s="67" t="s">
        <v>433</v>
      </c>
      <c r="X1" s="67" t="s">
        <v>434</v>
      </c>
      <c r="Y1" s="67" t="s">
        <v>435</v>
      </c>
      <c r="Z1" s="67" t="s">
        <v>436</v>
      </c>
      <c r="AA1" s="67" t="s">
        <v>102</v>
      </c>
      <c r="AB1" s="67" t="s">
        <v>103</v>
      </c>
      <c r="AC1" s="67" t="s">
        <v>101</v>
      </c>
      <c r="AD1" s="58" t="s">
        <v>101</v>
      </c>
    </row>
    <row r="2" spans="1:30" s="58" customFormat="1" x14ac:dyDescent="0.25">
      <c r="A2" s="67" t="s">
        <v>162</v>
      </c>
      <c r="B2" s="67" t="s">
        <v>165</v>
      </c>
      <c r="C2" s="67" t="s">
        <v>191</v>
      </c>
      <c r="D2" s="67" t="s">
        <v>152</v>
      </c>
      <c r="E2" s="67" t="s">
        <v>153</v>
      </c>
      <c r="F2" s="67" t="s">
        <v>167</v>
      </c>
      <c r="G2" s="67" t="s">
        <v>149</v>
      </c>
      <c r="H2" s="68">
        <v>42370</v>
      </c>
      <c r="I2" s="68">
        <v>42735</v>
      </c>
      <c r="J2" s="67" t="s">
        <v>164</v>
      </c>
      <c r="K2" s="67" t="s">
        <v>160</v>
      </c>
      <c r="L2" s="67">
        <v>8784</v>
      </c>
      <c r="M2" s="67">
        <v>0</v>
      </c>
      <c r="N2" s="67">
        <v>47.18</v>
      </c>
      <c r="O2" s="67">
        <v>10</v>
      </c>
      <c r="P2" s="67">
        <v>47.180676229508101</v>
      </c>
      <c r="Q2" s="67">
        <v>59.399999991524965</v>
      </c>
      <c r="R2" s="67">
        <v>59.399999991524965</v>
      </c>
      <c r="S2" s="67">
        <v>0</v>
      </c>
      <c r="T2" s="67">
        <v>0</v>
      </c>
      <c r="U2" s="67">
        <v>0</v>
      </c>
      <c r="V2" s="67">
        <v>1</v>
      </c>
      <c r="W2" s="67"/>
      <c r="X2" s="67" t="s">
        <v>161</v>
      </c>
      <c r="Y2" s="67">
        <v>10.027397260273972</v>
      </c>
      <c r="Z2" s="67">
        <v>87840</v>
      </c>
      <c r="AA2" s="67">
        <v>0</v>
      </c>
      <c r="AB2" s="67">
        <v>0</v>
      </c>
      <c r="AC2" s="67">
        <v>0</v>
      </c>
      <c r="AD2" s="58">
        <v>0</v>
      </c>
    </row>
    <row r="3" spans="1:30" x14ac:dyDescent="0.25">
      <c r="F3"/>
      <c r="Q3">
        <v>0</v>
      </c>
      <c r="R3" s="45">
        <f>(P2-N2)*L2*10</f>
        <v>59.399999991658206</v>
      </c>
    </row>
    <row r="4" spans="1:30" x14ac:dyDescent="0.25">
      <c r="A4" s="66">
        <v>-5</v>
      </c>
      <c r="B4" s="66">
        <v>-439140.60000000848</v>
      </c>
      <c r="C4" s="66">
        <v>-439140.60000000848</v>
      </c>
      <c r="D4" s="66">
        <v>-439140.60000000848</v>
      </c>
      <c r="E4" s="66">
        <v>-439140.60000000848</v>
      </c>
      <c r="F4" s="66">
        <v>-439140.60000000848</v>
      </c>
      <c r="G4" s="45">
        <v>-439140.60000000848</v>
      </c>
      <c r="H4" s="66">
        <v>-439140.60000000848</v>
      </c>
      <c r="I4" s="66">
        <v>-439140.60000000848</v>
      </c>
      <c r="J4" s="66">
        <v>-439140.60000000848</v>
      </c>
      <c r="K4" s="66">
        <v>-439140.60000000848</v>
      </c>
      <c r="L4" s="66">
        <v>-439140.60000000848</v>
      </c>
      <c r="Q4">
        <v>1</v>
      </c>
      <c r="R4" s="45">
        <f>(P2+1-N2)*L2*10</f>
        <v>87899.399999991656</v>
      </c>
    </row>
    <row r="5" spans="1:30" x14ac:dyDescent="0.25">
      <c r="A5" s="66">
        <v>-4</v>
      </c>
      <c r="B5" s="66">
        <v>-351300.60000000848</v>
      </c>
      <c r="C5" s="66">
        <v>-351300.60000000848</v>
      </c>
      <c r="D5" s="66">
        <v>-351300.60000000848</v>
      </c>
      <c r="E5" s="66">
        <v>-351300.60000000848</v>
      </c>
      <c r="F5" s="66">
        <v>-351300.60000000848</v>
      </c>
      <c r="G5" s="66">
        <v>-351300.60000000848</v>
      </c>
      <c r="H5" s="66">
        <v>-351300.60000000848</v>
      </c>
      <c r="I5" s="66">
        <v>-351300.60000000848</v>
      </c>
      <c r="J5" s="66">
        <v>-351300.60000000848</v>
      </c>
      <c r="K5" s="66">
        <v>-351300.60000000848</v>
      </c>
      <c r="L5" s="66">
        <v>-351300.60000000848</v>
      </c>
      <c r="Q5">
        <v>-5</v>
      </c>
      <c r="R5" s="45">
        <f>(P2-5-N2)*L2*10</f>
        <v>-439140.60000000836</v>
      </c>
    </row>
    <row r="6" spans="1:30" x14ac:dyDescent="0.25">
      <c r="A6" s="66">
        <v>-3</v>
      </c>
      <c r="B6" s="66">
        <v>-263460.60000000848</v>
      </c>
      <c r="C6" s="66">
        <v>-263460.60000000848</v>
      </c>
      <c r="D6" s="66">
        <v>-263460.60000000848</v>
      </c>
      <c r="E6" s="66">
        <v>-263460.60000000848</v>
      </c>
      <c r="F6" s="66">
        <v>-263460.60000000848</v>
      </c>
      <c r="G6" s="66">
        <v>-263460.60000000848</v>
      </c>
      <c r="H6" s="66">
        <v>-263460.60000000848</v>
      </c>
      <c r="I6" s="66">
        <v>-263460.60000000848</v>
      </c>
      <c r="J6" s="66">
        <v>-263460.60000000848</v>
      </c>
      <c r="K6" s="66">
        <v>-263460.60000000848</v>
      </c>
      <c r="L6" s="66">
        <v>-263460.60000000848</v>
      </c>
    </row>
    <row r="7" spans="1:30" x14ac:dyDescent="0.25">
      <c r="A7" s="66">
        <v>-2</v>
      </c>
      <c r="B7" s="66">
        <v>-175620.60000000848</v>
      </c>
      <c r="C7" s="66">
        <v>-175620.60000000848</v>
      </c>
      <c r="D7" s="66">
        <v>-175620.60000000848</v>
      </c>
      <c r="E7" s="66">
        <v>-175620.60000000848</v>
      </c>
      <c r="F7" s="66">
        <v>-175620.60000000848</v>
      </c>
      <c r="G7" s="66">
        <v>-175620.60000000848</v>
      </c>
      <c r="H7" s="66">
        <v>-175620.60000000848</v>
      </c>
      <c r="I7" s="66">
        <v>-175620.60000000848</v>
      </c>
      <c r="J7" s="66">
        <v>-175620.60000000848</v>
      </c>
      <c r="K7" s="66">
        <v>-175620.60000000848</v>
      </c>
      <c r="L7" s="66">
        <v>-175620.60000000848</v>
      </c>
    </row>
    <row r="8" spans="1:30" x14ac:dyDescent="0.25">
      <c r="A8" s="66">
        <v>-1</v>
      </c>
      <c r="B8" s="66">
        <v>-87780.600000008475</v>
      </c>
      <c r="C8" s="66">
        <v>-87780.600000008475</v>
      </c>
      <c r="D8" s="66">
        <v>-87780.600000008475</v>
      </c>
      <c r="E8" s="66">
        <v>-87780.600000008475</v>
      </c>
      <c r="F8" s="66">
        <v>-87780.600000008475</v>
      </c>
      <c r="G8" s="66">
        <v>-87780.600000008475</v>
      </c>
      <c r="H8" s="66">
        <v>-87780.600000008475</v>
      </c>
      <c r="I8" s="66">
        <v>-87780.600000008475</v>
      </c>
      <c r="J8" s="66">
        <v>-87780.600000008475</v>
      </c>
      <c r="K8" s="66">
        <v>-87780.600000008475</v>
      </c>
      <c r="L8" s="66">
        <v>-87780.600000008475</v>
      </c>
    </row>
    <row r="9" spans="1:30" x14ac:dyDescent="0.25">
      <c r="A9" s="66">
        <v>0</v>
      </c>
      <c r="B9" s="66">
        <v>59.399999991524965</v>
      </c>
      <c r="C9" s="66">
        <v>59.399999991524965</v>
      </c>
      <c r="D9" s="66">
        <v>59.399999991524965</v>
      </c>
      <c r="E9" s="66">
        <v>59.399999991524965</v>
      </c>
      <c r="F9" s="66">
        <v>59.399999991524965</v>
      </c>
      <c r="G9" s="45">
        <v>59.399999991524965</v>
      </c>
      <c r="H9" s="66">
        <v>59.399999991524965</v>
      </c>
      <c r="I9" s="66">
        <v>59.399999991524965</v>
      </c>
      <c r="J9" s="66">
        <v>59.399999991524965</v>
      </c>
      <c r="K9" s="66">
        <v>59.399999991524965</v>
      </c>
      <c r="L9" s="66">
        <v>59.399999991524965</v>
      </c>
    </row>
    <row r="10" spans="1:30" x14ac:dyDescent="0.25">
      <c r="A10" s="66">
        <v>1</v>
      </c>
      <c r="B10" s="66">
        <v>87899.399999991059</v>
      </c>
      <c r="C10" s="66">
        <v>87899.399999991059</v>
      </c>
      <c r="D10" s="66">
        <v>87899.399999991059</v>
      </c>
      <c r="E10" s="66">
        <v>87899.399999991059</v>
      </c>
      <c r="F10" s="66">
        <v>87899.399999991059</v>
      </c>
      <c r="G10" s="45">
        <v>87899.399999991059</v>
      </c>
      <c r="H10" s="66">
        <v>87899.399999991059</v>
      </c>
      <c r="I10" s="66">
        <v>87899.399999991059</v>
      </c>
      <c r="J10" s="66">
        <v>87899.399999991059</v>
      </c>
      <c r="K10" s="66">
        <v>87899.399999991059</v>
      </c>
      <c r="L10" s="66">
        <v>87899.399999991059</v>
      </c>
    </row>
    <row r="11" spans="1:30" x14ac:dyDescent="0.25">
      <c r="A11" s="66">
        <v>2</v>
      </c>
      <c r="B11" s="66">
        <v>175739.39999999106</v>
      </c>
      <c r="C11" s="66">
        <v>175739.39999999106</v>
      </c>
      <c r="D11" s="66">
        <v>175739.39999999106</v>
      </c>
      <c r="E11" s="66">
        <v>175739.39999999106</v>
      </c>
      <c r="F11" s="66">
        <v>175739.39999999106</v>
      </c>
      <c r="G11" s="66">
        <v>175739.39999999106</v>
      </c>
      <c r="H11" s="66">
        <v>175739.39999999106</v>
      </c>
      <c r="I11" s="66">
        <v>175739.39999999106</v>
      </c>
      <c r="J11" s="66">
        <v>175739.39999999106</v>
      </c>
      <c r="K11" s="66">
        <v>175739.39999999106</v>
      </c>
      <c r="L11" s="66">
        <v>175739.39999999106</v>
      </c>
    </row>
    <row r="12" spans="1:30" x14ac:dyDescent="0.25">
      <c r="A12" s="66">
        <v>3</v>
      </c>
      <c r="B12" s="66">
        <v>263579.39999999106</v>
      </c>
      <c r="C12" s="66">
        <v>263579.39999999106</v>
      </c>
      <c r="D12" s="66">
        <v>263579.39999999106</v>
      </c>
      <c r="E12" s="66">
        <v>263579.39999999106</v>
      </c>
      <c r="F12" s="66">
        <v>263579.39999999106</v>
      </c>
      <c r="G12" s="66">
        <v>263579.39999999106</v>
      </c>
      <c r="H12" s="66">
        <v>263579.39999999106</v>
      </c>
      <c r="I12" s="66">
        <v>263579.39999999106</v>
      </c>
      <c r="J12" s="66">
        <v>263579.39999999106</v>
      </c>
      <c r="K12" s="66">
        <v>263579.39999999106</v>
      </c>
      <c r="L12" s="66">
        <v>263579.39999999106</v>
      </c>
    </row>
    <row r="13" spans="1:30" x14ac:dyDescent="0.25">
      <c r="A13" s="66">
        <v>4</v>
      </c>
      <c r="B13" s="66">
        <v>351419.39999999106</v>
      </c>
      <c r="C13" s="66">
        <v>351419.39999999106</v>
      </c>
      <c r="D13" s="66">
        <v>351419.39999999106</v>
      </c>
      <c r="E13" s="66">
        <v>351419.39999999106</v>
      </c>
      <c r="F13" s="66">
        <v>351419.39999999106</v>
      </c>
      <c r="G13" s="66">
        <v>351419.39999999106</v>
      </c>
      <c r="H13" s="66">
        <v>351419.39999999106</v>
      </c>
      <c r="I13" s="66">
        <v>351419.39999999106</v>
      </c>
      <c r="J13" s="66">
        <v>351419.39999999106</v>
      </c>
      <c r="K13" s="66">
        <v>351419.39999999106</v>
      </c>
      <c r="L13" s="66">
        <v>351419.39999999106</v>
      </c>
    </row>
    <row r="14" spans="1:30" x14ac:dyDescent="0.25">
      <c r="A14" s="66">
        <v>5</v>
      </c>
      <c r="B14" s="66">
        <v>439259.39999999106</v>
      </c>
      <c r="C14" s="66">
        <v>439259.39999999106</v>
      </c>
      <c r="D14" s="66">
        <v>439259.39999999106</v>
      </c>
      <c r="E14" s="66">
        <v>439259.39999999106</v>
      </c>
      <c r="F14" s="66">
        <v>439259.39999999106</v>
      </c>
      <c r="G14" s="66">
        <v>439259.39999999106</v>
      </c>
      <c r="H14" s="66">
        <v>439259.39999999106</v>
      </c>
      <c r="I14" s="66">
        <v>439259.39999999106</v>
      </c>
      <c r="J14" s="66">
        <v>439259.39999999106</v>
      </c>
      <c r="K14" s="66">
        <v>439259.39999999106</v>
      </c>
      <c r="L14" s="66">
        <v>439259.39999999106</v>
      </c>
    </row>
    <row r="15" spans="1:30" x14ac:dyDescent="0.25">
      <c r="F15"/>
    </row>
    <row r="16" spans="1:30" x14ac:dyDescent="0.25">
      <c r="F16"/>
    </row>
    <row r="17" spans="6:18" x14ac:dyDescent="0.25">
      <c r="F17"/>
    </row>
    <row r="19" spans="6:18" x14ac:dyDescent="0.25">
      <c r="H19" s="61"/>
      <c r="R19" s="61"/>
    </row>
    <row r="20" spans="6:18" x14ac:dyDescent="0.25">
      <c r="G20" s="60"/>
      <c r="H20" s="61"/>
      <c r="R20" s="61"/>
    </row>
    <row r="21" spans="6:18" x14ac:dyDescent="0.25">
      <c r="G21" s="60"/>
      <c r="H21" s="61"/>
      <c r="R21" s="61"/>
    </row>
    <row r="22" spans="6:18" x14ac:dyDescent="0.25">
      <c r="G22" s="60"/>
      <c r="H22" s="61"/>
      <c r="R22" s="61"/>
    </row>
    <row r="23" spans="6:18" x14ac:dyDescent="0.25">
      <c r="G23" s="60"/>
      <c r="H23" s="61"/>
      <c r="R23" s="61"/>
    </row>
    <row r="24" spans="6:18" x14ac:dyDescent="0.25">
      <c r="G24" s="60"/>
      <c r="H24" s="61"/>
      <c r="R24" s="61"/>
    </row>
    <row r="25" spans="6:18" x14ac:dyDescent="0.25">
      <c r="G25" s="60"/>
      <c r="H25" s="61"/>
      <c r="R25" s="61"/>
    </row>
    <row r="26" spans="6:18" x14ac:dyDescent="0.25">
      <c r="G26" s="60"/>
      <c r="H26" s="61"/>
      <c r="R26" s="61"/>
    </row>
    <row r="27" spans="6:18" x14ac:dyDescent="0.25">
      <c r="G27" s="60"/>
      <c r="H27" s="61"/>
      <c r="R27" s="61"/>
    </row>
    <row r="28" spans="6:18" x14ac:dyDescent="0.25">
      <c r="G28" s="60"/>
      <c r="H28" s="61"/>
      <c r="I28" s="62"/>
      <c r="J28" s="62"/>
      <c r="R28" s="61"/>
    </row>
    <row r="29" spans="6:18" x14ac:dyDescent="0.25">
      <c r="G29" s="60"/>
      <c r="H29" s="61"/>
      <c r="I29" s="62"/>
      <c r="J29" s="62"/>
      <c r="R29" s="61"/>
    </row>
    <row r="30" spans="6:18" x14ac:dyDescent="0.25">
      <c r="G30" s="60"/>
      <c r="H30" s="61"/>
      <c r="I30" s="63"/>
      <c r="J30" s="55"/>
      <c r="R30" s="61"/>
    </row>
    <row r="31" spans="6:18" x14ac:dyDescent="0.25">
      <c r="G31" s="60"/>
      <c r="H31" s="61"/>
      <c r="I31" s="63"/>
      <c r="J31" s="55"/>
      <c r="R31" s="61"/>
    </row>
    <row r="32" spans="6:18" x14ac:dyDescent="0.25">
      <c r="G32" s="60"/>
      <c r="H32" s="61"/>
      <c r="I32" s="63"/>
      <c r="J32" s="55"/>
      <c r="R32" s="61"/>
    </row>
    <row r="33" spans="7:18" x14ac:dyDescent="0.25">
      <c r="G33" s="60"/>
      <c r="H33" s="61"/>
      <c r="I33" s="63"/>
      <c r="J33" s="55"/>
      <c r="R33" s="61"/>
    </row>
    <row r="34" spans="7:18" x14ac:dyDescent="0.25">
      <c r="G34" s="60"/>
      <c r="H34" s="61"/>
      <c r="I34" s="63"/>
      <c r="J34" s="55"/>
      <c r="R34" s="61"/>
    </row>
    <row r="35" spans="7:18" x14ac:dyDescent="0.25">
      <c r="G35" s="60"/>
      <c r="H35" s="61"/>
      <c r="I35" s="63"/>
      <c r="J35" s="55"/>
      <c r="R35" s="61"/>
    </row>
    <row r="36" spans="7:18" x14ac:dyDescent="0.25">
      <c r="G36" s="60"/>
      <c r="H36" s="61"/>
      <c r="I36" s="63"/>
      <c r="J36" s="55"/>
      <c r="R36" s="61"/>
    </row>
    <row r="37" spans="7:18" x14ac:dyDescent="0.25">
      <c r="G37" s="60"/>
      <c r="H37" s="61"/>
      <c r="I37" s="63"/>
      <c r="J37" s="55"/>
      <c r="R37" s="61"/>
    </row>
    <row r="38" spans="7:18" x14ac:dyDescent="0.25">
      <c r="G38" s="60"/>
      <c r="H38" s="61"/>
      <c r="I38" s="63"/>
      <c r="J38" s="55"/>
      <c r="R38" s="61"/>
    </row>
    <row r="39" spans="7:18" x14ac:dyDescent="0.25">
      <c r="G39" s="60"/>
      <c r="H39" s="61"/>
      <c r="I39" s="63"/>
      <c r="J39" s="55"/>
      <c r="R39" s="61"/>
    </row>
    <row r="40" spans="7:18" x14ac:dyDescent="0.25">
      <c r="G40" s="60"/>
      <c r="H40" s="61"/>
      <c r="I40" s="63"/>
      <c r="J40" s="55"/>
      <c r="R40" s="61"/>
    </row>
    <row r="41" spans="7:18" x14ac:dyDescent="0.25">
      <c r="G41" s="60"/>
      <c r="H41" s="61"/>
      <c r="I41" s="63"/>
      <c r="J41" s="55"/>
      <c r="R41" s="61"/>
    </row>
    <row r="42" spans="7:18" x14ac:dyDescent="0.25">
      <c r="G42" s="60"/>
      <c r="H42" s="61"/>
      <c r="I42" s="63"/>
      <c r="J42" s="55"/>
      <c r="R42" s="61"/>
    </row>
    <row r="43" spans="7:18" x14ac:dyDescent="0.25">
      <c r="G43" s="60"/>
      <c r="H43" s="61"/>
      <c r="I43" s="63"/>
      <c r="J43" s="55"/>
      <c r="R43" s="61"/>
    </row>
    <row r="44" spans="7:18" x14ac:dyDescent="0.25">
      <c r="G44" s="60"/>
      <c r="H44" s="61"/>
      <c r="I44" s="63"/>
      <c r="J44" s="55"/>
      <c r="R44" s="61"/>
    </row>
    <row r="45" spans="7:18" x14ac:dyDescent="0.25">
      <c r="G45" s="60"/>
      <c r="H45" s="61"/>
      <c r="I45" s="63"/>
      <c r="J45" s="55"/>
      <c r="R45" s="61"/>
    </row>
    <row r="46" spans="7:18" x14ac:dyDescent="0.25">
      <c r="G46" s="60"/>
      <c r="H46" s="61"/>
      <c r="I46" s="63"/>
      <c r="J46" s="55"/>
      <c r="R46" s="61"/>
    </row>
    <row r="47" spans="7:18" x14ac:dyDescent="0.25">
      <c r="G47" s="60"/>
      <c r="H47" s="61"/>
      <c r="I47" s="63"/>
      <c r="J47" s="55"/>
      <c r="R47" s="61"/>
    </row>
    <row r="48" spans="7:18" x14ac:dyDescent="0.25">
      <c r="G48" s="60"/>
      <c r="H48" s="61"/>
      <c r="I48" s="63"/>
      <c r="J48" s="55"/>
      <c r="R48" s="61"/>
    </row>
    <row r="49" spans="7:18" x14ac:dyDescent="0.25">
      <c r="G49" s="60"/>
      <c r="H49" s="61"/>
      <c r="I49" s="63"/>
      <c r="J49" s="55"/>
      <c r="R49" s="61"/>
    </row>
    <row r="50" spans="7:18" x14ac:dyDescent="0.25">
      <c r="G50" s="60"/>
      <c r="H50" s="61"/>
      <c r="I50" s="63"/>
      <c r="J50" s="55"/>
      <c r="R50" s="61"/>
    </row>
    <row r="51" spans="7:18" x14ac:dyDescent="0.25">
      <c r="G51" s="60"/>
      <c r="H51" s="61"/>
      <c r="I51" s="63"/>
      <c r="J51" s="55"/>
      <c r="R51" s="61"/>
    </row>
    <row r="52" spans="7:18" x14ac:dyDescent="0.25">
      <c r="G52" s="60"/>
      <c r="H52" s="61"/>
      <c r="I52" s="63"/>
      <c r="J52" s="55"/>
      <c r="R52" s="61"/>
    </row>
    <row r="53" spans="7:18" x14ac:dyDescent="0.25">
      <c r="G53" s="60"/>
      <c r="H53" s="61"/>
      <c r="I53" s="63"/>
      <c r="J53" s="55"/>
      <c r="R53" s="61"/>
    </row>
    <row r="54" spans="7:18" x14ac:dyDescent="0.25">
      <c r="G54" s="60"/>
      <c r="H54" s="61"/>
      <c r="R54" s="61"/>
    </row>
    <row r="55" spans="7:18" x14ac:dyDescent="0.25">
      <c r="G55" s="60"/>
      <c r="H55" s="61"/>
      <c r="R55" s="61"/>
    </row>
    <row r="56" spans="7:18" x14ac:dyDescent="0.25">
      <c r="G56" s="60"/>
      <c r="H56" s="61"/>
      <c r="R56" s="61"/>
    </row>
    <row r="57" spans="7:18" x14ac:dyDescent="0.25">
      <c r="G57" s="60"/>
      <c r="H57" s="61"/>
      <c r="R57" s="61"/>
    </row>
    <row r="58" spans="7:18" x14ac:dyDescent="0.25">
      <c r="G58" s="60"/>
      <c r="H58" s="61"/>
      <c r="R58" s="61"/>
    </row>
    <row r="59" spans="7:18" x14ac:dyDescent="0.25">
      <c r="G59" s="60"/>
      <c r="H59" s="61"/>
      <c r="R59" s="61"/>
    </row>
    <row r="60" spans="7:18" x14ac:dyDescent="0.25">
      <c r="G60" s="60"/>
      <c r="H60" s="61"/>
      <c r="R60" s="61"/>
    </row>
    <row r="61" spans="7:18" x14ac:dyDescent="0.25">
      <c r="G61" s="60"/>
      <c r="H61" s="61"/>
      <c r="R61" s="61"/>
    </row>
    <row r="62" spans="7:18" x14ac:dyDescent="0.25">
      <c r="G62" s="60"/>
      <c r="H62" s="61"/>
      <c r="R62" s="61"/>
    </row>
    <row r="63" spans="7:18" x14ac:dyDescent="0.25">
      <c r="G63" s="60"/>
      <c r="H63" s="61"/>
      <c r="R63" s="61"/>
    </row>
    <row r="64" spans="7:18" x14ac:dyDescent="0.25">
      <c r="G64" s="60"/>
      <c r="H64" s="61"/>
      <c r="R64" s="61"/>
    </row>
    <row r="65" spans="7:18" x14ac:dyDescent="0.25">
      <c r="G65" s="60"/>
      <c r="H65" s="61"/>
      <c r="R65" s="61"/>
    </row>
    <row r="66" spans="7:18" x14ac:dyDescent="0.25">
      <c r="G66" s="60"/>
      <c r="H66" s="61"/>
      <c r="R66" s="61"/>
    </row>
    <row r="67" spans="7:18" x14ac:dyDescent="0.25">
      <c r="G67" s="60"/>
      <c r="H67" s="61"/>
      <c r="R67" s="61"/>
    </row>
    <row r="68" spans="7:18" x14ac:dyDescent="0.25">
      <c r="G68" s="60"/>
      <c r="H68" s="61"/>
      <c r="R68" s="61"/>
    </row>
    <row r="69" spans="7:18" x14ac:dyDescent="0.25">
      <c r="G69" s="60"/>
      <c r="H69" s="61"/>
      <c r="R69" s="61"/>
    </row>
    <row r="70" spans="7:18" x14ac:dyDescent="0.25">
      <c r="G70" s="60"/>
      <c r="H70" s="61"/>
      <c r="R70" s="61"/>
    </row>
    <row r="71" spans="7:18" x14ac:dyDescent="0.25">
      <c r="G71" s="60"/>
      <c r="H71" s="61"/>
      <c r="R71" s="61"/>
    </row>
    <row r="72" spans="7:18" x14ac:dyDescent="0.25">
      <c r="G72" s="60"/>
      <c r="H72" s="61"/>
      <c r="R72" s="61"/>
    </row>
    <row r="73" spans="7:18" x14ac:dyDescent="0.25">
      <c r="G73" s="60"/>
      <c r="H73" s="61"/>
      <c r="R73" s="61"/>
    </row>
    <row r="74" spans="7:18" x14ac:dyDescent="0.25">
      <c r="G74" s="60"/>
      <c r="H74" s="61"/>
      <c r="R74" s="61"/>
    </row>
    <row r="75" spans="7:18" x14ac:dyDescent="0.25">
      <c r="G75" s="60"/>
      <c r="H75" s="61"/>
      <c r="R75" s="61"/>
    </row>
    <row r="76" spans="7:18" x14ac:dyDescent="0.25">
      <c r="G76" s="60"/>
      <c r="H76" s="61"/>
      <c r="R76" s="61"/>
    </row>
    <row r="77" spans="7:18" x14ac:dyDescent="0.25">
      <c r="G77" s="60"/>
      <c r="H77" s="61"/>
      <c r="R77" s="61"/>
    </row>
    <row r="78" spans="7:18" x14ac:dyDescent="0.25">
      <c r="G78" s="60"/>
      <c r="H78" s="61"/>
      <c r="R78" s="61"/>
    </row>
    <row r="79" spans="7:18" x14ac:dyDescent="0.25">
      <c r="G79" s="60"/>
      <c r="H79" s="61"/>
      <c r="R79" s="61"/>
    </row>
    <row r="80" spans="7:18" x14ac:dyDescent="0.25">
      <c r="G80" s="60"/>
      <c r="H80" s="61"/>
      <c r="R80" s="61"/>
    </row>
    <row r="81" spans="7:18" x14ac:dyDescent="0.25">
      <c r="G81" s="60"/>
      <c r="H81" s="61"/>
      <c r="R81" s="61"/>
    </row>
    <row r="82" spans="7:18" x14ac:dyDescent="0.25">
      <c r="G82" s="60"/>
      <c r="H82" s="61"/>
      <c r="R82" s="61"/>
    </row>
    <row r="83" spans="7:18" x14ac:dyDescent="0.25">
      <c r="G83" s="60"/>
      <c r="H83" s="61"/>
      <c r="R83" s="61"/>
    </row>
    <row r="84" spans="7:18" x14ac:dyDescent="0.25">
      <c r="G84" s="60"/>
      <c r="H84" s="61"/>
      <c r="R84" s="61"/>
    </row>
    <row r="85" spans="7:18" x14ac:dyDescent="0.25">
      <c r="G85" s="60"/>
      <c r="H85" s="61"/>
      <c r="R85" s="61"/>
    </row>
    <row r="86" spans="7:18" x14ac:dyDescent="0.25">
      <c r="G86" s="60"/>
      <c r="H86" s="61"/>
      <c r="R86" s="61"/>
    </row>
    <row r="87" spans="7:18" x14ac:dyDescent="0.25">
      <c r="G87" s="60"/>
      <c r="H87" s="61"/>
      <c r="R87" s="61"/>
    </row>
    <row r="88" spans="7:18" x14ac:dyDescent="0.25">
      <c r="G88" s="60"/>
      <c r="H88" s="61"/>
      <c r="R88" s="61"/>
    </row>
    <row r="89" spans="7:18" x14ac:dyDescent="0.25">
      <c r="G89" s="60"/>
      <c r="H89" s="61"/>
      <c r="R89" s="61"/>
    </row>
    <row r="90" spans="7:18" x14ac:dyDescent="0.25">
      <c r="G90" s="60"/>
      <c r="H90" s="61"/>
      <c r="R90" s="61"/>
    </row>
    <row r="91" spans="7:18" x14ac:dyDescent="0.25">
      <c r="G91" s="60"/>
    </row>
    <row r="92" spans="7:18" x14ac:dyDescent="0.25">
      <c r="G92" s="60"/>
    </row>
    <row r="93" spans="7:18" x14ac:dyDescent="0.25">
      <c r="G93" s="60"/>
    </row>
    <row r="94" spans="7:18" x14ac:dyDescent="0.25">
      <c r="G94" s="60"/>
    </row>
    <row r="95" spans="7:18" x14ac:dyDescent="0.25">
      <c r="G95" s="60"/>
    </row>
    <row r="96" spans="7:18" x14ac:dyDescent="0.25">
      <c r="G96" s="60"/>
    </row>
    <row r="97" spans="7:7" x14ac:dyDescent="0.25">
      <c r="G97" s="60"/>
    </row>
    <row r="98" spans="7:7" x14ac:dyDescent="0.25">
      <c r="G98" s="60"/>
    </row>
    <row r="99" spans="7:7" x14ac:dyDescent="0.25">
      <c r="G99" s="60"/>
    </row>
    <row r="100" spans="7:7" x14ac:dyDescent="0.25">
      <c r="G100" s="60"/>
    </row>
    <row r="101" spans="7:7" x14ac:dyDescent="0.25">
      <c r="G101" s="60"/>
    </row>
    <row r="102" spans="7:7" x14ac:dyDescent="0.25">
      <c r="G102" s="60"/>
    </row>
    <row r="103" spans="7:7" x14ac:dyDescent="0.25">
      <c r="G103" s="60"/>
    </row>
    <row r="104" spans="7:7" x14ac:dyDescent="0.25">
      <c r="G104" s="60"/>
    </row>
    <row r="105" spans="7:7" x14ac:dyDescent="0.25">
      <c r="G105" s="60"/>
    </row>
    <row r="106" spans="7:7" x14ac:dyDescent="0.25">
      <c r="G106" s="60"/>
    </row>
    <row r="107" spans="7:7" x14ac:dyDescent="0.25">
      <c r="G107" s="60"/>
    </row>
    <row r="108" spans="7:7" x14ac:dyDescent="0.25">
      <c r="G108" s="60"/>
    </row>
    <row r="109" spans="7:7" x14ac:dyDescent="0.25">
      <c r="G109" s="60"/>
    </row>
    <row r="110" spans="7:7" x14ac:dyDescent="0.25">
      <c r="G110" s="60"/>
    </row>
    <row r="111" spans="7:7" x14ac:dyDescent="0.25">
      <c r="G111" s="60"/>
    </row>
    <row r="112" spans="7:7" x14ac:dyDescent="0.25">
      <c r="G112" s="60"/>
    </row>
    <row r="113" spans="7:18" x14ac:dyDescent="0.25">
      <c r="G113" s="60"/>
    </row>
    <row r="114" spans="7:18" x14ac:dyDescent="0.25">
      <c r="G114" s="60"/>
    </row>
    <row r="115" spans="7:18" x14ac:dyDescent="0.25">
      <c r="G115" s="60"/>
      <c r="H115" s="61"/>
      <c r="R115" s="61"/>
    </row>
    <row r="116" spans="7:18" x14ac:dyDescent="0.25">
      <c r="G116" s="60"/>
      <c r="H116" s="61"/>
      <c r="R116" s="61"/>
    </row>
    <row r="117" spans="7:18" x14ac:dyDescent="0.25">
      <c r="G117" s="60"/>
    </row>
    <row r="118" spans="7:18" x14ac:dyDescent="0.25">
      <c r="G118" s="60"/>
    </row>
    <row r="119" spans="7:18" x14ac:dyDescent="0.25">
      <c r="G119" s="60"/>
    </row>
    <row r="120" spans="7:18" x14ac:dyDescent="0.25">
      <c r="G120" s="60"/>
    </row>
    <row r="121" spans="7:18" x14ac:dyDescent="0.25">
      <c r="G121" s="60"/>
    </row>
    <row r="122" spans="7:18" x14ac:dyDescent="0.25">
      <c r="G122" s="60"/>
    </row>
    <row r="123" spans="7:18" x14ac:dyDescent="0.25">
      <c r="G123" s="60"/>
    </row>
    <row r="124" spans="7:18" x14ac:dyDescent="0.25">
      <c r="G124" s="60"/>
    </row>
    <row r="125" spans="7:18" x14ac:dyDescent="0.25">
      <c r="G125" s="60"/>
    </row>
    <row r="126" spans="7:18" x14ac:dyDescent="0.25">
      <c r="G126" s="60"/>
    </row>
    <row r="127" spans="7:18" x14ac:dyDescent="0.25">
      <c r="G127" s="60"/>
    </row>
    <row r="128" spans="7:18" x14ac:dyDescent="0.25">
      <c r="G128" s="60"/>
    </row>
    <row r="129" spans="7:18" x14ac:dyDescent="0.25">
      <c r="G129" s="60"/>
    </row>
    <row r="130" spans="7:18" x14ac:dyDescent="0.25">
      <c r="G130" s="60"/>
    </row>
    <row r="131" spans="7:18" x14ac:dyDescent="0.25">
      <c r="G131" s="60"/>
    </row>
    <row r="132" spans="7:18" x14ac:dyDescent="0.25">
      <c r="G132" s="60"/>
    </row>
    <row r="133" spans="7:18" x14ac:dyDescent="0.25">
      <c r="G133" s="60"/>
    </row>
    <row r="134" spans="7:18" x14ac:dyDescent="0.25">
      <c r="G134" s="60"/>
    </row>
    <row r="135" spans="7:18" x14ac:dyDescent="0.25">
      <c r="G135" s="60"/>
    </row>
    <row r="136" spans="7:18" x14ac:dyDescent="0.25">
      <c r="G136" s="60"/>
    </row>
    <row r="137" spans="7:18" x14ac:dyDescent="0.25">
      <c r="G137" s="60"/>
    </row>
    <row r="138" spans="7:18" x14ac:dyDescent="0.25">
      <c r="G138" s="60"/>
    </row>
    <row r="139" spans="7:18" x14ac:dyDescent="0.25">
      <c r="G139" s="60"/>
      <c r="H139" s="61"/>
      <c r="R139" s="61"/>
    </row>
    <row r="140" spans="7:18" x14ac:dyDescent="0.25">
      <c r="G140" s="60"/>
      <c r="H140" s="61"/>
      <c r="R140" s="61"/>
    </row>
    <row r="141" spans="7:18" x14ac:dyDescent="0.25">
      <c r="G141" s="60"/>
      <c r="H141" s="61"/>
      <c r="R141" s="61"/>
    </row>
    <row r="142" spans="7:18" x14ac:dyDescent="0.25">
      <c r="G142" s="60"/>
      <c r="H142" s="61"/>
      <c r="R142" s="61"/>
    </row>
    <row r="143" spans="7:18" x14ac:dyDescent="0.25">
      <c r="G143" s="60"/>
      <c r="H143" s="61"/>
      <c r="R143" s="61"/>
    </row>
    <row r="144" spans="7:18" x14ac:dyDescent="0.25">
      <c r="G144" s="60"/>
      <c r="H144" s="61"/>
      <c r="R144" s="61"/>
    </row>
    <row r="145" spans="7:18" x14ac:dyDescent="0.25">
      <c r="G145" s="60"/>
      <c r="H145" s="61"/>
      <c r="R145" s="61"/>
    </row>
    <row r="146" spans="7:18" x14ac:dyDescent="0.25">
      <c r="G146" s="60"/>
      <c r="H146" s="61"/>
      <c r="R146" s="61"/>
    </row>
    <row r="147" spans="7:18" x14ac:dyDescent="0.25">
      <c r="G147" s="60"/>
      <c r="H147" s="61"/>
      <c r="R147" s="61"/>
    </row>
    <row r="148" spans="7:18" x14ac:dyDescent="0.25">
      <c r="G148" s="60"/>
      <c r="H148" s="61"/>
      <c r="R148" s="61"/>
    </row>
    <row r="149" spans="7:18" x14ac:dyDescent="0.25">
      <c r="G149" s="60"/>
      <c r="H149" s="61"/>
      <c r="R149" s="61"/>
    </row>
    <row r="150" spans="7:18" x14ac:dyDescent="0.25">
      <c r="G150" s="60"/>
      <c r="H150" s="61"/>
      <c r="R150" s="61"/>
    </row>
    <row r="151" spans="7:18" x14ac:dyDescent="0.25">
      <c r="G151" s="60"/>
      <c r="H151" s="61"/>
      <c r="R151" s="61"/>
    </row>
    <row r="152" spans="7:18" x14ac:dyDescent="0.25">
      <c r="G152" s="60"/>
      <c r="H152" s="61"/>
      <c r="R152" s="61"/>
    </row>
    <row r="153" spans="7:18" x14ac:dyDescent="0.25">
      <c r="G153" s="60"/>
      <c r="H153" s="61"/>
      <c r="R153" s="61"/>
    </row>
    <row r="154" spans="7:18" x14ac:dyDescent="0.25">
      <c r="G154" s="60"/>
      <c r="H154" s="61"/>
      <c r="R154" s="61"/>
    </row>
    <row r="155" spans="7:18" x14ac:dyDescent="0.25">
      <c r="G155" s="60"/>
      <c r="H155" s="61"/>
      <c r="R155" s="61"/>
    </row>
    <row r="156" spans="7:18" x14ac:dyDescent="0.25">
      <c r="G156" s="60"/>
      <c r="H156" s="61"/>
      <c r="R156" s="61"/>
    </row>
    <row r="157" spans="7:18" x14ac:dyDescent="0.25">
      <c r="G157" s="60"/>
      <c r="H157" s="61"/>
      <c r="R157" s="61"/>
    </row>
    <row r="158" spans="7:18" x14ac:dyDescent="0.25">
      <c r="G158" s="60"/>
      <c r="H158" s="61"/>
      <c r="R158" s="61"/>
    </row>
    <row r="159" spans="7:18" x14ac:dyDescent="0.25">
      <c r="G159" s="60"/>
      <c r="H159" s="61"/>
      <c r="R159" s="61"/>
    </row>
    <row r="160" spans="7:18" x14ac:dyDescent="0.25">
      <c r="G160" s="60"/>
      <c r="H160" s="61"/>
      <c r="R160" s="61"/>
    </row>
    <row r="161" spans="7:18" x14ac:dyDescent="0.25">
      <c r="G161" s="60"/>
      <c r="H161" s="61"/>
      <c r="R161" s="61"/>
    </row>
    <row r="162" spans="7:18" x14ac:dyDescent="0.25">
      <c r="G162" s="60"/>
      <c r="H162" s="61"/>
      <c r="R162" s="61"/>
    </row>
    <row r="163" spans="7:18" x14ac:dyDescent="0.25">
      <c r="G163" s="60"/>
      <c r="H163" s="61"/>
      <c r="R163" s="61"/>
    </row>
    <row r="164" spans="7:18" x14ac:dyDescent="0.25">
      <c r="G164" s="60"/>
      <c r="H164" s="61"/>
      <c r="R164" s="61"/>
    </row>
    <row r="165" spans="7:18" x14ac:dyDescent="0.25">
      <c r="G165" s="60"/>
      <c r="H165" s="61"/>
      <c r="R165" s="61"/>
    </row>
    <row r="166" spans="7:18" x14ac:dyDescent="0.25">
      <c r="G166" s="60"/>
      <c r="H166" s="61"/>
      <c r="R166" s="61"/>
    </row>
    <row r="167" spans="7:18" x14ac:dyDescent="0.25">
      <c r="G167" s="60"/>
      <c r="H167" s="61"/>
      <c r="R167" s="61"/>
    </row>
    <row r="168" spans="7:18" x14ac:dyDescent="0.25">
      <c r="G168" s="60"/>
      <c r="H168" s="61"/>
      <c r="R168" s="61"/>
    </row>
    <row r="169" spans="7:18" x14ac:dyDescent="0.25">
      <c r="G169" s="60"/>
      <c r="H169" s="61"/>
      <c r="R169" s="61"/>
    </row>
    <row r="170" spans="7:18" x14ac:dyDescent="0.25">
      <c r="G170" s="60"/>
      <c r="H170" s="61"/>
      <c r="R170" s="61"/>
    </row>
    <row r="171" spans="7:18" x14ac:dyDescent="0.25">
      <c r="G171" s="60"/>
      <c r="H171" s="61"/>
      <c r="R171" s="61"/>
    </row>
    <row r="172" spans="7:18" x14ac:dyDescent="0.25">
      <c r="G172" s="60"/>
      <c r="H172" s="61"/>
      <c r="R172" s="61"/>
    </row>
    <row r="173" spans="7:18" x14ac:dyDescent="0.25">
      <c r="G173" s="60"/>
      <c r="H173" s="61"/>
      <c r="R173" s="61"/>
    </row>
    <row r="174" spans="7:18" x14ac:dyDescent="0.25">
      <c r="G174" s="60"/>
      <c r="H174" s="61"/>
      <c r="R174" s="61"/>
    </row>
    <row r="175" spans="7:18" x14ac:dyDescent="0.25">
      <c r="G175" s="60"/>
      <c r="H175" s="61"/>
      <c r="R175" s="61"/>
    </row>
    <row r="176" spans="7:18" x14ac:dyDescent="0.25">
      <c r="G176" s="60"/>
      <c r="H176" s="61"/>
      <c r="R176" s="61"/>
    </row>
    <row r="177" spans="7:18" x14ac:dyDescent="0.25">
      <c r="G177" s="60"/>
      <c r="H177" s="61"/>
      <c r="R177" s="61"/>
    </row>
    <row r="178" spans="7:18" x14ac:dyDescent="0.25">
      <c r="G178" s="60"/>
      <c r="H178" s="61"/>
      <c r="R178" s="61"/>
    </row>
    <row r="179" spans="7:18" x14ac:dyDescent="0.25">
      <c r="G179" s="60"/>
      <c r="H179" s="61"/>
      <c r="R179" s="61"/>
    </row>
    <row r="180" spans="7:18" x14ac:dyDescent="0.25">
      <c r="G180" s="60"/>
      <c r="H180" s="61"/>
      <c r="R180" s="61"/>
    </row>
    <row r="181" spans="7:18" x14ac:dyDescent="0.25">
      <c r="G181" s="60"/>
      <c r="H181" s="61"/>
      <c r="R181" s="61"/>
    </row>
    <row r="182" spans="7:18" x14ac:dyDescent="0.25">
      <c r="G182" s="60"/>
      <c r="H182" s="61"/>
      <c r="R182" s="61"/>
    </row>
    <row r="183" spans="7:18" x14ac:dyDescent="0.25">
      <c r="G183" s="60"/>
      <c r="H183" s="61"/>
      <c r="R183" s="61"/>
    </row>
    <row r="184" spans="7:18" x14ac:dyDescent="0.25">
      <c r="G184" s="60"/>
      <c r="H184" s="61"/>
      <c r="R184" s="61"/>
    </row>
    <row r="185" spans="7:18" x14ac:dyDescent="0.25">
      <c r="G185" s="60"/>
      <c r="H185" s="61"/>
      <c r="R185" s="61"/>
    </row>
    <row r="186" spans="7:18" x14ac:dyDescent="0.25">
      <c r="G186" s="60"/>
      <c r="H186" s="61"/>
      <c r="R186" s="61"/>
    </row>
    <row r="187" spans="7:18" x14ac:dyDescent="0.25">
      <c r="G187" s="60"/>
      <c r="H187" s="61"/>
      <c r="R187" s="61"/>
    </row>
    <row r="188" spans="7:18" x14ac:dyDescent="0.25">
      <c r="G188" s="60"/>
      <c r="H188" s="61"/>
      <c r="R188" s="61"/>
    </row>
    <row r="189" spans="7:18" x14ac:dyDescent="0.25">
      <c r="G189" s="60"/>
      <c r="H189" s="61"/>
      <c r="R189" s="61"/>
    </row>
    <row r="190" spans="7:18" x14ac:dyDescent="0.25">
      <c r="G190" s="60"/>
      <c r="H190" s="61"/>
      <c r="R190" s="61"/>
    </row>
    <row r="191" spans="7:18" x14ac:dyDescent="0.25">
      <c r="G191" s="60"/>
      <c r="H191" s="61"/>
      <c r="R191" s="61"/>
    </row>
    <row r="192" spans="7:18" x14ac:dyDescent="0.25">
      <c r="G192" s="60"/>
      <c r="H192" s="61"/>
      <c r="R192" s="61"/>
    </row>
    <row r="193" spans="7:18" x14ac:dyDescent="0.25">
      <c r="G193" s="60"/>
      <c r="H193" s="61"/>
      <c r="R193" s="61"/>
    </row>
    <row r="194" spans="7:18" x14ac:dyDescent="0.25">
      <c r="G194" s="60"/>
      <c r="H194" s="61"/>
      <c r="R194" s="61"/>
    </row>
    <row r="195" spans="7:18" x14ac:dyDescent="0.25">
      <c r="G195" s="60"/>
      <c r="H195" s="61"/>
      <c r="R195" s="61"/>
    </row>
    <row r="196" spans="7:18" x14ac:dyDescent="0.25">
      <c r="G196" s="60"/>
      <c r="H196" s="61"/>
      <c r="R196" s="61"/>
    </row>
    <row r="197" spans="7:18" x14ac:dyDescent="0.25">
      <c r="G197" s="60"/>
      <c r="H197" s="61"/>
      <c r="R197" s="61"/>
    </row>
    <row r="198" spans="7:18" x14ac:dyDescent="0.25">
      <c r="G198" s="60"/>
      <c r="H198" s="61"/>
      <c r="R198" s="61"/>
    </row>
    <row r="199" spans="7:18" x14ac:dyDescent="0.25">
      <c r="G199" s="60"/>
      <c r="H199" s="61"/>
      <c r="R199" s="61"/>
    </row>
    <row r="200" spans="7:18" x14ac:dyDescent="0.25">
      <c r="G200" s="60"/>
      <c r="H200" s="61"/>
      <c r="R200" s="61"/>
    </row>
    <row r="201" spans="7:18" x14ac:dyDescent="0.25">
      <c r="G201" s="60"/>
      <c r="H201" s="61"/>
      <c r="R201" s="61"/>
    </row>
    <row r="202" spans="7:18" x14ac:dyDescent="0.25">
      <c r="G202" s="60"/>
      <c r="H202" s="61"/>
      <c r="R202" s="61"/>
    </row>
    <row r="203" spans="7:18" x14ac:dyDescent="0.25">
      <c r="G203" s="60"/>
      <c r="H203" s="61"/>
      <c r="R203" s="61"/>
    </row>
    <row r="204" spans="7:18" x14ac:dyDescent="0.25">
      <c r="G204" s="60"/>
      <c r="H204" s="61"/>
      <c r="R204" s="61"/>
    </row>
    <row r="205" spans="7:18" x14ac:dyDescent="0.25">
      <c r="G205" s="60"/>
      <c r="H205" s="61"/>
      <c r="R205" s="61"/>
    </row>
    <row r="206" spans="7:18" x14ac:dyDescent="0.25">
      <c r="G206" s="60"/>
      <c r="H206" s="61"/>
      <c r="R206" s="61"/>
    </row>
    <row r="207" spans="7:18" x14ac:dyDescent="0.25">
      <c r="G207" s="60"/>
      <c r="H207" s="61"/>
      <c r="R207" s="61"/>
    </row>
    <row r="208" spans="7:18" x14ac:dyDescent="0.25">
      <c r="G208" s="60"/>
      <c r="H208" s="61"/>
      <c r="R208" s="61"/>
    </row>
    <row r="209" spans="7:18" x14ac:dyDescent="0.25">
      <c r="G209" s="60"/>
      <c r="H209" s="61"/>
      <c r="R209" s="61"/>
    </row>
    <row r="210" spans="7:18" x14ac:dyDescent="0.25">
      <c r="G210" s="60"/>
      <c r="H210" s="61"/>
      <c r="R210" s="61"/>
    </row>
    <row r="211" spans="7:18" x14ac:dyDescent="0.25">
      <c r="G211" s="60"/>
      <c r="H211" s="61"/>
      <c r="R211" s="61"/>
    </row>
    <row r="212" spans="7:18" x14ac:dyDescent="0.25">
      <c r="G212" s="60"/>
      <c r="H212" s="61"/>
      <c r="R212" s="61"/>
    </row>
    <row r="213" spans="7:18" x14ac:dyDescent="0.25">
      <c r="G213" s="60"/>
      <c r="H213" s="61"/>
      <c r="R213" s="61"/>
    </row>
    <row r="214" spans="7:18" x14ac:dyDescent="0.25">
      <c r="G214" s="60"/>
      <c r="H214" s="61"/>
      <c r="R214" s="61"/>
    </row>
    <row r="215" spans="7:18" x14ac:dyDescent="0.25">
      <c r="G215" s="60"/>
      <c r="H215" s="61"/>
      <c r="R215" s="61"/>
    </row>
    <row r="216" spans="7:18" x14ac:dyDescent="0.25">
      <c r="G216" s="60"/>
      <c r="H216" s="61"/>
      <c r="R216" s="61"/>
    </row>
    <row r="217" spans="7:18" x14ac:dyDescent="0.25">
      <c r="G217" s="60"/>
      <c r="H217" s="61"/>
      <c r="R217" s="61"/>
    </row>
    <row r="218" spans="7:18" x14ac:dyDescent="0.25">
      <c r="G218" s="60"/>
      <c r="H218" s="61"/>
      <c r="R218" s="61"/>
    </row>
    <row r="219" spans="7:18" x14ac:dyDescent="0.25">
      <c r="G219" s="60"/>
      <c r="H219" s="61"/>
      <c r="R219" s="61"/>
    </row>
    <row r="220" spans="7:18" x14ac:dyDescent="0.25">
      <c r="G220" s="60"/>
      <c r="H220" s="61"/>
      <c r="R220" s="61"/>
    </row>
    <row r="221" spans="7:18" x14ac:dyDescent="0.25">
      <c r="G221" s="60"/>
      <c r="H221" s="61"/>
      <c r="R221" s="61"/>
    </row>
    <row r="222" spans="7:18" x14ac:dyDescent="0.25">
      <c r="G222" s="60"/>
      <c r="H222" s="61"/>
      <c r="R222" s="61"/>
    </row>
    <row r="223" spans="7:18" x14ac:dyDescent="0.25">
      <c r="G223" s="60"/>
      <c r="H223" s="61"/>
      <c r="R223" s="61"/>
    </row>
    <row r="224" spans="7:18" x14ac:dyDescent="0.25">
      <c r="G224" s="60"/>
      <c r="H224" s="61"/>
      <c r="R224" s="61"/>
    </row>
    <row r="225" spans="7:18" x14ac:dyDescent="0.25">
      <c r="G225" s="60"/>
      <c r="H225" s="61"/>
      <c r="R225" s="61"/>
    </row>
    <row r="226" spans="7:18" x14ac:dyDescent="0.25">
      <c r="G226" s="60"/>
      <c r="H226" s="61"/>
      <c r="R226" s="61"/>
    </row>
    <row r="227" spans="7:18" x14ac:dyDescent="0.25">
      <c r="G227" s="60"/>
      <c r="H227" s="61"/>
      <c r="R227" s="61"/>
    </row>
    <row r="228" spans="7:18" x14ac:dyDescent="0.25">
      <c r="G228" s="60"/>
      <c r="H228" s="61"/>
      <c r="R228" s="61"/>
    </row>
    <row r="229" spans="7:18" x14ac:dyDescent="0.25">
      <c r="G229" s="60"/>
      <c r="H229" s="61"/>
      <c r="R229" s="61"/>
    </row>
    <row r="230" spans="7:18" x14ac:dyDescent="0.25">
      <c r="G230" s="60"/>
      <c r="H230" s="61"/>
      <c r="R230" s="61"/>
    </row>
    <row r="231" spans="7:18" x14ac:dyDescent="0.25">
      <c r="G231" s="60"/>
      <c r="H231" s="61"/>
      <c r="R231" s="61"/>
    </row>
    <row r="232" spans="7:18" x14ac:dyDescent="0.25">
      <c r="G232" s="60"/>
      <c r="H232" s="61"/>
      <c r="R232" s="61"/>
    </row>
    <row r="233" spans="7:18" x14ac:dyDescent="0.25">
      <c r="G233" s="60"/>
      <c r="H233" s="61"/>
      <c r="R233" s="61"/>
    </row>
    <row r="234" spans="7:18" x14ac:dyDescent="0.25">
      <c r="G234" s="60"/>
      <c r="H234" s="61"/>
      <c r="R234" s="61"/>
    </row>
    <row r="235" spans="7:18" x14ac:dyDescent="0.25">
      <c r="G235" s="60"/>
      <c r="H235" s="61"/>
      <c r="R235" s="61"/>
    </row>
    <row r="236" spans="7:18" x14ac:dyDescent="0.25">
      <c r="G236" s="60"/>
      <c r="H236" s="61"/>
      <c r="R236" s="61"/>
    </row>
    <row r="237" spans="7:18" x14ac:dyDescent="0.25">
      <c r="G237" s="60"/>
      <c r="H237" s="61"/>
      <c r="R237" s="61"/>
    </row>
    <row r="238" spans="7:18" x14ac:dyDescent="0.25">
      <c r="G238" s="60"/>
      <c r="H238" s="61"/>
      <c r="R238" s="61"/>
    </row>
    <row r="239" spans="7:18" x14ac:dyDescent="0.25">
      <c r="G239" s="60"/>
      <c r="H239" s="61"/>
      <c r="R239" s="61"/>
    </row>
    <row r="240" spans="7:18" x14ac:dyDescent="0.25">
      <c r="G240" s="60"/>
      <c r="H240" s="61"/>
      <c r="R240" s="61"/>
    </row>
    <row r="241" spans="7:18" x14ac:dyDescent="0.25">
      <c r="G241" s="60"/>
      <c r="H241" s="61"/>
      <c r="R241" s="61"/>
    </row>
    <row r="242" spans="7:18" x14ac:dyDescent="0.25">
      <c r="G242" s="60"/>
      <c r="H242" s="61"/>
      <c r="R242" s="61"/>
    </row>
    <row r="243" spans="7:18" x14ac:dyDescent="0.25">
      <c r="G243" s="60"/>
      <c r="H243" s="61"/>
      <c r="R243" s="61"/>
    </row>
    <row r="244" spans="7:18" x14ac:dyDescent="0.25">
      <c r="G244" s="60"/>
      <c r="H244" s="61"/>
      <c r="R244" s="61"/>
    </row>
    <row r="245" spans="7:18" x14ac:dyDescent="0.25">
      <c r="G245" s="60"/>
      <c r="H245" s="61"/>
      <c r="R245" s="61"/>
    </row>
    <row r="246" spans="7:18" x14ac:dyDescent="0.25">
      <c r="G246" s="60"/>
      <c r="H246" s="61"/>
      <c r="R246" s="61"/>
    </row>
    <row r="247" spans="7:18" x14ac:dyDescent="0.25">
      <c r="G247" s="60"/>
      <c r="H247" s="61"/>
      <c r="R247" s="61"/>
    </row>
    <row r="248" spans="7:18" x14ac:dyDescent="0.25">
      <c r="G248" s="60"/>
      <c r="H248" s="61"/>
      <c r="R248" s="61"/>
    </row>
    <row r="249" spans="7:18" x14ac:dyDescent="0.25">
      <c r="G249" s="60"/>
      <c r="H249" s="61"/>
      <c r="R249" s="61"/>
    </row>
    <row r="250" spans="7:18" x14ac:dyDescent="0.25">
      <c r="G250" s="60"/>
      <c r="H250" s="61"/>
      <c r="R250" s="61"/>
    </row>
    <row r="251" spans="7:18" x14ac:dyDescent="0.25">
      <c r="G251" s="60"/>
      <c r="H251" s="61"/>
      <c r="R251" s="61"/>
    </row>
    <row r="252" spans="7:18" x14ac:dyDescent="0.25">
      <c r="G252" s="60"/>
      <c r="H252" s="61"/>
      <c r="R252" s="61"/>
    </row>
    <row r="253" spans="7:18" x14ac:dyDescent="0.25">
      <c r="G253" s="60"/>
      <c r="H253" s="61"/>
      <c r="R253" s="61"/>
    </row>
    <row r="254" spans="7:18" x14ac:dyDescent="0.25">
      <c r="G254" s="60"/>
      <c r="H254" s="61"/>
      <c r="R254" s="61"/>
    </row>
    <row r="255" spans="7:18" x14ac:dyDescent="0.25">
      <c r="G255" s="60"/>
      <c r="H255" s="61"/>
      <c r="R255" s="61"/>
    </row>
    <row r="256" spans="7:18" x14ac:dyDescent="0.25">
      <c r="G256" s="60"/>
      <c r="H256" s="61"/>
      <c r="R256" s="61"/>
    </row>
    <row r="257" spans="7:18" x14ac:dyDescent="0.25">
      <c r="G257" s="60"/>
      <c r="H257" s="61"/>
      <c r="R257" s="61"/>
    </row>
    <row r="258" spans="7:18" x14ac:dyDescent="0.25">
      <c r="G258" s="60"/>
      <c r="H258" s="61"/>
      <c r="R258" s="61"/>
    </row>
    <row r="259" spans="7:18" x14ac:dyDescent="0.25">
      <c r="G259" s="60"/>
      <c r="H259" s="61"/>
      <c r="R259" s="61"/>
    </row>
    <row r="260" spans="7:18" x14ac:dyDescent="0.25">
      <c r="G260" s="60"/>
      <c r="H260" s="61"/>
      <c r="R260" s="61"/>
    </row>
    <row r="261" spans="7:18" x14ac:dyDescent="0.25">
      <c r="G261" s="60"/>
      <c r="H261" s="61"/>
      <c r="R261" s="61"/>
    </row>
    <row r="262" spans="7:18" x14ac:dyDescent="0.25">
      <c r="G262" s="60"/>
      <c r="H262" s="61"/>
      <c r="R262" s="61"/>
    </row>
    <row r="263" spans="7:18" x14ac:dyDescent="0.25">
      <c r="G263" s="60"/>
      <c r="H263" s="61"/>
      <c r="R263" s="61"/>
    </row>
    <row r="264" spans="7:18" x14ac:dyDescent="0.25">
      <c r="G264" s="60"/>
      <c r="H264" s="61"/>
      <c r="R264" s="61"/>
    </row>
    <row r="265" spans="7:18" x14ac:dyDescent="0.25">
      <c r="G265" s="60"/>
      <c r="H265" s="61"/>
      <c r="R265" s="61"/>
    </row>
    <row r="266" spans="7:18" x14ac:dyDescent="0.25">
      <c r="G266" s="60"/>
      <c r="H266" s="61"/>
      <c r="R266" s="61"/>
    </row>
    <row r="267" spans="7:18" x14ac:dyDescent="0.25">
      <c r="G267" s="60"/>
      <c r="H267" s="61"/>
      <c r="R267" s="61"/>
    </row>
    <row r="268" spans="7:18" x14ac:dyDescent="0.25">
      <c r="G268" s="60"/>
      <c r="H268" s="61"/>
      <c r="R268" s="61"/>
    </row>
    <row r="269" spans="7:18" x14ac:dyDescent="0.25">
      <c r="G269" s="60"/>
      <c r="H269" s="61"/>
      <c r="R269" s="61"/>
    </row>
    <row r="270" spans="7:18" x14ac:dyDescent="0.25">
      <c r="G270" s="60"/>
      <c r="H270" s="61"/>
      <c r="R270" s="61"/>
    </row>
    <row r="271" spans="7:18" x14ac:dyDescent="0.25">
      <c r="G271" s="60"/>
      <c r="H271" s="61"/>
      <c r="R271" s="61"/>
    </row>
    <row r="272" spans="7:18" x14ac:dyDescent="0.25">
      <c r="G272" s="60"/>
      <c r="H272" s="61"/>
      <c r="R272" s="61"/>
    </row>
    <row r="273" spans="6:18" x14ac:dyDescent="0.25">
      <c r="G273" s="60"/>
      <c r="H273" s="61"/>
      <c r="R273" s="61"/>
    </row>
    <row r="274" spans="6:18" x14ac:dyDescent="0.25">
      <c r="G274" s="60"/>
      <c r="H274" s="61"/>
      <c r="R274" s="61"/>
    </row>
    <row r="275" spans="6:18" x14ac:dyDescent="0.25">
      <c r="G275" s="60"/>
      <c r="H275" s="61"/>
      <c r="R275" s="61"/>
    </row>
    <row r="276" spans="6:18" x14ac:dyDescent="0.25">
      <c r="G276" s="60"/>
      <c r="H276" s="61"/>
      <c r="R276" s="61"/>
    </row>
    <row r="277" spans="6:18" x14ac:dyDescent="0.25">
      <c r="G277" s="60"/>
      <c r="H277" s="61"/>
      <c r="R277" s="61"/>
    </row>
    <row r="278" spans="6:18" x14ac:dyDescent="0.25">
      <c r="G278" s="60"/>
      <c r="H278" s="61"/>
      <c r="R278" s="61"/>
    </row>
    <row r="279" spans="6:18" x14ac:dyDescent="0.25">
      <c r="G279" s="60"/>
      <c r="H279" s="61"/>
      <c r="R279" s="61"/>
    </row>
    <row r="280" spans="6:18" x14ac:dyDescent="0.25">
      <c r="G280" s="60"/>
      <c r="H280" s="61"/>
      <c r="R280" s="61"/>
    </row>
    <row r="281" spans="6:18" x14ac:dyDescent="0.25">
      <c r="G281" s="60"/>
      <c r="H281" s="61"/>
      <c r="R281" s="61"/>
    </row>
    <row r="282" spans="6:18" x14ac:dyDescent="0.25">
      <c r="G282" s="60"/>
      <c r="H282" s="61"/>
      <c r="R282" s="61"/>
    </row>
    <row r="283" spans="6:18" x14ac:dyDescent="0.25">
      <c r="F283" s="65"/>
      <c r="H283" s="48"/>
      <c r="R283" s="61"/>
    </row>
    <row r="284" spans="6:18" x14ac:dyDescent="0.25">
      <c r="F284" s="65"/>
      <c r="G284" s="60"/>
      <c r="H284" s="61"/>
      <c r="I284" s="62"/>
      <c r="J284" s="62"/>
      <c r="R284" s="61"/>
    </row>
    <row r="285" spans="6:18" x14ac:dyDescent="0.25">
      <c r="F285" s="65"/>
      <c r="G285" s="60"/>
      <c r="H285" s="61"/>
      <c r="I285" s="64"/>
      <c r="J285" s="55"/>
      <c r="R285" s="61"/>
    </row>
    <row r="286" spans="6:18" x14ac:dyDescent="0.25">
      <c r="F286" s="65"/>
      <c r="G286" s="60"/>
      <c r="H286" s="61"/>
      <c r="I286" s="63"/>
      <c r="J286" s="55"/>
      <c r="R286" s="61"/>
    </row>
    <row r="287" spans="6:18" x14ac:dyDescent="0.25">
      <c r="F287" s="65"/>
      <c r="G287" s="60"/>
      <c r="H287" s="61"/>
      <c r="I287" s="63"/>
      <c r="J287" s="55"/>
      <c r="R287" s="61"/>
    </row>
    <row r="288" spans="6:18" x14ac:dyDescent="0.25">
      <c r="F288" s="65"/>
      <c r="G288" s="60"/>
      <c r="H288" s="61"/>
      <c r="I288" s="63"/>
      <c r="J288" s="55"/>
      <c r="R288" s="61"/>
    </row>
    <row r="289" spans="6:18" x14ac:dyDescent="0.25">
      <c r="F289" s="65"/>
      <c r="G289" s="60"/>
      <c r="H289" s="61"/>
      <c r="I289" s="63"/>
      <c r="J289" s="55"/>
      <c r="R289" s="61"/>
    </row>
    <row r="290" spans="6:18" x14ac:dyDescent="0.25">
      <c r="F290" s="65"/>
      <c r="G290" s="60"/>
      <c r="H290" s="61"/>
      <c r="I290" s="63"/>
      <c r="J290" s="55"/>
      <c r="R290" s="61"/>
    </row>
    <row r="291" spans="6:18" x14ac:dyDescent="0.25">
      <c r="F291" s="65"/>
      <c r="G291" s="60"/>
      <c r="H291" s="61"/>
      <c r="I291" s="63"/>
      <c r="J291" s="55"/>
      <c r="R291" s="61"/>
    </row>
    <row r="292" spans="6:18" x14ac:dyDescent="0.25">
      <c r="F292" s="65"/>
      <c r="G292" s="60"/>
      <c r="H292" s="61"/>
      <c r="I292" s="63"/>
      <c r="J292" s="55"/>
      <c r="R292" s="61"/>
    </row>
    <row r="293" spans="6:18" x14ac:dyDescent="0.25">
      <c r="F293" s="65"/>
      <c r="G293" s="60"/>
      <c r="H293" s="61"/>
      <c r="I293" s="63"/>
      <c r="J293" s="55"/>
      <c r="R293" s="61"/>
    </row>
    <row r="294" spans="6:18" x14ac:dyDescent="0.25">
      <c r="F294" s="65"/>
      <c r="G294" s="60"/>
      <c r="H294" s="61"/>
      <c r="I294" s="63"/>
      <c r="J294" s="55"/>
      <c r="R294" s="61"/>
    </row>
    <row r="295" spans="6:18" x14ac:dyDescent="0.25">
      <c r="F295" s="65"/>
      <c r="G295" s="60"/>
      <c r="H295" s="61"/>
      <c r="I295" s="63"/>
      <c r="J295" s="55"/>
      <c r="R295" s="61"/>
    </row>
    <row r="296" spans="6:18" x14ac:dyDescent="0.25">
      <c r="F296" s="65"/>
      <c r="G296" s="60"/>
      <c r="H296" s="61"/>
      <c r="I296" s="63"/>
      <c r="J296" s="55"/>
      <c r="R296" s="61"/>
    </row>
    <row r="297" spans="6:18" x14ac:dyDescent="0.25">
      <c r="F297" s="65"/>
      <c r="G297" s="60"/>
      <c r="H297" s="61"/>
      <c r="I297" s="63"/>
      <c r="J297" s="55"/>
      <c r="R297" s="61"/>
    </row>
    <row r="298" spans="6:18" x14ac:dyDescent="0.25">
      <c r="F298" s="65"/>
      <c r="G298" s="60"/>
      <c r="H298" s="61"/>
      <c r="I298" s="63"/>
      <c r="J298" s="55"/>
      <c r="R298" s="61"/>
    </row>
    <row r="299" spans="6:18" x14ac:dyDescent="0.25">
      <c r="F299" s="65"/>
      <c r="G299" s="60"/>
      <c r="H299" s="61"/>
      <c r="I299" s="63"/>
      <c r="J299" s="55"/>
      <c r="R299" s="61"/>
    </row>
    <row r="300" spans="6:18" x14ac:dyDescent="0.25">
      <c r="F300" s="65"/>
      <c r="G300" s="60"/>
      <c r="H300" s="61"/>
      <c r="I300" s="63"/>
      <c r="J300" s="55"/>
      <c r="R300" s="61"/>
    </row>
    <row r="301" spans="6:18" x14ac:dyDescent="0.25">
      <c r="F301" s="65"/>
      <c r="G301" s="60"/>
      <c r="H301" s="61"/>
      <c r="I301" s="63"/>
      <c r="J301" s="55"/>
      <c r="R301" s="61"/>
    </row>
    <row r="302" spans="6:18" x14ac:dyDescent="0.25">
      <c r="F302" s="65"/>
      <c r="G302" s="60"/>
      <c r="H302" s="61"/>
      <c r="I302" s="63"/>
      <c r="J302" s="55"/>
      <c r="R302" s="61"/>
    </row>
    <row r="303" spans="6:18" x14ac:dyDescent="0.25">
      <c r="F303" s="65"/>
      <c r="G303" s="60"/>
      <c r="H303" s="61"/>
      <c r="I303" s="63"/>
      <c r="J303" s="55"/>
      <c r="R303" s="61"/>
    </row>
    <row r="304" spans="6:18" x14ac:dyDescent="0.25">
      <c r="F304" s="65"/>
      <c r="G304" s="60"/>
      <c r="H304" s="61"/>
      <c r="I304" s="63"/>
      <c r="J304" s="55"/>
      <c r="R304" s="61"/>
    </row>
    <row r="305" spans="6:18" x14ac:dyDescent="0.25">
      <c r="F305" s="65"/>
      <c r="G305" s="60"/>
      <c r="H305" s="61"/>
      <c r="I305" s="63"/>
      <c r="J305" s="55"/>
      <c r="R305" s="61"/>
    </row>
    <row r="306" spans="6:18" x14ac:dyDescent="0.25">
      <c r="F306" s="65"/>
      <c r="G306" s="60"/>
      <c r="H306" s="61"/>
      <c r="I306" s="63"/>
      <c r="J306" s="55"/>
      <c r="R306" s="61"/>
    </row>
    <row r="307" spans="6:18" x14ac:dyDescent="0.25">
      <c r="F307" s="65"/>
      <c r="G307" s="60"/>
      <c r="H307" s="61"/>
      <c r="I307" s="63"/>
      <c r="J307" s="55"/>
      <c r="R307" s="61"/>
    </row>
    <row r="308" spans="6:18" x14ac:dyDescent="0.25">
      <c r="F308" s="65"/>
      <c r="G308" s="60"/>
      <c r="H308" s="61"/>
      <c r="I308" s="63"/>
      <c r="J308" s="55"/>
      <c r="R308" s="61"/>
    </row>
    <row r="309" spans="6:18" x14ac:dyDescent="0.25">
      <c r="F309" s="65"/>
      <c r="G309" s="60"/>
      <c r="H309" s="61"/>
      <c r="I309" s="63"/>
      <c r="J309" s="55"/>
      <c r="R309" s="61"/>
    </row>
    <row r="310" spans="6:18" x14ac:dyDescent="0.25">
      <c r="F310" s="65"/>
      <c r="G310" s="60"/>
      <c r="H310" s="61"/>
      <c r="I310" s="63"/>
      <c r="J310" s="55"/>
      <c r="R310" s="61"/>
    </row>
    <row r="311" spans="6:18" x14ac:dyDescent="0.25">
      <c r="F311" s="65"/>
      <c r="G311" s="60"/>
      <c r="H311" s="61"/>
      <c r="I311" s="63"/>
      <c r="J311" s="55"/>
      <c r="R311" s="61"/>
    </row>
    <row r="312" spans="6:18" x14ac:dyDescent="0.25">
      <c r="F312" s="65"/>
      <c r="G312" s="60"/>
      <c r="H312" s="61"/>
      <c r="I312" s="63"/>
      <c r="J312" s="55"/>
      <c r="R312" s="61"/>
    </row>
    <row r="313" spans="6:18" x14ac:dyDescent="0.25">
      <c r="F313" s="65"/>
      <c r="G313" s="60"/>
      <c r="H313" s="61"/>
      <c r="I313" s="63"/>
      <c r="J313" s="55"/>
      <c r="R313" s="61"/>
    </row>
    <row r="314" spans="6:18" x14ac:dyDescent="0.25">
      <c r="F314" s="65"/>
      <c r="G314" s="60"/>
      <c r="H314" s="61"/>
      <c r="I314" s="63"/>
      <c r="J314" s="55"/>
      <c r="R314" s="61"/>
    </row>
    <row r="315" spans="6:18" x14ac:dyDescent="0.25">
      <c r="F315" s="65"/>
      <c r="G315" s="60"/>
      <c r="H315" s="61"/>
      <c r="I315" s="63"/>
      <c r="J315" s="55"/>
      <c r="R315" s="61"/>
    </row>
    <row r="316" spans="6:18" x14ac:dyDescent="0.25">
      <c r="F316" s="65"/>
      <c r="G316" s="60"/>
      <c r="H316" s="61"/>
      <c r="I316" s="63"/>
      <c r="J316" s="55"/>
      <c r="R316" s="61"/>
    </row>
    <row r="317" spans="6:18" x14ac:dyDescent="0.25">
      <c r="F317" s="65"/>
      <c r="G317" s="60"/>
      <c r="H317" s="61"/>
      <c r="I317" s="63"/>
      <c r="J317" s="55"/>
      <c r="R317" s="61"/>
    </row>
    <row r="318" spans="6:18" x14ac:dyDescent="0.25">
      <c r="F318" s="65"/>
      <c r="G318" s="60"/>
      <c r="H318" s="61"/>
      <c r="I318" s="63"/>
      <c r="J318" s="55"/>
      <c r="R318" s="61"/>
    </row>
    <row r="319" spans="6:18" x14ac:dyDescent="0.25">
      <c r="F319" s="65"/>
      <c r="G319" s="60"/>
      <c r="H319" s="61"/>
      <c r="I319" s="63"/>
      <c r="J319" s="55"/>
      <c r="R319" s="61"/>
    </row>
    <row r="320" spans="6:18" x14ac:dyDescent="0.25">
      <c r="F320" s="65"/>
      <c r="G320" s="60"/>
      <c r="H320" s="61"/>
      <c r="I320" s="63"/>
      <c r="J320" s="55"/>
      <c r="R320" s="61"/>
    </row>
    <row r="321" spans="6:18" x14ac:dyDescent="0.25">
      <c r="F321" s="65"/>
      <c r="G321" s="60"/>
      <c r="H321" s="61"/>
      <c r="I321" s="63"/>
      <c r="J321" s="55"/>
      <c r="R321" s="61"/>
    </row>
    <row r="322" spans="6:18" x14ac:dyDescent="0.25">
      <c r="F322" s="65"/>
      <c r="G322" s="60"/>
      <c r="H322" s="61"/>
      <c r="I322" s="63"/>
      <c r="J322" s="55"/>
      <c r="R322" s="61"/>
    </row>
    <row r="323" spans="6:18" x14ac:dyDescent="0.25">
      <c r="F323" s="65"/>
      <c r="G323" s="60"/>
      <c r="H323" s="61"/>
      <c r="I323" s="63"/>
      <c r="J323" s="55"/>
      <c r="R323" s="61"/>
    </row>
    <row r="324" spans="6:18" x14ac:dyDescent="0.25">
      <c r="F324" s="65"/>
      <c r="G324" s="60"/>
      <c r="H324" s="61"/>
      <c r="I324" s="63"/>
      <c r="J324" s="55"/>
      <c r="R324" s="61"/>
    </row>
    <row r="325" spans="6:18" x14ac:dyDescent="0.25">
      <c r="F325" s="65"/>
      <c r="G325" s="60"/>
      <c r="H325" s="61"/>
      <c r="I325" s="63"/>
      <c r="J325" s="55"/>
      <c r="R325" s="61"/>
    </row>
    <row r="326" spans="6:18" x14ac:dyDescent="0.25">
      <c r="F326" s="65"/>
      <c r="G326" s="60"/>
      <c r="H326" s="61"/>
      <c r="I326" s="63"/>
      <c r="J326" s="55"/>
      <c r="R326" s="61"/>
    </row>
    <row r="327" spans="6:18" x14ac:dyDescent="0.25">
      <c r="F327" s="65"/>
      <c r="G327" s="60"/>
      <c r="H327" s="61"/>
      <c r="I327" s="63"/>
      <c r="J327" s="55"/>
      <c r="R327" s="61"/>
    </row>
    <row r="328" spans="6:18" x14ac:dyDescent="0.25">
      <c r="F328" s="65"/>
      <c r="G328" s="60"/>
      <c r="H328" s="61"/>
      <c r="I328" s="63"/>
      <c r="J328" s="55"/>
      <c r="R328" s="61"/>
    </row>
    <row r="329" spans="6:18" x14ac:dyDescent="0.25">
      <c r="F329" s="65"/>
      <c r="G329" s="60"/>
      <c r="H329" s="61"/>
      <c r="I329" s="63"/>
      <c r="J329" s="55"/>
      <c r="R329" s="61"/>
    </row>
    <row r="330" spans="6:18" x14ac:dyDescent="0.25">
      <c r="F330" s="65"/>
      <c r="G330" s="60"/>
      <c r="H330" s="61"/>
      <c r="I330" s="63"/>
      <c r="J330" s="55"/>
      <c r="R330" s="61"/>
    </row>
    <row r="331" spans="6:18" x14ac:dyDescent="0.25">
      <c r="F331" s="65"/>
      <c r="G331" s="60"/>
      <c r="H331" s="61"/>
      <c r="I331" s="63"/>
      <c r="J331" s="55"/>
      <c r="R331" s="61"/>
    </row>
    <row r="332" spans="6:18" x14ac:dyDescent="0.25">
      <c r="F332" s="65"/>
      <c r="G332" s="60"/>
      <c r="H332" s="61"/>
      <c r="I332" s="63"/>
      <c r="J332" s="55"/>
      <c r="R332" s="61"/>
    </row>
    <row r="333" spans="6:18" x14ac:dyDescent="0.25">
      <c r="F333" s="65"/>
      <c r="G333" s="60"/>
      <c r="H333" s="61"/>
      <c r="I333" s="63"/>
      <c r="J333" s="55"/>
      <c r="R333" s="61"/>
    </row>
    <row r="334" spans="6:18" x14ac:dyDescent="0.25">
      <c r="F334" s="65"/>
      <c r="G334" s="60"/>
      <c r="H334" s="61"/>
      <c r="I334" s="63"/>
      <c r="J334" s="55"/>
      <c r="R334" s="61"/>
    </row>
    <row r="335" spans="6:18" x14ac:dyDescent="0.25">
      <c r="F335" s="65"/>
      <c r="G335" s="60"/>
      <c r="H335" s="61"/>
      <c r="I335" s="63"/>
      <c r="J335" s="55"/>
      <c r="R335" s="61"/>
    </row>
    <row r="336" spans="6:18" x14ac:dyDescent="0.25">
      <c r="F336" s="65"/>
      <c r="G336" s="60"/>
      <c r="H336" s="61"/>
      <c r="I336" s="63"/>
      <c r="J336" s="55"/>
      <c r="R336" s="61"/>
    </row>
    <row r="337" spans="6:18" x14ac:dyDescent="0.25">
      <c r="F337" s="65"/>
      <c r="G337" s="60"/>
      <c r="H337" s="61"/>
      <c r="I337" s="63"/>
      <c r="J337" s="55"/>
      <c r="R337" s="61"/>
    </row>
    <row r="338" spans="6:18" x14ac:dyDescent="0.25">
      <c r="F338" s="65"/>
      <c r="G338" s="60"/>
      <c r="H338" s="61"/>
      <c r="I338" s="63"/>
      <c r="J338" s="55"/>
      <c r="R338" s="61"/>
    </row>
    <row r="339" spans="6:18" x14ac:dyDescent="0.25">
      <c r="F339" s="65"/>
      <c r="G339" s="60"/>
      <c r="H339" s="61"/>
      <c r="I339" s="63"/>
      <c r="J339" s="55"/>
      <c r="R339" s="61"/>
    </row>
    <row r="340" spans="6:18" x14ac:dyDescent="0.25">
      <c r="F340" s="65"/>
      <c r="G340" s="60"/>
      <c r="H340" s="61"/>
      <c r="I340" s="63"/>
      <c r="J340" s="55"/>
      <c r="R340" s="61"/>
    </row>
    <row r="341" spans="6:18" x14ac:dyDescent="0.25">
      <c r="F341" s="65"/>
      <c r="G341" s="60"/>
      <c r="H341" s="61"/>
      <c r="I341" s="63"/>
      <c r="J341" s="55"/>
      <c r="R341" s="61"/>
    </row>
    <row r="342" spans="6:18" x14ac:dyDescent="0.25">
      <c r="F342" s="65"/>
      <c r="G342" s="60"/>
      <c r="H342" s="61"/>
      <c r="I342" s="63"/>
      <c r="J342" s="55"/>
      <c r="R342" s="61"/>
    </row>
    <row r="343" spans="6:18" x14ac:dyDescent="0.25">
      <c r="F343" s="65"/>
      <c r="G343" s="60"/>
      <c r="H343" s="61"/>
      <c r="I343" s="63"/>
      <c r="J343" s="55"/>
      <c r="R343" s="61"/>
    </row>
    <row r="344" spans="6:18" x14ac:dyDescent="0.25">
      <c r="F344" s="65"/>
      <c r="G344" s="60"/>
      <c r="H344" s="61"/>
      <c r="I344" s="63"/>
      <c r="J344" s="55"/>
      <c r="R344" s="61"/>
    </row>
    <row r="345" spans="6:18" x14ac:dyDescent="0.25">
      <c r="F345" s="65"/>
      <c r="G345" s="60"/>
      <c r="H345" s="61"/>
      <c r="I345" s="63"/>
      <c r="J345" s="55"/>
      <c r="R345" s="61"/>
    </row>
    <row r="346" spans="6:18" x14ac:dyDescent="0.25">
      <c r="F346" s="65"/>
      <c r="G346" s="60"/>
      <c r="H346" s="61"/>
      <c r="I346" s="63"/>
      <c r="J346" s="55"/>
      <c r="R346" s="61"/>
    </row>
    <row r="347" spans="6:18" x14ac:dyDescent="0.25">
      <c r="F347" s="65"/>
      <c r="G347" s="60"/>
      <c r="H347" s="61"/>
      <c r="I347" s="63"/>
      <c r="J347" s="55"/>
      <c r="R347" s="61"/>
    </row>
    <row r="348" spans="6:18" x14ac:dyDescent="0.25">
      <c r="F348" s="65"/>
      <c r="G348" s="60"/>
      <c r="H348" s="61"/>
      <c r="I348" s="63"/>
      <c r="J348" s="55"/>
      <c r="R348" s="61"/>
    </row>
    <row r="349" spans="6:18" x14ac:dyDescent="0.25">
      <c r="F349" s="65"/>
      <c r="G349" s="60"/>
      <c r="H349" s="61"/>
      <c r="I349" s="63"/>
      <c r="J349" s="55"/>
      <c r="R349" s="61"/>
    </row>
    <row r="350" spans="6:18" x14ac:dyDescent="0.25">
      <c r="F350" s="65"/>
      <c r="G350" s="60"/>
      <c r="H350" s="61"/>
      <c r="I350" s="63"/>
      <c r="J350" s="55"/>
      <c r="R350" s="61"/>
    </row>
    <row r="351" spans="6:18" x14ac:dyDescent="0.25">
      <c r="F351" s="65"/>
      <c r="G351" s="60"/>
      <c r="H351" s="61"/>
      <c r="I351" s="63"/>
      <c r="J351" s="55"/>
      <c r="R351" s="61"/>
    </row>
    <row r="352" spans="6:18" x14ac:dyDescent="0.25">
      <c r="F352" s="65"/>
      <c r="G352" s="60"/>
      <c r="H352" s="61"/>
      <c r="I352" s="63"/>
      <c r="J352" s="55"/>
      <c r="R352" s="61"/>
    </row>
    <row r="353" spans="6:18" x14ac:dyDescent="0.25">
      <c r="F353" s="65"/>
      <c r="G353" s="60"/>
      <c r="H353" s="61"/>
      <c r="I353" s="63"/>
      <c r="J353" s="55"/>
      <c r="R353" s="61"/>
    </row>
    <row r="354" spans="6:18" x14ac:dyDescent="0.25">
      <c r="F354" s="65"/>
      <c r="G354" s="60"/>
      <c r="H354" s="61"/>
      <c r="I354" s="63"/>
      <c r="J354" s="55"/>
      <c r="R354" s="61"/>
    </row>
    <row r="355" spans="6:18" x14ac:dyDescent="0.25">
      <c r="F355" s="65"/>
      <c r="G355" s="60"/>
      <c r="H355" s="61"/>
      <c r="I355" s="63"/>
      <c r="J355" s="55"/>
      <c r="R355" s="61"/>
    </row>
    <row r="356" spans="6:18" x14ac:dyDescent="0.25">
      <c r="F356" s="65"/>
      <c r="G356" s="60"/>
      <c r="H356" s="61"/>
      <c r="I356" s="63"/>
      <c r="J356" s="55"/>
      <c r="R356" s="61"/>
    </row>
    <row r="357" spans="6:18" x14ac:dyDescent="0.25">
      <c r="F357" s="65"/>
      <c r="G357" s="60"/>
      <c r="H357" s="61"/>
      <c r="I357" s="63"/>
      <c r="J357" s="55"/>
      <c r="R357" s="61"/>
    </row>
    <row r="358" spans="6:18" x14ac:dyDescent="0.25">
      <c r="F358" s="65"/>
      <c r="G358" s="60"/>
      <c r="H358" s="61"/>
      <c r="I358" s="63"/>
      <c r="J358" s="55"/>
      <c r="R358" s="61"/>
    </row>
    <row r="359" spans="6:18" x14ac:dyDescent="0.25">
      <c r="F359" s="65"/>
      <c r="G359" s="60"/>
      <c r="H359" s="61"/>
      <c r="I359" s="63"/>
      <c r="J359" s="55"/>
      <c r="R359" s="61"/>
    </row>
    <row r="360" spans="6:18" x14ac:dyDescent="0.25">
      <c r="F360" s="65"/>
      <c r="G360" s="60"/>
      <c r="H360" s="61"/>
      <c r="I360" s="63"/>
      <c r="J360" s="55"/>
      <c r="R360" s="61"/>
    </row>
    <row r="361" spans="6:18" x14ac:dyDescent="0.25">
      <c r="F361" s="65"/>
      <c r="G361" s="60"/>
      <c r="H361" s="61"/>
      <c r="I361" s="63"/>
      <c r="J361" s="55"/>
      <c r="R361" s="61"/>
    </row>
    <row r="362" spans="6:18" x14ac:dyDescent="0.25">
      <c r="F362" s="65"/>
      <c r="G362" s="60"/>
      <c r="H362" s="61"/>
      <c r="I362" s="63"/>
      <c r="J362" s="55"/>
      <c r="R362" s="61"/>
    </row>
    <row r="363" spans="6:18" x14ac:dyDescent="0.25">
      <c r="F363" s="65"/>
      <c r="G363" s="60"/>
      <c r="H363" s="61"/>
      <c r="I363" s="63"/>
      <c r="J363" s="55"/>
      <c r="R363" s="61"/>
    </row>
    <row r="364" spans="6:18" x14ac:dyDescent="0.25">
      <c r="F364" s="65"/>
      <c r="G364" s="60"/>
      <c r="H364" s="61"/>
      <c r="I364" s="63"/>
      <c r="J364" s="55"/>
      <c r="R364" s="61"/>
    </row>
    <row r="365" spans="6:18" x14ac:dyDescent="0.25">
      <c r="F365" s="65"/>
      <c r="G365" s="60"/>
      <c r="H365" s="61"/>
      <c r="I365" s="63"/>
      <c r="J365" s="55"/>
      <c r="R365" s="61"/>
    </row>
    <row r="366" spans="6:18" x14ac:dyDescent="0.25">
      <c r="F366" s="65"/>
      <c r="G366" s="60"/>
      <c r="H366" s="61"/>
      <c r="I366" s="63"/>
      <c r="J366" s="55"/>
      <c r="R366" s="61"/>
    </row>
    <row r="367" spans="6:18" x14ac:dyDescent="0.25">
      <c r="F367" s="65"/>
      <c r="G367" s="60"/>
      <c r="H367" s="61"/>
      <c r="I367" s="63"/>
      <c r="J367" s="55"/>
      <c r="R367" s="61"/>
    </row>
    <row r="368" spans="6:18" x14ac:dyDescent="0.25">
      <c r="F368" s="65"/>
      <c r="G368" s="60"/>
      <c r="H368" s="61"/>
      <c r="I368" s="63"/>
      <c r="J368" s="55"/>
      <c r="R368" s="61"/>
    </row>
    <row r="369" spans="6:18" x14ac:dyDescent="0.25">
      <c r="F369" s="65"/>
      <c r="G369" s="60"/>
      <c r="H369" s="61"/>
      <c r="I369" s="63"/>
      <c r="J369" s="55"/>
      <c r="R369" s="61"/>
    </row>
    <row r="370" spans="6:18" x14ac:dyDescent="0.25">
      <c r="F370" s="65"/>
      <c r="G370" s="60"/>
      <c r="H370" s="61"/>
      <c r="I370" s="63"/>
      <c r="J370" s="55"/>
      <c r="R370" s="61"/>
    </row>
    <row r="371" spans="6:18" x14ac:dyDescent="0.25">
      <c r="F371" s="65"/>
      <c r="G371" s="60"/>
      <c r="H371" s="61"/>
      <c r="I371" s="63"/>
      <c r="J371" s="55"/>
      <c r="R371" s="61"/>
    </row>
    <row r="372" spans="6:18" x14ac:dyDescent="0.25">
      <c r="F372" s="65"/>
      <c r="G372" s="60"/>
      <c r="H372" s="61"/>
      <c r="I372" s="63"/>
      <c r="J372" s="55"/>
      <c r="R372" s="61"/>
    </row>
    <row r="373" spans="6:18" x14ac:dyDescent="0.25">
      <c r="F373" s="65"/>
      <c r="G373" s="60"/>
      <c r="H373" s="61"/>
      <c r="I373" s="63"/>
      <c r="J373" s="55"/>
      <c r="R373" s="61"/>
    </row>
    <row r="374" spans="6:18" x14ac:dyDescent="0.25">
      <c r="F374" s="65"/>
      <c r="G374" s="60"/>
      <c r="H374" s="61"/>
      <c r="I374" s="63"/>
      <c r="J374" s="55"/>
      <c r="R374" s="61"/>
    </row>
    <row r="375" spans="6:18" x14ac:dyDescent="0.25">
      <c r="F375" s="65"/>
      <c r="G375" s="60"/>
      <c r="H375" s="61"/>
      <c r="I375" s="63"/>
      <c r="J375" s="55"/>
      <c r="R375" s="61"/>
    </row>
    <row r="376" spans="6:18" x14ac:dyDescent="0.25">
      <c r="F376" s="65"/>
      <c r="G376" s="60"/>
      <c r="H376" s="61"/>
      <c r="I376" s="63"/>
      <c r="J376" s="55"/>
      <c r="R376" s="61"/>
    </row>
    <row r="377" spans="6:18" x14ac:dyDescent="0.25">
      <c r="F377" s="65"/>
      <c r="G377" s="60"/>
      <c r="H377" s="61"/>
      <c r="I377" s="63"/>
      <c r="J377" s="55"/>
      <c r="R377" s="61"/>
    </row>
    <row r="378" spans="6:18" x14ac:dyDescent="0.25">
      <c r="F378" s="65"/>
      <c r="G378" s="60"/>
      <c r="H378" s="61"/>
      <c r="I378" s="63"/>
      <c r="J378" s="55"/>
      <c r="R378" s="61"/>
    </row>
    <row r="379" spans="6:18" x14ac:dyDescent="0.25">
      <c r="F379" s="65"/>
      <c r="G379" s="60"/>
      <c r="H379" s="61"/>
      <c r="I379" s="63"/>
      <c r="J379" s="55"/>
      <c r="R379" s="61"/>
    </row>
    <row r="380" spans="6:18" x14ac:dyDescent="0.25">
      <c r="F380" s="65"/>
      <c r="G380" s="60"/>
      <c r="H380" s="61"/>
      <c r="I380" s="63"/>
      <c r="J380" s="55"/>
      <c r="R380" s="61"/>
    </row>
    <row r="381" spans="6:18" x14ac:dyDescent="0.25">
      <c r="F381" s="65"/>
      <c r="G381" s="60"/>
      <c r="H381" s="61"/>
      <c r="I381" s="63"/>
      <c r="J381" s="55"/>
      <c r="R381" s="61"/>
    </row>
    <row r="382" spans="6:18" x14ac:dyDescent="0.25">
      <c r="F382" s="65"/>
      <c r="G382" s="60"/>
      <c r="H382" s="61"/>
      <c r="I382" s="63"/>
      <c r="J382" s="55"/>
      <c r="R382" s="61"/>
    </row>
    <row r="383" spans="6:18" x14ac:dyDescent="0.25">
      <c r="F383" s="65"/>
      <c r="G383" s="60"/>
      <c r="H383" s="61"/>
      <c r="I383" s="63"/>
      <c r="J383" s="55"/>
      <c r="R383" s="61"/>
    </row>
    <row r="384" spans="6:18" x14ac:dyDescent="0.25">
      <c r="F384" s="65"/>
      <c r="G384" s="60"/>
      <c r="H384" s="61"/>
      <c r="I384" s="63"/>
      <c r="J384" s="55"/>
      <c r="R384" s="61"/>
    </row>
    <row r="385" spans="6:18" x14ac:dyDescent="0.25">
      <c r="F385" s="65"/>
      <c r="G385" s="60"/>
      <c r="H385" s="61"/>
      <c r="I385" s="63"/>
      <c r="J385" s="55"/>
      <c r="R385" s="61"/>
    </row>
    <row r="386" spans="6:18" x14ac:dyDescent="0.25">
      <c r="F386" s="65"/>
      <c r="G386" s="60"/>
      <c r="H386" s="61"/>
      <c r="I386" s="63"/>
      <c r="J386" s="55"/>
      <c r="R386" s="61"/>
    </row>
    <row r="387" spans="6:18" x14ac:dyDescent="0.25">
      <c r="F387" s="65"/>
      <c r="G387" s="60"/>
      <c r="H387" s="61"/>
      <c r="I387" s="63"/>
      <c r="J387" s="55"/>
      <c r="R387" s="61"/>
    </row>
    <row r="388" spans="6:18" x14ac:dyDescent="0.25">
      <c r="F388" s="65"/>
      <c r="G388" s="60"/>
      <c r="H388" s="61"/>
      <c r="I388" s="63"/>
      <c r="J388" s="55"/>
      <c r="R388" s="61"/>
    </row>
    <row r="389" spans="6:18" x14ac:dyDescent="0.25">
      <c r="F389" s="65"/>
      <c r="G389" s="60"/>
      <c r="H389" s="61"/>
      <c r="I389" s="63"/>
      <c r="J389" s="55"/>
      <c r="R389" s="61"/>
    </row>
    <row r="390" spans="6:18" x14ac:dyDescent="0.25">
      <c r="F390" s="65"/>
      <c r="G390" s="60"/>
      <c r="H390" s="61"/>
      <c r="I390" s="63"/>
      <c r="J390" s="55"/>
      <c r="R390" s="61"/>
    </row>
    <row r="391" spans="6:18" x14ac:dyDescent="0.25">
      <c r="F391" s="65"/>
      <c r="G391" s="60"/>
      <c r="H391" s="61"/>
      <c r="I391" s="63"/>
      <c r="J391" s="55"/>
      <c r="R391" s="61"/>
    </row>
    <row r="392" spans="6:18" x14ac:dyDescent="0.25">
      <c r="F392" s="65"/>
      <c r="G392" s="60"/>
      <c r="H392" s="61"/>
      <c r="I392" s="63"/>
      <c r="J392" s="55"/>
      <c r="R392" s="61"/>
    </row>
    <row r="393" spans="6:18" x14ac:dyDescent="0.25">
      <c r="F393" s="65"/>
      <c r="G393" s="60"/>
      <c r="H393" s="61"/>
      <c r="I393" s="63"/>
      <c r="J393" s="55"/>
      <c r="R393" s="61"/>
    </row>
    <row r="394" spans="6:18" x14ac:dyDescent="0.25">
      <c r="F394" s="65"/>
      <c r="G394" s="60"/>
      <c r="H394" s="61"/>
      <c r="I394" s="63"/>
      <c r="J394" s="55"/>
      <c r="R394" s="61"/>
    </row>
    <row r="395" spans="6:18" x14ac:dyDescent="0.25">
      <c r="F395" s="65"/>
      <c r="G395" s="60"/>
      <c r="H395" s="61"/>
      <c r="I395" s="63"/>
      <c r="J395" s="55"/>
      <c r="R395" s="61"/>
    </row>
    <row r="396" spans="6:18" x14ac:dyDescent="0.25">
      <c r="F396" s="65"/>
      <c r="G396" s="60"/>
      <c r="H396" s="61"/>
      <c r="I396" s="63"/>
      <c r="J396" s="55"/>
      <c r="R396" s="61"/>
    </row>
    <row r="397" spans="6:18" x14ac:dyDescent="0.25">
      <c r="F397" s="65"/>
      <c r="G397" s="60"/>
      <c r="H397" s="61"/>
      <c r="I397" s="63"/>
      <c r="J397" s="55"/>
      <c r="R397" s="61"/>
    </row>
    <row r="398" spans="6:18" x14ac:dyDescent="0.25">
      <c r="F398" s="65"/>
      <c r="G398" s="60"/>
      <c r="H398" s="61"/>
      <c r="I398" s="63"/>
      <c r="J398" s="55"/>
      <c r="R398" s="61"/>
    </row>
    <row r="399" spans="6:18" x14ac:dyDescent="0.25">
      <c r="F399" s="65"/>
      <c r="G399" s="60"/>
      <c r="H399" s="61"/>
      <c r="I399" s="63"/>
      <c r="J399" s="55"/>
      <c r="R399" s="61"/>
    </row>
    <row r="400" spans="6:18" x14ac:dyDescent="0.25">
      <c r="F400" s="65"/>
      <c r="G400" s="60"/>
      <c r="H400" s="61"/>
      <c r="I400" s="63"/>
      <c r="J400" s="55"/>
      <c r="R400" s="61"/>
    </row>
    <row r="401" spans="6:18" x14ac:dyDescent="0.25">
      <c r="F401" s="65"/>
      <c r="G401" s="60"/>
      <c r="H401" s="61"/>
      <c r="I401" s="63"/>
      <c r="J401" s="55"/>
      <c r="R401" s="61"/>
    </row>
    <row r="402" spans="6:18" x14ac:dyDescent="0.25">
      <c r="F402" s="65"/>
      <c r="G402" s="60"/>
      <c r="H402" s="61"/>
      <c r="I402" s="63"/>
      <c r="J402" s="55"/>
      <c r="R402" s="61"/>
    </row>
    <row r="403" spans="6:18" x14ac:dyDescent="0.25">
      <c r="F403" s="65"/>
      <c r="G403" s="60"/>
      <c r="H403" s="61"/>
      <c r="I403" s="63"/>
      <c r="J403" s="55"/>
      <c r="R403" s="61"/>
    </row>
    <row r="404" spans="6:18" x14ac:dyDescent="0.25">
      <c r="F404" s="65"/>
      <c r="G404" s="60"/>
      <c r="H404" s="61"/>
      <c r="I404" s="63"/>
      <c r="J404" s="55"/>
      <c r="R404" s="61"/>
    </row>
    <row r="405" spans="6:18" x14ac:dyDescent="0.25">
      <c r="F405" s="65"/>
      <c r="G405" s="60"/>
      <c r="H405" s="61"/>
      <c r="I405" s="63"/>
      <c r="J405" s="55"/>
      <c r="R405" s="61"/>
    </row>
    <row r="406" spans="6:18" x14ac:dyDescent="0.25">
      <c r="F406" s="65"/>
      <c r="G406" s="60"/>
      <c r="H406" s="61"/>
      <c r="I406" s="63"/>
      <c r="J406" s="55"/>
      <c r="R406" s="61"/>
    </row>
    <row r="407" spans="6:18" x14ac:dyDescent="0.25">
      <c r="F407" s="65"/>
      <c r="G407" s="60"/>
      <c r="H407" s="61"/>
      <c r="I407" s="63"/>
      <c r="J407" s="55"/>
      <c r="R407" s="61"/>
    </row>
    <row r="408" spans="6:18" x14ac:dyDescent="0.25">
      <c r="F408" s="65"/>
      <c r="G408" s="60"/>
      <c r="H408" s="61"/>
      <c r="I408" s="63"/>
      <c r="J408" s="55"/>
      <c r="R408" s="61"/>
    </row>
    <row r="409" spans="6:18" x14ac:dyDescent="0.25">
      <c r="F409" s="65"/>
      <c r="G409" s="60"/>
      <c r="H409" s="61"/>
      <c r="I409" s="63"/>
      <c r="J409" s="55"/>
      <c r="R409" s="61"/>
    </row>
    <row r="410" spans="6:18" x14ac:dyDescent="0.25">
      <c r="F410" s="65"/>
      <c r="G410" s="60"/>
      <c r="H410" s="61"/>
      <c r="I410" s="63"/>
      <c r="J410" s="55"/>
      <c r="R410" s="61"/>
    </row>
    <row r="411" spans="6:18" x14ac:dyDescent="0.25">
      <c r="F411" s="65"/>
      <c r="G411" s="60"/>
      <c r="H411" s="61"/>
      <c r="I411" s="63"/>
      <c r="J411" s="55"/>
      <c r="R411" s="61"/>
    </row>
    <row r="412" spans="6:18" x14ac:dyDescent="0.25">
      <c r="F412" s="65"/>
      <c r="G412" s="60"/>
      <c r="H412" s="61"/>
      <c r="I412" s="63"/>
      <c r="J412" s="55"/>
      <c r="R412" s="61"/>
    </row>
    <row r="413" spans="6:18" x14ac:dyDescent="0.25">
      <c r="F413" s="65"/>
      <c r="G413" s="60"/>
      <c r="H413" s="61"/>
      <c r="I413" s="63"/>
      <c r="J413" s="55"/>
      <c r="R413" s="61"/>
    </row>
    <row r="414" spans="6:18" x14ac:dyDescent="0.25">
      <c r="F414" s="65"/>
      <c r="G414" s="60"/>
      <c r="H414" s="61"/>
      <c r="I414" s="63"/>
      <c r="J414" s="55"/>
      <c r="R414" s="61"/>
    </row>
    <row r="415" spans="6:18" x14ac:dyDescent="0.25">
      <c r="F415" s="65"/>
      <c r="G415" s="60"/>
      <c r="H415" s="61"/>
      <c r="I415" s="63"/>
      <c r="J415" s="55"/>
      <c r="R415" s="61"/>
    </row>
    <row r="416" spans="6:18" x14ac:dyDescent="0.25">
      <c r="F416" s="65"/>
      <c r="G416" s="60"/>
      <c r="H416" s="61"/>
      <c r="I416" s="63"/>
      <c r="J416" s="55"/>
      <c r="R416" s="61"/>
    </row>
    <row r="417" spans="6:18" x14ac:dyDescent="0.25">
      <c r="F417" s="65"/>
      <c r="G417" s="60"/>
      <c r="H417" s="61"/>
      <c r="I417" s="63"/>
      <c r="J417" s="55"/>
      <c r="R417" s="61"/>
    </row>
    <row r="418" spans="6:18" x14ac:dyDescent="0.25">
      <c r="F418" s="65"/>
      <c r="G418" s="60"/>
      <c r="H418" s="61"/>
      <c r="I418" s="63"/>
      <c r="J418" s="55"/>
      <c r="R418" s="61"/>
    </row>
    <row r="419" spans="6:18" x14ac:dyDescent="0.25">
      <c r="F419" s="65"/>
      <c r="G419" s="60"/>
      <c r="H419" s="61"/>
      <c r="I419" s="63"/>
      <c r="J419" s="55"/>
      <c r="R419" s="61"/>
    </row>
    <row r="420" spans="6:18" x14ac:dyDescent="0.25">
      <c r="F420" s="65"/>
      <c r="G420" s="60"/>
      <c r="H420" s="61"/>
      <c r="I420" s="63"/>
      <c r="J420" s="55"/>
      <c r="R420" s="61"/>
    </row>
    <row r="421" spans="6:18" x14ac:dyDescent="0.25">
      <c r="F421" s="65"/>
      <c r="G421" s="60"/>
      <c r="H421" s="61"/>
      <c r="I421" s="63"/>
      <c r="J421" s="55"/>
      <c r="R421" s="61"/>
    </row>
    <row r="422" spans="6:18" x14ac:dyDescent="0.25">
      <c r="F422" s="65"/>
      <c r="G422" s="60"/>
      <c r="H422" s="61"/>
      <c r="I422" s="63"/>
      <c r="J422" s="55"/>
      <c r="R422" s="61"/>
    </row>
    <row r="423" spans="6:18" x14ac:dyDescent="0.25">
      <c r="F423" s="65"/>
      <c r="G423" s="60"/>
      <c r="H423" s="61"/>
      <c r="I423" s="63"/>
      <c r="J423" s="55"/>
      <c r="R423" s="61"/>
    </row>
    <row r="424" spans="6:18" x14ac:dyDescent="0.25">
      <c r="F424" s="65"/>
      <c r="G424" s="60"/>
      <c r="H424" s="61"/>
      <c r="I424" s="63"/>
      <c r="J424" s="55"/>
      <c r="R424" s="61"/>
    </row>
    <row r="425" spans="6:18" x14ac:dyDescent="0.25">
      <c r="F425" s="65"/>
      <c r="G425" s="60"/>
      <c r="H425" s="61"/>
      <c r="I425" s="63"/>
      <c r="J425" s="55"/>
      <c r="R425" s="61"/>
    </row>
    <row r="426" spans="6:18" x14ac:dyDescent="0.25">
      <c r="F426" s="65"/>
      <c r="G426" s="60"/>
      <c r="H426" s="61"/>
      <c r="I426" s="63"/>
      <c r="J426" s="55"/>
      <c r="R426" s="61"/>
    </row>
    <row r="427" spans="6:18" x14ac:dyDescent="0.25">
      <c r="F427" s="65"/>
      <c r="G427" s="60"/>
      <c r="H427" s="61"/>
      <c r="I427" s="63"/>
      <c r="J427" s="55"/>
      <c r="R427" s="61"/>
    </row>
    <row r="428" spans="6:18" x14ac:dyDescent="0.25">
      <c r="F428" s="65"/>
      <c r="G428" s="60"/>
      <c r="H428" s="61"/>
      <c r="I428" s="63"/>
      <c r="J428" s="55"/>
      <c r="R428" s="61"/>
    </row>
    <row r="429" spans="6:18" x14ac:dyDescent="0.25">
      <c r="F429" s="65"/>
      <c r="G429" s="60"/>
      <c r="H429" s="61"/>
      <c r="I429" s="63"/>
      <c r="J429" s="55"/>
      <c r="R429" s="61"/>
    </row>
    <row r="430" spans="6:18" x14ac:dyDescent="0.25">
      <c r="F430" s="65"/>
      <c r="G430" s="60"/>
      <c r="H430" s="61"/>
      <c r="I430" s="63"/>
      <c r="J430" s="55"/>
      <c r="R430" s="61"/>
    </row>
    <row r="431" spans="6:18" x14ac:dyDescent="0.25">
      <c r="F431" s="65"/>
      <c r="G431" s="60"/>
      <c r="H431" s="61"/>
      <c r="I431" s="63"/>
      <c r="J431" s="55"/>
      <c r="R431" s="61"/>
    </row>
    <row r="432" spans="6:18" x14ac:dyDescent="0.25">
      <c r="F432" s="65"/>
      <c r="G432" s="60"/>
      <c r="H432" s="61"/>
      <c r="I432" s="63"/>
      <c r="J432" s="55"/>
      <c r="R432" s="61"/>
    </row>
    <row r="433" spans="6:18" x14ac:dyDescent="0.25">
      <c r="F433" s="65"/>
      <c r="G433" s="60"/>
      <c r="H433" s="61"/>
      <c r="I433" s="63"/>
      <c r="J433" s="55"/>
      <c r="R433" s="61"/>
    </row>
    <row r="434" spans="6:18" x14ac:dyDescent="0.25">
      <c r="F434" s="65"/>
      <c r="G434" s="60"/>
      <c r="H434" s="61"/>
      <c r="I434" s="63"/>
      <c r="J434" s="55"/>
      <c r="R434" s="61"/>
    </row>
    <row r="435" spans="6:18" x14ac:dyDescent="0.25">
      <c r="F435" s="65"/>
      <c r="G435" s="60"/>
      <c r="H435" s="61"/>
      <c r="I435" s="63"/>
      <c r="J435" s="55"/>
      <c r="R435" s="61"/>
    </row>
    <row r="436" spans="6:18" x14ac:dyDescent="0.25">
      <c r="F436" s="65"/>
      <c r="G436" s="60"/>
      <c r="H436" s="61"/>
      <c r="I436" s="63"/>
      <c r="J436" s="55"/>
      <c r="R436" s="61"/>
    </row>
    <row r="437" spans="6:18" x14ac:dyDescent="0.25">
      <c r="F437" s="65"/>
      <c r="G437" s="60"/>
      <c r="H437" s="61"/>
      <c r="I437" s="63"/>
      <c r="J437" s="55"/>
      <c r="R437" s="61"/>
    </row>
    <row r="438" spans="6:18" x14ac:dyDescent="0.25">
      <c r="F438" s="65"/>
      <c r="G438" s="60"/>
      <c r="H438" s="61"/>
      <c r="I438" s="63"/>
      <c r="J438" s="55"/>
      <c r="R438" s="61"/>
    </row>
    <row r="439" spans="6:18" x14ac:dyDescent="0.25">
      <c r="F439" s="65"/>
      <c r="G439" s="60"/>
      <c r="H439" s="61"/>
      <c r="I439" s="63"/>
      <c r="J439" s="55"/>
      <c r="R439" s="61"/>
    </row>
    <row r="440" spans="6:18" x14ac:dyDescent="0.25">
      <c r="F440" s="65"/>
      <c r="G440" s="60"/>
      <c r="H440" s="61"/>
      <c r="I440" s="63"/>
      <c r="J440" s="55"/>
      <c r="R440" s="61"/>
    </row>
    <row r="441" spans="6:18" x14ac:dyDescent="0.25">
      <c r="F441" s="65"/>
      <c r="G441" s="60"/>
      <c r="H441" s="61"/>
      <c r="I441" s="63"/>
      <c r="J441" s="55"/>
      <c r="R441" s="61"/>
    </row>
    <row r="442" spans="6:18" x14ac:dyDescent="0.25">
      <c r="F442" s="65"/>
      <c r="G442" s="60"/>
      <c r="H442" s="61"/>
      <c r="I442" s="63"/>
      <c r="J442" s="55"/>
      <c r="R442" s="61"/>
    </row>
    <row r="443" spans="6:18" x14ac:dyDescent="0.25">
      <c r="F443" s="65"/>
      <c r="G443" s="60"/>
      <c r="H443" s="61"/>
      <c r="I443" s="63"/>
      <c r="J443" s="55"/>
      <c r="R443" s="61"/>
    </row>
    <row r="444" spans="6:18" x14ac:dyDescent="0.25">
      <c r="F444" s="65"/>
      <c r="G444" s="60"/>
      <c r="H444" s="61"/>
      <c r="I444" s="63"/>
      <c r="J444" s="55"/>
      <c r="R444" s="61"/>
    </row>
    <row r="445" spans="6:18" x14ac:dyDescent="0.25">
      <c r="F445" s="65"/>
      <c r="G445" s="60"/>
      <c r="H445" s="61"/>
      <c r="I445" s="63"/>
      <c r="J445" s="55"/>
      <c r="R445" s="61"/>
    </row>
    <row r="446" spans="6:18" x14ac:dyDescent="0.25">
      <c r="F446" s="65"/>
      <c r="G446" s="60"/>
      <c r="H446" s="61"/>
      <c r="I446" s="63"/>
      <c r="J446" s="55"/>
      <c r="R446" s="61"/>
    </row>
    <row r="447" spans="6:18" x14ac:dyDescent="0.25">
      <c r="F447" s="65"/>
      <c r="G447" s="60"/>
      <c r="H447" s="61"/>
      <c r="I447" s="63"/>
      <c r="J447" s="55"/>
      <c r="R447" s="61"/>
    </row>
    <row r="448" spans="6:18" x14ac:dyDescent="0.25">
      <c r="F448" s="65"/>
      <c r="G448" s="60"/>
      <c r="H448" s="61"/>
      <c r="I448" s="63"/>
      <c r="J448" s="55"/>
      <c r="R448" s="61"/>
    </row>
    <row r="449" spans="6:18" x14ac:dyDescent="0.25">
      <c r="F449" s="65"/>
      <c r="G449" s="60"/>
      <c r="H449" s="61"/>
      <c r="I449" s="63"/>
      <c r="J449" s="55"/>
      <c r="R449" s="61"/>
    </row>
    <row r="450" spans="6:18" x14ac:dyDescent="0.25">
      <c r="F450" s="65"/>
      <c r="G450" s="60"/>
      <c r="H450" s="61"/>
      <c r="I450" s="63"/>
      <c r="J450" s="55"/>
      <c r="R450" s="61"/>
    </row>
    <row r="451" spans="6:18" x14ac:dyDescent="0.25">
      <c r="F451" s="65"/>
      <c r="G451" s="60"/>
      <c r="H451" s="61"/>
      <c r="I451" s="63"/>
      <c r="J451" s="55"/>
      <c r="R451" s="61"/>
    </row>
    <row r="452" spans="6:18" x14ac:dyDescent="0.25">
      <c r="F452" s="65"/>
      <c r="G452" s="60"/>
      <c r="H452" s="61"/>
      <c r="I452" s="63"/>
      <c r="J452" s="55"/>
      <c r="R452" s="61"/>
    </row>
    <row r="453" spans="6:18" x14ac:dyDescent="0.25">
      <c r="F453" s="65"/>
      <c r="G453" s="60"/>
      <c r="H453" s="61"/>
      <c r="I453" s="63"/>
      <c r="J453" s="55"/>
      <c r="R453" s="61"/>
    </row>
    <row r="454" spans="6:18" x14ac:dyDescent="0.25">
      <c r="F454" s="65"/>
      <c r="G454" s="60"/>
      <c r="H454" s="61"/>
      <c r="I454" s="63"/>
      <c r="J454" s="55"/>
      <c r="R454" s="61"/>
    </row>
    <row r="455" spans="6:18" x14ac:dyDescent="0.25">
      <c r="F455" s="65"/>
      <c r="G455" s="60"/>
      <c r="H455" s="61"/>
      <c r="I455" s="63"/>
      <c r="J455" s="55"/>
      <c r="R455" s="61"/>
    </row>
    <row r="456" spans="6:18" x14ac:dyDescent="0.25">
      <c r="F456" s="65"/>
      <c r="G456" s="60"/>
      <c r="H456" s="61"/>
      <c r="I456" s="63"/>
      <c r="J456" s="55"/>
      <c r="R456" s="61"/>
    </row>
    <row r="457" spans="6:18" x14ac:dyDescent="0.25">
      <c r="F457" s="65"/>
      <c r="G457" s="60"/>
      <c r="H457" s="61"/>
      <c r="I457" s="63"/>
      <c r="J457" s="55"/>
      <c r="R457" s="61"/>
    </row>
    <row r="458" spans="6:18" x14ac:dyDescent="0.25">
      <c r="F458" s="65"/>
      <c r="G458" s="60"/>
      <c r="H458" s="61"/>
      <c r="I458" s="63"/>
      <c r="J458" s="55"/>
      <c r="R458" s="61"/>
    </row>
    <row r="459" spans="6:18" x14ac:dyDescent="0.25">
      <c r="F459" s="65"/>
      <c r="G459" s="60"/>
      <c r="H459" s="61"/>
      <c r="I459" s="63"/>
      <c r="J459" s="55"/>
      <c r="R459" s="61"/>
    </row>
    <row r="460" spans="6:18" x14ac:dyDescent="0.25">
      <c r="F460" s="65"/>
      <c r="G460" s="60"/>
      <c r="H460" s="61"/>
      <c r="I460" s="63"/>
      <c r="J460" s="55"/>
      <c r="R460" s="61"/>
    </row>
    <row r="461" spans="6:18" x14ac:dyDescent="0.25">
      <c r="F461" s="65"/>
      <c r="G461" s="60"/>
      <c r="H461" s="61"/>
      <c r="I461" s="63"/>
      <c r="J461" s="55"/>
      <c r="R461" s="61"/>
    </row>
    <row r="462" spans="6:18" x14ac:dyDescent="0.25">
      <c r="F462" s="65"/>
      <c r="G462" s="60"/>
      <c r="H462" s="61"/>
      <c r="I462" s="63"/>
      <c r="J462" s="55"/>
      <c r="R462" s="61"/>
    </row>
    <row r="463" spans="6:18" x14ac:dyDescent="0.25">
      <c r="F463" s="65"/>
      <c r="G463" s="60"/>
      <c r="H463" s="61"/>
      <c r="I463" s="63"/>
      <c r="J463" s="55"/>
      <c r="R463" s="61"/>
    </row>
    <row r="464" spans="6:18" x14ac:dyDescent="0.25">
      <c r="F464" s="65"/>
      <c r="G464" s="60"/>
      <c r="H464" s="61"/>
      <c r="I464" s="63"/>
      <c r="J464" s="55"/>
      <c r="R464" s="61"/>
    </row>
    <row r="465" spans="6:18" x14ac:dyDescent="0.25">
      <c r="F465" s="65"/>
      <c r="G465" s="60"/>
      <c r="H465" s="61"/>
      <c r="I465" s="63"/>
      <c r="J465" s="55"/>
      <c r="R465" s="61"/>
    </row>
    <row r="466" spans="6:18" x14ac:dyDescent="0.25">
      <c r="F466" s="65"/>
      <c r="G466" s="60"/>
      <c r="H466" s="61"/>
      <c r="I466" s="63"/>
      <c r="J466" s="55"/>
      <c r="R466" s="61"/>
    </row>
    <row r="467" spans="6:18" x14ac:dyDescent="0.25">
      <c r="F467" s="65"/>
      <c r="G467" s="60"/>
      <c r="H467" s="61"/>
      <c r="I467" s="63"/>
      <c r="J467" s="55"/>
      <c r="R467" s="61"/>
    </row>
    <row r="468" spans="6:18" x14ac:dyDescent="0.25">
      <c r="F468" s="65"/>
      <c r="G468" s="60"/>
      <c r="H468" s="61"/>
      <c r="I468" s="63"/>
      <c r="J468" s="55"/>
      <c r="R468" s="61"/>
    </row>
    <row r="469" spans="6:18" x14ac:dyDescent="0.25">
      <c r="F469" s="65"/>
      <c r="G469" s="60"/>
      <c r="H469" s="61"/>
      <c r="I469" s="63"/>
      <c r="J469" s="55"/>
      <c r="R469" s="61"/>
    </row>
    <row r="470" spans="6:18" x14ac:dyDescent="0.25">
      <c r="F470" s="65"/>
      <c r="G470" s="60"/>
      <c r="H470" s="61"/>
      <c r="I470" s="63"/>
      <c r="J470" s="55"/>
      <c r="R470" s="61"/>
    </row>
    <row r="471" spans="6:18" x14ac:dyDescent="0.25">
      <c r="F471" s="65"/>
      <c r="G471" s="60"/>
      <c r="H471" s="61"/>
      <c r="I471" s="63"/>
      <c r="J471" s="55"/>
      <c r="R471" s="61"/>
    </row>
    <row r="472" spans="6:18" x14ac:dyDescent="0.25">
      <c r="F472" s="65"/>
      <c r="G472" s="60"/>
      <c r="H472" s="61"/>
      <c r="I472" s="63"/>
      <c r="J472" s="55"/>
      <c r="R472" s="61"/>
    </row>
    <row r="473" spans="6:18" x14ac:dyDescent="0.25">
      <c r="F473" s="65"/>
      <c r="G473" s="60"/>
      <c r="H473" s="61"/>
      <c r="I473" s="63"/>
      <c r="J473" s="55"/>
      <c r="R473" s="61"/>
    </row>
    <row r="474" spans="6:18" x14ac:dyDescent="0.25">
      <c r="F474" s="65"/>
      <c r="G474" s="60"/>
      <c r="H474" s="61"/>
      <c r="I474" s="63"/>
      <c r="J474" s="55"/>
      <c r="R474" s="61"/>
    </row>
    <row r="475" spans="6:18" x14ac:dyDescent="0.25">
      <c r="F475" s="65"/>
      <c r="G475" s="60"/>
      <c r="H475" s="61"/>
      <c r="I475" s="63"/>
      <c r="J475" s="55"/>
      <c r="R475" s="61"/>
    </row>
    <row r="476" spans="6:18" x14ac:dyDescent="0.25">
      <c r="F476" s="65"/>
      <c r="G476" s="60"/>
      <c r="H476" s="61"/>
      <c r="I476" s="63"/>
      <c r="J476" s="55"/>
      <c r="R476" s="61"/>
    </row>
    <row r="477" spans="6:18" x14ac:dyDescent="0.25">
      <c r="F477" s="65"/>
      <c r="G477" s="60"/>
      <c r="H477" s="61"/>
      <c r="I477" s="63"/>
      <c r="J477" s="55"/>
      <c r="R477" s="61"/>
    </row>
    <row r="478" spans="6:18" x14ac:dyDescent="0.25">
      <c r="F478" s="65"/>
      <c r="G478" s="60"/>
      <c r="H478" s="61"/>
      <c r="I478" s="63"/>
      <c r="J478" s="55"/>
      <c r="R478" s="61"/>
    </row>
    <row r="479" spans="6:18" x14ac:dyDescent="0.25">
      <c r="F479" s="65"/>
      <c r="G479" s="60"/>
      <c r="H479" s="61"/>
      <c r="I479" s="63"/>
      <c r="J479" s="55"/>
      <c r="R479" s="61"/>
    </row>
    <row r="480" spans="6:18" x14ac:dyDescent="0.25">
      <c r="F480" s="65"/>
      <c r="G480" s="60"/>
      <c r="H480" s="61"/>
      <c r="I480" s="63"/>
      <c r="J480" s="55"/>
      <c r="R480" s="61"/>
    </row>
    <row r="481" spans="6:18" x14ac:dyDescent="0.25">
      <c r="F481" s="65"/>
      <c r="G481" s="60"/>
      <c r="H481" s="61"/>
      <c r="I481" s="63"/>
      <c r="J481" s="55"/>
      <c r="R481" s="61"/>
    </row>
    <row r="482" spans="6:18" x14ac:dyDescent="0.25">
      <c r="F482" s="65"/>
      <c r="G482" s="60"/>
      <c r="H482" s="61"/>
      <c r="I482" s="63"/>
      <c r="J482" s="55"/>
      <c r="R482" s="61"/>
    </row>
    <row r="483" spans="6:18" x14ac:dyDescent="0.25">
      <c r="F483" s="65"/>
      <c r="G483" s="60"/>
      <c r="H483" s="61"/>
      <c r="I483" s="63"/>
      <c r="J483" s="55"/>
      <c r="R483" s="61"/>
    </row>
    <row r="484" spans="6:18" x14ac:dyDescent="0.25">
      <c r="F484" s="65"/>
      <c r="G484" s="60"/>
      <c r="H484" s="61"/>
      <c r="I484" s="63"/>
      <c r="J484" s="55"/>
      <c r="R484" s="61"/>
    </row>
    <row r="485" spans="6:18" x14ac:dyDescent="0.25">
      <c r="F485" s="65"/>
      <c r="G485" s="60"/>
      <c r="H485" s="61"/>
      <c r="I485" s="63"/>
      <c r="J485" s="55"/>
      <c r="R485" s="61"/>
    </row>
    <row r="486" spans="6:18" x14ac:dyDescent="0.25">
      <c r="F486" s="65"/>
      <c r="G486" s="60"/>
      <c r="H486" s="61"/>
      <c r="I486" s="63"/>
      <c r="J486" s="55"/>
      <c r="R486" s="61"/>
    </row>
    <row r="487" spans="6:18" x14ac:dyDescent="0.25">
      <c r="F487" s="65"/>
      <c r="G487" s="60"/>
      <c r="H487" s="61"/>
      <c r="I487" s="63"/>
      <c r="J487" s="55"/>
      <c r="R487" s="61"/>
    </row>
    <row r="488" spans="6:18" x14ac:dyDescent="0.25">
      <c r="F488" s="65"/>
      <c r="G488" s="60"/>
      <c r="H488" s="61"/>
      <c r="I488" s="63"/>
      <c r="J488" s="55"/>
      <c r="R488" s="61"/>
    </row>
    <row r="489" spans="6:18" x14ac:dyDescent="0.25">
      <c r="F489" s="65"/>
      <c r="G489" s="60"/>
      <c r="H489" s="61"/>
      <c r="I489" s="63"/>
      <c r="J489" s="55"/>
      <c r="R489" s="61"/>
    </row>
    <row r="490" spans="6:18" x14ac:dyDescent="0.25">
      <c r="F490" s="65"/>
      <c r="G490" s="60"/>
      <c r="H490" s="61"/>
      <c r="I490" s="63"/>
      <c r="J490" s="55"/>
      <c r="R490" s="61"/>
    </row>
    <row r="491" spans="6:18" x14ac:dyDescent="0.25">
      <c r="F491" s="65"/>
      <c r="G491" s="60"/>
      <c r="H491" s="61"/>
      <c r="I491" s="63"/>
      <c r="J491" s="55"/>
      <c r="R491" s="61"/>
    </row>
    <row r="492" spans="6:18" x14ac:dyDescent="0.25">
      <c r="F492" s="65"/>
      <c r="G492" s="60"/>
      <c r="H492" s="61"/>
      <c r="I492" s="63"/>
      <c r="J492" s="55"/>
      <c r="R492" s="61"/>
    </row>
    <row r="493" spans="6:18" x14ac:dyDescent="0.25">
      <c r="F493" s="65"/>
      <c r="G493" s="60"/>
      <c r="H493" s="61"/>
      <c r="I493" s="63"/>
      <c r="J493" s="55"/>
      <c r="R493" s="61"/>
    </row>
    <row r="494" spans="6:18" x14ac:dyDescent="0.25">
      <c r="F494" s="65"/>
      <c r="G494" s="60"/>
      <c r="H494" s="61"/>
      <c r="I494" s="63"/>
      <c r="J494" s="55"/>
      <c r="R494" s="61"/>
    </row>
    <row r="495" spans="6:18" x14ac:dyDescent="0.25">
      <c r="F495" s="65"/>
      <c r="G495" s="60"/>
      <c r="H495" s="61"/>
      <c r="I495" s="63"/>
      <c r="J495" s="55"/>
      <c r="R495" s="61"/>
    </row>
    <row r="496" spans="6:18" x14ac:dyDescent="0.25">
      <c r="F496" s="65"/>
      <c r="G496" s="60"/>
      <c r="H496" s="61"/>
      <c r="I496" s="63"/>
      <c r="J496" s="55"/>
      <c r="R496" s="61"/>
    </row>
    <row r="497" spans="6:18" x14ac:dyDescent="0.25">
      <c r="F497" s="65"/>
      <c r="G497" s="60"/>
      <c r="H497" s="61"/>
      <c r="I497" s="63"/>
      <c r="J497" s="55"/>
      <c r="R497" s="61"/>
    </row>
    <row r="498" spans="6:18" x14ac:dyDescent="0.25">
      <c r="F498" s="65"/>
      <c r="G498" s="60"/>
      <c r="H498" s="61"/>
      <c r="I498" s="63"/>
      <c r="J498" s="55"/>
      <c r="R498" s="61"/>
    </row>
    <row r="499" spans="6:18" x14ac:dyDescent="0.25">
      <c r="F499" s="65"/>
      <c r="G499" s="60"/>
      <c r="H499" s="61"/>
      <c r="I499" s="63"/>
      <c r="J499" s="55"/>
      <c r="R499" s="61"/>
    </row>
    <row r="500" spans="6:18" x14ac:dyDescent="0.25">
      <c r="F500" s="65"/>
      <c r="G500" s="60"/>
      <c r="H500" s="61"/>
      <c r="I500" s="63"/>
      <c r="J500" s="55"/>
      <c r="R500" s="61"/>
    </row>
    <row r="501" spans="6:18" x14ac:dyDescent="0.25">
      <c r="F501" s="65"/>
      <c r="G501" s="60"/>
      <c r="H501" s="61"/>
      <c r="I501" s="63"/>
      <c r="J501" s="55"/>
      <c r="R501" s="61"/>
    </row>
    <row r="502" spans="6:18" x14ac:dyDescent="0.25">
      <c r="F502" s="65"/>
      <c r="G502" s="60"/>
      <c r="H502" s="61"/>
      <c r="I502" s="63"/>
      <c r="J502" s="55"/>
      <c r="R502" s="61"/>
    </row>
    <row r="503" spans="6:18" x14ac:dyDescent="0.25">
      <c r="F503" s="65"/>
      <c r="G503" s="60"/>
      <c r="H503" s="61"/>
      <c r="I503" s="63"/>
      <c r="J503" s="55"/>
      <c r="R503" s="61"/>
    </row>
    <row r="504" spans="6:18" x14ac:dyDescent="0.25">
      <c r="F504" s="65"/>
      <c r="G504" s="60"/>
      <c r="H504" s="61"/>
      <c r="I504" s="63"/>
      <c r="J504" s="55"/>
      <c r="R504" s="61"/>
    </row>
    <row r="505" spans="6:18" x14ac:dyDescent="0.25">
      <c r="F505" s="65"/>
      <c r="G505" s="60"/>
      <c r="H505" s="61"/>
      <c r="I505" s="63"/>
      <c r="J505" s="55"/>
      <c r="R505" s="61"/>
    </row>
    <row r="506" spans="6:18" x14ac:dyDescent="0.25">
      <c r="F506" s="65"/>
      <c r="G506" s="60"/>
      <c r="H506" s="61"/>
      <c r="I506" s="63"/>
      <c r="J506" s="55"/>
      <c r="R506" s="61"/>
    </row>
    <row r="507" spans="6:18" x14ac:dyDescent="0.25">
      <c r="F507" s="65"/>
      <c r="G507" s="60"/>
      <c r="H507" s="61"/>
      <c r="I507" s="63"/>
      <c r="J507" s="55"/>
      <c r="R507" s="61"/>
    </row>
    <row r="508" spans="6:18" x14ac:dyDescent="0.25">
      <c r="F508" s="65"/>
      <c r="G508" s="60"/>
      <c r="H508" s="61"/>
      <c r="I508" s="63"/>
      <c r="J508" s="55"/>
      <c r="R508" s="61"/>
    </row>
    <row r="509" spans="6:18" x14ac:dyDescent="0.25">
      <c r="F509" s="65"/>
      <c r="G509" s="60"/>
      <c r="H509" s="61"/>
      <c r="I509" s="63"/>
      <c r="J509" s="55"/>
      <c r="R509" s="61"/>
    </row>
    <row r="510" spans="6:18" x14ac:dyDescent="0.25">
      <c r="F510" s="65"/>
      <c r="G510" s="60"/>
      <c r="H510" s="61"/>
      <c r="I510" s="63"/>
      <c r="J510" s="55"/>
      <c r="R510" s="61"/>
    </row>
    <row r="511" spans="6:18" x14ac:dyDescent="0.25">
      <c r="F511" s="65"/>
      <c r="G511" s="60"/>
      <c r="H511" s="61"/>
      <c r="I511" s="63"/>
      <c r="J511" s="55"/>
      <c r="R511" s="61"/>
    </row>
    <row r="512" spans="6:18" x14ac:dyDescent="0.25">
      <c r="F512" s="65"/>
      <c r="G512" s="60"/>
      <c r="H512" s="61"/>
      <c r="I512" s="63"/>
      <c r="J512" s="55"/>
      <c r="R512" s="61"/>
    </row>
    <row r="513" spans="6:18" x14ac:dyDescent="0.25">
      <c r="F513" s="65"/>
      <c r="G513" s="60"/>
      <c r="H513" s="61"/>
      <c r="I513" s="63"/>
      <c r="J513" s="55"/>
      <c r="R513" s="61"/>
    </row>
    <row r="514" spans="6:18" x14ac:dyDescent="0.25">
      <c r="F514" s="65"/>
      <c r="G514" s="60"/>
      <c r="H514" s="61"/>
      <c r="I514" s="63"/>
      <c r="J514" s="55"/>
      <c r="R514" s="61"/>
    </row>
    <row r="515" spans="6:18" x14ac:dyDescent="0.25">
      <c r="F515" s="65"/>
      <c r="G515" s="60"/>
      <c r="H515" s="61"/>
      <c r="I515" s="63"/>
      <c r="J515" s="55"/>
      <c r="R515" s="61"/>
    </row>
    <row r="516" spans="6:18" x14ac:dyDescent="0.25">
      <c r="F516" s="65"/>
      <c r="G516" s="60"/>
      <c r="H516" s="61"/>
      <c r="I516" s="63"/>
      <c r="J516" s="55"/>
      <c r="R516" s="61"/>
    </row>
    <row r="517" spans="6:18" x14ac:dyDescent="0.25">
      <c r="F517" s="65"/>
      <c r="G517" s="60"/>
      <c r="H517" s="61"/>
      <c r="I517" s="63"/>
      <c r="J517" s="55"/>
      <c r="R517" s="61"/>
    </row>
    <row r="518" spans="6:18" x14ac:dyDescent="0.25">
      <c r="F518" s="65"/>
      <c r="G518" s="60"/>
      <c r="H518" s="61"/>
      <c r="I518" s="63"/>
      <c r="J518" s="55"/>
      <c r="R518" s="61"/>
    </row>
    <row r="519" spans="6:18" x14ac:dyDescent="0.25">
      <c r="F519" s="65"/>
      <c r="G519" s="60"/>
      <c r="H519" s="61"/>
      <c r="I519" s="63"/>
      <c r="J519" s="55"/>
      <c r="R519" s="61"/>
    </row>
    <row r="520" spans="6:18" x14ac:dyDescent="0.25">
      <c r="F520" s="65"/>
      <c r="G520" s="60"/>
      <c r="H520" s="61"/>
      <c r="I520" s="63"/>
      <c r="J520" s="55"/>
      <c r="R520" s="61"/>
    </row>
    <row r="521" spans="6:18" x14ac:dyDescent="0.25">
      <c r="F521" s="65"/>
      <c r="G521" s="60"/>
      <c r="H521" s="61"/>
      <c r="I521" s="63"/>
      <c r="J521" s="55"/>
      <c r="R521" s="61"/>
    </row>
    <row r="522" spans="6:18" x14ac:dyDescent="0.25">
      <c r="F522" s="65"/>
      <c r="G522" s="60"/>
      <c r="H522" s="61"/>
      <c r="I522" s="63"/>
      <c r="J522" s="55"/>
      <c r="R522" s="61"/>
    </row>
    <row r="523" spans="6:18" x14ac:dyDescent="0.25">
      <c r="F523" s="65"/>
      <c r="G523" s="60"/>
      <c r="H523" s="61"/>
      <c r="I523" s="63"/>
      <c r="J523" s="55"/>
      <c r="R523" s="61"/>
    </row>
    <row r="524" spans="6:18" x14ac:dyDescent="0.25">
      <c r="F524" s="65"/>
      <c r="G524" s="60"/>
      <c r="H524" s="61"/>
      <c r="I524" s="63"/>
      <c r="J524" s="55"/>
      <c r="R524" s="61"/>
    </row>
    <row r="525" spans="6:18" x14ac:dyDescent="0.25">
      <c r="F525" s="65"/>
      <c r="G525" s="60"/>
      <c r="H525" s="61"/>
      <c r="I525" s="63"/>
      <c r="J525" s="55"/>
      <c r="R525" s="61"/>
    </row>
    <row r="526" spans="6:18" x14ac:dyDescent="0.25">
      <c r="F526" s="65"/>
      <c r="G526" s="60"/>
      <c r="H526" s="61"/>
      <c r="I526" s="63"/>
      <c r="J526" s="55"/>
      <c r="R526" s="61"/>
    </row>
    <row r="527" spans="6:18" x14ac:dyDescent="0.25">
      <c r="F527" s="65"/>
      <c r="G527" s="60"/>
      <c r="H527" s="61"/>
      <c r="I527" s="63"/>
      <c r="J527" s="55"/>
      <c r="R527" s="61"/>
    </row>
    <row r="528" spans="6:18" x14ac:dyDescent="0.25">
      <c r="F528" s="65"/>
      <c r="G528" s="60"/>
      <c r="H528" s="61"/>
      <c r="I528" s="63"/>
      <c r="J528" s="55"/>
      <c r="R528" s="61"/>
    </row>
    <row r="529" spans="6:18" x14ac:dyDescent="0.25">
      <c r="F529" s="65"/>
      <c r="G529" s="60"/>
      <c r="H529" s="61"/>
      <c r="I529" s="63"/>
      <c r="J529" s="55"/>
      <c r="R529" s="61"/>
    </row>
    <row r="530" spans="6:18" x14ac:dyDescent="0.25">
      <c r="F530" s="65"/>
      <c r="G530" s="60"/>
      <c r="H530" s="61"/>
      <c r="I530" s="63"/>
      <c r="J530" s="55"/>
      <c r="R530" s="61"/>
    </row>
    <row r="531" spans="6:18" x14ac:dyDescent="0.25">
      <c r="F531" s="65"/>
      <c r="G531" s="60"/>
      <c r="H531" s="61"/>
      <c r="I531" s="63"/>
      <c r="J531" s="55"/>
      <c r="R531" s="61"/>
    </row>
    <row r="532" spans="6:18" x14ac:dyDescent="0.25">
      <c r="F532" s="65"/>
      <c r="G532" s="60"/>
      <c r="H532" s="61"/>
      <c r="I532" s="63"/>
      <c r="J532" s="55"/>
      <c r="R532" s="61"/>
    </row>
    <row r="533" spans="6:18" x14ac:dyDescent="0.25">
      <c r="F533" s="65"/>
      <c r="G533" s="60"/>
      <c r="H533" s="61"/>
      <c r="I533" s="63"/>
      <c r="J533" s="55"/>
      <c r="R533" s="61"/>
    </row>
    <row r="534" spans="6:18" x14ac:dyDescent="0.25">
      <c r="F534" s="65"/>
      <c r="G534" s="60"/>
      <c r="H534" s="61"/>
      <c r="I534" s="63"/>
      <c r="J534" s="55"/>
      <c r="R534" s="61"/>
    </row>
    <row r="535" spans="6:18" x14ac:dyDescent="0.25">
      <c r="F535" s="65"/>
      <c r="G535" s="60"/>
      <c r="H535" s="61"/>
      <c r="I535" s="63"/>
      <c r="J535" s="55"/>
      <c r="R535" s="61"/>
    </row>
    <row r="536" spans="6:18" x14ac:dyDescent="0.25">
      <c r="F536" s="65"/>
      <c r="G536" s="60"/>
      <c r="H536" s="61"/>
      <c r="I536" s="63"/>
      <c r="J536" s="55"/>
      <c r="R536" s="61"/>
    </row>
    <row r="537" spans="6:18" x14ac:dyDescent="0.25">
      <c r="F537" s="65"/>
      <c r="G537" s="60"/>
      <c r="H537" s="61"/>
      <c r="I537" s="63"/>
      <c r="J537" s="55"/>
      <c r="R537" s="61"/>
    </row>
    <row r="538" spans="6:18" x14ac:dyDescent="0.25">
      <c r="F538" s="65"/>
      <c r="G538" s="60"/>
      <c r="H538" s="61"/>
      <c r="I538" s="63"/>
      <c r="J538" s="55"/>
      <c r="R538" s="61"/>
    </row>
    <row r="539" spans="6:18" x14ac:dyDescent="0.25">
      <c r="F539" s="65"/>
      <c r="G539" s="60"/>
      <c r="H539" s="61"/>
      <c r="I539" s="63"/>
      <c r="J539" s="55"/>
      <c r="R539" s="61"/>
    </row>
    <row r="540" spans="6:18" x14ac:dyDescent="0.25">
      <c r="F540" s="65"/>
      <c r="G540" s="60"/>
      <c r="H540" s="61"/>
      <c r="I540" s="63"/>
      <c r="J540" s="55"/>
      <c r="R540" s="61"/>
    </row>
    <row r="541" spans="6:18" x14ac:dyDescent="0.25">
      <c r="F541" s="65"/>
      <c r="G541" s="60"/>
      <c r="H541" s="61"/>
      <c r="I541" s="63"/>
      <c r="J541" s="55"/>
      <c r="R541" s="61"/>
    </row>
    <row r="542" spans="6:18" x14ac:dyDescent="0.25">
      <c r="F542" s="65"/>
      <c r="G542" s="60"/>
      <c r="H542" s="61"/>
      <c r="I542" s="63"/>
      <c r="J542" s="55"/>
      <c r="R542" s="61"/>
    </row>
    <row r="543" spans="6:18" x14ac:dyDescent="0.25">
      <c r="F543" s="65"/>
      <c r="G543" s="60"/>
      <c r="H543" s="61"/>
      <c r="I543" s="63"/>
      <c r="J543" s="55"/>
      <c r="R543" s="61"/>
    </row>
    <row r="544" spans="6:18" x14ac:dyDescent="0.25">
      <c r="F544" s="65"/>
      <c r="G544" s="60"/>
      <c r="H544" s="61"/>
      <c r="I544" s="63"/>
      <c r="J544" s="55"/>
      <c r="R544" s="61"/>
    </row>
    <row r="545" spans="6:18" x14ac:dyDescent="0.25">
      <c r="F545" s="65"/>
      <c r="G545" s="60"/>
      <c r="H545" s="61"/>
      <c r="I545" s="63"/>
      <c r="J545" s="55"/>
      <c r="R545" s="61"/>
    </row>
    <row r="546" spans="6:18" x14ac:dyDescent="0.25">
      <c r="F546" s="65"/>
      <c r="G546" s="60"/>
      <c r="H546" s="61"/>
      <c r="I546" s="63"/>
      <c r="J546" s="55"/>
      <c r="R546" s="61"/>
    </row>
    <row r="547" spans="6:18" x14ac:dyDescent="0.25">
      <c r="F547" s="65"/>
      <c r="G547" s="60"/>
      <c r="H547" s="61"/>
      <c r="I547" s="63"/>
      <c r="J547" s="55"/>
      <c r="R547" s="61"/>
    </row>
    <row r="548" spans="6:18" x14ac:dyDescent="0.25">
      <c r="F548" s="65"/>
      <c r="G548" s="60"/>
      <c r="H548" s="61"/>
      <c r="I548" s="63"/>
      <c r="J548" s="55"/>
      <c r="R548" s="61"/>
    </row>
    <row r="549" spans="6:18" x14ac:dyDescent="0.25">
      <c r="F549" s="65"/>
      <c r="G549" s="60"/>
      <c r="H549" s="61"/>
      <c r="I549" s="63"/>
      <c r="J549" s="55"/>
      <c r="R549" s="61"/>
    </row>
    <row r="550" spans="6:18" x14ac:dyDescent="0.25">
      <c r="F550" s="65"/>
      <c r="G550" s="60"/>
      <c r="H550" s="61"/>
      <c r="I550" s="63"/>
      <c r="J550" s="55"/>
      <c r="R550" s="61"/>
    </row>
    <row r="551" spans="6:18" x14ac:dyDescent="0.25">
      <c r="F551" s="65"/>
      <c r="G551" s="60"/>
      <c r="H551" s="61"/>
      <c r="I551" s="63"/>
      <c r="J551" s="55"/>
      <c r="R551" s="61"/>
    </row>
    <row r="552" spans="6:18" x14ac:dyDescent="0.25">
      <c r="F552" s="65"/>
      <c r="G552" s="60"/>
      <c r="H552" s="61"/>
      <c r="I552" s="63"/>
      <c r="J552" s="55"/>
      <c r="R552" s="61"/>
    </row>
    <row r="553" spans="6:18" x14ac:dyDescent="0.25">
      <c r="F553" s="65"/>
      <c r="G553" s="60"/>
      <c r="H553" s="61"/>
      <c r="I553" s="63"/>
      <c r="J553" s="55"/>
      <c r="R553" s="61"/>
    </row>
    <row r="554" spans="6:18" x14ac:dyDescent="0.25">
      <c r="F554" s="65"/>
      <c r="G554" s="60"/>
      <c r="H554" s="61"/>
      <c r="I554" s="63"/>
      <c r="J554" s="55"/>
      <c r="R554" s="61"/>
    </row>
    <row r="555" spans="6:18" x14ac:dyDescent="0.25">
      <c r="F555" s="65"/>
      <c r="G555" s="60"/>
      <c r="H555" s="61"/>
      <c r="I555" s="63"/>
      <c r="J555" s="55"/>
      <c r="R555" s="61"/>
    </row>
    <row r="556" spans="6:18" x14ac:dyDescent="0.25">
      <c r="F556" s="65"/>
      <c r="G556" s="60"/>
      <c r="H556" s="61"/>
      <c r="I556" s="63"/>
      <c r="J556" s="55"/>
      <c r="R556" s="61"/>
    </row>
    <row r="557" spans="6:18" x14ac:dyDescent="0.25">
      <c r="F557" s="65"/>
      <c r="G557" s="60"/>
      <c r="H557" s="61"/>
      <c r="I557" s="63"/>
      <c r="J557" s="55"/>
      <c r="R557" s="61"/>
    </row>
    <row r="558" spans="6:18" x14ac:dyDescent="0.25">
      <c r="F558" s="65"/>
      <c r="G558" s="60"/>
      <c r="H558" s="61"/>
      <c r="I558" s="63"/>
      <c r="J558" s="55"/>
      <c r="R558" s="61"/>
    </row>
    <row r="559" spans="6:18" x14ac:dyDescent="0.25">
      <c r="F559" s="65"/>
      <c r="G559" s="60"/>
      <c r="H559" s="61"/>
      <c r="I559" s="63"/>
      <c r="J559" s="55"/>
      <c r="R559" s="61"/>
    </row>
    <row r="560" spans="6:18" x14ac:dyDescent="0.25">
      <c r="F560" s="65"/>
      <c r="G560" s="60"/>
      <c r="H560" s="61"/>
      <c r="I560" s="63"/>
      <c r="J560" s="55"/>
      <c r="R560" s="61"/>
    </row>
    <row r="561" spans="6:18" x14ac:dyDescent="0.25">
      <c r="F561" s="65"/>
      <c r="G561" s="60"/>
      <c r="H561" s="61"/>
      <c r="I561" s="63"/>
      <c r="J561" s="55"/>
      <c r="R561" s="61"/>
    </row>
    <row r="562" spans="6:18" x14ac:dyDescent="0.25">
      <c r="F562" s="65"/>
      <c r="G562" s="60"/>
      <c r="H562" s="61"/>
      <c r="I562" s="63"/>
      <c r="J562" s="55"/>
      <c r="R562" s="61"/>
    </row>
    <row r="563" spans="6:18" x14ac:dyDescent="0.25">
      <c r="F563" s="65"/>
      <c r="G563" s="60"/>
      <c r="H563" s="61"/>
      <c r="I563" s="63"/>
      <c r="J563" s="55"/>
      <c r="R563" s="61"/>
    </row>
    <row r="564" spans="6:18" x14ac:dyDescent="0.25">
      <c r="F564" s="65"/>
      <c r="G564" s="60"/>
      <c r="H564" s="61"/>
      <c r="I564" s="63"/>
      <c r="J564" s="55"/>
      <c r="R564" s="61"/>
    </row>
    <row r="565" spans="6:18" x14ac:dyDescent="0.25">
      <c r="F565" s="65"/>
      <c r="G565" s="60"/>
      <c r="H565" s="61"/>
      <c r="I565" s="63"/>
      <c r="J565" s="55"/>
      <c r="R565" s="61"/>
    </row>
    <row r="566" spans="6:18" x14ac:dyDescent="0.25">
      <c r="F566" s="65"/>
      <c r="G566" s="60"/>
      <c r="H566" s="61"/>
      <c r="I566" s="63"/>
      <c r="J566" s="55"/>
      <c r="R566" s="61"/>
    </row>
    <row r="567" spans="6:18" x14ac:dyDescent="0.25">
      <c r="F567" s="65"/>
      <c r="G567" s="60"/>
      <c r="H567" s="61"/>
      <c r="I567" s="63"/>
      <c r="J567" s="55"/>
      <c r="R567" s="61"/>
    </row>
    <row r="568" spans="6:18" x14ac:dyDescent="0.25">
      <c r="F568" s="65"/>
      <c r="G568" s="60"/>
      <c r="H568" s="61"/>
      <c r="I568" s="63"/>
      <c r="J568" s="55"/>
      <c r="R568" s="61"/>
    </row>
    <row r="569" spans="6:18" x14ac:dyDescent="0.25">
      <c r="F569" s="65"/>
      <c r="G569" s="60"/>
      <c r="H569" s="61"/>
      <c r="I569" s="63"/>
      <c r="J569" s="55"/>
      <c r="R569" s="61"/>
    </row>
    <row r="570" spans="6:18" x14ac:dyDescent="0.25">
      <c r="F570" s="65"/>
      <c r="G570" s="60"/>
      <c r="H570" s="61"/>
      <c r="I570" s="63"/>
      <c r="J570" s="55"/>
      <c r="R570" s="61"/>
    </row>
    <row r="571" spans="6:18" x14ac:dyDescent="0.25">
      <c r="F571" s="65"/>
      <c r="G571" s="60"/>
      <c r="I571" s="63"/>
      <c r="J571" s="55"/>
    </row>
    <row r="572" spans="6:18" x14ac:dyDescent="0.25">
      <c r="F572" s="65"/>
      <c r="G572" s="60"/>
      <c r="I572" s="63"/>
      <c r="J572" s="55"/>
    </row>
    <row r="573" spans="6:18" x14ac:dyDescent="0.25">
      <c r="F573" s="65"/>
      <c r="G573" s="60"/>
      <c r="I573" s="63"/>
      <c r="J573" s="55"/>
    </row>
    <row r="574" spans="6:18" x14ac:dyDescent="0.25">
      <c r="F574" s="65"/>
      <c r="G574" s="60"/>
      <c r="I574" s="63"/>
      <c r="J574" s="55"/>
    </row>
    <row r="575" spans="6:18" x14ac:dyDescent="0.25">
      <c r="F575" s="65"/>
      <c r="G575" s="60"/>
      <c r="H575" s="61"/>
      <c r="I575" s="63"/>
      <c r="J575" s="55"/>
      <c r="R575" s="61"/>
    </row>
    <row r="576" spans="6:18" x14ac:dyDescent="0.25">
      <c r="F576" s="65"/>
      <c r="G576" s="60"/>
      <c r="H576" s="61"/>
      <c r="I576" s="63"/>
      <c r="J576" s="55"/>
      <c r="R576" s="61"/>
    </row>
    <row r="577" spans="6:18" x14ac:dyDescent="0.25">
      <c r="F577" s="65"/>
      <c r="G577" s="60"/>
      <c r="H577" s="61"/>
      <c r="I577" s="63"/>
      <c r="J577" s="55"/>
      <c r="R577" s="61"/>
    </row>
    <row r="578" spans="6:18" x14ac:dyDescent="0.25">
      <c r="F578" s="65"/>
      <c r="G578" s="60"/>
      <c r="H578" s="61"/>
      <c r="I578" s="63"/>
      <c r="J578" s="55"/>
      <c r="R578" s="61"/>
    </row>
    <row r="579" spans="6:18" x14ac:dyDescent="0.25">
      <c r="F579" s="65"/>
      <c r="G579" s="60"/>
      <c r="H579" s="61"/>
      <c r="I579" s="63"/>
      <c r="J579" s="55"/>
      <c r="R579" s="61"/>
    </row>
    <row r="580" spans="6:18" x14ac:dyDescent="0.25">
      <c r="F580" s="65"/>
      <c r="G580" s="60"/>
      <c r="H580" s="61"/>
      <c r="I580" s="63"/>
      <c r="J580" s="55"/>
      <c r="R580" s="61"/>
    </row>
    <row r="581" spans="6:18" x14ac:dyDescent="0.25">
      <c r="F581" s="65"/>
      <c r="G581" s="60"/>
      <c r="H581" s="61"/>
      <c r="I581" s="63"/>
      <c r="J581" s="55"/>
      <c r="R581" s="61"/>
    </row>
    <row r="582" spans="6:18" x14ac:dyDescent="0.25">
      <c r="F582" s="65"/>
      <c r="G582" s="60"/>
      <c r="H582" s="61"/>
      <c r="I582" s="63"/>
      <c r="J582" s="55"/>
      <c r="R582" s="61"/>
    </row>
    <row r="583" spans="6:18" x14ac:dyDescent="0.25">
      <c r="F583" s="65"/>
      <c r="G583" s="60"/>
      <c r="H583" s="61"/>
      <c r="I583" s="63"/>
      <c r="J583" s="55"/>
      <c r="R583" s="61"/>
    </row>
    <row r="584" spans="6:18" x14ac:dyDescent="0.25">
      <c r="F584" s="65"/>
      <c r="G584" s="60"/>
      <c r="H584" s="61"/>
      <c r="I584" s="63"/>
      <c r="J584" s="55"/>
      <c r="R584" s="61"/>
    </row>
    <row r="585" spans="6:18" x14ac:dyDescent="0.25">
      <c r="F585" s="65"/>
      <c r="G585" s="60"/>
      <c r="H585" s="61"/>
      <c r="I585" s="63"/>
      <c r="J585" s="55"/>
      <c r="R585" s="61"/>
    </row>
    <row r="586" spans="6:18" x14ac:dyDescent="0.25">
      <c r="F586" s="65"/>
      <c r="G586" s="60"/>
      <c r="H586" s="61"/>
      <c r="I586" s="63"/>
      <c r="J586" s="55"/>
      <c r="R586" s="61"/>
    </row>
    <row r="587" spans="6:18" x14ac:dyDescent="0.25">
      <c r="F587" s="65"/>
      <c r="G587" s="60"/>
      <c r="H587" s="61"/>
      <c r="I587" s="63"/>
      <c r="J587" s="55"/>
      <c r="R587" s="61"/>
    </row>
    <row r="588" spans="6:18" x14ac:dyDescent="0.25">
      <c r="F588" s="65"/>
      <c r="G588" s="60"/>
      <c r="H588" s="61"/>
      <c r="I588" s="63"/>
      <c r="J588" s="55"/>
      <c r="R588" s="61"/>
    </row>
    <row r="589" spans="6:18" x14ac:dyDescent="0.25">
      <c r="F589" s="65"/>
      <c r="G589" s="60"/>
      <c r="H589" s="61"/>
      <c r="I589" s="63"/>
      <c r="J589" s="55"/>
      <c r="R589" s="61"/>
    </row>
    <row r="590" spans="6:18" x14ac:dyDescent="0.25">
      <c r="F590" s="65"/>
      <c r="G590" s="60"/>
      <c r="H590" s="61"/>
      <c r="I590" s="63"/>
      <c r="J590" s="55"/>
      <c r="R590" s="61"/>
    </row>
    <row r="591" spans="6:18" x14ac:dyDescent="0.25">
      <c r="F591" s="65"/>
      <c r="G591" s="60"/>
      <c r="H591" s="61"/>
      <c r="I591" s="63"/>
      <c r="J591" s="55"/>
      <c r="R591" s="61"/>
    </row>
    <row r="592" spans="6:18" x14ac:dyDescent="0.25">
      <c r="F592" s="65"/>
      <c r="G592" s="60"/>
      <c r="H592" s="61"/>
      <c r="I592" s="63"/>
      <c r="J592" s="55"/>
      <c r="R592" s="61"/>
    </row>
    <row r="593" spans="6:18" x14ac:dyDescent="0.25">
      <c r="F593" s="65"/>
      <c r="G593" s="60"/>
      <c r="H593" s="61"/>
      <c r="I593" s="63"/>
      <c r="J593" s="55"/>
      <c r="R593" s="61"/>
    </row>
    <row r="594" spans="6:18" x14ac:dyDescent="0.25">
      <c r="F594" s="65"/>
      <c r="G594" s="60"/>
      <c r="H594" s="61"/>
      <c r="I594" s="63"/>
      <c r="J594" s="55"/>
      <c r="R594" s="61"/>
    </row>
    <row r="595" spans="6:18" x14ac:dyDescent="0.25">
      <c r="F595" s="65"/>
      <c r="G595" s="60"/>
      <c r="I595" s="63"/>
      <c r="J595" s="55"/>
    </row>
    <row r="596" spans="6:18" x14ac:dyDescent="0.25">
      <c r="F596" s="65"/>
      <c r="G596" s="60"/>
      <c r="I596" s="63"/>
      <c r="J596" s="55"/>
    </row>
    <row r="597" spans="6:18" x14ac:dyDescent="0.25">
      <c r="F597" s="65"/>
      <c r="G597" s="60"/>
      <c r="I597" s="63"/>
      <c r="J597" s="55"/>
    </row>
    <row r="598" spans="6:18" x14ac:dyDescent="0.25">
      <c r="F598" s="65"/>
      <c r="G598" s="60"/>
      <c r="I598" s="63"/>
      <c r="J598" s="55"/>
    </row>
    <row r="599" spans="6:18" x14ac:dyDescent="0.25">
      <c r="F599" s="65"/>
      <c r="G599" s="60"/>
      <c r="I599" s="63"/>
      <c r="J599" s="55"/>
    </row>
    <row r="600" spans="6:18" x14ac:dyDescent="0.25">
      <c r="F600" s="65"/>
      <c r="G600" s="60"/>
      <c r="I600" s="63"/>
      <c r="J600" s="55"/>
    </row>
    <row r="601" spans="6:18" x14ac:dyDescent="0.25">
      <c r="F601" s="65"/>
      <c r="G601" s="60"/>
      <c r="I601" s="63"/>
      <c r="J601" s="55"/>
    </row>
    <row r="602" spans="6:18" x14ac:dyDescent="0.25">
      <c r="F602" s="65"/>
      <c r="G602" s="60"/>
      <c r="I602" s="63"/>
      <c r="J602" s="55"/>
    </row>
    <row r="603" spans="6:18" x14ac:dyDescent="0.25">
      <c r="F603" s="65"/>
      <c r="G603" s="60"/>
      <c r="I603" s="63"/>
      <c r="J603" s="55"/>
    </row>
    <row r="604" spans="6:18" x14ac:dyDescent="0.25">
      <c r="F604" s="65"/>
      <c r="G604" s="60"/>
      <c r="I604" s="63"/>
      <c r="J604" s="55"/>
    </row>
    <row r="605" spans="6:18" x14ac:dyDescent="0.25">
      <c r="F605" s="65"/>
      <c r="G605" s="60"/>
      <c r="I605" s="63"/>
      <c r="J605" s="55"/>
    </row>
    <row r="606" spans="6:18" x14ac:dyDescent="0.25">
      <c r="F606" s="65"/>
      <c r="G606" s="60"/>
      <c r="I606" s="63"/>
      <c r="J606" s="55"/>
    </row>
    <row r="607" spans="6:18" x14ac:dyDescent="0.25">
      <c r="F607" s="65"/>
      <c r="G607" s="60"/>
      <c r="I607" s="63"/>
      <c r="J607" s="55"/>
    </row>
    <row r="608" spans="6:18" x14ac:dyDescent="0.25">
      <c r="F608" s="65"/>
      <c r="G608" s="60"/>
      <c r="I608" s="63"/>
      <c r="J608" s="55"/>
    </row>
    <row r="609" spans="6:10" x14ac:dyDescent="0.25">
      <c r="F609" s="65"/>
      <c r="G609" s="60"/>
      <c r="I609" s="63"/>
      <c r="J609" s="55"/>
    </row>
    <row r="610" spans="6:10" x14ac:dyDescent="0.25">
      <c r="F610" s="65"/>
      <c r="G610" s="60"/>
      <c r="I610" s="63"/>
      <c r="J610" s="55"/>
    </row>
    <row r="611" spans="6:10" x14ac:dyDescent="0.25">
      <c r="F611" s="65"/>
      <c r="G611" s="60"/>
      <c r="I611" s="63"/>
      <c r="J611" s="55"/>
    </row>
    <row r="612" spans="6:10" x14ac:dyDescent="0.25">
      <c r="F612" s="65"/>
      <c r="G612" s="60"/>
      <c r="I612" s="63"/>
      <c r="J612" s="55"/>
    </row>
    <row r="613" spans="6:10" x14ac:dyDescent="0.25">
      <c r="F613" s="65"/>
      <c r="G613" s="60"/>
      <c r="I613" s="63"/>
      <c r="J613" s="55"/>
    </row>
    <row r="614" spans="6:10" x14ac:dyDescent="0.25">
      <c r="F614" s="65"/>
      <c r="G614" s="60"/>
      <c r="I614" s="63"/>
      <c r="J614" s="55"/>
    </row>
    <row r="615" spans="6:10" x14ac:dyDescent="0.25">
      <c r="F615" s="65"/>
      <c r="G615" s="60"/>
      <c r="I615" s="63"/>
      <c r="J615" s="55"/>
    </row>
    <row r="616" spans="6:10" x14ac:dyDescent="0.25">
      <c r="F616" s="65"/>
      <c r="G616" s="60"/>
      <c r="I616" s="63"/>
      <c r="J616" s="55"/>
    </row>
    <row r="617" spans="6:10" x14ac:dyDescent="0.25">
      <c r="F617" s="65"/>
      <c r="G617" s="60"/>
      <c r="I617" s="63"/>
      <c r="J617" s="55"/>
    </row>
    <row r="618" spans="6:10" x14ac:dyDescent="0.25">
      <c r="F618" s="65"/>
      <c r="G618" s="60"/>
      <c r="I618" s="63"/>
      <c r="J618" s="55"/>
    </row>
    <row r="619" spans="6:10" x14ac:dyDescent="0.25">
      <c r="F619" s="65"/>
      <c r="G619" s="60"/>
      <c r="I619" s="63"/>
      <c r="J619" s="55"/>
    </row>
    <row r="620" spans="6:10" x14ac:dyDescent="0.25">
      <c r="F620" s="65"/>
      <c r="G620" s="60"/>
      <c r="I620" s="63"/>
      <c r="J620" s="55"/>
    </row>
    <row r="621" spans="6:10" x14ac:dyDescent="0.25">
      <c r="F621" s="65"/>
      <c r="G621" s="60"/>
      <c r="I621" s="63"/>
      <c r="J621" s="55"/>
    </row>
    <row r="622" spans="6:10" x14ac:dyDescent="0.25">
      <c r="F622" s="65"/>
      <c r="G622" s="60"/>
      <c r="I622" s="63"/>
      <c r="J622" s="55"/>
    </row>
    <row r="623" spans="6:10" x14ac:dyDescent="0.25">
      <c r="F623" s="65"/>
      <c r="G623" s="60"/>
      <c r="I623" s="63"/>
      <c r="J623" s="55"/>
    </row>
    <row r="624" spans="6:10" x14ac:dyDescent="0.25">
      <c r="F624" s="65"/>
      <c r="G624" s="60"/>
      <c r="I624" s="63"/>
      <c r="J624" s="55"/>
    </row>
    <row r="625" spans="6:10" x14ac:dyDescent="0.25">
      <c r="F625" s="65"/>
      <c r="G625" s="60"/>
      <c r="I625" s="63"/>
      <c r="J625" s="55"/>
    </row>
    <row r="626" spans="6:10" x14ac:dyDescent="0.25">
      <c r="F626" s="65"/>
      <c r="G626" s="60"/>
      <c r="I626" s="63"/>
      <c r="J626" s="55"/>
    </row>
    <row r="627" spans="6:10" x14ac:dyDescent="0.25">
      <c r="F627" s="65"/>
      <c r="G627" s="60"/>
      <c r="I627" s="63"/>
      <c r="J627" s="55"/>
    </row>
    <row r="628" spans="6:10" x14ac:dyDescent="0.25">
      <c r="F628" s="65"/>
      <c r="G628" s="60"/>
      <c r="I628" s="63"/>
      <c r="J628" s="55"/>
    </row>
    <row r="629" spans="6:10" x14ac:dyDescent="0.25">
      <c r="F629" s="65"/>
      <c r="G629" s="60"/>
      <c r="I629" s="63"/>
      <c r="J629" s="55"/>
    </row>
    <row r="630" spans="6:10" x14ac:dyDescent="0.25">
      <c r="F630" s="65"/>
      <c r="G630" s="60"/>
      <c r="I630" s="63"/>
      <c r="J630" s="55"/>
    </row>
    <row r="631" spans="6:10" x14ac:dyDescent="0.25">
      <c r="F631" s="65"/>
      <c r="G631" s="60"/>
      <c r="I631" s="63"/>
      <c r="J631" s="55"/>
    </row>
    <row r="632" spans="6:10" x14ac:dyDescent="0.25">
      <c r="F632" s="65"/>
      <c r="G632" s="60"/>
      <c r="I632" s="63"/>
      <c r="J632" s="55"/>
    </row>
    <row r="633" spans="6:10" x14ac:dyDescent="0.25">
      <c r="F633" s="65"/>
      <c r="G633" s="60"/>
      <c r="I633" s="63"/>
      <c r="J633" s="55"/>
    </row>
    <row r="634" spans="6:10" x14ac:dyDescent="0.25">
      <c r="F634" s="65"/>
      <c r="G634" s="60"/>
      <c r="I634" s="63"/>
      <c r="J634" s="55"/>
    </row>
    <row r="635" spans="6:10" x14ac:dyDescent="0.25">
      <c r="F635" s="65"/>
      <c r="G635" s="60"/>
      <c r="I635" s="63"/>
      <c r="J635" s="55"/>
    </row>
    <row r="636" spans="6:10" x14ac:dyDescent="0.25">
      <c r="F636" s="65"/>
      <c r="G636" s="60"/>
      <c r="I636" s="63"/>
      <c r="J636" s="55"/>
    </row>
    <row r="637" spans="6:10" x14ac:dyDescent="0.25">
      <c r="F637" s="65"/>
      <c r="G637" s="60"/>
      <c r="I637" s="63"/>
      <c r="J637" s="55"/>
    </row>
    <row r="638" spans="6:10" x14ac:dyDescent="0.25">
      <c r="F638" s="65"/>
      <c r="G638" s="60"/>
      <c r="I638" s="63"/>
      <c r="J638" s="55"/>
    </row>
    <row r="639" spans="6:10" x14ac:dyDescent="0.25">
      <c r="F639" s="65"/>
      <c r="G639" s="60"/>
      <c r="I639" s="63"/>
      <c r="J639" s="55"/>
    </row>
    <row r="640" spans="6:10" x14ac:dyDescent="0.25">
      <c r="F640" s="65"/>
      <c r="G640" s="60"/>
      <c r="I640" s="63"/>
      <c r="J640" s="55"/>
    </row>
    <row r="641" spans="6:18" x14ac:dyDescent="0.25">
      <c r="F641" s="65"/>
      <c r="G641" s="60"/>
      <c r="I641" s="63"/>
      <c r="J641" s="55"/>
    </row>
    <row r="642" spans="6:18" x14ac:dyDescent="0.25">
      <c r="F642" s="65"/>
      <c r="G642" s="60"/>
      <c r="I642" s="63"/>
      <c r="J642" s="55"/>
    </row>
    <row r="643" spans="6:18" x14ac:dyDescent="0.25">
      <c r="F643" s="65"/>
      <c r="G643" s="60"/>
      <c r="I643" s="63"/>
      <c r="J643" s="55"/>
    </row>
    <row r="644" spans="6:18" x14ac:dyDescent="0.25">
      <c r="F644" s="65"/>
      <c r="G644" s="60"/>
      <c r="H644" s="61"/>
      <c r="I644" s="63"/>
      <c r="J644" s="55"/>
      <c r="R644" s="61"/>
    </row>
    <row r="645" spans="6:18" x14ac:dyDescent="0.25">
      <c r="F645" s="65"/>
      <c r="G645" s="60"/>
      <c r="H645" s="61"/>
      <c r="I645" s="63"/>
      <c r="J645" s="55"/>
      <c r="R645" s="61"/>
    </row>
    <row r="646" spans="6:18" x14ac:dyDescent="0.25">
      <c r="F646" s="65"/>
      <c r="G646" s="60"/>
      <c r="H646" s="61"/>
      <c r="I646" s="63"/>
      <c r="J646" s="55"/>
      <c r="R646" s="61"/>
    </row>
    <row r="647" spans="6:18" x14ac:dyDescent="0.25">
      <c r="F647" s="65"/>
      <c r="G647" s="60"/>
      <c r="H647" s="61"/>
      <c r="I647" s="63"/>
      <c r="J647" s="55"/>
      <c r="R647" s="61"/>
    </row>
    <row r="648" spans="6:18" x14ac:dyDescent="0.25">
      <c r="F648" s="65"/>
      <c r="G648" s="60"/>
      <c r="H648" s="61"/>
      <c r="I648" s="63"/>
      <c r="J648" s="55"/>
      <c r="R648" s="61"/>
    </row>
    <row r="649" spans="6:18" x14ac:dyDescent="0.25">
      <c r="F649" s="65"/>
      <c r="G649" s="60"/>
      <c r="H649" s="61"/>
      <c r="I649" s="63"/>
      <c r="J649" s="55"/>
      <c r="R649" s="61"/>
    </row>
    <row r="650" spans="6:18" x14ac:dyDescent="0.25">
      <c r="F650" s="65"/>
      <c r="G650" s="60"/>
      <c r="H650" s="61"/>
      <c r="I650" s="63"/>
      <c r="J650" s="55"/>
      <c r="R650" s="61"/>
    </row>
    <row r="651" spans="6:18" x14ac:dyDescent="0.25">
      <c r="F651" s="65"/>
      <c r="G651" s="60"/>
      <c r="H651" s="61"/>
      <c r="I651" s="63"/>
      <c r="J651" s="55"/>
      <c r="R651" s="61"/>
    </row>
    <row r="652" spans="6:18" x14ac:dyDescent="0.25">
      <c r="F652" s="65"/>
      <c r="G652" s="60"/>
      <c r="H652" s="61"/>
      <c r="I652" s="63"/>
      <c r="J652" s="55"/>
      <c r="R652" s="61"/>
    </row>
    <row r="653" spans="6:18" x14ac:dyDescent="0.25">
      <c r="F653" s="65"/>
      <c r="G653" s="60"/>
      <c r="H653" s="61"/>
      <c r="I653" s="63"/>
      <c r="J653" s="55"/>
      <c r="R653" s="61"/>
    </row>
    <row r="654" spans="6:18" x14ac:dyDescent="0.25">
      <c r="F654" s="65"/>
      <c r="G654" s="60"/>
      <c r="H654" s="61"/>
      <c r="I654" s="63"/>
      <c r="J654" s="55"/>
      <c r="R654" s="61"/>
    </row>
    <row r="655" spans="6:18" x14ac:dyDescent="0.25">
      <c r="F655" s="65"/>
      <c r="G655" s="60"/>
      <c r="H655" s="61"/>
      <c r="I655" s="63"/>
      <c r="J655" s="55"/>
      <c r="R655" s="61"/>
    </row>
    <row r="656" spans="6:18" x14ac:dyDescent="0.25">
      <c r="F656" s="65"/>
      <c r="G656" s="60"/>
      <c r="H656" s="61"/>
      <c r="I656" s="63"/>
      <c r="J656" s="55"/>
      <c r="R656" s="61"/>
    </row>
    <row r="657" spans="6:18" x14ac:dyDescent="0.25">
      <c r="F657" s="65"/>
      <c r="G657" s="60"/>
      <c r="H657" s="61"/>
      <c r="I657" s="63"/>
      <c r="J657" s="55"/>
      <c r="R657" s="61"/>
    </row>
    <row r="658" spans="6:18" x14ac:dyDescent="0.25">
      <c r="F658" s="65"/>
      <c r="G658" s="60"/>
      <c r="H658" s="61"/>
      <c r="I658" s="63"/>
      <c r="J658" s="55"/>
      <c r="R658" s="61"/>
    </row>
    <row r="659" spans="6:18" x14ac:dyDescent="0.25">
      <c r="F659" s="65"/>
      <c r="G659" s="60"/>
      <c r="H659" s="61"/>
      <c r="I659" s="63"/>
      <c r="J659" s="55"/>
      <c r="R659" s="61"/>
    </row>
    <row r="660" spans="6:18" x14ac:dyDescent="0.25">
      <c r="F660" s="65"/>
      <c r="G660" s="60"/>
      <c r="H660" s="61"/>
      <c r="I660" s="63"/>
      <c r="J660" s="55"/>
      <c r="R660" s="61"/>
    </row>
    <row r="661" spans="6:18" x14ac:dyDescent="0.25">
      <c r="F661" s="65"/>
      <c r="G661" s="60"/>
      <c r="H661" s="61"/>
      <c r="I661" s="63"/>
      <c r="J661" s="55"/>
      <c r="R661" s="61"/>
    </row>
    <row r="662" spans="6:18" x14ac:dyDescent="0.25">
      <c r="F662" s="65"/>
      <c r="G662" s="60"/>
      <c r="H662" s="61"/>
      <c r="I662" s="63"/>
      <c r="J662" s="55"/>
      <c r="R662" s="61"/>
    </row>
    <row r="663" spans="6:18" x14ac:dyDescent="0.25">
      <c r="F663" s="65"/>
      <c r="G663" s="60"/>
      <c r="H663" s="61"/>
      <c r="I663" s="63"/>
      <c r="J663" s="55"/>
      <c r="R663" s="61"/>
    </row>
    <row r="664" spans="6:18" x14ac:dyDescent="0.25">
      <c r="F664" s="65"/>
      <c r="G664" s="60"/>
      <c r="H664" s="61"/>
      <c r="I664" s="63"/>
      <c r="J664" s="55"/>
      <c r="R664" s="61"/>
    </row>
    <row r="665" spans="6:18" x14ac:dyDescent="0.25">
      <c r="F665" s="65"/>
      <c r="G665" s="60"/>
      <c r="H665" s="61"/>
      <c r="I665" s="63"/>
      <c r="J665" s="55"/>
      <c r="R665" s="61"/>
    </row>
    <row r="666" spans="6:18" x14ac:dyDescent="0.25">
      <c r="F666" s="65"/>
      <c r="G666" s="60"/>
      <c r="H666" s="61"/>
      <c r="I666" s="63"/>
      <c r="J666" s="55"/>
      <c r="R666" s="61"/>
    </row>
    <row r="667" spans="6:18" x14ac:dyDescent="0.25">
      <c r="F667" s="65"/>
      <c r="G667" s="60"/>
      <c r="H667" s="61"/>
      <c r="I667" s="63"/>
      <c r="J667" s="55"/>
      <c r="R667" s="61"/>
    </row>
    <row r="668" spans="6:18" x14ac:dyDescent="0.25">
      <c r="F668" s="65"/>
      <c r="G668" s="60"/>
      <c r="H668" s="61"/>
      <c r="I668" s="63"/>
      <c r="J668" s="55"/>
      <c r="R668" s="61"/>
    </row>
    <row r="669" spans="6:18" x14ac:dyDescent="0.25">
      <c r="F669" s="65"/>
      <c r="G669" s="60"/>
      <c r="H669" s="61"/>
      <c r="I669" s="63"/>
      <c r="J669" s="55"/>
      <c r="R669" s="61"/>
    </row>
    <row r="670" spans="6:18" x14ac:dyDescent="0.25">
      <c r="F670" s="65"/>
      <c r="G670" s="60"/>
      <c r="H670" s="61"/>
      <c r="I670" s="63"/>
      <c r="J670" s="55"/>
      <c r="R670" s="61"/>
    </row>
    <row r="671" spans="6:18" x14ac:dyDescent="0.25">
      <c r="F671" s="65"/>
      <c r="G671" s="60"/>
      <c r="H671" s="61"/>
      <c r="I671" s="63"/>
      <c r="J671" s="55"/>
      <c r="R671" s="61"/>
    </row>
    <row r="672" spans="6:18" x14ac:dyDescent="0.25">
      <c r="F672" s="65"/>
      <c r="G672" s="60"/>
      <c r="H672" s="61"/>
      <c r="I672" s="63"/>
      <c r="J672" s="55"/>
      <c r="R672" s="61"/>
    </row>
    <row r="673" spans="6:18" x14ac:dyDescent="0.25">
      <c r="F673" s="65"/>
      <c r="G673" s="60"/>
      <c r="H673" s="61"/>
      <c r="I673" s="63"/>
      <c r="J673" s="55"/>
      <c r="R673" s="61"/>
    </row>
    <row r="674" spans="6:18" x14ac:dyDescent="0.25">
      <c r="F674" s="65"/>
      <c r="G674" s="60"/>
      <c r="H674" s="61"/>
      <c r="I674" s="63"/>
      <c r="J674" s="55"/>
      <c r="R674" s="61"/>
    </row>
    <row r="675" spans="6:18" x14ac:dyDescent="0.25">
      <c r="F675" s="65"/>
      <c r="G675" s="60"/>
      <c r="H675" s="61"/>
      <c r="I675" s="63"/>
      <c r="J675" s="55"/>
      <c r="R675" s="61"/>
    </row>
    <row r="676" spans="6:18" x14ac:dyDescent="0.25">
      <c r="F676" s="65"/>
      <c r="G676" s="60"/>
      <c r="H676" s="61"/>
      <c r="I676" s="63"/>
      <c r="J676" s="55"/>
      <c r="R676" s="61"/>
    </row>
    <row r="677" spans="6:18" x14ac:dyDescent="0.25">
      <c r="F677" s="65"/>
      <c r="G677" s="60"/>
      <c r="H677" s="61"/>
      <c r="I677" s="63"/>
      <c r="J677" s="55"/>
      <c r="R677" s="61"/>
    </row>
    <row r="678" spans="6:18" x14ac:dyDescent="0.25">
      <c r="F678" s="65"/>
      <c r="G678" s="60"/>
      <c r="H678" s="61"/>
      <c r="I678" s="63"/>
      <c r="J678" s="55"/>
      <c r="R678" s="61"/>
    </row>
    <row r="679" spans="6:18" x14ac:dyDescent="0.25">
      <c r="F679" s="65"/>
      <c r="G679" s="60"/>
      <c r="H679" s="61"/>
      <c r="I679" s="63"/>
      <c r="J679" s="55"/>
      <c r="R679" s="61"/>
    </row>
    <row r="680" spans="6:18" x14ac:dyDescent="0.25">
      <c r="F680" s="65"/>
      <c r="G680" s="60"/>
      <c r="H680" s="61"/>
      <c r="I680" s="63"/>
      <c r="J680" s="55"/>
      <c r="R680" s="61"/>
    </row>
    <row r="681" spans="6:18" x14ac:dyDescent="0.25">
      <c r="F681" s="65"/>
      <c r="G681" s="60"/>
      <c r="H681" s="61"/>
      <c r="I681" s="63"/>
      <c r="J681" s="55"/>
      <c r="R681" s="61"/>
    </row>
    <row r="682" spans="6:18" x14ac:dyDescent="0.25">
      <c r="F682" s="65"/>
      <c r="G682" s="60"/>
      <c r="H682" s="61"/>
      <c r="I682" s="63"/>
      <c r="J682" s="55"/>
      <c r="R682" s="61"/>
    </row>
    <row r="683" spans="6:18" x14ac:dyDescent="0.25">
      <c r="F683" s="65"/>
      <c r="G683" s="60"/>
      <c r="H683" s="61"/>
      <c r="I683" s="63"/>
      <c r="J683" s="55"/>
      <c r="R683" s="61"/>
    </row>
    <row r="684" spans="6:18" x14ac:dyDescent="0.25">
      <c r="F684" s="65"/>
      <c r="G684" s="60"/>
      <c r="H684" s="61"/>
      <c r="I684" s="63"/>
      <c r="J684" s="55"/>
      <c r="R684" s="61"/>
    </row>
    <row r="685" spans="6:18" x14ac:dyDescent="0.25">
      <c r="F685" s="65"/>
      <c r="G685" s="60"/>
      <c r="H685" s="61"/>
      <c r="I685" s="63"/>
      <c r="J685" s="55"/>
      <c r="R685" s="61"/>
    </row>
    <row r="686" spans="6:18" x14ac:dyDescent="0.25">
      <c r="F686" s="65"/>
      <c r="G686" s="60"/>
      <c r="H686" s="61"/>
      <c r="I686" s="63"/>
      <c r="J686" s="55"/>
      <c r="R686" s="61"/>
    </row>
    <row r="687" spans="6:18" x14ac:dyDescent="0.25">
      <c r="F687" s="65"/>
      <c r="G687" s="60"/>
      <c r="H687" s="61"/>
      <c r="I687" s="63"/>
      <c r="J687" s="55"/>
      <c r="R687" s="61"/>
    </row>
    <row r="688" spans="6:18" x14ac:dyDescent="0.25">
      <c r="F688" s="65"/>
      <c r="G688" s="60"/>
      <c r="H688" s="61"/>
      <c r="I688" s="63"/>
      <c r="J688" s="55"/>
      <c r="R688" s="61"/>
    </row>
    <row r="689" spans="6:18" x14ac:dyDescent="0.25">
      <c r="F689" s="65"/>
      <c r="G689" s="60"/>
      <c r="H689" s="61"/>
      <c r="I689" s="63"/>
      <c r="J689" s="55"/>
      <c r="R689" s="61"/>
    </row>
    <row r="690" spans="6:18" x14ac:dyDescent="0.25">
      <c r="F690" s="65"/>
      <c r="G690" s="60"/>
      <c r="H690" s="61"/>
      <c r="I690" s="63"/>
      <c r="J690" s="55"/>
      <c r="R690" s="61"/>
    </row>
    <row r="691" spans="6:18" x14ac:dyDescent="0.25">
      <c r="F691" s="65"/>
      <c r="G691" s="60"/>
      <c r="H691" s="61"/>
      <c r="I691" s="63"/>
      <c r="J691" s="55"/>
      <c r="R691" s="61"/>
    </row>
    <row r="692" spans="6:18" x14ac:dyDescent="0.25">
      <c r="F692" s="65"/>
      <c r="G692" s="60"/>
      <c r="H692" s="61"/>
      <c r="I692" s="63"/>
      <c r="J692" s="55"/>
      <c r="R692" s="61"/>
    </row>
    <row r="693" spans="6:18" x14ac:dyDescent="0.25">
      <c r="F693" s="65"/>
      <c r="G693" s="60"/>
      <c r="H693" s="61"/>
      <c r="I693" s="63"/>
      <c r="J693" s="55"/>
      <c r="R693" s="61"/>
    </row>
    <row r="694" spans="6:18" x14ac:dyDescent="0.25">
      <c r="F694" s="65"/>
      <c r="G694" s="60"/>
      <c r="H694" s="61"/>
      <c r="I694" s="63"/>
      <c r="J694" s="55"/>
      <c r="R694" s="61"/>
    </row>
    <row r="695" spans="6:18" x14ac:dyDescent="0.25">
      <c r="F695" s="65"/>
      <c r="G695" s="60"/>
      <c r="H695" s="61"/>
      <c r="I695" s="63"/>
      <c r="J695" s="55"/>
      <c r="R695" s="61"/>
    </row>
    <row r="696" spans="6:18" x14ac:dyDescent="0.25">
      <c r="F696" s="65"/>
      <c r="G696" s="60"/>
      <c r="H696" s="61"/>
      <c r="I696" s="63"/>
      <c r="J696" s="55"/>
      <c r="R696" s="61"/>
    </row>
    <row r="697" spans="6:18" x14ac:dyDescent="0.25">
      <c r="F697" s="65"/>
      <c r="G697" s="60"/>
      <c r="H697" s="61"/>
      <c r="I697" s="63"/>
      <c r="J697" s="55"/>
      <c r="R697" s="61"/>
    </row>
    <row r="698" spans="6:18" x14ac:dyDescent="0.25">
      <c r="F698" s="65"/>
      <c r="G698" s="60"/>
      <c r="H698" s="61"/>
      <c r="I698" s="63"/>
      <c r="J698" s="55"/>
      <c r="R698" s="61"/>
    </row>
    <row r="699" spans="6:18" x14ac:dyDescent="0.25">
      <c r="F699" s="65"/>
      <c r="G699" s="60"/>
      <c r="H699" s="61"/>
      <c r="I699" s="63"/>
      <c r="J699" s="55"/>
      <c r="R699" s="61"/>
    </row>
    <row r="700" spans="6:18" x14ac:dyDescent="0.25">
      <c r="F700" s="65"/>
      <c r="G700" s="60"/>
      <c r="H700" s="61"/>
      <c r="I700" s="63"/>
      <c r="J700" s="55"/>
      <c r="R700" s="61"/>
    </row>
    <row r="701" spans="6:18" x14ac:dyDescent="0.25">
      <c r="F701" s="65"/>
      <c r="G701" s="60"/>
      <c r="H701" s="61"/>
      <c r="I701" s="63"/>
      <c r="J701" s="55"/>
      <c r="R701" s="61"/>
    </row>
    <row r="702" spans="6:18" x14ac:dyDescent="0.25">
      <c r="F702" s="65"/>
      <c r="G702" s="60"/>
      <c r="H702" s="61"/>
      <c r="I702" s="63"/>
      <c r="J702" s="55"/>
      <c r="R702" s="61"/>
    </row>
    <row r="703" spans="6:18" x14ac:dyDescent="0.25">
      <c r="F703" s="65"/>
      <c r="G703" s="60"/>
      <c r="H703" s="61"/>
      <c r="I703" s="63"/>
      <c r="J703" s="55"/>
      <c r="R703" s="61"/>
    </row>
    <row r="704" spans="6:18" x14ac:dyDescent="0.25">
      <c r="F704" s="65"/>
      <c r="G704" s="60"/>
      <c r="H704" s="61"/>
      <c r="I704" s="63"/>
      <c r="J704" s="55"/>
      <c r="R704" s="61"/>
    </row>
    <row r="705" spans="6:18" x14ac:dyDescent="0.25">
      <c r="F705" s="65"/>
      <c r="G705" s="60"/>
      <c r="H705" s="61"/>
      <c r="I705" s="63"/>
      <c r="J705" s="55"/>
      <c r="R705" s="61"/>
    </row>
    <row r="706" spans="6:18" x14ac:dyDescent="0.25">
      <c r="F706" s="65"/>
      <c r="G706" s="60"/>
      <c r="H706" s="61"/>
      <c r="I706" s="63"/>
      <c r="J706" s="55"/>
      <c r="R706" s="61"/>
    </row>
    <row r="707" spans="6:18" x14ac:dyDescent="0.25">
      <c r="F707" s="65"/>
      <c r="G707" s="60"/>
      <c r="H707" s="61"/>
      <c r="I707" s="63"/>
      <c r="J707" s="55"/>
      <c r="R707" s="61"/>
    </row>
    <row r="708" spans="6:18" x14ac:dyDescent="0.25">
      <c r="F708" s="65"/>
      <c r="G708" s="60"/>
      <c r="H708" s="61"/>
      <c r="I708" s="63"/>
      <c r="J708" s="55"/>
      <c r="R708" s="61"/>
    </row>
    <row r="709" spans="6:18" x14ac:dyDescent="0.25">
      <c r="F709" s="65"/>
      <c r="G709" s="60"/>
      <c r="H709" s="61"/>
      <c r="I709" s="63"/>
      <c r="J709" s="55"/>
      <c r="R709" s="61"/>
    </row>
    <row r="710" spans="6:18" x14ac:dyDescent="0.25">
      <c r="F710" s="65"/>
      <c r="G710" s="60"/>
      <c r="H710" s="61"/>
      <c r="I710" s="63"/>
      <c r="J710" s="55"/>
      <c r="R710" s="61"/>
    </row>
    <row r="711" spans="6:18" x14ac:dyDescent="0.25">
      <c r="F711" s="65"/>
      <c r="G711" s="60"/>
      <c r="H711" s="61"/>
      <c r="I711" s="63"/>
      <c r="J711" s="55"/>
      <c r="R711" s="61"/>
    </row>
    <row r="712" spans="6:18" x14ac:dyDescent="0.25">
      <c r="F712" s="65"/>
      <c r="G712" s="60"/>
      <c r="H712" s="61"/>
      <c r="I712" s="63"/>
      <c r="J712" s="55"/>
      <c r="R712" s="61"/>
    </row>
    <row r="713" spans="6:18" x14ac:dyDescent="0.25">
      <c r="F713" s="65"/>
      <c r="G713" s="60"/>
      <c r="H713" s="61"/>
      <c r="I713" s="63"/>
      <c r="J713" s="55"/>
      <c r="R713" s="61"/>
    </row>
    <row r="714" spans="6:18" x14ac:dyDescent="0.25">
      <c r="F714" s="65"/>
      <c r="G714" s="60"/>
      <c r="H714" s="61"/>
      <c r="I714" s="63"/>
      <c r="J714" s="55"/>
      <c r="R714" s="61"/>
    </row>
    <row r="715" spans="6:18" x14ac:dyDescent="0.25">
      <c r="F715" s="65"/>
      <c r="G715" s="60"/>
      <c r="H715" s="61"/>
      <c r="I715" s="63"/>
      <c r="J715" s="55"/>
      <c r="R715" s="61"/>
    </row>
    <row r="716" spans="6:18" x14ac:dyDescent="0.25">
      <c r="F716" s="65"/>
      <c r="G716" s="60"/>
      <c r="H716" s="61"/>
      <c r="I716" s="63"/>
      <c r="J716" s="55"/>
      <c r="R716" s="61"/>
    </row>
    <row r="717" spans="6:18" x14ac:dyDescent="0.25">
      <c r="F717" s="65"/>
      <c r="G717" s="60"/>
      <c r="H717" s="61"/>
      <c r="I717" s="63"/>
      <c r="J717" s="55"/>
      <c r="R717" s="61"/>
    </row>
    <row r="718" spans="6:18" x14ac:dyDescent="0.25">
      <c r="F718" s="65"/>
      <c r="G718" s="60"/>
      <c r="H718" s="61"/>
      <c r="I718" s="63"/>
      <c r="J718" s="55"/>
      <c r="R718" s="61"/>
    </row>
    <row r="719" spans="6:18" x14ac:dyDescent="0.25">
      <c r="F719" s="65"/>
      <c r="G719" s="60"/>
      <c r="H719" s="61"/>
      <c r="I719" s="63"/>
      <c r="J719" s="55"/>
      <c r="R719" s="61"/>
    </row>
    <row r="720" spans="6:18" x14ac:dyDescent="0.25">
      <c r="F720" s="65"/>
      <c r="G720" s="60"/>
      <c r="H720" s="61"/>
      <c r="I720" s="63"/>
      <c r="J720" s="55"/>
      <c r="R720" s="61"/>
    </row>
    <row r="721" spans="6:18" x14ac:dyDescent="0.25">
      <c r="F721" s="65"/>
      <c r="G721" s="60"/>
      <c r="H721" s="61"/>
      <c r="I721" s="63"/>
      <c r="J721" s="55"/>
      <c r="R721" s="61"/>
    </row>
    <row r="722" spans="6:18" x14ac:dyDescent="0.25">
      <c r="F722" s="65"/>
      <c r="G722" s="60"/>
      <c r="H722" s="61"/>
      <c r="I722" s="63"/>
      <c r="J722" s="55"/>
      <c r="R722" s="61"/>
    </row>
    <row r="723" spans="6:18" x14ac:dyDescent="0.25">
      <c r="F723" s="65"/>
      <c r="G723" s="60"/>
      <c r="H723" s="61"/>
      <c r="I723" s="63"/>
      <c r="J723" s="55"/>
      <c r="R723" s="61"/>
    </row>
    <row r="724" spans="6:18" x14ac:dyDescent="0.25">
      <c r="F724" s="65"/>
      <c r="G724" s="60"/>
      <c r="H724" s="61"/>
      <c r="I724" s="63"/>
      <c r="J724" s="55"/>
      <c r="R724" s="61"/>
    </row>
    <row r="725" spans="6:18" x14ac:dyDescent="0.25">
      <c r="F725" s="65"/>
      <c r="G725" s="60"/>
      <c r="H725" s="61"/>
      <c r="I725" s="63"/>
      <c r="J725" s="55"/>
      <c r="R725" s="61"/>
    </row>
    <row r="726" spans="6:18" x14ac:dyDescent="0.25">
      <c r="F726" s="65"/>
      <c r="G726" s="60"/>
      <c r="H726" s="61"/>
      <c r="I726" s="63"/>
      <c r="J726" s="55"/>
      <c r="R726" s="61"/>
    </row>
    <row r="727" spans="6:18" x14ac:dyDescent="0.25">
      <c r="F727" s="65"/>
      <c r="G727" s="60"/>
      <c r="H727" s="61"/>
      <c r="I727" s="63"/>
      <c r="J727" s="55"/>
      <c r="R727" s="61"/>
    </row>
    <row r="728" spans="6:18" x14ac:dyDescent="0.25">
      <c r="F728" s="65"/>
      <c r="G728" s="60"/>
      <c r="H728" s="61"/>
      <c r="I728" s="63"/>
      <c r="J728" s="55"/>
      <c r="R728" s="61"/>
    </row>
    <row r="729" spans="6:18" x14ac:dyDescent="0.25">
      <c r="F729" s="65"/>
      <c r="G729" s="60"/>
      <c r="H729" s="61"/>
      <c r="I729" s="63"/>
      <c r="J729" s="55"/>
      <c r="R729" s="61"/>
    </row>
    <row r="730" spans="6:18" x14ac:dyDescent="0.25">
      <c r="F730" s="65"/>
      <c r="G730" s="60"/>
      <c r="H730" s="61"/>
      <c r="I730" s="63"/>
      <c r="J730" s="55"/>
      <c r="R730" s="61"/>
    </row>
    <row r="731" spans="6:18" x14ac:dyDescent="0.25">
      <c r="F731" s="65"/>
      <c r="G731" s="60"/>
      <c r="H731" s="61"/>
      <c r="I731" s="63"/>
      <c r="J731" s="55"/>
      <c r="R731" s="61"/>
    </row>
    <row r="732" spans="6:18" x14ac:dyDescent="0.25">
      <c r="F732" s="65"/>
      <c r="G732" s="60"/>
      <c r="H732" s="61"/>
      <c r="I732" s="63"/>
      <c r="J732" s="55"/>
      <c r="R732" s="61"/>
    </row>
    <row r="733" spans="6:18" x14ac:dyDescent="0.25">
      <c r="F733" s="65"/>
      <c r="G733" s="60"/>
      <c r="H733" s="61"/>
      <c r="I733" s="63"/>
      <c r="J733" s="55"/>
      <c r="R733" s="61"/>
    </row>
    <row r="734" spans="6:18" x14ac:dyDescent="0.25">
      <c r="F734" s="65"/>
      <c r="G734" s="60"/>
      <c r="H734" s="61"/>
      <c r="I734" s="63"/>
      <c r="J734" s="55"/>
      <c r="R734" s="61"/>
    </row>
    <row r="735" spans="6:18" x14ac:dyDescent="0.25">
      <c r="F735" s="65"/>
      <c r="G735" s="60"/>
      <c r="H735" s="61"/>
      <c r="I735" s="63"/>
      <c r="J735" s="55"/>
      <c r="R735" s="61"/>
    </row>
    <row r="736" spans="6:18" x14ac:dyDescent="0.25">
      <c r="F736" s="65"/>
      <c r="G736" s="60"/>
      <c r="H736" s="61"/>
      <c r="I736" s="63"/>
      <c r="J736" s="55"/>
      <c r="R736" s="61"/>
    </row>
    <row r="737" spans="6:18" x14ac:dyDescent="0.25">
      <c r="F737" s="65"/>
      <c r="G737" s="60"/>
      <c r="H737" s="61"/>
      <c r="I737" s="63"/>
      <c r="J737" s="55"/>
      <c r="R737" s="61"/>
    </row>
    <row r="738" spans="6:18" x14ac:dyDescent="0.25">
      <c r="F738" s="65"/>
      <c r="G738" s="60"/>
      <c r="H738" s="61"/>
      <c r="I738" s="63"/>
      <c r="J738" s="55"/>
      <c r="R738" s="61"/>
    </row>
    <row r="739" spans="6:18" x14ac:dyDescent="0.25">
      <c r="F739" s="65"/>
      <c r="G739" s="60"/>
      <c r="H739" s="61"/>
      <c r="I739" s="63"/>
      <c r="J739" s="55"/>
      <c r="R739" s="61"/>
    </row>
    <row r="740" spans="6:18" x14ac:dyDescent="0.25">
      <c r="F740" s="65"/>
      <c r="G740" s="60"/>
      <c r="H740" s="61"/>
      <c r="I740" s="63"/>
      <c r="J740" s="55"/>
      <c r="R740" s="61"/>
    </row>
    <row r="741" spans="6:18" x14ac:dyDescent="0.25">
      <c r="F741" s="65"/>
      <c r="G741" s="60"/>
      <c r="H741" s="61"/>
      <c r="I741" s="63"/>
      <c r="J741" s="55"/>
      <c r="R741" s="61"/>
    </row>
    <row r="742" spans="6:18" x14ac:dyDescent="0.25">
      <c r="F742" s="65"/>
      <c r="G742" s="60"/>
      <c r="H742" s="61"/>
      <c r="I742" s="63"/>
      <c r="J742" s="55"/>
      <c r="R742" s="61"/>
    </row>
    <row r="743" spans="6:18" x14ac:dyDescent="0.25">
      <c r="F743" s="65"/>
      <c r="G743" s="60"/>
      <c r="H743" s="61"/>
      <c r="I743" s="63"/>
      <c r="J743" s="55"/>
      <c r="R743" s="61"/>
    </row>
    <row r="744" spans="6:18" x14ac:dyDescent="0.25">
      <c r="F744" s="65"/>
      <c r="G744" s="60"/>
      <c r="H744" s="61"/>
      <c r="I744" s="63"/>
      <c r="J744" s="55"/>
      <c r="R744" s="61"/>
    </row>
    <row r="745" spans="6:18" x14ac:dyDescent="0.25">
      <c r="F745" s="65"/>
      <c r="G745" s="60"/>
      <c r="H745" s="61"/>
      <c r="I745" s="63"/>
      <c r="J745" s="55"/>
      <c r="R745" s="61"/>
    </row>
    <row r="746" spans="6:18" x14ac:dyDescent="0.25">
      <c r="F746" s="65"/>
      <c r="G746" s="60"/>
      <c r="H746" s="61"/>
      <c r="I746" s="63"/>
      <c r="J746" s="55"/>
      <c r="R746" s="61"/>
    </row>
    <row r="747" spans="6:18" x14ac:dyDescent="0.25">
      <c r="F747" s="65"/>
      <c r="G747" s="60"/>
      <c r="H747" s="61"/>
      <c r="I747" s="63"/>
      <c r="J747" s="55"/>
      <c r="R747" s="61"/>
    </row>
    <row r="748" spans="6:18" x14ac:dyDescent="0.25">
      <c r="F748" s="65"/>
      <c r="G748" s="60"/>
      <c r="H748" s="61"/>
      <c r="I748" s="63"/>
      <c r="J748" s="55"/>
      <c r="R748" s="61"/>
    </row>
    <row r="749" spans="6:18" x14ac:dyDescent="0.25">
      <c r="F749" s="65"/>
      <c r="G749" s="60"/>
      <c r="H749" s="61"/>
      <c r="I749" s="63"/>
      <c r="J749" s="55"/>
      <c r="R749" s="61"/>
    </row>
    <row r="750" spans="6:18" x14ac:dyDescent="0.25">
      <c r="F750" s="65"/>
      <c r="G750" s="60"/>
      <c r="H750" s="61"/>
      <c r="I750" s="63"/>
      <c r="J750" s="55"/>
      <c r="R750" s="61"/>
    </row>
    <row r="751" spans="6:18" x14ac:dyDescent="0.25">
      <c r="F751" s="65"/>
      <c r="G751" s="60"/>
      <c r="H751" s="61"/>
      <c r="I751" s="63"/>
      <c r="J751" s="55"/>
      <c r="R751" s="61"/>
    </row>
    <row r="752" spans="6:18" x14ac:dyDescent="0.25">
      <c r="F752" s="65"/>
      <c r="G752" s="60"/>
      <c r="H752" s="61"/>
      <c r="I752" s="63"/>
      <c r="J752" s="55"/>
      <c r="R752" s="61"/>
    </row>
    <row r="753" spans="6:18" x14ac:dyDescent="0.25">
      <c r="F753" s="65"/>
      <c r="G753" s="60"/>
      <c r="H753" s="61"/>
      <c r="I753" s="63"/>
      <c r="J753" s="55"/>
      <c r="R753" s="61"/>
    </row>
    <row r="754" spans="6:18" x14ac:dyDescent="0.25">
      <c r="F754" s="65"/>
      <c r="G754" s="60"/>
      <c r="H754" s="61"/>
      <c r="I754" s="63"/>
      <c r="J754" s="55"/>
      <c r="R754" s="61"/>
    </row>
    <row r="755" spans="6:18" x14ac:dyDescent="0.25">
      <c r="F755" s="65"/>
      <c r="G755" s="60"/>
      <c r="H755" s="61"/>
      <c r="I755" s="63"/>
      <c r="J755" s="55"/>
      <c r="R755" s="61"/>
    </row>
    <row r="756" spans="6:18" x14ac:dyDescent="0.25">
      <c r="F756" s="65"/>
      <c r="G756" s="60"/>
      <c r="H756" s="61"/>
      <c r="I756" s="63"/>
      <c r="J756" s="55"/>
      <c r="R756" s="61"/>
    </row>
    <row r="757" spans="6:18" x14ac:dyDescent="0.25">
      <c r="F757" s="65"/>
      <c r="G757" s="60"/>
      <c r="H757" s="61"/>
      <c r="I757" s="63"/>
      <c r="J757" s="55"/>
      <c r="R757" s="61"/>
    </row>
    <row r="758" spans="6:18" x14ac:dyDescent="0.25">
      <c r="F758" s="65"/>
      <c r="G758" s="60"/>
      <c r="H758" s="61"/>
      <c r="I758" s="63"/>
      <c r="J758" s="55"/>
      <c r="R758" s="61"/>
    </row>
    <row r="759" spans="6:18" x14ac:dyDescent="0.25">
      <c r="F759" s="65"/>
      <c r="G759" s="60"/>
      <c r="H759" s="61"/>
      <c r="I759" s="63"/>
      <c r="J759" s="55"/>
      <c r="R759" s="61"/>
    </row>
    <row r="760" spans="6:18" x14ac:dyDescent="0.25">
      <c r="F760" s="65"/>
      <c r="G760" s="60"/>
      <c r="H760" s="61"/>
      <c r="I760" s="63"/>
      <c r="J760" s="55"/>
      <c r="R760" s="61"/>
    </row>
    <row r="761" spans="6:18" x14ac:dyDescent="0.25">
      <c r="F761" s="65"/>
      <c r="G761" s="60"/>
      <c r="H761" s="61"/>
      <c r="I761" s="63"/>
      <c r="J761" s="55"/>
      <c r="R761" s="61"/>
    </row>
    <row r="762" spans="6:18" x14ac:dyDescent="0.25">
      <c r="F762" s="65"/>
      <c r="G762" s="60"/>
      <c r="H762" s="61"/>
      <c r="I762" s="63"/>
      <c r="J762" s="55"/>
      <c r="R762" s="61"/>
    </row>
    <row r="763" spans="6:18" x14ac:dyDescent="0.25">
      <c r="F763" s="65"/>
      <c r="G763" s="60"/>
      <c r="H763" s="61"/>
      <c r="I763" s="63"/>
      <c r="J763" s="55"/>
      <c r="R763" s="61"/>
    </row>
    <row r="764" spans="6:18" x14ac:dyDescent="0.25">
      <c r="F764" s="65"/>
      <c r="H764" s="61"/>
      <c r="I764" s="63"/>
      <c r="J764" s="55"/>
      <c r="R764" s="61"/>
    </row>
    <row r="765" spans="6:18" x14ac:dyDescent="0.25">
      <c r="F765" s="65"/>
      <c r="H765" s="61"/>
      <c r="I765" s="63"/>
      <c r="J765" s="55"/>
      <c r="R765" s="61"/>
    </row>
    <row r="766" spans="6:18" x14ac:dyDescent="0.25">
      <c r="F766" s="65"/>
      <c r="H766" s="61"/>
      <c r="R766" s="61"/>
    </row>
    <row r="767" spans="6:18" x14ac:dyDescent="0.25">
      <c r="F767" s="65"/>
      <c r="H767" s="61"/>
      <c r="R767" s="61"/>
    </row>
    <row r="768" spans="6:18" x14ac:dyDescent="0.25">
      <c r="F768" s="65"/>
      <c r="H768" s="61"/>
      <c r="R768" s="61"/>
    </row>
    <row r="769" spans="6:18" x14ac:dyDescent="0.25">
      <c r="F769" s="65"/>
      <c r="H769" s="61"/>
      <c r="R769" s="61"/>
    </row>
    <row r="770" spans="6:18" x14ac:dyDescent="0.25">
      <c r="F770" s="65"/>
      <c r="H770" s="61"/>
      <c r="R770" s="61"/>
    </row>
    <row r="771" spans="6:18" x14ac:dyDescent="0.25">
      <c r="F771" s="65"/>
      <c r="H771" s="61"/>
      <c r="R771" s="61"/>
    </row>
    <row r="772" spans="6:18" x14ac:dyDescent="0.25">
      <c r="F772" s="65"/>
      <c r="H772" s="61"/>
      <c r="R772" s="61"/>
    </row>
    <row r="773" spans="6:18" x14ac:dyDescent="0.25">
      <c r="F773" s="65"/>
      <c r="H773" s="61"/>
      <c r="R773" s="61"/>
    </row>
    <row r="774" spans="6:18" x14ac:dyDescent="0.25">
      <c r="F774" s="65"/>
      <c r="H774" s="61"/>
      <c r="R774" s="61"/>
    </row>
    <row r="775" spans="6:18" x14ac:dyDescent="0.25">
      <c r="F775" s="65"/>
      <c r="H775" s="61"/>
      <c r="R775" s="61"/>
    </row>
    <row r="776" spans="6:18" x14ac:dyDescent="0.25">
      <c r="F776" s="65"/>
      <c r="H776" s="61"/>
      <c r="R776" s="61"/>
    </row>
    <row r="777" spans="6:18" x14ac:dyDescent="0.25">
      <c r="F777" s="65"/>
      <c r="H777" s="61"/>
      <c r="R777" s="61"/>
    </row>
    <row r="778" spans="6:18" x14ac:dyDescent="0.25">
      <c r="F778" s="65"/>
      <c r="H778" s="61"/>
      <c r="R778" s="61"/>
    </row>
    <row r="779" spans="6:18" x14ac:dyDescent="0.25">
      <c r="F779" s="65"/>
      <c r="H779" s="61"/>
      <c r="R779" s="61"/>
    </row>
    <row r="780" spans="6:18" x14ac:dyDescent="0.25">
      <c r="F780" s="65"/>
      <c r="H780" s="61"/>
      <c r="R780" s="61"/>
    </row>
    <row r="781" spans="6:18" x14ac:dyDescent="0.25">
      <c r="F781" s="65"/>
      <c r="H781" s="61"/>
      <c r="R781" s="61"/>
    </row>
    <row r="782" spans="6:18" x14ac:dyDescent="0.25">
      <c r="F782" s="65"/>
      <c r="H782" s="61"/>
      <c r="R782" s="61"/>
    </row>
    <row r="783" spans="6:18" x14ac:dyDescent="0.25">
      <c r="F783" s="65"/>
      <c r="H783" s="61"/>
      <c r="R783" s="61"/>
    </row>
    <row r="784" spans="6:18" x14ac:dyDescent="0.25">
      <c r="F784" s="65"/>
      <c r="H784" s="61"/>
      <c r="R784" s="61"/>
    </row>
    <row r="785" spans="6:18" x14ac:dyDescent="0.25">
      <c r="F785" s="65"/>
      <c r="H785" s="61"/>
      <c r="R785" s="61"/>
    </row>
    <row r="786" spans="6:18" x14ac:dyDescent="0.25">
      <c r="F786" s="65"/>
      <c r="H786" s="61"/>
      <c r="R786" s="61"/>
    </row>
    <row r="787" spans="6:18" x14ac:dyDescent="0.25">
      <c r="F787" s="65"/>
      <c r="H787" s="61"/>
      <c r="R787" s="61"/>
    </row>
    <row r="788" spans="6:18" x14ac:dyDescent="0.25">
      <c r="H788" s="61"/>
      <c r="R788" s="61"/>
    </row>
    <row r="789" spans="6:18" x14ac:dyDescent="0.25">
      <c r="H789" s="61"/>
      <c r="R789" s="61"/>
    </row>
    <row r="790" spans="6:18" x14ac:dyDescent="0.25">
      <c r="H790" s="61"/>
      <c r="R790" s="61"/>
    </row>
    <row r="791" spans="6:18" x14ac:dyDescent="0.25">
      <c r="H791" s="61"/>
      <c r="R791" s="61"/>
    </row>
    <row r="792" spans="6:18" x14ac:dyDescent="0.25">
      <c r="H792" s="61"/>
      <c r="R792" s="61"/>
    </row>
    <row r="793" spans="6:18" x14ac:dyDescent="0.25">
      <c r="H793" s="61"/>
      <c r="R793" s="61"/>
    </row>
    <row r="794" spans="6:18" x14ac:dyDescent="0.25">
      <c r="H794" s="61"/>
      <c r="R794" s="61"/>
    </row>
    <row r="795" spans="6:18" x14ac:dyDescent="0.25">
      <c r="H795" s="61"/>
      <c r="R795" s="61"/>
    </row>
    <row r="796" spans="6:18" x14ac:dyDescent="0.25">
      <c r="H796" s="61"/>
      <c r="R796" s="61"/>
    </row>
    <row r="797" spans="6:18" x14ac:dyDescent="0.25">
      <c r="H797" s="61"/>
      <c r="R797" s="61"/>
    </row>
    <row r="798" spans="6:18" x14ac:dyDescent="0.25">
      <c r="H798" s="61"/>
      <c r="R798" s="61"/>
    </row>
    <row r="799" spans="6:18" x14ac:dyDescent="0.25">
      <c r="H799" s="61"/>
      <c r="R799" s="61"/>
    </row>
    <row r="800" spans="6:18" x14ac:dyDescent="0.25">
      <c r="H800" s="61"/>
      <c r="R800" s="61"/>
    </row>
    <row r="801" spans="8:18" x14ac:dyDescent="0.25">
      <c r="H801" s="61"/>
      <c r="R801" s="61"/>
    </row>
    <row r="802" spans="8:18" x14ac:dyDescent="0.25">
      <c r="H802" s="61"/>
      <c r="R802" s="61"/>
    </row>
    <row r="803" spans="8:18" x14ac:dyDescent="0.25">
      <c r="H803" s="61"/>
      <c r="R803" s="61"/>
    </row>
    <row r="804" spans="8:18" x14ac:dyDescent="0.25">
      <c r="H804" s="61"/>
      <c r="R804" s="61"/>
    </row>
    <row r="805" spans="8:18" x14ac:dyDescent="0.25">
      <c r="H805" s="61"/>
      <c r="R805" s="61"/>
    </row>
    <row r="806" spans="8:18" x14ac:dyDescent="0.25">
      <c r="H806" s="61"/>
      <c r="R806" s="61"/>
    </row>
    <row r="807" spans="8:18" x14ac:dyDescent="0.25">
      <c r="H807" s="61"/>
      <c r="R807" s="61"/>
    </row>
    <row r="808" spans="8:18" x14ac:dyDescent="0.25">
      <c r="H808" s="61"/>
      <c r="R808" s="61"/>
    </row>
    <row r="809" spans="8:18" x14ac:dyDescent="0.25">
      <c r="H809" s="61"/>
      <c r="R809" s="61"/>
    </row>
    <row r="810" spans="8:18" x14ac:dyDescent="0.25">
      <c r="H810" s="61"/>
      <c r="R810" s="61"/>
    </row>
    <row r="811" spans="8:18" x14ac:dyDescent="0.25">
      <c r="H811" s="61"/>
      <c r="R811" s="61"/>
    </row>
    <row r="812" spans="8:18" x14ac:dyDescent="0.25">
      <c r="H812" s="61"/>
      <c r="R812" s="61"/>
    </row>
    <row r="813" spans="8:18" x14ac:dyDescent="0.25">
      <c r="H813" s="61"/>
      <c r="R813" s="61"/>
    </row>
    <row r="814" spans="8:18" x14ac:dyDescent="0.25">
      <c r="H814" s="61"/>
      <c r="R814" s="61"/>
    </row>
    <row r="815" spans="8:18" x14ac:dyDescent="0.25">
      <c r="H815" s="61"/>
      <c r="R815" s="61"/>
    </row>
    <row r="816" spans="8:18" x14ac:dyDescent="0.25">
      <c r="H816" s="61"/>
      <c r="R816" s="61"/>
    </row>
    <row r="817" spans="8:18" x14ac:dyDescent="0.25">
      <c r="H817" s="61"/>
      <c r="R817" s="61"/>
    </row>
    <row r="818" spans="8:18" x14ac:dyDescent="0.25">
      <c r="H818" s="61"/>
      <c r="R818" s="61"/>
    </row>
    <row r="819" spans="8:18" x14ac:dyDescent="0.25">
      <c r="H819" s="61"/>
      <c r="R819" s="61"/>
    </row>
    <row r="820" spans="8:18" x14ac:dyDescent="0.25">
      <c r="H820" s="61"/>
      <c r="R820" s="61"/>
    </row>
    <row r="821" spans="8:18" x14ac:dyDescent="0.25">
      <c r="H821" s="61"/>
      <c r="R821" s="61"/>
    </row>
    <row r="822" spans="8:18" x14ac:dyDescent="0.25">
      <c r="H822" s="61"/>
      <c r="R822" s="61"/>
    </row>
    <row r="823" spans="8:18" x14ac:dyDescent="0.25">
      <c r="H823" s="61"/>
      <c r="R823" s="61"/>
    </row>
    <row r="824" spans="8:18" x14ac:dyDescent="0.25">
      <c r="H824" s="61"/>
      <c r="R824" s="61"/>
    </row>
    <row r="825" spans="8:18" x14ac:dyDescent="0.25">
      <c r="H825" s="61"/>
      <c r="R825" s="61"/>
    </row>
    <row r="826" spans="8:18" x14ac:dyDescent="0.25">
      <c r="H826" s="61"/>
      <c r="R826" s="61"/>
    </row>
    <row r="827" spans="8:18" x14ac:dyDescent="0.25">
      <c r="H827" s="61"/>
      <c r="R827" s="61"/>
    </row>
    <row r="828" spans="8:18" x14ac:dyDescent="0.25">
      <c r="H828" s="61"/>
      <c r="R828" s="61"/>
    </row>
    <row r="829" spans="8:18" x14ac:dyDescent="0.25">
      <c r="H829" s="61"/>
      <c r="R829" s="61"/>
    </row>
    <row r="830" spans="8:18" x14ac:dyDescent="0.25">
      <c r="H830" s="61"/>
      <c r="R830" s="61"/>
    </row>
    <row r="831" spans="8:18" x14ac:dyDescent="0.25">
      <c r="H831" s="61"/>
      <c r="R831" s="61"/>
    </row>
    <row r="832" spans="8:18" x14ac:dyDescent="0.25">
      <c r="H832" s="61"/>
      <c r="R832" s="61"/>
    </row>
    <row r="833" spans="8:18" x14ac:dyDescent="0.25">
      <c r="H833" s="61"/>
      <c r="R833" s="61"/>
    </row>
    <row r="834" spans="8:18" x14ac:dyDescent="0.25">
      <c r="H834" s="61"/>
      <c r="R834" s="61"/>
    </row>
    <row r="835" spans="8:18" x14ac:dyDescent="0.25">
      <c r="H835" s="61"/>
      <c r="R835" s="61"/>
    </row>
    <row r="836" spans="8:18" x14ac:dyDescent="0.25">
      <c r="H836" s="61"/>
      <c r="R836" s="61"/>
    </row>
    <row r="837" spans="8:18" x14ac:dyDescent="0.25">
      <c r="H837" s="61"/>
      <c r="R837" s="61"/>
    </row>
    <row r="838" spans="8:18" x14ac:dyDescent="0.25">
      <c r="H838" s="61"/>
      <c r="R838" s="61"/>
    </row>
    <row r="839" spans="8:18" x14ac:dyDescent="0.25">
      <c r="H839" s="61"/>
      <c r="R839" s="61"/>
    </row>
    <row r="840" spans="8:18" x14ac:dyDescent="0.25">
      <c r="H840" s="61"/>
      <c r="R840" s="61"/>
    </row>
    <row r="841" spans="8:18" x14ac:dyDescent="0.25">
      <c r="H841" s="61"/>
      <c r="R841" s="61"/>
    </row>
    <row r="842" spans="8:18" x14ac:dyDescent="0.25">
      <c r="H842" s="61"/>
      <c r="R842" s="61"/>
    </row>
    <row r="843" spans="8:18" x14ac:dyDescent="0.25">
      <c r="H843" s="61"/>
      <c r="R843" s="61"/>
    </row>
    <row r="844" spans="8:18" x14ac:dyDescent="0.25">
      <c r="H844" s="61"/>
      <c r="R844" s="61"/>
    </row>
    <row r="845" spans="8:18" x14ac:dyDescent="0.25">
      <c r="H845" s="61"/>
      <c r="R845" s="61"/>
    </row>
    <row r="846" spans="8:18" x14ac:dyDescent="0.25">
      <c r="H846" s="61"/>
      <c r="R846" s="61"/>
    </row>
    <row r="847" spans="8:18" x14ac:dyDescent="0.25">
      <c r="H847" s="61"/>
      <c r="R847" s="61"/>
    </row>
    <row r="848" spans="8:18" x14ac:dyDescent="0.25">
      <c r="H848" s="61"/>
      <c r="R848" s="61"/>
    </row>
    <row r="849" spans="8:18" x14ac:dyDescent="0.25">
      <c r="H849" s="61"/>
      <c r="R849" s="61"/>
    </row>
    <row r="850" spans="8:18" x14ac:dyDescent="0.25">
      <c r="H850" s="61"/>
      <c r="R850" s="61"/>
    </row>
    <row r="851" spans="8:18" x14ac:dyDescent="0.25">
      <c r="H851" s="61"/>
      <c r="R851" s="61"/>
    </row>
    <row r="852" spans="8:18" x14ac:dyDescent="0.25">
      <c r="H852" s="61"/>
      <c r="R852" s="61"/>
    </row>
    <row r="853" spans="8:18" x14ac:dyDescent="0.25">
      <c r="H853" s="61"/>
      <c r="R853" s="61"/>
    </row>
    <row r="854" spans="8:18" x14ac:dyDescent="0.25">
      <c r="H854" s="61"/>
      <c r="R854" s="61"/>
    </row>
    <row r="855" spans="8:18" x14ac:dyDescent="0.25">
      <c r="H855" s="61"/>
      <c r="R855" s="61"/>
    </row>
    <row r="856" spans="8:18" x14ac:dyDescent="0.25">
      <c r="H856" s="61"/>
      <c r="R856" s="61"/>
    </row>
    <row r="857" spans="8:18" x14ac:dyDescent="0.25">
      <c r="H857" s="61"/>
      <c r="R857" s="61"/>
    </row>
    <row r="858" spans="8:18" x14ac:dyDescent="0.25">
      <c r="H858" s="61"/>
      <c r="R858" s="61"/>
    </row>
    <row r="859" spans="8:18" x14ac:dyDescent="0.25">
      <c r="H859" s="61"/>
      <c r="R859" s="61"/>
    </row>
    <row r="860" spans="8:18" x14ac:dyDescent="0.25">
      <c r="H860" s="61"/>
      <c r="R860" s="61"/>
    </row>
    <row r="861" spans="8:18" x14ac:dyDescent="0.25">
      <c r="H861" s="61"/>
      <c r="R861" s="61"/>
    </row>
    <row r="862" spans="8:18" x14ac:dyDescent="0.25">
      <c r="H862" s="61"/>
      <c r="R862" s="61"/>
    </row>
    <row r="863" spans="8:18" x14ac:dyDescent="0.25">
      <c r="H863" s="61"/>
      <c r="R863" s="61"/>
    </row>
    <row r="864" spans="8:18" x14ac:dyDescent="0.25">
      <c r="H864" s="61"/>
      <c r="R864" s="61"/>
    </row>
    <row r="865" spans="8:18" x14ac:dyDescent="0.25">
      <c r="H865" s="61"/>
      <c r="R865" s="61"/>
    </row>
    <row r="866" spans="8:18" x14ac:dyDescent="0.25">
      <c r="H866" s="61"/>
      <c r="R866" s="61"/>
    </row>
    <row r="867" spans="8:18" x14ac:dyDescent="0.25">
      <c r="H867" s="61"/>
      <c r="R867" s="61"/>
    </row>
    <row r="868" spans="8:18" x14ac:dyDescent="0.25">
      <c r="H868" s="61"/>
      <c r="R868" s="61"/>
    </row>
    <row r="869" spans="8:18" x14ac:dyDescent="0.25">
      <c r="H869" s="61"/>
      <c r="R869" s="61"/>
    </row>
    <row r="870" spans="8:18" x14ac:dyDescent="0.25">
      <c r="H870" s="61"/>
      <c r="R870" s="61"/>
    </row>
    <row r="871" spans="8:18" x14ac:dyDescent="0.25">
      <c r="H871" s="61"/>
      <c r="R871" s="61"/>
    </row>
    <row r="872" spans="8:18" x14ac:dyDescent="0.25">
      <c r="H872" s="61"/>
      <c r="R872" s="61"/>
    </row>
    <row r="873" spans="8:18" x14ac:dyDescent="0.25">
      <c r="H873" s="61"/>
      <c r="R873" s="61"/>
    </row>
    <row r="874" spans="8:18" x14ac:dyDescent="0.25">
      <c r="H874" s="61"/>
      <c r="R874" s="61"/>
    </row>
    <row r="875" spans="8:18" x14ac:dyDescent="0.25">
      <c r="H875" s="61"/>
      <c r="R875" s="61"/>
    </row>
    <row r="876" spans="8:18" x14ac:dyDescent="0.25">
      <c r="H876" s="61"/>
      <c r="R876" s="61"/>
    </row>
    <row r="877" spans="8:18" x14ac:dyDescent="0.25">
      <c r="H877" s="61"/>
      <c r="R877" s="61"/>
    </row>
    <row r="878" spans="8:18" x14ac:dyDescent="0.25">
      <c r="H878" s="61"/>
      <c r="R878" s="61"/>
    </row>
    <row r="879" spans="8:18" x14ac:dyDescent="0.25">
      <c r="H879" s="61"/>
      <c r="R879" s="61"/>
    </row>
    <row r="880" spans="8:18" x14ac:dyDescent="0.25">
      <c r="H880" s="61"/>
      <c r="R880" s="61"/>
    </row>
    <row r="881" spans="8:18" x14ac:dyDescent="0.25">
      <c r="H881" s="61"/>
      <c r="R881" s="61"/>
    </row>
    <row r="882" spans="8:18" x14ac:dyDescent="0.25">
      <c r="H882" s="61"/>
      <c r="R882" s="61"/>
    </row>
    <row r="883" spans="8:18" x14ac:dyDescent="0.25">
      <c r="H883" s="61"/>
      <c r="R883" s="61"/>
    </row>
    <row r="884" spans="8:18" x14ac:dyDescent="0.25">
      <c r="H884" s="61"/>
      <c r="R884" s="61"/>
    </row>
    <row r="885" spans="8:18" x14ac:dyDescent="0.25">
      <c r="H885" s="61"/>
      <c r="R885" s="61"/>
    </row>
    <row r="886" spans="8:18" x14ac:dyDescent="0.25">
      <c r="H886" s="61"/>
      <c r="R886" s="61"/>
    </row>
    <row r="887" spans="8:18" x14ac:dyDescent="0.25">
      <c r="H887" s="61"/>
      <c r="R887" s="61"/>
    </row>
    <row r="888" spans="8:18" x14ac:dyDescent="0.25">
      <c r="H888" s="61"/>
      <c r="R888" s="61"/>
    </row>
    <row r="889" spans="8:18" x14ac:dyDescent="0.25">
      <c r="H889" s="61"/>
      <c r="R889" s="61"/>
    </row>
    <row r="890" spans="8:18" x14ac:dyDescent="0.25">
      <c r="H890" s="61"/>
      <c r="R890" s="61"/>
    </row>
    <row r="891" spans="8:18" x14ac:dyDescent="0.25">
      <c r="H891" s="61"/>
      <c r="R891" s="61"/>
    </row>
    <row r="892" spans="8:18" x14ac:dyDescent="0.25">
      <c r="H892" s="61"/>
      <c r="R892" s="61"/>
    </row>
    <row r="893" spans="8:18" x14ac:dyDescent="0.25">
      <c r="H893" s="61"/>
      <c r="R893" s="61"/>
    </row>
    <row r="894" spans="8:18" x14ac:dyDescent="0.25">
      <c r="H894" s="61"/>
      <c r="R894" s="61"/>
    </row>
    <row r="895" spans="8:18" x14ac:dyDescent="0.25">
      <c r="H895" s="61"/>
      <c r="R895" s="61"/>
    </row>
    <row r="896" spans="8:18" x14ac:dyDescent="0.25">
      <c r="H896" s="61"/>
      <c r="R896" s="61"/>
    </row>
    <row r="897" spans="8:18" x14ac:dyDescent="0.25">
      <c r="H897" s="61"/>
      <c r="R897" s="61"/>
    </row>
    <row r="898" spans="8:18" x14ac:dyDescent="0.25">
      <c r="H898" s="61"/>
      <c r="R898" s="61"/>
    </row>
    <row r="899" spans="8:18" x14ac:dyDescent="0.25">
      <c r="H899" s="61"/>
      <c r="R899" s="61"/>
    </row>
    <row r="900" spans="8:18" x14ac:dyDescent="0.25">
      <c r="H900" s="61"/>
      <c r="R900" s="61"/>
    </row>
    <row r="901" spans="8:18" x14ac:dyDescent="0.25">
      <c r="H901" s="61"/>
      <c r="R901" s="61"/>
    </row>
    <row r="902" spans="8:18" x14ac:dyDescent="0.25">
      <c r="H902" s="61"/>
      <c r="R902" s="61"/>
    </row>
    <row r="903" spans="8:18" x14ac:dyDescent="0.25">
      <c r="H903" s="61"/>
      <c r="R903" s="61"/>
    </row>
    <row r="904" spans="8:18" x14ac:dyDescent="0.25">
      <c r="H904" s="61"/>
      <c r="R904" s="61"/>
    </row>
    <row r="905" spans="8:18" x14ac:dyDescent="0.25">
      <c r="H905" s="61"/>
      <c r="R905" s="61"/>
    </row>
    <row r="906" spans="8:18" x14ac:dyDescent="0.25">
      <c r="H906" s="61"/>
      <c r="R906" s="61"/>
    </row>
    <row r="907" spans="8:18" x14ac:dyDescent="0.25">
      <c r="H907" s="61"/>
      <c r="R907" s="61"/>
    </row>
    <row r="908" spans="8:18" x14ac:dyDescent="0.25">
      <c r="H908" s="61"/>
      <c r="R908" s="61"/>
    </row>
    <row r="909" spans="8:18" x14ac:dyDescent="0.25">
      <c r="H909" s="61"/>
      <c r="R909" s="61"/>
    </row>
    <row r="910" spans="8:18" x14ac:dyDescent="0.25">
      <c r="H910" s="61"/>
      <c r="R910" s="61"/>
    </row>
    <row r="911" spans="8:18" x14ac:dyDescent="0.25">
      <c r="H911" s="61"/>
      <c r="R911" s="61"/>
    </row>
    <row r="912" spans="8:18" x14ac:dyDescent="0.25">
      <c r="H912" s="61"/>
      <c r="R912" s="61"/>
    </row>
    <row r="913" spans="8:18" x14ac:dyDescent="0.25">
      <c r="H913" s="61"/>
      <c r="R913" s="61"/>
    </row>
    <row r="914" spans="8:18" x14ac:dyDescent="0.25">
      <c r="H914" s="61"/>
      <c r="R914" s="61"/>
    </row>
    <row r="915" spans="8:18" x14ac:dyDescent="0.25">
      <c r="H915" s="61"/>
      <c r="R915" s="61"/>
    </row>
    <row r="916" spans="8:18" x14ac:dyDescent="0.25">
      <c r="H916" s="61"/>
      <c r="R916" s="61"/>
    </row>
    <row r="917" spans="8:18" x14ac:dyDescent="0.25">
      <c r="H917" s="61"/>
      <c r="R917" s="61"/>
    </row>
    <row r="918" spans="8:18" x14ac:dyDescent="0.25">
      <c r="H918" s="61"/>
      <c r="R918" s="61"/>
    </row>
    <row r="919" spans="8:18" x14ac:dyDescent="0.25">
      <c r="H919" s="61"/>
      <c r="R919" s="61"/>
    </row>
    <row r="920" spans="8:18" x14ac:dyDescent="0.25">
      <c r="H920" s="61"/>
      <c r="R920" s="61"/>
    </row>
    <row r="921" spans="8:18" x14ac:dyDescent="0.25">
      <c r="H921" s="61"/>
      <c r="R921" s="61"/>
    </row>
    <row r="922" spans="8:18" x14ac:dyDescent="0.25">
      <c r="H922" s="61"/>
      <c r="R922" s="61"/>
    </row>
    <row r="923" spans="8:18" x14ac:dyDescent="0.25">
      <c r="H923" s="61"/>
      <c r="R923" s="61"/>
    </row>
    <row r="924" spans="8:18" x14ac:dyDescent="0.25">
      <c r="H924" s="61"/>
      <c r="R924" s="61"/>
    </row>
    <row r="925" spans="8:18" x14ac:dyDescent="0.25">
      <c r="H925" s="61"/>
      <c r="R925" s="61"/>
    </row>
    <row r="926" spans="8:18" x14ac:dyDescent="0.25">
      <c r="H926" s="61"/>
      <c r="R926" s="61"/>
    </row>
    <row r="927" spans="8:18" x14ac:dyDescent="0.25">
      <c r="H927" s="61"/>
      <c r="R927" s="61"/>
    </row>
    <row r="928" spans="8:18" x14ac:dyDescent="0.25">
      <c r="H928" s="61"/>
      <c r="R928" s="61"/>
    </row>
    <row r="929" spans="8:18" x14ac:dyDescent="0.25">
      <c r="H929" s="61"/>
      <c r="R929" s="61"/>
    </row>
    <row r="930" spans="8:18" x14ac:dyDescent="0.25">
      <c r="H930" s="61"/>
      <c r="R930" s="61"/>
    </row>
    <row r="931" spans="8:18" x14ac:dyDescent="0.25">
      <c r="H931" s="61"/>
      <c r="R931" s="61"/>
    </row>
    <row r="932" spans="8:18" x14ac:dyDescent="0.25">
      <c r="H932" s="61"/>
      <c r="R932" s="61"/>
    </row>
    <row r="933" spans="8:18" x14ac:dyDescent="0.25">
      <c r="H933" s="61"/>
      <c r="R933" s="61"/>
    </row>
    <row r="934" spans="8:18" x14ac:dyDescent="0.25">
      <c r="H934" s="61"/>
      <c r="R934" s="61"/>
    </row>
    <row r="935" spans="8:18" x14ac:dyDescent="0.25">
      <c r="H935" s="61"/>
      <c r="R935" s="61"/>
    </row>
    <row r="936" spans="8:18" x14ac:dyDescent="0.25">
      <c r="H936" s="61"/>
      <c r="R936" s="61"/>
    </row>
    <row r="937" spans="8:18" x14ac:dyDescent="0.25">
      <c r="H937" s="61"/>
      <c r="R937" s="61"/>
    </row>
    <row r="938" spans="8:18" x14ac:dyDescent="0.25">
      <c r="H938" s="61"/>
      <c r="R938" s="61"/>
    </row>
    <row r="939" spans="8:18" x14ac:dyDescent="0.25">
      <c r="H939" s="61"/>
      <c r="R939" s="61"/>
    </row>
    <row r="940" spans="8:18" x14ac:dyDescent="0.25">
      <c r="H940" s="61"/>
      <c r="R940" s="61"/>
    </row>
    <row r="941" spans="8:18" x14ac:dyDescent="0.25">
      <c r="H941" s="61"/>
      <c r="R941" s="61"/>
    </row>
    <row r="942" spans="8:18" x14ac:dyDescent="0.25">
      <c r="H942" s="61"/>
      <c r="R942" s="61"/>
    </row>
    <row r="943" spans="8:18" x14ac:dyDescent="0.25">
      <c r="H943" s="61"/>
      <c r="R943" s="61"/>
    </row>
    <row r="944" spans="8:18" x14ac:dyDescent="0.25">
      <c r="H944" s="61"/>
      <c r="R944" s="61"/>
    </row>
    <row r="945" spans="8:18" x14ac:dyDescent="0.25">
      <c r="H945" s="61"/>
      <c r="R945" s="61"/>
    </row>
    <row r="946" spans="8:18" x14ac:dyDescent="0.25">
      <c r="H946" s="61"/>
      <c r="R946" s="61"/>
    </row>
    <row r="947" spans="8:18" x14ac:dyDescent="0.25">
      <c r="H947" s="61"/>
      <c r="R947" s="61"/>
    </row>
    <row r="948" spans="8:18" x14ac:dyDescent="0.25">
      <c r="H948" s="61"/>
      <c r="R948" s="61"/>
    </row>
    <row r="949" spans="8:18" x14ac:dyDescent="0.25">
      <c r="H949" s="61"/>
      <c r="R949" s="61"/>
    </row>
    <row r="950" spans="8:18" x14ac:dyDescent="0.25">
      <c r="H950" s="61"/>
      <c r="R950" s="61"/>
    </row>
    <row r="951" spans="8:18" x14ac:dyDescent="0.25">
      <c r="H951" s="61"/>
      <c r="R951" s="61"/>
    </row>
    <row r="952" spans="8:18" x14ac:dyDescent="0.25">
      <c r="H952" s="61"/>
      <c r="R952" s="61"/>
    </row>
    <row r="953" spans="8:18" x14ac:dyDescent="0.25">
      <c r="H953" s="61"/>
      <c r="R953" s="61"/>
    </row>
    <row r="954" spans="8:18" x14ac:dyDescent="0.25">
      <c r="H954" s="61"/>
      <c r="R954" s="61"/>
    </row>
    <row r="955" spans="8:18" x14ac:dyDescent="0.25">
      <c r="H955" s="61"/>
      <c r="R955" s="61"/>
    </row>
    <row r="956" spans="8:18" x14ac:dyDescent="0.25">
      <c r="H956" s="61"/>
      <c r="R956" s="61"/>
    </row>
    <row r="957" spans="8:18" x14ac:dyDescent="0.25">
      <c r="H957" s="61"/>
      <c r="R957" s="61"/>
    </row>
    <row r="958" spans="8:18" x14ac:dyDescent="0.25">
      <c r="H958" s="61"/>
      <c r="R958" s="61"/>
    </row>
    <row r="959" spans="8:18" x14ac:dyDescent="0.25">
      <c r="H959" s="61"/>
      <c r="R959" s="61"/>
    </row>
    <row r="960" spans="8:18" x14ac:dyDescent="0.25">
      <c r="H960" s="61"/>
      <c r="R960" s="61"/>
    </row>
    <row r="961" spans="8:18" x14ac:dyDescent="0.25">
      <c r="H961" s="61"/>
      <c r="R961" s="61"/>
    </row>
    <row r="962" spans="8:18" x14ac:dyDescent="0.25">
      <c r="H962" s="61"/>
      <c r="R962" s="61"/>
    </row>
    <row r="963" spans="8:18" x14ac:dyDescent="0.25">
      <c r="H963" s="61"/>
      <c r="R963" s="61"/>
    </row>
    <row r="964" spans="8:18" x14ac:dyDescent="0.25">
      <c r="H964" s="61"/>
      <c r="R964" s="61"/>
    </row>
    <row r="965" spans="8:18" x14ac:dyDescent="0.25">
      <c r="H965" s="61"/>
      <c r="R965" s="61"/>
    </row>
    <row r="966" spans="8:18" x14ac:dyDescent="0.25">
      <c r="H966" s="61"/>
      <c r="R966" s="61"/>
    </row>
    <row r="967" spans="8:18" x14ac:dyDescent="0.25">
      <c r="H967" s="61"/>
      <c r="R967" s="61"/>
    </row>
    <row r="968" spans="8:18" x14ac:dyDescent="0.25">
      <c r="H968" s="61"/>
      <c r="R968" s="61"/>
    </row>
    <row r="969" spans="8:18" x14ac:dyDescent="0.25">
      <c r="H969" s="61"/>
      <c r="R969" s="61"/>
    </row>
    <row r="970" spans="8:18" x14ac:dyDescent="0.25">
      <c r="H970" s="61"/>
      <c r="R970" s="61"/>
    </row>
    <row r="971" spans="8:18" x14ac:dyDescent="0.25">
      <c r="H971" s="61"/>
      <c r="R971" s="61"/>
    </row>
    <row r="972" spans="8:18" x14ac:dyDescent="0.25">
      <c r="H972" s="61"/>
      <c r="R972" s="61"/>
    </row>
    <row r="973" spans="8:18" x14ac:dyDescent="0.25">
      <c r="H973" s="61"/>
      <c r="R973" s="61"/>
    </row>
    <row r="974" spans="8:18" x14ac:dyDescent="0.25">
      <c r="H974" s="61"/>
      <c r="R974" s="61"/>
    </row>
    <row r="975" spans="8:18" x14ac:dyDescent="0.25">
      <c r="H975" s="61"/>
      <c r="R975" s="61"/>
    </row>
    <row r="976" spans="8:18" x14ac:dyDescent="0.25">
      <c r="H976" s="61"/>
      <c r="R976" s="61"/>
    </row>
    <row r="977" spans="8:18" x14ac:dyDescent="0.25">
      <c r="H977" s="61"/>
      <c r="R977" s="61"/>
    </row>
    <row r="978" spans="8:18" x14ac:dyDescent="0.25">
      <c r="H978" s="61"/>
      <c r="R978" s="61"/>
    </row>
    <row r="979" spans="8:18" x14ac:dyDescent="0.25">
      <c r="H979" s="61"/>
      <c r="R979" s="61"/>
    </row>
    <row r="989" spans="8:18" x14ac:dyDescent="0.25">
      <c r="H989" s="61"/>
      <c r="R989" s="61"/>
    </row>
    <row r="990" spans="8:18" x14ac:dyDescent="0.25">
      <c r="H990" s="61"/>
      <c r="R990" s="61"/>
    </row>
    <row r="991" spans="8:18" x14ac:dyDescent="0.25">
      <c r="H991" s="61"/>
      <c r="R991" s="61"/>
    </row>
    <row r="992" spans="8:18" x14ac:dyDescent="0.25">
      <c r="H992" s="61"/>
      <c r="R992" s="61"/>
    </row>
    <row r="993" spans="8:18" x14ac:dyDescent="0.25">
      <c r="H993" s="61"/>
      <c r="R993" s="61"/>
    </row>
    <row r="994" spans="8:18" x14ac:dyDescent="0.25">
      <c r="H994" s="61"/>
      <c r="R994" s="61"/>
    </row>
    <row r="995" spans="8:18" x14ac:dyDescent="0.25">
      <c r="H995" s="61"/>
      <c r="R995" s="61"/>
    </row>
    <row r="996" spans="8:18" x14ac:dyDescent="0.25">
      <c r="H996" s="61"/>
      <c r="R996" s="61"/>
    </row>
    <row r="997" spans="8:18" x14ac:dyDescent="0.25">
      <c r="H997" s="61"/>
      <c r="R997" s="61"/>
    </row>
    <row r="998" spans="8:18" x14ac:dyDescent="0.25">
      <c r="H998" s="61"/>
      <c r="R998" s="61"/>
    </row>
    <row r="999" spans="8:18" x14ac:dyDescent="0.25">
      <c r="H999" s="61"/>
      <c r="R999" s="61"/>
    </row>
    <row r="1000" spans="8:18" x14ac:dyDescent="0.25">
      <c r="H1000" s="61"/>
      <c r="R1000" s="61"/>
    </row>
    <row r="1001" spans="8:18" x14ac:dyDescent="0.25">
      <c r="H1001" s="61"/>
      <c r="R1001" s="61"/>
    </row>
    <row r="1002" spans="8:18" x14ac:dyDescent="0.25">
      <c r="H1002" s="61"/>
      <c r="R1002" s="61"/>
    </row>
    <row r="1003" spans="8:18" x14ac:dyDescent="0.25">
      <c r="H1003" s="61"/>
      <c r="R1003" s="61"/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workbookViewId="0">
      <selection activeCell="R9" sqref="R9"/>
    </sheetView>
  </sheetViews>
  <sheetFormatPr defaultRowHeight="15" x14ac:dyDescent="0.25"/>
  <cols>
    <col min="8" max="8" width="13.140625" customWidth="1"/>
    <col min="9" max="9" width="12.28515625" customWidth="1"/>
    <col min="11" max="11" width="21.28515625" customWidth="1"/>
    <col min="12" max="12" width="23" customWidth="1"/>
    <col min="15" max="15" width="17.5703125" customWidth="1"/>
    <col min="16" max="16" width="14.140625" customWidth="1"/>
    <col min="17" max="17" width="10.140625" bestFit="1" customWidth="1"/>
    <col min="18" max="18" width="27.140625" customWidth="1"/>
  </cols>
  <sheetData>
    <row r="1" spans="1:30" s="58" customFormat="1" x14ac:dyDescent="0.25">
      <c r="A1" s="69" t="s">
        <v>53</v>
      </c>
      <c r="B1" s="69" t="s">
        <v>100</v>
      </c>
      <c r="C1" s="69" t="s">
        <v>222</v>
      </c>
      <c r="D1" s="69" t="s">
        <v>225</v>
      </c>
      <c r="E1" s="69" t="s">
        <v>420</v>
      </c>
      <c r="F1" s="69" t="s">
        <v>253</v>
      </c>
      <c r="G1" s="69" t="s">
        <v>30</v>
      </c>
      <c r="H1" s="69" t="s">
        <v>421</v>
      </c>
      <c r="I1" s="69" t="s">
        <v>422</v>
      </c>
      <c r="J1" s="69" t="s">
        <v>423</v>
      </c>
      <c r="K1" s="69" t="s">
        <v>424</v>
      </c>
      <c r="L1" s="69" t="s">
        <v>229</v>
      </c>
      <c r="M1" s="69" t="s">
        <v>64</v>
      </c>
      <c r="N1" s="69" t="s">
        <v>425</v>
      </c>
      <c r="O1" s="69" t="s">
        <v>426</v>
      </c>
      <c r="P1" s="69" t="s">
        <v>427</v>
      </c>
      <c r="Q1" s="69" t="s">
        <v>428</v>
      </c>
      <c r="R1" s="69" t="s">
        <v>429</v>
      </c>
      <c r="S1" s="69" t="s">
        <v>430</v>
      </c>
      <c r="T1" s="69" t="s">
        <v>431</v>
      </c>
      <c r="U1" s="69" t="s">
        <v>432</v>
      </c>
      <c r="V1" s="69" t="s">
        <v>245</v>
      </c>
      <c r="W1" s="69" t="s">
        <v>433</v>
      </c>
      <c r="X1" s="69" t="s">
        <v>434</v>
      </c>
      <c r="Y1" s="69" t="s">
        <v>435</v>
      </c>
      <c r="Z1" s="69" t="s">
        <v>436</v>
      </c>
      <c r="AA1" s="69" t="s">
        <v>102</v>
      </c>
      <c r="AB1" s="69" t="s">
        <v>103</v>
      </c>
      <c r="AC1" s="69" t="s">
        <v>101</v>
      </c>
      <c r="AD1" s="69" t="s">
        <v>101</v>
      </c>
    </row>
    <row r="2" spans="1:30" s="58" customFormat="1" x14ac:dyDescent="0.25">
      <c r="A2" s="69" t="s">
        <v>162</v>
      </c>
      <c r="B2" s="69" t="s">
        <v>165</v>
      </c>
      <c r="C2" s="69" t="s">
        <v>191</v>
      </c>
      <c r="D2" s="69" t="s">
        <v>152</v>
      </c>
      <c r="E2" s="69" t="s">
        <v>153</v>
      </c>
      <c r="F2" s="69" t="s">
        <v>167</v>
      </c>
      <c r="G2" s="69" t="s">
        <v>149</v>
      </c>
      <c r="H2" s="68">
        <v>42370</v>
      </c>
      <c r="I2" s="68">
        <v>42735</v>
      </c>
      <c r="J2" s="69" t="s">
        <v>164</v>
      </c>
      <c r="K2" s="69" t="s">
        <v>160</v>
      </c>
      <c r="L2" s="69">
        <v>8784</v>
      </c>
      <c r="M2" s="69">
        <v>0</v>
      </c>
      <c r="N2" s="69">
        <v>47.18</v>
      </c>
      <c r="O2" s="69">
        <v>10</v>
      </c>
      <c r="P2" s="69">
        <v>47.180676229508101</v>
      </c>
      <c r="Q2" s="69">
        <v>59.399999991524965</v>
      </c>
      <c r="R2" s="69">
        <v>59.399999991524965</v>
      </c>
      <c r="S2" s="69">
        <v>0</v>
      </c>
      <c r="T2" s="69">
        <v>0</v>
      </c>
      <c r="U2" s="69">
        <v>0</v>
      </c>
      <c r="V2" s="69">
        <v>1</v>
      </c>
      <c r="W2" s="69"/>
      <c r="X2" s="69" t="s">
        <v>161</v>
      </c>
      <c r="Y2" s="69">
        <v>10.027397260273972</v>
      </c>
      <c r="Z2" s="69">
        <v>87840</v>
      </c>
      <c r="AA2" s="69">
        <v>0</v>
      </c>
      <c r="AB2" s="69">
        <v>0</v>
      </c>
      <c r="AC2" s="69">
        <v>0</v>
      </c>
      <c r="AD2" s="69">
        <v>0</v>
      </c>
    </row>
    <row r="4" spans="1:30" x14ac:dyDescent="0.25">
      <c r="A4" s="69">
        <v>-5</v>
      </c>
      <c r="B4" s="69">
        <v>-207158.13000000827</v>
      </c>
      <c r="C4" s="69">
        <v>-207158.13000000827</v>
      </c>
      <c r="D4" s="69">
        <v>-207158.13000000827</v>
      </c>
      <c r="E4" s="69">
        <v>-207158.13000000827</v>
      </c>
      <c r="F4" s="69">
        <v>-207158.13000000827</v>
      </c>
      <c r="G4" s="69">
        <v>-207158.13000000827</v>
      </c>
      <c r="H4" s="69">
        <v>-207158.13000000827</v>
      </c>
      <c r="I4" s="45">
        <v>-207158.13000000827</v>
      </c>
      <c r="J4" s="69">
        <v>-207158.13000000827</v>
      </c>
      <c r="K4" s="69">
        <v>-207158.13000000827</v>
      </c>
      <c r="L4" s="69">
        <v>-207158.13000000827</v>
      </c>
      <c r="O4" s="57"/>
      <c r="P4" s="57"/>
      <c r="Q4" s="57">
        <v>0</v>
      </c>
      <c r="R4" s="45">
        <f>(P2-N2)*L2*10</f>
        <v>59.399999991658206</v>
      </c>
    </row>
    <row r="5" spans="1:30" x14ac:dyDescent="0.25">
      <c r="A5" s="69">
        <v>-4</v>
      </c>
      <c r="B5" s="69">
        <v>-165714.62400000822</v>
      </c>
      <c r="C5" s="69">
        <v>-165714.62400000822</v>
      </c>
      <c r="D5" s="69">
        <v>-165714.62400000822</v>
      </c>
      <c r="E5" s="69">
        <v>-165714.62400000822</v>
      </c>
      <c r="F5" s="69">
        <v>-165714.62400000822</v>
      </c>
      <c r="G5" s="69">
        <v>-165714.62400000822</v>
      </c>
      <c r="H5" s="69">
        <v>-165714.62400000822</v>
      </c>
      <c r="I5" s="69">
        <v>-165714.62400000822</v>
      </c>
      <c r="J5" s="69">
        <v>-165714.62400000822</v>
      </c>
      <c r="K5" s="69">
        <v>-165714.62400000822</v>
      </c>
      <c r="L5" s="69">
        <v>-165714.62400000822</v>
      </c>
      <c r="Q5">
        <v>1</v>
      </c>
      <c r="R5" s="45">
        <f>((P2*1.01)-N2)*L2*10</f>
        <v>41502.905999991592</v>
      </c>
    </row>
    <row r="6" spans="1:30" x14ac:dyDescent="0.25">
      <c r="A6" s="69">
        <v>-3</v>
      </c>
      <c r="B6" s="69">
        <v>-124271.11800000817</v>
      </c>
      <c r="C6" s="69">
        <v>-124271.11800000817</v>
      </c>
      <c r="D6" s="69">
        <v>-124271.11800000817</v>
      </c>
      <c r="E6" s="69">
        <v>-124271.11800000817</v>
      </c>
      <c r="F6" s="69">
        <v>-124271.11800000817</v>
      </c>
      <c r="G6" s="69">
        <v>-124271.11800000817</v>
      </c>
      <c r="H6" s="69">
        <v>-124271.11800000817</v>
      </c>
      <c r="I6" s="69">
        <v>-124271.11800000817</v>
      </c>
      <c r="J6" s="69">
        <v>-124271.11800000817</v>
      </c>
      <c r="K6" s="69">
        <v>-124271.11800000817</v>
      </c>
      <c r="L6" s="69">
        <v>-124271.11800000817</v>
      </c>
      <c r="Q6">
        <v>-5</v>
      </c>
      <c r="R6" s="45">
        <f>((P2*0.95)-N2)*L2*10</f>
        <v>-207158.13000000804</v>
      </c>
    </row>
    <row r="7" spans="1:30" x14ac:dyDescent="0.25">
      <c r="A7" s="69">
        <v>-2</v>
      </c>
      <c r="B7" s="69">
        <v>-82827.612000008579</v>
      </c>
      <c r="C7" s="69">
        <v>-82827.612000008579</v>
      </c>
      <c r="D7" s="69">
        <v>-82827.612000008579</v>
      </c>
      <c r="E7" s="69">
        <v>-82827.612000008579</v>
      </c>
      <c r="F7" s="69">
        <v>-82827.612000008579</v>
      </c>
      <c r="G7" s="69">
        <v>-82827.612000008579</v>
      </c>
      <c r="H7" s="69">
        <v>-82827.612000008579</v>
      </c>
      <c r="I7" s="69">
        <v>-82827.612000008579</v>
      </c>
      <c r="J7" s="69">
        <v>-82827.612000008579</v>
      </c>
      <c r="K7" s="69">
        <v>-82827.612000008579</v>
      </c>
      <c r="L7" s="69">
        <v>-82827.612000008579</v>
      </c>
    </row>
    <row r="8" spans="1:30" x14ac:dyDescent="0.25">
      <c r="A8" s="69">
        <v>-1</v>
      </c>
      <c r="B8" s="69">
        <v>-41384.106000008527</v>
      </c>
      <c r="C8" s="69">
        <v>-41384.106000008527</v>
      </c>
      <c r="D8" s="69">
        <v>-41384.106000008527</v>
      </c>
      <c r="E8" s="69">
        <v>-41384.106000008527</v>
      </c>
      <c r="F8" s="69">
        <v>-41384.106000008527</v>
      </c>
      <c r="G8" s="69">
        <v>-41384.106000008527</v>
      </c>
      <c r="H8" s="69">
        <v>-41384.106000008527</v>
      </c>
      <c r="I8" s="69">
        <v>-41384.106000008527</v>
      </c>
      <c r="J8" s="69">
        <v>-41384.106000008527</v>
      </c>
      <c r="K8" s="69">
        <v>-41384.106000008527</v>
      </c>
      <c r="L8" s="69">
        <v>-41384.106000008527</v>
      </c>
      <c r="Q8" s="53"/>
      <c r="R8" s="57"/>
    </row>
    <row r="9" spans="1:30" x14ac:dyDescent="0.25">
      <c r="A9" s="69">
        <v>0</v>
      </c>
      <c r="B9" s="69">
        <v>59.399999991524965</v>
      </c>
      <c r="C9" s="69">
        <v>59.399999991524965</v>
      </c>
      <c r="D9" s="69">
        <v>59.399999991524965</v>
      </c>
      <c r="E9" s="69">
        <v>59.399999991524965</v>
      </c>
      <c r="F9" s="69">
        <v>59.399999991524965</v>
      </c>
      <c r="G9" s="69">
        <v>59.399999991524965</v>
      </c>
      <c r="H9" s="69">
        <v>59.399999991524965</v>
      </c>
      <c r="I9" s="45">
        <v>59.399999991524965</v>
      </c>
      <c r="J9" s="69">
        <v>59.399999991524965</v>
      </c>
      <c r="K9" s="69">
        <v>59.399999991524965</v>
      </c>
      <c r="L9" s="69">
        <v>59.399999991524965</v>
      </c>
      <c r="Q9" s="53"/>
      <c r="R9" s="57"/>
      <c r="S9" s="57"/>
    </row>
    <row r="10" spans="1:30" x14ac:dyDescent="0.25">
      <c r="A10" s="69">
        <v>1</v>
      </c>
      <c r="B10" s="69">
        <v>41502.905999991577</v>
      </c>
      <c r="C10" s="69">
        <v>41502.905999991577</v>
      </c>
      <c r="D10" s="69">
        <v>41502.905999991577</v>
      </c>
      <c r="E10" s="69">
        <v>41502.905999991577</v>
      </c>
      <c r="F10" s="69">
        <v>41502.905999991577</v>
      </c>
      <c r="G10" s="69">
        <v>41502.905999991577</v>
      </c>
      <c r="H10" s="69">
        <v>41502.905999991577</v>
      </c>
      <c r="I10" s="45">
        <v>41502.905999991577</v>
      </c>
      <c r="J10" s="69">
        <v>41502.905999991577</v>
      </c>
      <c r="K10" s="69">
        <v>41502.905999991577</v>
      </c>
      <c r="L10" s="69">
        <v>41502.905999991577</v>
      </c>
      <c r="Q10" s="53"/>
      <c r="R10" s="57"/>
      <c r="S10" s="57"/>
    </row>
    <row r="11" spans="1:30" x14ac:dyDescent="0.25">
      <c r="A11" s="69">
        <v>2</v>
      </c>
      <c r="B11" s="69">
        <v>82946.411999991164</v>
      </c>
      <c r="C11" s="69">
        <v>82946.411999991164</v>
      </c>
      <c r="D11" s="69">
        <v>82946.411999991164</v>
      </c>
      <c r="E11" s="69">
        <v>82946.411999991164</v>
      </c>
      <c r="F11" s="69">
        <v>82946.411999991164</v>
      </c>
      <c r="G11" s="69">
        <v>82946.411999991164</v>
      </c>
      <c r="H11" s="69">
        <v>82946.411999991164</v>
      </c>
      <c r="I11" s="69">
        <v>82946.411999991164</v>
      </c>
      <c r="J11" s="69">
        <v>82946.411999991164</v>
      </c>
      <c r="K11" s="69">
        <v>82946.411999991164</v>
      </c>
      <c r="L11" s="69">
        <v>82946.411999991164</v>
      </c>
      <c r="Q11" s="53"/>
      <c r="R11" s="57"/>
      <c r="S11" s="57"/>
    </row>
    <row r="12" spans="1:30" x14ac:dyDescent="0.25">
      <c r="A12" s="69">
        <v>3</v>
      </c>
      <c r="B12" s="69">
        <v>124389.91799999122</v>
      </c>
      <c r="C12" s="69">
        <v>124389.91799999122</v>
      </c>
      <c r="D12" s="69">
        <v>124389.91799999122</v>
      </c>
      <c r="E12" s="69">
        <v>124389.91799999122</v>
      </c>
      <c r="F12" s="69">
        <v>124389.91799999122</v>
      </c>
      <c r="G12" s="69">
        <v>124389.91799999122</v>
      </c>
      <c r="H12" s="69">
        <v>124389.91799999122</v>
      </c>
      <c r="I12" s="69">
        <v>124389.91799999122</v>
      </c>
      <c r="J12" s="69">
        <v>124389.91799999122</v>
      </c>
      <c r="K12" s="69">
        <v>124389.91799999122</v>
      </c>
      <c r="L12" s="69">
        <v>124389.91799999122</v>
      </c>
      <c r="Q12" s="53"/>
      <c r="R12" s="57"/>
      <c r="S12" s="57"/>
    </row>
    <row r="13" spans="1:30" x14ac:dyDescent="0.25">
      <c r="A13" s="69">
        <v>4</v>
      </c>
      <c r="B13" s="69">
        <v>165833.42399999127</v>
      </c>
      <c r="C13" s="69">
        <v>165833.42399999127</v>
      </c>
      <c r="D13" s="69">
        <v>165833.42399999127</v>
      </c>
      <c r="E13" s="69">
        <v>165833.42399999127</v>
      </c>
      <c r="F13" s="69">
        <v>165833.42399999127</v>
      </c>
      <c r="G13" s="69">
        <v>165833.42399999127</v>
      </c>
      <c r="H13" s="69">
        <v>165833.42399999127</v>
      </c>
      <c r="I13" s="69">
        <v>165833.42399999127</v>
      </c>
      <c r="J13" s="69">
        <v>165833.42399999127</v>
      </c>
      <c r="K13" s="69">
        <v>165833.42399999127</v>
      </c>
      <c r="L13" s="69">
        <v>165833.42399999127</v>
      </c>
      <c r="Q13" s="53"/>
      <c r="R13" s="57"/>
      <c r="S13" s="57"/>
    </row>
    <row r="14" spans="1:30" x14ac:dyDescent="0.25">
      <c r="A14" s="69">
        <v>5</v>
      </c>
      <c r="B14" s="69">
        <v>207276.92999999132</v>
      </c>
      <c r="C14" s="69">
        <v>207276.92999999132</v>
      </c>
      <c r="D14" s="69">
        <v>207276.92999999132</v>
      </c>
      <c r="E14" s="69">
        <v>207276.92999999132</v>
      </c>
      <c r="F14" s="69">
        <v>207276.92999999132</v>
      </c>
      <c r="G14" s="69">
        <v>207276.92999999132</v>
      </c>
      <c r="H14" s="69">
        <v>207276.92999999132</v>
      </c>
      <c r="I14" s="69">
        <v>207276.92999999132</v>
      </c>
      <c r="J14" s="69">
        <v>207276.92999999132</v>
      </c>
      <c r="K14" s="69">
        <v>207276.92999999132</v>
      </c>
      <c r="L14" s="69">
        <v>207276.92999999132</v>
      </c>
      <c r="Q14" s="53"/>
      <c r="R14" s="57"/>
      <c r="S14" s="57"/>
    </row>
    <row r="15" spans="1:30" x14ac:dyDescent="0.25">
      <c r="Q15" s="53"/>
      <c r="R15" s="57"/>
      <c r="S15" s="57"/>
    </row>
    <row r="16" spans="1:30" x14ac:dyDescent="0.25">
      <c r="Q16" s="53"/>
      <c r="R16" s="57"/>
      <c r="S16" s="57"/>
    </row>
    <row r="17" spans="12:19" x14ac:dyDescent="0.25">
      <c r="Q17" s="53"/>
      <c r="R17" s="57"/>
      <c r="S17" s="57"/>
    </row>
    <row r="18" spans="12:19" x14ac:dyDescent="0.25">
      <c r="Q18" s="53"/>
      <c r="R18" s="57"/>
      <c r="S18" s="57"/>
    </row>
    <row r="19" spans="12:19" x14ac:dyDescent="0.25">
      <c r="Q19" s="59"/>
      <c r="R19" s="55"/>
    </row>
    <row r="20" spans="12:19" x14ac:dyDescent="0.25">
      <c r="Q20" s="59"/>
      <c r="R20" s="55"/>
      <c r="S20" s="57"/>
    </row>
    <row r="21" spans="12:19" x14ac:dyDescent="0.25">
      <c r="Q21" s="59"/>
      <c r="R21" s="55"/>
      <c r="S21" s="57"/>
    </row>
    <row r="22" spans="12:19" x14ac:dyDescent="0.25">
      <c r="Q22" s="59"/>
      <c r="R22" s="55"/>
      <c r="S22" s="57"/>
    </row>
    <row r="23" spans="12:19" x14ac:dyDescent="0.25">
      <c r="Q23" s="59"/>
      <c r="R23" s="55"/>
      <c r="S23" s="57"/>
    </row>
    <row r="24" spans="12:19" x14ac:dyDescent="0.25">
      <c r="L24" s="56"/>
      <c r="M24" s="54"/>
      <c r="Q24" s="59"/>
      <c r="R24" s="55"/>
      <c r="S24" s="57"/>
    </row>
    <row r="25" spans="12:19" x14ac:dyDescent="0.25">
      <c r="L25" s="56"/>
      <c r="M25" s="54"/>
      <c r="N25" s="54"/>
      <c r="Q25" s="59"/>
      <c r="R25" s="55"/>
      <c r="S25" s="57"/>
    </row>
    <row r="26" spans="12:19" x14ac:dyDescent="0.25">
      <c r="L26" s="56"/>
      <c r="M26" s="54"/>
      <c r="N26" s="54"/>
      <c r="Q26" s="59"/>
      <c r="R26" s="55"/>
      <c r="S26" s="57"/>
    </row>
    <row r="27" spans="12:19" x14ac:dyDescent="0.25">
      <c r="L27" s="56"/>
      <c r="M27" s="54"/>
      <c r="N27" s="54"/>
      <c r="Q27" s="59"/>
      <c r="R27" s="55"/>
      <c r="S27" s="57"/>
    </row>
    <row r="28" spans="12:19" x14ac:dyDescent="0.25">
      <c r="L28" s="56"/>
      <c r="M28" s="54"/>
      <c r="N28" s="54"/>
      <c r="Q28" s="59"/>
      <c r="R28" s="55"/>
      <c r="S28" s="57"/>
    </row>
    <row r="29" spans="12:19" x14ac:dyDescent="0.25">
      <c r="L29" s="56"/>
      <c r="M29" s="54"/>
      <c r="N29" s="54"/>
      <c r="Q29" s="59"/>
      <c r="R29" s="55"/>
      <c r="S29" s="57"/>
    </row>
    <row r="30" spans="12:19" x14ac:dyDescent="0.25">
      <c r="L30" s="56"/>
      <c r="M30" s="54"/>
      <c r="N30" s="54"/>
      <c r="Q30" s="59"/>
      <c r="R30" s="55"/>
      <c r="S30" s="57"/>
    </row>
    <row r="31" spans="12:19" x14ac:dyDescent="0.25">
      <c r="L31" s="56"/>
      <c r="M31" s="54"/>
      <c r="N31" s="54"/>
      <c r="Q31" s="59"/>
      <c r="R31" s="55"/>
      <c r="S31" s="57"/>
    </row>
    <row r="32" spans="12:19" x14ac:dyDescent="0.25">
      <c r="L32" s="56"/>
      <c r="M32" s="54"/>
      <c r="N32" s="54"/>
      <c r="Q32" s="59"/>
      <c r="R32" s="55"/>
      <c r="S32" s="57"/>
    </row>
    <row r="33" spans="12:19" x14ac:dyDescent="0.25">
      <c r="L33" s="56"/>
      <c r="M33" s="54"/>
      <c r="N33" s="54"/>
      <c r="Q33" s="59"/>
      <c r="R33" s="55"/>
      <c r="S33" s="57"/>
    </row>
    <row r="34" spans="12:19" x14ac:dyDescent="0.25">
      <c r="L34" s="56"/>
      <c r="M34" s="54"/>
      <c r="N34" s="54"/>
      <c r="Q34" s="59"/>
      <c r="R34" s="55"/>
      <c r="S34" s="57"/>
    </row>
    <row r="35" spans="12:19" x14ac:dyDescent="0.25">
      <c r="L35" s="56"/>
      <c r="M35" s="54"/>
      <c r="N35" s="54"/>
      <c r="Q35" s="59"/>
      <c r="R35" s="55"/>
      <c r="S35" s="57"/>
    </row>
    <row r="36" spans="12:19" x14ac:dyDescent="0.25">
      <c r="L36" s="56"/>
      <c r="N36" s="54"/>
      <c r="Q36" s="59"/>
      <c r="R36" s="55"/>
      <c r="S36" s="57"/>
    </row>
    <row r="37" spans="12:19" x14ac:dyDescent="0.25">
      <c r="L37" s="56"/>
      <c r="N37" s="54"/>
      <c r="Q37" s="59"/>
      <c r="R37" s="55"/>
      <c r="S37" s="57"/>
    </row>
    <row r="38" spans="12:19" x14ac:dyDescent="0.25">
      <c r="L38" s="56"/>
      <c r="N38" s="54"/>
      <c r="Q38" s="59"/>
      <c r="R38" s="55"/>
      <c r="S38" s="57"/>
    </row>
    <row r="39" spans="12:19" x14ac:dyDescent="0.25">
      <c r="L39" s="56"/>
      <c r="N39" s="54"/>
    </row>
    <row r="40" spans="12:19" x14ac:dyDescent="0.25">
      <c r="L40" s="56"/>
      <c r="N40" s="54"/>
    </row>
    <row r="41" spans="12:19" x14ac:dyDescent="0.25">
      <c r="L41" s="56"/>
      <c r="N41" s="54"/>
    </row>
    <row r="42" spans="12:19" x14ac:dyDescent="0.25">
      <c r="L42" s="56"/>
      <c r="N42" s="54"/>
    </row>
    <row r="43" spans="12:19" x14ac:dyDescent="0.25">
      <c r="L43" s="56"/>
      <c r="N43" s="54"/>
    </row>
    <row r="44" spans="12:19" x14ac:dyDescent="0.25">
      <c r="L44" s="56"/>
      <c r="N44" s="54"/>
    </row>
    <row r="45" spans="12:19" x14ac:dyDescent="0.25">
      <c r="L45" s="56"/>
      <c r="N45" s="54"/>
    </row>
    <row r="46" spans="12:19" x14ac:dyDescent="0.25">
      <c r="L46" s="56"/>
      <c r="N46" s="54"/>
    </row>
    <row r="47" spans="12:19" x14ac:dyDescent="0.25">
      <c r="L47" s="56"/>
      <c r="N47" s="54"/>
    </row>
    <row r="48" spans="12:19" x14ac:dyDescent="0.25">
      <c r="L48" s="56"/>
      <c r="N48" s="54"/>
    </row>
    <row r="49" spans="12:14" x14ac:dyDescent="0.25">
      <c r="L49" s="56"/>
      <c r="N49" s="54"/>
    </row>
    <row r="50" spans="12:14" x14ac:dyDescent="0.25">
      <c r="L50" s="56"/>
      <c r="N50" s="54"/>
    </row>
    <row r="51" spans="12:14" x14ac:dyDescent="0.25">
      <c r="L51" s="56"/>
      <c r="N51" s="54"/>
    </row>
    <row r="52" spans="12:14" x14ac:dyDescent="0.25">
      <c r="L52" s="56"/>
      <c r="N52" s="54"/>
    </row>
    <row r="53" spans="12:14" x14ac:dyDescent="0.25">
      <c r="L53" s="56"/>
      <c r="N53" s="54"/>
    </row>
    <row r="54" spans="12:14" x14ac:dyDescent="0.25">
      <c r="L54" s="56"/>
      <c r="N54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U40"/>
  <sheetViews>
    <sheetView topLeftCell="D4" workbookViewId="0">
      <selection activeCell="H32" sqref="H32:P34"/>
    </sheetView>
  </sheetViews>
  <sheetFormatPr defaultRowHeight="15" x14ac:dyDescent="0.25"/>
  <cols>
    <col min="2" max="2" width="6" bestFit="1" customWidth="1"/>
    <col min="3" max="3" width="10.140625" bestFit="1" customWidth="1"/>
    <col min="4" max="4" width="8.140625" bestFit="1" customWidth="1"/>
    <col min="5" max="5" width="11.28515625" bestFit="1" customWidth="1"/>
    <col min="6" max="6" width="23.140625" bestFit="1" customWidth="1"/>
    <col min="7" max="7" width="21.5703125" bestFit="1" customWidth="1"/>
    <col min="8" max="8" width="10.85546875" bestFit="1" customWidth="1"/>
    <col min="9" max="9" width="15.42578125" bestFit="1" customWidth="1"/>
    <col min="10" max="10" width="12.85546875" bestFit="1" customWidth="1"/>
    <col min="11" max="11" width="8.42578125" bestFit="1" customWidth="1"/>
    <col min="12" max="12" width="8.7109375" bestFit="1" customWidth="1"/>
    <col min="13" max="13" width="12.7109375" bestFit="1" customWidth="1"/>
    <col min="14" max="14" width="13.42578125" bestFit="1" customWidth="1"/>
    <col min="15" max="15" width="17.5703125" bestFit="1" customWidth="1"/>
    <col min="16" max="16" width="13.42578125" customWidth="1"/>
    <col min="17" max="17" width="32.28515625" customWidth="1"/>
    <col min="18" max="18" width="18.28515625" customWidth="1"/>
    <col min="19" max="19" width="12" bestFit="1" customWidth="1"/>
    <col min="20" max="20" width="11" bestFit="1" customWidth="1"/>
    <col min="21" max="21" width="10.7109375" bestFit="1" customWidth="1"/>
    <col min="22" max="22" width="10.85546875" bestFit="1" customWidth="1"/>
    <col min="23" max="23" width="11.7109375" bestFit="1" customWidth="1"/>
    <col min="24" max="24" width="7.7109375" bestFit="1" customWidth="1"/>
    <col min="25" max="25" width="8" bestFit="1" customWidth="1"/>
    <col min="26" max="27" width="11" bestFit="1" customWidth="1"/>
    <col min="28" max="28" width="6.5703125" bestFit="1" customWidth="1"/>
    <col min="29" max="29" width="8.85546875" bestFit="1" customWidth="1"/>
    <col min="30" max="30" width="11.140625" bestFit="1" customWidth="1"/>
    <col min="31" max="31" width="10.28515625" bestFit="1" customWidth="1"/>
    <col min="32" max="32" width="9.5703125" bestFit="1" customWidth="1"/>
    <col min="33" max="35" width="12.42578125" bestFit="1" customWidth="1"/>
    <col min="36" max="36" width="18.42578125" bestFit="1" customWidth="1"/>
    <col min="37" max="38" width="10.140625" bestFit="1" customWidth="1"/>
    <col min="39" max="39" width="9.7109375" bestFit="1" customWidth="1"/>
    <col min="40" max="40" width="10" bestFit="1" customWidth="1"/>
    <col min="41" max="41" width="8.140625" bestFit="1" customWidth="1"/>
    <col min="42" max="42" width="6.140625" bestFit="1" customWidth="1"/>
    <col min="43" max="43" width="6.42578125" bestFit="1" customWidth="1"/>
    <col min="44" max="44" width="11.140625" bestFit="1" customWidth="1"/>
    <col min="45" max="45" width="6.85546875" bestFit="1" customWidth="1"/>
    <col min="46" max="46" width="21.42578125" bestFit="1" customWidth="1"/>
    <col min="47" max="47" width="21.5703125" bestFit="1" customWidth="1"/>
    <col min="48" max="48" width="18.140625" bestFit="1" customWidth="1"/>
    <col min="49" max="49" width="15.42578125" bestFit="1" customWidth="1"/>
    <col min="50" max="50" width="14.85546875" bestFit="1" customWidth="1"/>
    <col min="51" max="51" width="19.5703125" bestFit="1" customWidth="1"/>
    <col min="52" max="52" width="16.85546875" bestFit="1" customWidth="1"/>
    <col min="53" max="53" width="16.28515625" bestFit="1" customWidth="1"/>
    <col min="54" max="54" width="23.28515625" bestFit="1" customWidth="1"/>
    <col min="55" max="55" width="20.5703125" bestFit="1" customWidth="1"/>
    <col min="56" max="56" width="20" bestFit="1" customWidth="1"/>
    <col min="57" max="57" width="18.85546875" bestFit="1" customWidth="1"/>
    <col min="58" max="58" width="16.140625" bestFit="1" customWidth="1"/>
    <col min="59" max="59" width="15.5703125" bestFit="1" customWidth="1"/>
    <col min="60" max="60" width="13.140625" bestFit="1" customWidth="1"/>
    <col min="61" max="61" width="14.85546875" bestFit="1" customWidth="1"/>
    <col min="62" max="62" width="10.5703125" bestFit="1" customWidth="1"/>
    <col min="63" max="63" width="16.140625" bestFit="1" customWidth="1"/>
    <col min="64" max="64" width="11.5703125" bestFit="1" customWidth="1"/>
    <col min="66" max="66" width="11" bestFit="1" customWidth="1"/>
    <col min="67" max="67" width="9.5703125" bestFit="1" customWidth="1"/>
    <col min="68" max="68" width="10.140625" bestFit="1" customWidth="1"/>
    <col min="69" max="69" width="11.140625" bestFit="1" customWidth="1"/>
    <col min="70" max="70" width="15.140625" bestFit="1" customWidth="1"/>
    <col min="71" max="71" width="28" bestFit="1" customWidth="1"/>
    <col min="72" max="72" width="14.7109375" bestFit="1" customWidth="1"/>
    <col min="73" max="73" width="10.5703125" bestFit="1" customWidth="1"/>
    <col min="74" max="74" width="8.140625" bestFit="1" customWidth="1"/>
    <col min="75" max="75" width="7" bestFit="1" customWidth="1"/>
    <col min="76" max="76" width="8.5703125" bestFit="1" customWidth="1"/>
    <col min="77" max="77" width="12.7109375" bestFit="1" customWidth="1"/>
    <col min="78" max="78" width="15.85546875" bestFit="1" customWidth="1"/>
    <col min="79" max="79" width="7.140625" bestFit="1" customWidth="1"/>
    <col min="80" max="80" width="12.7109375" bestFit="1" customWidth="1"/>
    <col min="81" max="81" width="12.85546875" bestFit="1" customWidth="1"/>
    <col min="82" max="82" width="14" bestFit="1" customWidth="1"/>
    <col min="83" max="83" width="11.42578125" bestFit="1" customWidth="1"/>
    <col min="84" max="84" width="15.5703125" bestFit="1" customWidth="1"/>
    <col min="85" max="85" width="11" bestFit="1" customWidth="1"/>
    <col min="86" max="86" width="24.5703125" bestFit="1" customWidth="1"/>
    <col min="87" max="87" width="14.28515625" bestFit="1" customWidth="1"/>
    <col min="88" max="88" width="16.7109375" bestFit="1" customWidth="1"/>
    <col min="89" max="89" width="14.140625" bestFit="1" customWidth="1"/>
    <col min="90" max="90" width="13.5703125" bestFit="1" customWidth="1"/>
    <col min="91" max="91" width="15.42578125" bestFit="1" customWidth="1"/>
    <col min="92" max="92" width="12.7109375" bestFit="1" customWidth="1"/>
    <col min="93" max="93" width="12.140625" bestFit="1" customWidth="1"/>
    <col min="94" max="94" width="23" bestFit="1" customWidth="1"/>
    <col min="95" max="95" width="20.28515625" bestFit="1" customWidth="1"/>
    <col min="96" max="96" width="19.7109375" bestFit="1" customWidth="1"/>
    <col min="97" max="97" width="15.140625" bestFit="1" customWidth="1"/>
    <col min="98" max="98" width="12.140625" bestFit="1" customWidth="1"/>
    <col min="99" max="99" width="19.5703125" bestFit="1" customWidth="1"/>
    <col min="100" max="100" width="13.42578125" bestFit="1" customWidth="1"/>
    <col min="101" max="101" width="17.5703125" bestFit="1" customWidth="1"/>
    <col min="102" max="102" width="12.7109375" bestFit="1" customWidth="1"/>
    <col min="103" max="103" width="14.85546875" bestFit="1" customWidth="1"/>
    <col min="104" max="104" width="15.28515625" bestFit="1" customWidth="1"/>
    <col min="105" max="105" width="12.7109375" bestFit="1" customWidth="1"/>
    <col min="106" max="106" width="10.28515625" bestFit="1" customWidth="1"/>
    <col min="107" max="107" width="13.5703125" bestFit="1" customWidth="1"/>
    <col min="108" max="108" width="17.7109375" bestFit="1" customWidth="1"/>
    <col min="109" max="109" width="23.42578125" bestFit="1" customWidth="1"/>
    <col min="110" max="110" width="9.85546875" bestFit="1" customWidth="1"/>
    <col min="111" max="111" width="8.85546875" bestFit="1" customWidth="1"/>
    <col min="112" max="112" width="12" bestFit="1" customWidth="1"/>
    <col min="113" max="113" width="23.5703125" bestFit="1" customWidth="1"/>
    <col min="114" max="114" width="26.140625" bestFit="1" customWidth="1"/>
    <col min="115" max="115" width="21.5703125" bestFit="1" customWidth="1"/>
    <col min="116" max="116" width="10.5703125" bestFit="1" customWidth="1"/>
    <col min="117" max="117" width="9.42578125" bestFit="1" customWidth="1"/>
    <col min="118" max="118" width="9.85546875" bestFit="1" customWidth="1"/>
    <col min="119" max="119" width="18.5703125" bestFit="1" customWidth="1"/>
    <col min="120" max="120" width="22" bestFit="1" customWidth="1"/>
    <col min="121" max="121" width="22.28515625" bestFit="1" customWidth="1"/>
    <col min="122" max="122" width="17.7109375" bestFit="1" customWidth="1"/>
    <col min="123" max="123" width="9.7109375" bestFit="1" customWidth="1"/>
    <col min="124" max="124" width="10.5703125" bestFit="1" customWidth="1"/>
    <col min="125" max="125" width="20" bestFit="1" customWidth="1"/>
  </cols>
  <sheetData>
    <row r="2" spans="2:125" x14ac:dyDescent="0.25">
      <c r="P2">
        <f>SUMPRODUCT(N5:N7,P5:P7)/SUM(N5:N7)</f>
        <v>34.119999999999997</v>
      </c>
    </row>
    <row r="4" spans="2:125" x14ac:dyDescent="0.25">
      <c r="B4" s="11" t="s">
        <v>26</v>
      </c>
      <c r="C4" s="11" t="s">
        <v>27</v>
      </c>
      <c r="D4" s="11" t="s">
        <v>28</v>
      </c>
      <c r="E4" s="11" t="s">
        <v>29</v>
      </c>
      <c r="F4" s="11" t="s">
        <v>30</v>
      </c>
      <c r="G4" s="11" t="s">
        <v>31</v>
      </c>
      <c r="H4" s="11" t="s">
        <v>32</v>
      </c>
      <c r="I4" s="11" t="s">
        <v>33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11" t="s">
        <v>39</v>
      </c>
      <c r="P4" s="11" t="s">
        <v>40</v>
      </c>
      <c r="Q4" s="14" t="s">
        <v>296</v>
      </c>
      <c r="R4" s="14" t="s">
        <v>219</v>
      </c>
      <c r="S4" s="11" t="s">
        <v>41</v>
      </c>
      <c r="T4" s="11" t="s">
        <v>42</v>
      </c>
      <c r="U4" s="11" t="s">
        <v>43</v>
      </c>
      <c r="V4" s="11" t="s">
        <v>44</v>
      </c>
      <c r="W4" s="11" t="s">
        <v>45</v>
      </c>
      <c r="X4" s="11" t="s">
        <v>46</v>
      </c>
      <c r="Y4" s="11" t="s">
        <v>47</v>
      </c>
      <c r="Z4" s="11" t="s">
        <v>48</v>
      </c>
      <c r="AA4" s="11" t="s">
        <v>49</v>
      </c>
      <c r="AB4" s="11" t="s">
        <v>50</v>
      </c>
      <c r="AC4" s="11" t="s">
        <v>51</v>
      </c>
      <c r="AD4" s="11" t="s">
        <v>52</v>
      </c>
      <c r="AE4" s="11" t="s">
        <v>53</v>
      </c>
      <c r="AF4" s="11" t="s">
        <v>54</v>
      </c>
      <c r="AG4" s="11" t="s">
        <v>55</v>
      </c>
      <c r="AH4" s="11" t="s">
        <v>56</v>
      </c>
      <c r="AI4" s="11" t="s">
        <v>57</v>
      </c>
      <c r="AJ4" s="11" t="s">
        <v>58</v>
      </c>
      <c r="AK4" s="11" t="s">
        <v>59</v>
      </c>
      <c r="AL4" s="11" t="s">
        <v>60</v>
      </c>
      <c r="AM4" s="11" t="s">
        <v>61</v>
      </c>
      <c r="AN4" s="11" t="s">
        <v>62</v>
      </c>
      <c r="AO4" s="11" t="s">
        <v>63</v>
      </c>
      <c r="AP4" s="11" t="s">
        <v>64</v>
      </c>
      <c r="AQ4" s="11" t="s">
        <v>65</v>
      </c>
      <c r="AR4" s="11" t="s">
        <v>66</v>
      </c>
      <c r="AS4" s="11" t="s">
        <v>67</v>
      </c>
      <c r="AT4" s="11" t="s">
        <v>68</v>
      </c>
      <c r="AU4" s="11" t="s">
        <v>69</v>
      </c>
      <c r="AV4" s="11" t="s">
        <v>70</v>
      </c>
      <c r="AW4" s="11" t="s">
        <v>71</v>
      </c>
      <c r="AX4" s="11" t="s">
        <v>72</v>
      </c>
      <c r="AY4" s="11" t="s">
        <v>73</v>
      </c>
      <c r="AZ4" s="11" t="s">
        <v>74</v>
      </c>
      <c r="BA4" s="11" t="s">
        <v>75</v>
      </c>
      <c r="BB4" s="11" t="s">
        <v>76</v>
      </c>
      <c r="BC4" s="11" t="s">
        <v>77</v>
      </c>
      <c r="BD4" s="11" t="s">
        <v>78</v>
      </c>
      <c r="BE4" s="11" t="s">
        <v>79</v>
      </c>
      <c r="BF4" s="11" t="s">
        <v>80</v>
      </c>
      <c r="BG4" s="11" t="s">
        <v>81</v>
      </c>
      <c r="BH4" s="11" t="s">
        <v>82</v>
      </c>
      <c r="BI4" s="11" t="s">
        <v>83</v>
      </c>
      <c r="BJ4" s="11" t="s">
        <v>84</v>
      </c>
      <c r="BK4" s="11" t="s">
        <v>85</v>
      </c>
      <c r="BL4" s="11" t="s">
        <v>86</v>
      </c>
      <c r="BM4" s="11" t="s">
        <v>87</v>
      </c>
      <c r="BN4" s="11" t="s">
        <v>88</v>
      </c>
      <c r="BO4" s="11" t="s">
        <v>89</v>
      </c>
      <c r="BP4" s="11" t="s">
        <v>90</v>
      </c>
      <c r="BQ4" s="11" t="s">
        <v>91</v>
      </c>
      <c r="BR4" s="11" t="s">
        <v>92</v>
      </c>
      <c r="BS4" s="11" t="s">
        <v>93</v>
      </c>
      <c r="BT4" s="11" t="s">
        <v>94</v>
      </c>
      <c r="BU4" s="11" t="s">
        <v>95</v>
      </c>
      <c r="BV4" s="11" t="s">
        <v>96</v>
      </c>
      <c r="BW4" s="11" t="s">
        <v>97</v>
      </c>
      <c r="BX4" s="11" t="s">
        <v>98</v>
      </c>
      <c r="BY4" s="11" t="s">
        <v>99</v>
      </c>
      <c r="BZ4" s="11" t="s">
        <v>100</v>
      </c>
      <c r="CA4" s="11" t="s">
        <v>101</v>
      </c>
      <c r="CB4" s="11" t="s">
        <v>102</v>
      </c>
      <c r="CC4" s="11" t="s">
        <v>103</v>
      </c>
      <c r="CD4" s="11" t="s">
        <v>104</v>
      </c>
      <c r="CE4" s="11" t="s">
        <v>105</v>
      </c>
      <c r="CF4" s="11" t="s">
        <v>106</v>
      </c>
      <c r="CG4" s="11" t="s">
        <v>107</v>
      </c>
      <c r="CH4" s="11" t="s">
        <v>108</v>
      </c>
      <c r="CI4" s="11" t="s">
        <v>109</v>
      </c>
      <c r="CJ4" s="11" t="s">
        <v>110</v>
      </c>
      <c r="CK4" s="11" t="s">
        <v>111</v>
      </c>
      <c r="CL4" s="11" t="s">
        <v>112</v>
      </c>
      <c r="CM4" s="11" t="s">
        <v>113</v>
      </c>
      <c r="CN4" s="11" t="s">
        <v>114</v>
      </c>
      <c r="CO4" s="11" t="s">
        <v>115</v>
      </c>
      <c r="CP4" s="11" t="s">
        <v>116</v>
      </c>
      <c r="CQ4" s="11" t="s">
        <v>117</v>
      </c>
      <c r="CR4" s="11" t="s">
        <v>118</v>
      </c>
      <c r="CS4" s="11" t="s">
        <v>119</v>
      </c>
      <c r="CT4" s="11" t="s">
        <v>120</v>
      </c>
      <c r="CU4" s="11" t="s">
        <v>121</v>
      </c>
      <c r="CV4" s="11" t="s">
        <v>122</v>
      </c>
      <c r="CW4" s="11" t="s">
        <v>123</v>
      </c>
      <c r="CX4" s="11" t="s">
        <v>124</v>
      </c>
      <c r="CY4" s="11" t="s">
        <v>125</v>
      </c>
      <c r="CZ4" s="11" t="s">
        <v>126</v>
      </c>
      <c r="DA4" s="11" t="s">
        <v>127</v>
      </c>
      <c r="DB4" s="11" t="s">
        <v>128</v>
      </c>
      <c r="DC4" s="11" t="s">
        <v>129</v>
      </c>
      <c r="DD4" s="11" t="s">
        <v>130</v>
      </c>
      <c r="DE4" s="11" t="s">
        <v>131</v>
      </c>
      <c r="DF4" s="11" t="s">
        <v>132</v>
      </c>
      <c r="DG4" s="11" t="s">
        <v>133</v>
      </c>
      <c r="DH4" s="11" t="s">
        <v>134</v>
      </c>
      <c r="DI4" s="11" t="s">
        <v>135</v>
      </c>
      <c r="DJ4" s="11" t="s">
        <v>136</v>
      </c>
      <c r="DK4" s="11" t="s">
        <v>137</v>
      </c>
      <c r="DL4" s="11" t="s">
        <v>138</v>
      </c>
      <c r="DM4" s="11" t="s">
        <v>139</v>
      </c>
      <c r="DN4" s="11" t="s">
        <v>140</v>
      </c>
      <c r="DO4" s="11" t="s">
        <v>141</v>
      </c>
      <c r="DP4" s="11" t="s">
        <v>142</v>
      </c>
      <c r="DQ4" s="11" t="s">
        <v>143</v>
      </c>
      <c r="DR4" s="11" t="s">
        <v>144</v>
      </c>
      <c r="DS4" s="11" t="s">
        <v>145</v>
      </c>
      <c r="DT4" s="11" t="s">
        <v>146</v>
      </c>
      <c r="DU4" s="11" t="s">
        <v>147</v>
      </c>
    </row>
    <row r="5" spans="2:125" x14ac:dyDescent="0.25">
      <c r="B5">
        <v>12767</v>
      </c>
      <c r="C5" s="12">
        <v>42248</v>
      </c>
      <c r="D5" s="13">
        <v>0</v>
      </c>
      <c r="E5" s="10" t="s">
        <v>148</v>
      </c>
      <c r="F5" s="10" t="s">
        <v>149</v>
      </c>
      <c r="G5" s="10" t="s">
        <v>150</v>
      </c>
      <c r="H5" s="10" t="s">
        <v>151</v>
      </c>
      <c r="I5" s="10" t="s">
        <v>152</v>
      </c>
      <c r="J5" s="10" t="s">
        <v>153</v>
      </c>
      <c r="K5" s="10" t="s">
        <v>154</v>
      </c>
      <c r="L5">
        <v>10</v>
      </c>
      <c r="M5" s="10" t="s">
        <v>155</v>
      </c>
      <c r="N5">
        <v>7450</v>
      </c>
      <c r="O5" s="10" t="s">
        <v>156</v>
      </c>
      <c r="P5">
        <v>33.119999999999997</v>
      </c>
      <c r="Q5" s="16">
        <v>49.01</v>
      </c>
      <c r="R5" s="16">
        <f>(Q5-P5)*N5</f>
        <v>118380.5</v>
      </c>
      <c r="S5">
        <v>49.01</v>
      </c>
      <c r="T5">
        <v>457</v>
      </c>
      <c r="U5">
        <v>0</v>
      </c>
      <c r="V5">
        <v>0</v>
      </c>
      <c r="W5" s="10" t="s">
        <v>157</v>
      </c>
      <c r="Z5" s="10" t="s">
        <v>158</v>
      </c>
      <c r="AA5" s="10" t="s">
        <v>158</v>
      </c>
      <c r="AB5" s="10" t="s">
        <v>159</v>
      </c>
      <c r="AC5" s="10" t="s">
        <v>160</v>
      </c>
      <c r="AD5" s="10" t="s">
        <v>161</v>
      </c>
      <c r="AE5" s="10" t="s">
        <v>162</v>
      </c>
      <c r="AF5" s="10" t="s">
        <v>163</v>
      </c>
      <c r="AG5" s="10" t="s">
        <v>163</v>
      </c>
      <c r="AH5" s="10" t="s">
        <v>163</v>
      </c>
      <c r="AI5" s="10" t="s">
        <v>163</v>
      </c>
      <c r="AJ5" s="10" t="s">
        <v>163</v>
      </c>
      <c r="AK5" s="12">
        <v>42278</v>
      </c>
      <c r="AL5" s="12">
        <v>42308</v>
      </c>
      <c r="AM5" s="10" t="s">
        <v>164</v>
      </c>
      <c r="AN5">
        <v>745</v>
      </c>
      <c r="AO5" s="10" t="s">
        <v>163</v>
      </c>
      <c r="AQ5" s="12"/>
      <c r="AR5" s="10" t="s">
        <v>163</v>
      </c>
      <c r="AS5" s="10" t="s">
        <v>163</v>
      </c>
      <c r="AT5" s="10" t="s">
        <v>165</v>
      </c>
      <c r="AU5" s="10" t="s">
        <v>165</v>
      </c>
      <c r="AV5">
        <v>0</v>
      </c>
      <c r="AW5">
        <v>0</v>
      </c>
      <c r="AX5" s="10" t="s">
        <v>160</v>
      </c>
      <c r="AY5">
        <v>0</v>
      </c>
      <c r="AZ5">
        <v>0</v>
      </c>
      <c r="BA5" s="10" t="s">
        <v>160</v>
      </c>
      <c r="BB5">
        <v>0</v>
      </c>
      <c r="BC5">
        <v>0</v>
      </c>
      <c r="BD5" s="10" t="s">
        <v>160</v>
      </c>
      <c r="BE5">
        <v>0</v>
      </c>
      <c r="BF5">
        <v>0</v>
      </c>
      <c r="BG5" s="10" t="s">
        <v>160</v>
      </c>
      <c r="BJ5" s="10" t="s">
        <v>166</v>
      </c>
      <c r="BK5" s="10" t="s">
        <v>163</v>
      </c>
      <c r="BL5" s="10" t="s">
        <v>167</v>
      </c>
      <c r="BO5" s="10" t="s">
        <v>163</v>
      </c>
      <c r="BP5" s="10" t="s">
        <v>163</v>
      </c>
      <c r="BQ5" s="10" t="s">
        <v>163</v>
      </c>
      <c r="BR5" s="10" t="s">
        <v>163</v>
      </c>
      <c r="BS5" s="10" t="s">
        <v>168</v>
      </c>
      <c r="BT5" s="10" t="s">
        <v>169</v>
      </c>
      <c r="BU5" s="10" t="s">
        <v>163</v>
      </c>
      <c r="BV5" s="10" t="s">
        <v>163</v>
      </c>
      <c r="BW5" s="10" t="s">
        <v>163</v>
      </c>
      <c r="BX5" s="10" t="s">
        <v>163</v>
      </c>
      <c r="BY5" s="10" t="s">
        <v>163</v>
      </c>
      <c r="BZ5" s="10" t="s">
        <v>165</v>
      </c>
      <c r="CA5">
        <v>0</v>
      </c>
      <c r="CB5">
        <v>0</v>
      </c>
      <c r="CC5">
        <v>0</v>
      </c>
      <c r="CD5" s="12"/>
      <c r="CE5" s="12"/>
      <c r="CF5" s="10" t="s">
        <v>163</v>
      </c>
      <c r="CG5" s="13"/>
      <c r="CI5" s="10" t="s">
        <v>163</v>
      </c>
      <c r="CL5" s="10" t="s">
        <v>163</v>
      </c>
      <c r="CO5" s="10" t="s">
        <v>163</v>
      </c>
      <c r="CR5" s="10" t="s">
        <v>163</v>
      </c>
      <c r="CS5" s="10" t="s">
        <v>163</v>
      </c>
      <c r="CT5" s="10" t="s">
        <v>163</v>
      </c>
      <c r="CU5" s="10" t="s">
        <v>163</v>
      </c>
      <c r="CV5" s="10" t="s">
        <v>163</v>
      </c>
      <c r="CW5" s="10" t="s">
        <v>163</v>
      </c>
      <c r="CX5" s="12"/>
      <c r="CY5" s="10" t="s">
        <v>163</v>
      </c>
      <c r="CZ5" s="10" t="s">
        <v>163</v>
      </c>
      <c r="DA5" s="10" t="s">
        <v>163</v>
      </c>
      <c r="DB5" s="10" t="s">
        <v>163</v>
      </c>
      <c r="DC5" s="10" t="s">
        <v>163</v>
      </c>
      <c r="DD5" s="10" t="s">
        <v>163</v>
      </c>
      <c r="DE5" s="10" t="s">
        <v>163</v>
      </c>
      <c r="DF5">
        <v>0</v>
      </c>
      <c r="DG5" s="10" t="s">
        <v>163</v>
      </c>
      <c r="DH5" s="10" t="s">
        <v>170</v>
      </c>
      <c r="DI5" s="10" t="s">
        <v>163</v>
      </c>
      <c r="DJ5" s="10" t="s">
        <v>163</v>
      </c>
      <c r="DK5" s="10" t="s">
        <v>163</v>
      </c>
      <c r="DL5" s="10" t="s">
        <v>171</v>
      </c>
      <c r="DM5" s="10" t="s">
        <v>156</v>
      </c>
      <c r="DN5" s="10" t="s">
        <v>163</v>
      </c>
      <c r="DO5" s="10" t="s">
        <v>163</v>
      </c>
      <c r="DP5" s="10" t="s">
        <v>163</v>
      </c>
      <c r="DQ5" s="10" t="s">
        <v>163</v>
      </c>
      <c r="DR5" s="10" t="s">
        <v>163</v>
      </c>
      <c r="DS5" s="10" t="s">
        <v>163</v>
      </c>
      <c r="DT5" s="10" t="s">
        <v>163</v>
      </c>
      <c r="DU5" s="10" t="s">
        <v>163</v>
      </c>
    </row>
    <row r="6" spans="2:125" x14ac:dyDescent="0.25">
      <c r="B6">
        <v>12769</v>
      </c>
      <c r="C6" s="12">
        <v>42248</v>
      </c>
      <c r="D6" s="13">
        <v>0</v>
      </c>
      <c r="E6" s="10" t="s">
        <v>148</v>
      </c>
      <c r="F6" s="10" t="s">
        <v>149</v>
      </c>
      <c r="G6" s="10" t="s">
        <v>150</v>
      </c>
      <c r="H6" s="10" t="s">
        <v>151</v>
      </c>
      <c r="I6" s="10" t="s">
        <v>152</v>
      </c>
      <c r="J6" s="10" t="s">
        <v>153</v>
      </c>
      <c r="K6" s="10" t="s">
        <v>172</v>
      </c>
      <c r="L6">
        <v>-10</v>
      </c>
      <c r="M6" s="10" t="s">
        <v>155</v>
      </c>
      <c r="N6">
        <v>-7450</v>
      </c>
      <c r="O6" s="10" t="s">
        <v>156</v>
      </c>
      <c r="P6">
        <v>34.119999999999997</v>
      </c>
      <c r="Q6" s="16">
        <v>49.01</v>
      </c>
      <c r="R6" s="16">
        <f t="shared" ref="R6:R7" si="0">(Q6-P6)*N6</f>
        <v>-110930.5</v>
      </c>
      <c r="S6">
        <v>49.01</v>
      </c>
      <c r="T6">
        <v>457</v>
      </c>
      <c r="U6">
        <v>0</v>
      </c>
      <c r="V6">
        <v>0</v>
      </c>
      <c r="W6" s="10" t="s">
        <v>157</v>
      </c>
      <c r="Z6" s="10" t="s">
        <v>158</v>
      </c>
      <c r="AA6" s="10" t="s">
        <v>158</v>
      </c>
      <c r="AB6" s="10" t="s">
        <v>159</v>
      </c>
      <c r="AC6" s="10" t="s">
        <v>160</v>
      </c>
      <c r="AD6" s="10" t="s">
        <v>161</v>
      </c>
      <c r="AE6" s="10" t="s">
        <v>162</v>
      </c>
      <c r="AF6" s="10" t="s">
        <v>163</v>
      </c>
      <c r="AG6" s="10" t="s">
        <v>163</v>
      </c>
      <c r="AH6" s="10" t="s">
        <v>163</v>
      </c>
      <c r="AI6" s="10" t="s">
        <v>163</v>
      </c>
      <c r="AJ6" s="10" t="s">
        <v>163</v>
      </c>
      <c r="AK6" s="12">
        <v>42278</v>
      </c>
      <c r="AL6" s="12">
        <v>42308</v>
      </c>
      <c r="AM6" s="10" t="s">
        <v>164</v>
      </c>
      <c r="AN6">
        <v>745</v>
      </c>
      <c r="AO6" s="10" t="s">
        <v>163</v>
      </c>
      <c r="AQ6" s="12"/>
      <c r="AR6" s="10" t="s">
        <v>163</v>
      </c>
      <c r="AS6" s="10" t="s">
        <v>163</v>
      </c>
      <c r="AT6" s="10" t="s">
        <v>165</v>
      </c>
      <c r="AU6" s="10" t="s">
        <v>165</v>
      </c>
      <c r="AV6">
        <v>0</v>
      </c>
      <c r="AW6">
        <v>0</v>
      </c>
      <c r="AX6" s="10" t="s">
        <v>160</v>
      </c>
      <c r="AY6">
        <v>0</v>
      </c>
      <c r="AZ6">
        <v>0</v>
      </c>
      <c r="BA6" s="10" t="s">
        <v>160</v>
      </c>
      <c r="BB6">
        <v>0</v>
      </c>
      <c r="BC6">
        <v>0</v>
      </c>
      <c r="BD6" s="10" t="s">
        <v>160</v>
      </c>
      <c r="BE6">
        <v>0</v>
      </c>
      <c r="BF6">
        <v>0</v>
      </c>
      <c r="BG6" s="10" t="s">
        <v>160</v>
      </c>
      <c r="BJ6" s="10" t="s">
        <v>166</v>
      </c>
      <c r="BK6" s="10" t="s">
        <v>163</v>
      </c>
      <c r="BL6" s="10" t="s">
        <v>167</v>
      </c>
      <c r="BO6" s="10" t="s">
        <v>163</v>
      </c>
      <c r="BP6" s="10" t="s">
        <v>163</v>
      </c>
      <c r="BQ6" s="10" t="s">
        <v>163</v>
      </c>
      <c r="BR6" s="10" t="s">
        <v>163</v>
      </c>
      <c r="BS6" s="10" t="s">
        <v>173</v>
      </c>
      <c r="BT6" s="10" t="s">
        <v>169</v>
      </c>
      <c r="BU6" s="10" t="s">
        <v>163</v>
      </c>
      <c r="BV6" s="10" t="s">
        <v>163</v>
      </c>
      <c r="BW6" s="10" t="s">
        <v>163</v>
      </c>
      <c r="BX6" s="10" t="s">
        <v>163</v>
      </c>
      <c r="BY6" s="10" t="s">
        <v>163</v>
      </c>
      <c r="BZ6" s="10" t="s">
        <v>165</v>
      </c>
      <c r="CA6">
        <v>0</v>
      </c>
      <c r="CB6">
        <v>0</v>
      </c>
      <c r="CC6">
        <v>0</v>
      </c>
      <c r="CD6" s="12"/>
      <c r="CE6" s="12"/>
      <c r="CF6" s="10" t="s">
        <v>163</v>
      </c>
      <c r="CG6" s="13"/>
      <c r="CI6" s="10" t="s">
        <v>163</v>
      </c>
      <c r="CL6" s="10" t="s">
        <v>163</v>
      </c>
      <c r="CO6" s="10" t="s">
        <v>163</v>
      </c>
      <c r="CR6" s="10" t="s">
        <v>163</v>
      </c>
      <c r="CS6" s="10" t="s">
        <v>163</v>
      </c>
      <c r="CT6" s="10" t="s">
        <v>163</v>
      </c>
      <c r="CU6" s="10" t="s">
        <v>163</v>
      </c>
      <c r="CV6" s="10" t="s">
        <v>163</v>
      </c>
      <c r="CW6" s="10" t="s">
        <v>163</v>
      </c>
      <c r="CX6" s="12"/>
      <c r="CY6" s="10" t="s">
        <v>163</v>
      </c>
      <c r="CZ6" s="10" t="s">
        <v>163</v>
      </c>
      <c r="DA6" s="10" t="s">
        <v>163</v>
      </c>
      <c r="DB6" s="10" t="s">
        <v>163</v>
      </c>
      <c r="DC6" s="10" t="s">
        <v>163</v>
      </c>
      <c r="DD6" s="10" t="s">
        <v>163</v>
      </c>
      <c r="DE6" s="10" t="s">
        <v>163</v>
      </c>
      <c r="DF6">
        <v>0</v>
      </c>
      <c r="DG6" s="10" t="s">
        <v>163</v>
      </c>
      <c r="DH6" s="10" t="s">
        <v>170</v>
      </c>
      <c r="DI6" s="10" t="s">
        <v>163</v>
      </c>
      <c r="DJ6" s="10" t="s">
        <v>163</v>
      </c>
      <c r="DK6" s="10" t="s">
        <v>163</v>
      </c>
      <c r="DL6" s="10" t="s">
        <v>171</v>
      </c>
      <c r="DM6" s="10" t="s">
        <v>156</v>
      </c>
      <c r="DN6" s="10" t="s">
        <v>163</v>
      </c>
      <c r="DO6" s="10" t="s">
        <v>163</v>
      </c>
      <c r="DP6" s="10" t="s">
        <v>163</v>
      </c>
      <c r="DQ6" s="10" t="s">
        <v>163</v>
      </c>
      <c r="DR6" s="10" t="s">
        <v>163</v>
      </c>
      <c r="DS6" s="10" t="s">
        <v>163</v>
      </c>
      <c r="DT6" s="10" t="s">
        <v>163</v>
      </c>
      <c r="DU6" s="10" t="s">
        <v>163</v>
      </c>
    </row>
    <row r="7" spans="2:125" x14ac:dyDescent="0.25">
      <c r="B7">
        <v>12771</v>
      </c>
      <c r="C7" s="12">
        <v>42248</v>
      </c>
      <c r="D7" s="13">
        <v>0</v>
      </c>
      <c r="E7" s="10" t="s">
        <v>148</v>
      </c>
      <c r="F7" s="10" t="s">
        <v>149</v>
      </c>
      <c r="G7" s="10" t="s">
        <v>150</v>
      </c>
      <c r="H7" s="10" t="s">
        <v>151</v>
      </c>
      <c r="I7" s="10" t="s">
        <v>152</v>
      </c>
      <c r="J7" s="10" t="s">
        <v>153</v>
      </c>
      <c r="K7" s="10" t="s">
        <v>154</v>
      </c>
      <c r="L7">
        <v>10</v>
      </c>
      <c r="M7" s="10" t="s">
        <v>155</v>
      </c>
      <c r="N7">
        <v>7450</v>
      </c>
      <c r="O7" s="10" t="s">
        <v>156</v>
      </c>
      <c r="P7">
        <v>35.119999999999997</v>
      </c>
      <c r="Q7" s="16">
        <v>49.01</v>
      </c>
      <c r="R7" s="16">
        <f t="shared" si="0"/>
        <v>103480.5</v>
      </c>
      <c r="S7">
        <v>49.01</v>
      </c>
      <c r="T7">
        <v>457</v>
      </c>
      <c r="U7">
        <v>0</v>
      </c>
      <c r="V7">
        <v>0</v>
      </c>
      <c r="W7" s="10" t="s">
        <v>157</v>
      </c>
      <c r="Z7" s="10" t="s">
        <v>158</v>
      </c>
      <c r="AA7" s="10" t="s">
        <v>158</v>
      </c>
      <c r="AB7" s="10" t="s">
        <v>159</v>
      </c>
      <c r="AC7" s="10" t="s">
        <v>160</v>
      </c>
      <c r="AD7" s="10" t="s">
        <v>161</v>
      </c>
      <c r="AE7" s="10" t="s">
        <v>162</v>
      </c>
      <c r="AF7" s="10" t="s">
        <v>163</v>
      </c>
      <c r="AG7" s="10" t="s">
        <v>163</v>
      </c>
      <c r="AH7" s="10" t="s">
        <v>163</v>
      </c>
      <c r="AI7" s="10" t="s">
        <v>163</v>
      </c>
      <c r="AJ7" s="10" t="s">
        <v>163</v>
      </c>
      <c r="AK7" s="12">
        <v>42278</v>
      </c>
      <c r="AL7" s="12">
        <v>42308</v>
      </c>
      <c r="AM7" s="10" t="s">
        <v>164</v>
      </c>
      <c r="AN7">
        <v>745</v>
      </c>
      <c r="AO7" s="10" t="s">
        <v>163</v>
      </c>
      <c r="AQ7" s="12"/>
      <c r="AR7" s="10" t="s">
        <v>163</v>
      </c>
      <c r="AS7" s="10" t="s">
        <v>163</v>
      </c>
      <c r="AT7" s="10" t="s">
        <v>165</v>
      </c>
      <c r="AU7" s="10" t="s">
        <v>165</v>
      </c>
      <c r="AV7">
        <v>0</v>
      </c>
      <c r="AW7">
        <v>0</v>
      </c>
      <c r="AX7" s="10" t="s">
        <v>160</v>
      </c>
      <c r="AY7">
        <v>0</v>
      </c>
      <c r="AZ7">
        <v>0</v>
      </c>
      <c r="BA7" s="10" t="s">
        <v>160</v>
      </c>
      <c r="BB7">
        <v>0</v>
      </c>
      <c r="BC7">
        <v>0</v>
      </c>
      <c r="BD7" s="10" t="s">
        <v>160</v>
      </c>
      <c r="BE7">
        <v>0</v>
      </c>
      <c r="BF7">
        <v>0</v>
      </c>
      <c r="BG7" s="10" t="s">
        <v>160</v>
      </c>
      <c r="BJ7" s="10" t="s">
        <v>166</v>
      </c>
      <c r="BK7" s="10" t="s">
        <v>163</v>
      </c>
      <c r="BL7" s="10" t="s">
        <v>167</v>
      </c>
      <c r="BO7" s="10" t="s">
        <v>163</v>
      </c>
      <c r="BP7" s="10" t="s">
        <v>163</v>
      </c>
      <c r="BQ7" s="10" t="s">
        <v>163</v>
      </c>
      <c r="BR7" s="10" t="s">
        <v>163</v>
      </c>
      <c r="BS7" s="10" t="s">
        <v>174</v>
      </c>
      <c r="BT7" s="10" t="s">
        <v>169</v>
      </c>
      <c r="BU7" s="10" t="s">
        <v>163</v>
      </c>
      <c r="BV7" s="10" t="s">
        <v>163</v>
      </c>
      <c r="BW7" s="10" t="s">
        <v>163</v>
      </c>
      <c r="BX7" s="10" t="s">
        <v>163</v>
      </c>
      <c r="BY7" s="10" t="s">
        <v>163</v>
      </c>
      <c r="BZ7" s="10" t="s">
        <v>165</v>
      </c>
      <c r="CA7">
        <v>0</v>
      </c>
      <c r="CB7">
        <v>0</v>
      </c>
      <c r="CC7">
        <v>0</v>
      </c>
      <c r="CD7" s="12"/>
      <c r="CE7" s="12"/>
      <c r="CF7" s="10" t="s">
        <v>163</v>
      </c>
      <c r="CG7" s="13"/>
      <c r="CI7" s="10" t="s">
        <v>163</v>
      </c>
      <c r="CL7" s="10" t="s">
        <v>163</v>
      </c>
      <c r="CO7" s="10" t="s">
        <v>163</v>
      </c>
      <c r="CR7" s="10" t="s">
        <v>163</v>
      </c>
      <c r="CS7" s="10" t="s">
        <v>163</v>
      </c>
      <c r="CT7" s="10" t="s">
        <v>163</v>
      </c>
      <c r="CU7" s="10" t="s">
        <v>163</v>
      </c>
      <c r="CV7" s="10" t="s">
        <v>163</v>
      </c>
      <c r="CW7" s="10" t="s">
        <v>163</v>
      </c>
      <c r="CX7" s="12"/>
      <c r="CY7" s="10" t="s">
        <v>163</v>
      </c>
      <c r="CZ7" s="10" t="s">
        <v>163</v>
      </c>
      <c r="DA7" s="10" t="s">
        <v>163</v>
      </c>
      <c r="DB7" s="10" t="s">
        <v>163</v>
      </c>
      <c r="DC7" s="10" t="s">
        <v>163</v>
      </c>
      <c r="DD7" s="10" t="s">
        <v>163</v>
      </c>
      <c r="DE7" s="10" t="s">
        <v>163</v>
      </c>
      <c r="DF7">
        <v>0</v>
      </c>
      <c r="DG7" s="10" t="s">
        <v>163</v>
      </c>
      <c r="DH7" s="10" t="s">
        <v>170</v>
      </c>
      <c r="DI7" s="10" t="s">
        <v>163</v>
      </c>
      <c r="DJ7" s="10" t="s">
        <v>163</v>
      </c>
      <c r="DK7" s="10" t="s">
        <v>163</v>
      </c>
      <c r="DL7" s="10" t="s">
        <v>171</v>
      </c>
      <c r="DM7" s="10" t="s">
        <v>156</v>
      </c>
      <c r="DN7" s="10" t="s">
        <v>163</v>
      </c>
      <c r="DO7" s="10" t="s">
        <v>163</v>
      </c>
      <c r="DP7" s="10" t="s">
        <v>163</v>
      </c>
      <c r="DQ7" s="10" t="s">
        <v>163</v>
      </c>
      <c r="DR7" s="10" t="s">
        <v>163</v>
      </c>
      <c r="DS7" s="10" t="s">
        <v>163</v>
      </c>
      <c r="DT7" s="10" t="s">
        <v>163</v>
      </c>
      <c r="DU7" s="10" t="s">
        <v>163</v>
      </c>
    </row>
    <row r="8" spans="2:125" x14ac:dyDescent="0.25">
      <c r="B8">
        <v>12773</v>
      </c>
      <c r="C8" s="12">
        <v>42064</v>
      </c>
      <c r="D8" s="13">
        <v>0</v>
      </c>
      <c r="E8" s="10" t="s">
        <v>148</v>
      </c>
      <c r="F8" s="10" t="s">
        <v>149</v>
      </c>
      <c r="G8" s="10" t="s">
        <v>150</v>
      </c>
      <c r="H8" s="10" t="s">
        <v>175</v>
      </c>
      <c r="I8" s="10" t="s">
        <v>152</v>
      </c>
      <c r="J8" s="10" t="s">
        <v>153</v>
      </c>
      <c r="K8" s="10" t="s">
        <v>154</v>
      </c>
      <c r="L8">
        <v>10</v>
      </c>
      <c r="M8" s="10" t="s">
        <v>155</v>
      </c>
      <c r="N8">
        <v>7430</v>
      </c>
      <c r="O8" s="10" t="s">
        <v>156</v>
      </c>
      <c r="P8">
        <v>33.119999999999997</v>
      </c>
      <c r="Q8" s="21">
        <v>43.13</v>
      </c>
      <c r="R8" s="21">
        <f>(Q8-P8)*N8</f>
        <v>74374.300000000032</v>
      </c>
      <c r="S8">
        <v>0</v>
      </c>
      <c r="T8">
        <v>0</v>
      </c>
      <c r="U8">
        <v>0</v>
      </c>
      <c r="V8">
        <v>0</v>
      </c>
      <c r="W8" s="10" t="s">
        <v>163</v>
      </c>
      <c r="Z8" s="10" t="s">
        <v>158</v>
      </c>
      <c r="AA8" s="10" t="s">
        <v>158</v>
      </c>
      <c r="AB8" s="10" t="s">
        <v>159</v>
      </c>
      <c r="AC8" s="10" t="s">
        <v>160</v>
      </c>
      <c r="AD8" s="10" t="s">
        <v>161</v>
      </c>
      <c r="AE8" s="10" t="s">
        <v>162</v>
      </c>
      <c r="AF8" s="10" t="s">
        <v>163</v>
      </c>
      <c r="AG8" s="10" t="s">
        <v>163</v>
      </c>
      <c r="AH8" s="10" t="s">
        <v>163</v>
      </c>
      <c r="AI8" s="10" t="s">
        <v>163</v>
      </c>
      <c r="AJ8" s="10" t="s">
        <v>163</v>
      </c>
      <c r="AK8" s="12">
        <v>42064</v>
      </c>
      <c r="AL8" s="12">
        <v>42094</v>
      </c>
      <c r="AM8" s="10" t="s">
        <v>164</v>
      </c>
      <c r="AN8">
        <v>743</v>
      </c>
      <c r="AO8" s="10" t="s">
        <v>163</v>
      </c>
      <c r="AQ8" s="12"/>
      <c r="AR8" s="10" t="s">
        <v>163</v>
      </c>
      <c r="AS8" s="10" t="s">
        <v>163</v>
      </c>
      <c r="AT8" s="10" t="s">
        <v>165</v>
      </c>
      <c r="AU8" s="10" t="s">
        <v>165</v>
      </c>
      <c r="AV8">
        <v>0</v>
      </c>
      <c r="AW8">
        <v>0</v>
      </c>
      <c r="AX8" s="10" t="s">
        <v>160</v>
      </c>
      <c r="AY8">
        <v>0</v>
      </c>
      <c r="AZ8">
        <v>0</v>
      </c>
      <c r="BA8" s="10" t="s">
        <v>160</v>
      </c>
      <c r="BB8">
        <v>0</v>
      </c>
      <c r="BC8">
        <v>0</v>
      </c>
      <c r="BD8" s="10" t="s">
        <v>160</v>
      </c>
      <c r="BE8">
        <v>0</v>
      </c>
      <c r="BF8">
        <v>0</v>
      </c>
      <c r="BG8" s="10" t="s">
        <v>160</v>
      </c>
      <c r="BJ8" s="10" t="s">
        <v>166</v>
      </c>
      <c r="BK8" s="10" t="s">
        <v>163</v>
      </c>
      <c r="BL8" s="10" t="s">
        <v>167</v>
      </c>
      <c r="BO8" s="10" t="s">
        <v>163</v>
      </c>
      <c r="BP8" s="10" t="s">
        <v>163</v>
      </c>
      <c r="BQ8" s="10" t="s">
        <v>163</v>
      </c>
      <c r="BR8" s="10" t="s">
        <v>163</v>
      </c>
      <c r="BS8" s="10" t="s">
        <v>176</v>
      </c>
      <c r="BT8" s="10" t="s">
        <v>169</v>
      </c>
      <c r="BU8" s="10" t="s">
        <v>163</v>
      </c>
      <c r="BV8" s="10" t="s">
        <v>163</v>
      </c>
      <c r="BW8" s="10" t="s">
        <v>163</v>
      </c>
      <c r="BX8" s="10" t="s">
        <v>163</v>
      </c>
      <c r="BY8" s="10" t="s">
        <v>163</v>
      </c>
      <c r="BZ8" s="10" t="s">
        <v>165</v>
      </c>
      <c r="CA8">
        <v>0</v>
      </c>
      <c r="CB8">
        <v>0</v>
      </c>
      <c r="CC8">
        <v>0</v>
      </c>
      <c r="CD8" s="12"/>
      <c r="CE8" s="12"/>
      <c r="CF8" s="10" t="s">
        <v>163</v>
      </c>
      <c r="CG8" s="13"/>
      <c r="CI8" s="10" t="s">
        <v>163</v>
      </c>
      <c r="CL8" s="10" t="s">
        <v>163</v>
      </c>
      <c r="CO8" s="10" t="s">
        <v>163</v>
      </c>
      <c r="CR8" s="10" t="s">
        <v>163</v>
      </c>
      <c r="CS8" s="10" t="s">
        <v>163</v>
      </c>
      <c r="CT8" s="10" t="s">
        <v>163</v>
      </c>
      <c r="CU8" s="10" t="s">
        <v>163</v>
      </c>
      <c r="CV8" s="10" t="s">
        <v>163</v>
      </c>
      <c r="CW8" s="10" t="s">
        <v>163</v>
      </c>
      <c r="CX8" s="12"/>
      <c r="CY8" s="10" t="s">
        <v>163</v>
      </c>
      <c r="CZ8" s="10" t="s">
        <v>163</v>
      </c>
      <c r="DA8" s="10" t="s">
        <v>163</v>
      </c>
      <c r="DB8" s="10" t="s">
        <v>163</v>
      </c>
      <c r="DC8" s="10" t="s">
        <v>163</v>
      </c>
      <c r="DD8" s="10" t="s">
        <v>163</v>
      </c>
      <c r="DE8" s="10" t="s">
        <v>163</v>
      </c>
      <c r="DF8">
        <v>0</v>
      </c>
      <c r="DG8" s="10" t="s">
        <v>163</v>
      </c>
      <c r="DH8" s="10" t="s">
        <v>170</v>
      </c>
      <c r="DI8" s="10" t="s">
        <v>163</v>
      </c>
      <c r="DJ8" s="10" t="s">
        <v>163</v>
      </c>
      <c r="DK8" s="10" t="s">
        <v>163</v>
      </c>
      <c r="DL8" s="10" t="s">
        <v>171</v>
      </c>
      <c r="DM8" s="10" t="s">
        <v>156</v>
      </c>
      <c r="DN8" s="10" t="s">
        <v>163</v>
      </c>
      <c r="DO8" s="10" t="s">
        <v>163</v>
      </c>
      <c r="DP8" s="10" t="s">
        <v>163</v>
      </c>
      <c r="DQ8" s="10" t="s">
        <v>163</v>
      </c>
      <c r="DR8" s="10" t="s">
        <v>163</v>
      </c>
      <c r="DS8" s="10" t="s">
        <v>163</v>
      </c>
      <c r="DT8" s="10" t="s">
        <v>163</v>
      </c>
      <c r="DU8" s="10" t="s">
        <v>163</v>
      </c>
    </row>
    <row r="9" spans="2:125" x14ac:dyDescent="0.25">
      <c r="B9">
        <v>12775</v>
      </c>
      <c r="C9" s="12">
        <v>42064</v>
      </c>
      <c r="D9" s="13">
        <v>0</v>
      </c>
      <c r="E9" s="10" t="s">
        <v>148</v>
      </c>
      <c r="F9" s="10" t="s">
        <v>149</v>
      </c>
      <c r="G9" s="10" t="s">
        <v>150</v>
      </c>
      <c r="H9" s="10" t="s">
        <v>175</v>
      </c>
      <c r="I9" s="10" t="s">
        <v>152</v>
      </c>
      <c r="J9" s="10" t="s">
        <v>153</v>
      </c>
      <c r="K9" s="10" t="s">
        <v>172</v>
      </c>
      <c r="L9">
        <v>-10</v>
      </c>
      <c r="M9" s="10" t="s">
        <v>155</v>
      </c>
      <c r="N9">
        <v>-7430</v>
      </c>
      <c r="O9" s="10" t="s">
        <v>156</v>
      </c>
      <c r="P9">
        <v>34.119999999999997</v>
      </c>
      <c r="Q9" s="21">
        <v>43.13</v>
      </c>
      <c r="R9" s="21">
        <f t="shared" ref="R9:R40" si="1">(Q9-P9)*N9</f>
        <v>-66944.300000000032</v>
      </c>
      <c r="S9">
        <v>0</v>
      </c>
      <c r="T9">
        <v>0</v>
      </c>
      <c r="U9">
        <v>0</v>
      </c>
      <c r="V9">
        <v>0</v>
      </c>
      <c r="W9" s="10" t="s">
        <v>163</v>
      </c>
      <c r="Z9" s="10" t="s">
        <v>158</v>
      </c>
      <c r="AA9" s="10" t="s">
        <v>158</v>
      </c>
      <c r="AB9" s="10" t="s">
        <v>159</v>
      </c>
      <c r="AC9" s="10" t="s">
        <v>160</v>
      </c>
      <c r="AD9" s="10" t="s">
        <v>161</v>
      </c>
      <c r="AE9" s="10" t="s">
        <v>162</v>
      </c>
      <c r="AF9" s="10" t="s">
        <v>163</v>
      </c>
      <c r="AG9" s="10" t="s">
        <v>163</v>
      </c>
      <c r="AH9" s="10" t="s">
        <v>163</v>
      </c>
      <c r="AI9" s="10" t="s">
        <v>163</v>
      </c>
      <c r="AJ9" s="10" t="s">
        <v>163</v>
      </c>
      <c r="AK9" s="12">
        <v>42064</v>
      </c>
      <c r="AL9" s="12">
        <v>42094</v>
      </c>
      <c r="AM9" s="10" t="s">
        <v>164</v>
      </c>
      <c r="AN9">
        <v>743</v>
      </c>
      <c r="AO9" s="10" t="s">
        <v>163</v>
      </c>
      <c r="AQ9" s="12"/>
      <c r="AR9" s="10" t="s">
        <v>163</v>
      </c>
      <c r="AS9" s="10" t="s">
        <v>163</v>
      </c>
      <c r="AT9" s="10" t="s">
        <v>165</v>
      </c>
      <c r="AU9" s="10" t="s">
        <v>165</v>
      </c>
      <c r="AV9">
        <v>0</v>
      </c>
      <c r="AW9">
        <v>0</v>
      </c>
      <c r="AX9" s="10" t="s">
        <v>160</v>
      </c>
      <c r="AY9">
        <v>0</v>
      </c>
      <c r="AZ9">
        <v>0</v>
      </c>
      <c r="BA9" s="10" t="s">
        <v>160</v>
      </c>
      <c r="BB9">
        <v>0</v>
      </c>
      <c r="BC9">
        <v>0</v>
      </c>
      <c r="BD9" s="10" t="s">
        <v>160</v>
      </c>
      <c r="BE9">
        <v>0</v>
      </c>
      <c r="BF9">
        <v>0</v>
      </c>
      <c r="BG9" s="10" t="s">
        <v>160</v>
      </c>
      <c r="BJ9" s="10" t="s">
        <v>166</v>
      </c>
      <c r="BK9" s="10" t="s">
        <v>163</v>
      </c>
      <c r="BL9" s="10" t="s">
        <v>167</v>
      </c>
      <c r="BO9" s="10" t="s">
        <v>163</v>
      </c>
      <c r="BP9" s="10" t="s">
        <v>163</v>
      </c>
      <c r="BQ9" s="10" t="s">
        <v>163</v>
      </c>
      <c r="BR9" s="10" t="s">
        <v>163</v>
      </c>
      <c r="BS9" s="10" t="s">
        <v>177</v>
      </c>
      <c r="BT9" s="10" t="s">
        <v>169</v>
      </c>
      <c r="BU9" s="10" t="s">
        <v>163</v>
      </c>
      <c r="BV9" s="10" t="s">
        <v>163</v>
      </c>
      <c r="BW9" s="10" t="s">
        <v>163</v>
      </c>
      <c r="BX9" s="10" t="s">
        <v>163</v>
      </c>
      <c r="BY9" s="10" t="s">
        <v>163</v>
      </c>
      <c r="BZ9" s="10" t="s">
        <v>165</v>
      </c>
      <c r="CA9">
        <v>0</v>
      </c>
      <c r="CB9">
        <v>0</v>
      </c>
      <c r="CC9">
        <v>0</v>
      </c>
      <c r="CD9" s="12"/>
      <c r="CE9" s="12"/>
      <c r="CF9" s="10" t="s">
        <v>163</v>
      </c>
      <c r="CG9" s="13"/>
      <c r="CI9" s="10" t="s">
        <v>163</v>
      </c>
      <c r="CL9" s="10" t="s">
        <v>163</v>
      </c>
      <c r="CO9" s="10" t="s">
        <v>163</v>
      </c>
      <c r="CR9" s="10" t="s">
        <v>163</v>
      </c>
      <c r="CS9" s="10" t="s">
        <v>163</v>
      </c>
      <c r="CT9" s="10" t="s">
        <v>163</v>
      </c>
      <c r="CU9" s="10" t="s">
        <v>163</v>
      </c>
      <c r="CV9" s="10" t="s">
        <v>163</v>
      </c>
      <c r="CW9" s="10" t="s">
        <v>163</v>
      </c>
      <c r="CX9" s="12"/>
      <c r="CY9" s="10" t="s">
        <v>163</v>
      </c>
      <c r="CZ9" s="10" t="s">
        <v>163</v>
      </c>
      <c r="DA9" s="10" t="s">
        <v>163</v>
      </c>
      <c r="DB9" s="10" t="s">
        <v>163</v>
      </c>
      <c r="DC9" s="10" t="s">
        <v>163</v>
      </c>
      <c r="DD9" s="10" t="s">
        <v>163</v>
      </c>
      <c r="DE9" s="10" t="s">
        <v>163</v>
      </c>
      <c r="DF9">
        <v>0</v>
      </c>
      <c r="DG9" s="10" t="s">
        <v>163</v>
      </c>
      <c r="DH9" s="10" t="s">
        <v>170</v>
      </c>
      <c r="DI9" s="10" t="s">
        <v>163</v>
      </c>
      <c r="DJ9" s="10" t="s">
        <v>163</v>
      </c>
      <c r="DK9" s="10" t="s">
        <v>163</v>
      </c>
      <c r="DL9" s="10" t="s">
        <v>171</v>
      </c>
      <c r="DM9" s="10" t="s">
        <v>156</v>
      </c>
      <c r="DN9" s="10" t="s">
        <v>163</v>
      </c>
      <c r="DO9" s="10" t="s">
        <v>163</v>
      </c>
      <c r="DP9" s="10" t="s">
        <v>163</v>
      </c>
      <c r="DQ9" s="10" t="s">
        <v>163</v>
      </c>
      <c r="DR9" s="10" t="s">
        <v>163</v>
      </c>
      <c r="DS9" s="10" t="s">
        <v>163</v>
      </c>
      <c r="DT9" s="10" t="s">
        <v>163</v>
      </c>
      <c r="DU9" s="10" t="s">
        <v>163</v>
      </c>
    </row>
    <row r="10" spans="2:125" x14ac:dyDescent="0.25">
      <c r="B10">
        <v>12777</v>
      </c>
      <c r="C10" s="12">
        <v>42064</v>
      </c>
      <c r="D10" s="13">
        <v>0</v>
      </c>
      <c r="E10" s="10" t="s">
        <v>148</v>
      </c>
      <c r="F10" s="10" t="s">
        <v>149</v>
      </c>
      <c r="G10" s="10" t="s">
        <v>150</v>
      </c>
      <c r="H10" s="10" t="s">
        <v>175</v>
      </c>
      <c r="I10" s="10" t="s">
        <v>152</v>
      </c>
      <c r="J10" s="10" t="s">
        <v>153</v>
      </c>
      <c r="K10" s="10" t="s">
        <v>154</v>
      </c>
      <c r="L10">
        <v>10</v>
      </c>
      <c r="M10" s="10" t="s">
        <v>155</v>
      </c>
      <c r="N10">
        <v>7430</v>
      </c>
      <c r="O10" s="10" t="s">
        <v>156</v>
      </c>
      <c r="P10">
        <v>35.119999999999997</v>
      </c>
      <c r="Q10" s="21">
        <v>43.13</v>
      </c>
      <c r="R10" s="21">
        <f t="shared" si="1"/>
        <v>59514.300000000039</v>
      </c>
      <c r="S10">
        <v>0</v>
      </c>
      <c r="T10">
        <v>0</v>
      </c>
      <c r="U10">
        <v>0</v>
      </c>
      <c r="V10">
        <v>0</v>
      </c>
      <c r="W10" s="10" t="s">
        <v>163</v>
      </c>
      <c r="Z10" s="10" t="s">
        <v>158</v>
      </c>
      <c r="AA10" s="10" t="s">
        <v>158</v>
      </c>
      <c r="AB10" s="10" t="s">
        <v>159</v>
      </c>
      <c r="AC10" s="10" t="s">
        <v>160</v>
      </c>
      <c r="AD10" s="10" t="s">
        <v>161</v>
      </c>
      <c r="AE10" s="10" t="s">
        <v>162</v>
      </c>
      <c r="AF10" s="10" t="s">
        <v>163</v>
      </c>
      <c r="AG10" s="10" t="s">
        <v>163</v>
      </c>
      <c r="AH10" s="10" t="s">
        <v>163</v>
      </c>
      <c r="AI10" s="10" t="s">
        <v>163</v>
      </c>
      <c r="AJ10" s="10" t="s">
        <v>163</v>
      </c>
      <c r="AK10" s="12">
        <v>42064</v>
      </c>
      <c r="AL10" s="12">
        <v>42094</v>
      </c>
      <c r="AM10" s="10" t="s">
        <v>164</v>
      </c>
      <c r="AN10">
        <v>743</v>
      </c>
      <c r="AO10" s="10" t="s">
        <v>163</v>
      </c>
      <c r="AQ10" s="12"/>
      <c r="AR10" s="10" t="s">
        <v>163</v>
      </c>
      <c r="AS10" s="10" t="s">
        <v>163</v>
      </c>
      <c r="AT10" s="10" t="s">
        <v>165</v>
      </c>
      <c r="AU10" s="10" t="s">
        <v>165</v>
      </c>
      <c r="AV10">
        <v>0</v>
      </c>
      <c r="AW10">
        <v>0</v>
      </c>
      <c r="AX10" s="10" t="s">
        <v>160</v>
      </c>
      <c r="AY10">
        <v>0</v>
      </c>
      <c r="AZ10">
        <v>0</v>
      </c>
      <c r="BA10" s="10" t="s">
        <v>160</v>
      </c>
      <c r="BB10">
        <v>0</v>
      </c>
      <c r="BC10">
        <v>0</v>
      </c>
      <c r="BD10" s="10" t="s">
        <v>160</v>
      </c>
      <c r="BE10">
        <v>0</v>
      </c>
      <c r="BF10">
        <v>0</v>
      </c>
      <c r="BG10" s="10" t="s">
        <v>160</v>
      </c>
      <c r="BJ10" s="10" t="s">
        <v>166</v>
      </c>
      <c r="BK10" s="10" t="s">
        <v>163</v>
      </c>
      <c r="BL10" s="10" t="s">
        <v>167</v>
      </c>
      <c r="BO10" s="10" t="s">
        <v>163</v>
      </c>
      <c r="BP10" s="10" t="s">
        <v>163</v>
      </c>
      <c r="BQ10" s="10" t="s">
        <v>163</v>
      </c>
      <c r="BR10" s="10" t="s">
        <v>163</v>
      </c>
      <c r="BS10" s="10" t="s">
        <v>178</v>
      </c>
      <c r="BT10" s="10" t="s">
        <v>169</v>
      </c>
      <c r="BU10" s="10" t="s">
        <v>163</v>
      </c>
      <c r="BV10" s="10" t="s">
        <v>163</v>
      </c>
      <c r="BW10" s="10" t="s">
        <v>163</v>
      </c>
      <c r="BX10" s="10" t="s">
        <v>163</v>
      </c>
      <c r="BY10" s="10" t="s">
        <v>163</v>
      </c>
      <c r="BZ10" s="10" t="s">
        <v>165</v>
      </c>
      <c r="CA10">
        <v>0</v>
      </c>
      <c r="CB10">
        <v>0</v>
      </c>
      <c r="CC10">
        <v>0</v>
      </c>
      <c r="CD10" s="12"/>
      <c r="CE10" s="12"/>
      <c r="CF10" s="10" t="s">
        <v>163</v>
      </c>
      <c r="CG10" s="13"/>
      <c r="CI10" s="10" t="s">
        <v>163</v>
      </c>
      <c r="CL10" s="10" t="s">
        <v>163</v>
      </c>
      <c r="CO10" s="10" t="s">
        <v>163</v>
      </c>
      <c r="CR10" s="10" t="s">
        <v>163</v>
      </c>
      <c r="CS10" s="10" t="s">
        <v>163</v>
      </c>
      <c r="CT10" s="10" t="s">
        <v>163</v>
      </c>
      <c r="CU10" s="10" t="s">
        <v>163</v>
      </c>
      <c r="CV10" s="10" t="s">
        <v>163</v>
      </c>
      <c r="CW10" s="10" t="s">
        <v>163</v>
      </c>
      <c r="CX10" s="12"/>
      <c r="CY10" s="10" t="s">
        <v>163</v>
      </c>
      <c r="CZ10" s="10" t="s">
        <v>163</v>
      </c>
      <c r="DA10" s="10" t="s">
        <v>163</v>
      </c>
      <c r="DB10" s="10" t="s">
        <v>163</v>
      </c>
      <c r="DC10" s="10" t="s">
        <v>163</v>
      </c>
      <c r="DD10" s="10" t="s">
        <v>163</v>
      </c>
      <c r="DE10" s="10" t="s">
        <v>163</v>
      </c>
      <c r="DF10">
        <v>0</v>
      </c>
      <c r="DG10" s="10" t="s">
        <v>163</v>
      </c>
      <c r="DH10" s="10" t="s">
        <v>170</v>
      </c>
      <c r="DI10" s="10" t="s">
        <v>163</v>
      </c>
      <c r="DJ10" s="10" t="s">
        <v>163</v>
      </c>
      <c r="DK10" s="10" t="s">
        <v>163</v>
      </c>
      <c r="DL10" s="10" t="s">
        <v>171</v>
      </c>
      <c r="DM10" s="10" t="s">
        <v>156</v>
      </c>
      <c r="DN10" s="10" t="s">
        <v>163</v>
      </c>
      <c r="DO10" s="10" t="s">
        <v>163</v>
      </c>
      <c r="DP10" s="10" t="s">
        <v>163</v>
      </c>
      <c r="DQ10" s="10" t="s">
        <v>163</v>
      </c>
      <c r="DR10" s="10" t="s">
        <v>163</v>
      </c>
      <c r="DS10" s="10" t="s">
        <v>163</v>
      </c>
      <c r="DT10" s="10" t="s">
        <v>163</v>
      </c>
      <c r="DU10" s="10" t="s">
        <v>163</v>
      </c>
    </row>
    <row r="11" spans="2:125" x14ac:dyDescent="0.25">
      <c r="B11">
        <v>12779</v>
      </c>
      <c r="C11" s="12">
        <v>42278</v>
      </c>
      <c r="D11" s="13">
        <v>0</v>
      </c>
      <c r="E11" s="10" t="s">
        <v>148</v>
      </c>
      <c r="F11" s="10" t="s">
        <v>149</v>
      </c>
      <c r="G11" s="10" t="s">
        <v>150</v>
      </c>
      <c r="H11" s="10" t="s">
        <v>179</v>
      </c>
      <c r="I11" s="10" t="s">
        <v>152</v>
      </c>
      <c r="J11" s="10" t="s">
        <v>153</v>
      </c>
      <c r="K11" s="10" t="s">
        <v>154</v>
      </c>
      <c r="L11">
        <v>10</v>
      </c>
      <c r="M11" s="10" t="s">
        <v>155</v>
      </c>
      <c r="N11">
        <v>7440</v>
      </c>
      <c r="O11" s="10" t="s">
        <v>156</v>
      </c>
      <c r="P11">
        <v>33.119999999999997</v>
      </c>
      <c r="Q11" s="16">
        <v>46.05</v>
      </c>
      <c r="R11" s="16">
        <f t="shared" si="1"/>
        <v>96199.2</v>
      </c>
      <c r="S11">
        <v>46.05</v>
      </c>
      <c r="T11">
        <v>744</v>
      </c>
      <c r="U11">
        <v>0</v>
      </c>
      <c r="V11">
        <v>0</v>
      </c>
      <c r="W11" s="10" t="s">
        <v>157</v>
      </c>
      <c r="Z11" s="10" t="s">
        <v>158</v>
      </c>
      <c r="AA11" s="10" t="s">
        <v>158</v>
      </c>
      <c r="AB11" s="10" t="s">
        <v>159</v>
      </c>
      <c r="AC11" s="10" t="s">
        <v>160</v>
      </c>
      <c r="AD11" s="10" t="s">
        <v>161</v>
      </c>
      <c r="AE11" s="10" t="s">
        <v>162</v>
      </c>
      <c r="AF11" s="10" t="s">
        <v>163</v>
      </c>
      <c r="AG11" s="10" t="s">
        <v>163</v>
      </c>
      <c r="AH11" s="10" t="s">
        <v>163</v>
      </c>
      <c r="AI11" s="10" t="s">
        <v>163</v>
      </c>
      <c r="AJ11" s="10" t="s">
        <v>163</v>
      </c>
      <c r="AK11" s="12">
        <v>42339</v>
      </c>
      <c r="AL11" s="12">
        <v>42369</v>
      </c>
      <c r="AM11" s="10" t="s">
        <v>164</v>
      </c>
      <c r="AN11">
        <v>744</v>
      </c>
      <c r="AO11" s="10" t="s">
        <v>163</v>
      </c>
      <c r="AQ11" s="12"/>
      <c r="AR11" s="10" t="s">
        <v>163</v>
      </c>
      <c r="AS11" s="10" t="s">
        <v>163</v>
      </c>
      <c r="AT11" s="10" t="s">
        <v>165</v>
      </c>
      <c r="AU11" s="10" t="s">
        <v>165</v>
      </c>
      <c r="AV11">
        <v>0</v>
      </c>
      <c r="AW11">
        <v>0</v>
      </c>
      <c r="AX11" s="10" t="s">
        <v>160</v>
      </c>
      <c r="AY11">
        <v>0</v>
      </c>
      <c r="AZ11">
        <v>0</v>
      </c>
      <c r="BA11" s="10" t="s">
        <v>160</v>
      </c>
      <c r="BB11">
        <v>0</v>
      </c>
      <c r="BC11">
        <v>0</v>
      </c>
      <c r="BD11" s="10" t="s">
        <v>160</v>
      </c>
      <c r="BE11">
        <v>0</v>
      </c>
      <c r="BF11">
        <v>0</v>
      </c>
      <c r="BG11" s="10" t="s">
        <v>160</v>
      </c>
      <c r="BJ11" s="10" t="s">
        <v>166</v>
      </c>
      <c r="BK11" s="10" t="s">
        <v>163</v>
      </c>
      <c r="BL11" s="10" t="s">
        <v>167</v>
      </c>
      <c r="BO11" s="10" t="s">
        <v>163</v>
      </c>
      <c r="BP11" s="10" t="s">
        <v>163</v>
      </c>
      <c r="BQ11" s="10" t="s">
        <v>163</v>
      </c>
      <c r="BR11" s="10" t="s">
        <v>163</v>
      </c>
      <c r="BS11" s="10" t="s">
        <v>180</v>
      </c>
      <c r="BT11" s="10" t="s">
        <v>169</v>
      </c>
      <c r="BU11" s="10" t="s">
        <v>163</v>
      </c>
      <c r="BV11" s="10" t="s">
        <v>163</v>
      </c>
      <c r="BW11" s="10" t="s">
        <v>163</v>
      </c>
      <c r="BX11" s="10" t="s">
        <v>163</v>
      </c>
      <c r="BY11" s="10" t="s">
        <v>163</v>
      </c>
      <c r="BZ11" s="10" t="s">
        <v>165</v>
      </c>
      <c r="CA11">
        <v>0</v>
      </c>
      <c r="CB11">
        <v>0</v>
      </c>
      <c r="CC11">
        <v>0</v>
      </c>
      <c r="CD11" s="12"/>
      <c r="CE11" s="12"/>
      <c r="CF11" s="10" t="s">
        <v>163</v>
      </c>
      <c r="CG11" s="13"/>
      <c r="CI11" s="10" t="s">
        <v>163</v>
      </c>
      <c r="CL11" s="10" t="s">
        <v>163</v>
      </c>
      <c r="CO11" s="10" t="s">
        <v>163</v>
      </c>
      <c r="CR11" s="10" t="s">
        <v>163</v>
      </c>
      <c r="CS11" s="10" t="s">
        <v>163</v>
      </c>
      <c r="CT11" s="10" t="s">
        <v>163</v>
      </c>
      <c r="CU11" s="10" t="s">
        <v>163</v>
      </c>
      <c r="CV11" s="10" t="s">
        <v>163</v>
      </c>
      <c r="CW11" s="10" t="s">
        <v>163</v>
      </c>
      <c r="CX11" s="12"/>
      <c r="CY11" s="10" t="s">
        <v>163</v>
      </c>
      <c r="CZ11" s="10" t="s">
        <v>163</v>
      </c>
      <c r="DA11" s="10" t="s">
        <v>163</v>
      </c>
      <c r="DB11" s="10" t="s">
        <v>163</v>
      </c>
      <c r="DC11" s="10" t="s">
        <v>163</v>
      </c>
      <c r="DD11" s="10" t="s">
        <v>163</v>
      </c>
      <c r="DE11" s="10" t="s">
        <v>163</v>
      </c>
      <c r="DF11">
        <v>0</v>
      </c>
      <c r="DG11" s="10" t="s">
        <v>163</v>
      </c>
      <c r="DH11" s="10" t="s">
        <v>170</v>
      </c>
      <c r="DI11" s="10" t="s">
        <v>163</v>
      </c>
      <c r="DJ11" s="10" t="s">
        <v>163</v>
      </c>
      <c r="DK11" s="10" t="s">
        <v>163</v>
      </c>
      <c r="DL11" s="10" t="s">
        <v>171</v>
      </c>
      <c r="DM11" s="10" t="s">
        <v>156</v>
      </c>
      <c r="DN11" s="10" t="s">
        <v>163</v>
      </c>
      <c r="DO11" s="10" t="s">
        <v>163</v>
      </c>
      <c r="DP11" s="10" t="s">
        <v>163</v>
      </c>
      <c r="DQ11" s="10" t="s">
        <v>163</v>
      </c>
      <c r="DR11" s="10" t="s">
        <v>163</v>
      </c>
      <c r="DS11" s="10" t="s">
        <v>163</v>
      </c>
      <c r="DT11" s="10" t="s">
        <v>163</v>
      </c>
      <c r="DU11" s="10" t="s">
        <v>163</v>
      </c>
    </row>
    <row r="12" spans="2:125" x14ac:dyDescent="0.25">
      <c r="B12">
        <v>12781</v>
      </c>
      <c r="C12" s="12">
        <v>42278</v>
      </c>
      <c r="D12" s="13">
        <v>0</v>
      </c>
      <c r="E12" s="10" t="s">
        <v>148</v>
      </c>
      <c r="F12" s="10" t="s">
        <v>149</v>
      </c>
      <c r="G12" s="10" t="s">
        <v>150</v>
      </c>
      <c r="H12" s="10" t="s">
        <v>179</v>
      </c>
      <c r="I12" s="10" t="s">
        <v>152</v>
      </c>
      <c r="J12" s="10" t="s">
        <v>153</v>
      </c>
      <c r="K12" s="10" t="s">
        <v>172</v>
      </c>
      <c r="L12">
        <v>-10</v>
      </c>
      <c r="M12" s="10" t="s">
        <v>155</v>
      </c>
      <c r="N12">
        <v>-7440</v>
      </c>
      <c r="O12" s="10" t="s">
        <v>156</v>
      </c>
      <c r="P12">
        <v>33.119999999999997</v>
      </c>
      <c r="Q12" s="16">
        <v>46.05</v>
      </c>
      <c r="R12" s="16">
        <f t="shared" si="1"/>
        <v>-96199.2</v>
      </c>
      <c r="S12">
        <v>46.05</v>
      </c>
      <c r="T12">
        <v>744</v>
      </c>
      <c r="U12">
        <v>0</v>
      </c>
      <c r="V12">
        <v>0</v>
      </c>
      <c r="W12" s="10" t="s">
        <v>157</v>
      </c>
      <c r="Z12" s="10" t="s">
        <v>158</v>
      </c>
      <c r="AA12" s="10" t="s">
        <v>158</v>
      </c>
      <c r="AB12" s="10" t="s">
        <v>159</v>
      </c>
      <c r="AC12" s="10" t="s">
        <v>160</v>
      </c>
      <c r="AD12" s="10" t="s">
        <v>161</v>
      </c>
      <c r="AE12" s="10" t="s">
        <v>162</v>
      </c>
      <c r="AF12" s="10" t="s">
        <v>163</v>
      </c>
      <c r="AG12" s="10" t="s">
        <v>163</v>
      </c>
      <c r="AH12" s="10" t="s">
        <v>163</v>
      </c>
      <c r="AI12" s="10" t="s">
        <v>163</v>
      </c>
      <c r="AJ12" s="10" t="s">
        <v>163</v>
      </c>
      <c r="AK12" s="12">
        <v>42339</v>
      </c>
      <c r="AL12" s="12">
        <v>42369</v>
      </c>
      <c r="AM12" s="10" t="s">
        <v>164</v>
      </c>
      <c r="AN12">
        <v>744</v>
      </c>
      <c r="AO12" s="10" t="s">
        <v>163</v>
      </c>
      <c r="AQ12" s="12"/>
      <c r="AR12" s="10" t="s">
        <v>163</v>
      </c>
      <c r="AS12" s="10" t="s">
        <v>163</v>
      </c>
      <c r="AT12" s="10" t="s">
        <v>165</v>
      </c>
      <c r="AU12" s="10" t="s">
        <v>165</v>
      </c>
      <c r="AV12">
        <v>0</v>
      </c>
      <c r="AW12">
        <v>0</v>
      </c>
      <c r="AX12" s="10" t="s">
        <v>160</v>
      </c>
      <c r="AY12">
        <v>0</v>
      </c>
      <c r="AZ12">
        <v>0</v>
      </c>
      <c r="BA12" s="10" t="s">
        <v>160</v>
      </c>
      <c r="BB12">
        <v>0</v>
      </c>
      <c r="BC12">
        <v>0</v>
      </c>
      <c r="BD12" s="10" t="s">
        <v>160</v>
      </c>
      <c r="BE12">
        <v>0</v>
      </c>
      <c r="BF12">
        <v>0</v>
      </c>
      <c r="BG12" s="10" t="s">
        <v>160</v>
      </c>
      <c r="BJ12" s="10" t="s">
        <v>166</v>
      </c>
      <c r="BK12" s="10" t="s">
        <v>163</v>
      </c>
      <c r="BL12" s="10" t="s">
        <v>167</v>
      </c>
      <c r="BO12" s="10" t="s">
        <v>163</v>
      </c>
      <c r="BP12" s="10" t="s">
        <v>163</v>
      </c>
      <c r="BQ12" s="10" t="s">
        <v>163</v>
      </c>
      <c r="BR12" s="10" t="s">
        <v>163</v>
      </c>
      <c r="BS12" s="10" t="s">
        <v>181</v>
      </c>
      <c r="BT12" s="10" t="s">
        <v>169</v>
      </c>
      <c r="BU12" s="10" t="s">
        <v>163</v>
      </c>
      <c r="BV12" s="10" t="s">
        <v>163</v>
      </c>
      <c r="BW12" s="10" t="s">
        <v>163</v>
      </c>
      <c r="BX12" s="10" t="s">
        <v>163</v>
      </c>
      <c r="BY12" s="10" t="s">
        <v>163</v>
      </c>
      <c r="BZ12" s="10" t="s">
        <v>165</v>
      </c>
      <c r="CA12">
        <v>0</v>
      </c>
      <c r="CB12">
        <v>0</v>
      </c>
      <c r="CC12">
        <v>0</v>
      </c>
      <c r="CD12" s="12"/>
      <c r="CE12" s="12"/>
      <c r="CF12" s="10" t="s">
        <v>163</v>
      </c>
      <c r="CG12" s="13"/>
      <c r="CI12" s="10" t="s">
        <v>163</v>
      </c>
      <c r="CL12" s="10" t="s">
        <v>163</v>
      </c>
      <c r="CO12" s="10" t="s">
        <v>163</v>
      </c>
      <c r="CR12" s="10" t="s">
        <v>163</v>
      </c>
      <c r="CS12" s="10" t="s">
        <v>163</v>
      </c>
      <c r="CT12" s="10" t="s">
        <v>163</v>
      </c>
      <c r="CU12" s="10" t="s">
        <v>163</v>
      </c>
      <c r="CV12" s="10" t="s">
        <v>163</v>
      </c>
      <c r="CW12" s="10" t="s">
        <v>163</v>
      </c>
      <c r="CX12" s="12"/>
      <c r="CY12" s="10" t="s">
        <v>163</v>
      </c>
      <c r="CZ12" s="10" t="s">
        <v>163</v>
      </c>
      <c r="DA12" s="10" t="s">
        <v>163</v>
      </c>
      <c r="DB12" s="10" t="s">
        <v>163</v>
      </c>
      <c r="DC12" s="10" t="s">
        <v>163</v>
      </c>
      <c r="DD12" s="10" t="s">
        <v>163</v>
      </c>
      <c r="DE12" s="10" t="s">
        <v>163</v>
      </c>
      <c r="DF12">
        <v>0</v>
      </c>
      <c r="DG12" s="10" t="s">
        <v>163</v>
      </c>
      <c r="DH12" s="10" t="s">
        <v>170</v>
      </c>
      <c r="DI12" s="10" t="s">
        <v>163</v>
      </c>
      <c r="DJ12" s="10" t="s">
        <v>163</v>
      </c>
      <c r="DK12" s="10" t="s">
        <v>163</v>
      </c>
      <c r="DL12" s="10" t="s">
        <v>171</v>
      </c>
      <c r="DM12" s="10" t="s">
        <v>156</v>
      </c>
      <c r="DN12" s="10" t="s">
        <v>163</v>
      </c>
      <c r="DO12" s="10" t="s">
        <v>163</v>
      </c>
      <c r="DP12" s="10" t="s">
        <v>163</v>
      </c>
      <c r="DQ12" s="10" t="s">
        <v>163</v>
      </c>
      <c r="DR12" s="10" t="s">
        <v>163</v>
      </c>
      <c r="DS12" s="10" t="s">
        <v>163</v>
      </c>
      <c r="DT12" s="10" t="s">
        <v>163</v>
      </c>
      <c r="DU12" s="10" t="s">
        <v>163</v>
      </c>
    </row>
    <row r="13" spans="2:125" x14ac:dyDescent="0.25">
      <c r="B13">
        <v>12783</v>
      </c>
      <c r="C13" s="12">
        <v>42278</v>
      </c>
      <c r="D13" s="13">
        <v>0</v>
      </c>
      <c r="E13" s="10" t="s">
        <v>148</v>
      </c>
      <c r="F13" s="10" t="s">
        <v>149</v>
      </c>
      <c r="G13" s="10" t="s">
        <v>150</v>
      </c>
      <c r="H13" s="10" t="s">
        <v>179</v>
      </c>
      <c r="I13" s="10" t="s">
        <v>152</v>
      </c>
      <c r="J13" s="10" t="s">
        <v>153</v>
      </c>
      <c r="K13" s="10" t="s">
        <v>154</v>
      </c>
      <c r="L13">
        <v>10</v>
      </c>
      <c r="M13" s="10" t="s">
        <v>155</v>
      </c>
      <c r="N13">
        <v>7440</v>
      </c>
      <c r="O13" s="10" t="s">
        <v>156</v>
      </c>
      <c r="P13">
        <v>33.119999999999997</v>
      </c>
      <c r="Q13" s="16">
        <v>46.05</v>
      </c>
      <c r="R13" s="16">
        <f t="shared" si="1"/>
        <v>96199.2</v>
      </c>
      <c r="S13">
        <v>46.05</v>
      </c>
      <c r="T13">
        <v>744</v>
      </c>
      <c r="U13">
        <v>0</v>
      </c>
      <c r="V13">
        <v>0</v>
      </c>
      <c r="W13" s="10" t="s">
        <v>157</v>
      </c>
      <c r="Z13" s="10" t="s">
        <v>158</v>
      </c>
      <c r="AA13" s="10" t="s">
        <v>158</v>
      </c>
      <c r="AB13" s="10" t="s">
        <v>159</v>
      </c>
      <c r="AC13" s="10" t="s">
        <v>160</v>
      </c>
      <c r="AD13" s="10" t="s">
        <v>161</v>
      </c>
      <c r="AE13" s="10" t="s">
        <v>162</v>
      </c>
      <c r="AF13" s="10" t="s">
        <v>163</v>
      </c>
      <c r="AG13" s="10" t="s">
        <v>163</v>
      </c>
      <c r="AH13" s="10" t="s">
        <v>163</v>
      </c>
      <c r="AI13" s="10" t="s">
        <v>163</v>
      </c>
      <c r="AJ13" s="10" t="s">
        <v>163</v>
      </c>
      <c r="AK13" s="12">
        <v>42339</v>
      </c>
      <c r="AL13" s="12">
        <v>42369</v>
      </c>
      <c r="AM13" s="10" t="s">
        <v>164</v>
      </c>
      <c r="AN13">
        <v>744</v>
      </c>
      <c r="AO13" s="10" t="s">
        <v>163</v>
      </c>
      <c r="AQ13" s="12"/>
      <c r="AR13" s="10" t="s">
        <v>163</v>
      </c>
      <c r="AS13" s="10" t="s">
        <v>163</v>
      </c>
      <c r="AT13" s="10" t="s">
        <v>165</v>
      </c>
      <c r="AU13" s="10" t="s">
        <v>165</v>
      </c>
      <c r="AV13">
        <v>0</v>
      </c>
      <c r="AW13">
        <v>0</v>
      </c>
      <c r="AX13" s="10" t="s">
        <v>160</v>
      </c>
      <c r="AY13">
        <v>0</v>
      </c>
      <c r="AZ13">
        <v>0</v>
      </c>
      <c r="BA13" s="10" t="s">
        <v>160</v>
      </c>
      <c r="BB13">
        <v>0</v>
      </c>
      <c r="BC13">
        <v>0</v>
      </c>
      <c r="BD13" s="10" t="s">
        <v>160</v>
      </c>
      <c r="BE13">
        <v>0</v>
      </c>
      <c r="BF13">
        <v>0</v>
      </c>
      <c r="BG13" s="10" t="s">
        <v>160</v>
      </c>
      <c r="BJ13" s="10" t="s">
        <v>166</v>
      </c>
      <c r="BK13" s="10" t="s">
        <v>163</v>
      </c>
      <c r="BL13" s="10" t="s">
        <v>167</v>
      </c>
      <c r="BO13" s="10" t="s">
        <v>163</v>
      </c>
      <c r="BP13" s="10" t="s">
        <v>163</v>
      </c>
      <c r="BQ13" s="10" t="s">
        <v>163</v>
      </c>
      <c r="BR13" s="10" t="s">
        <v>163</v>
      </c>
      <c r="BS13" s="10" t="s">
        <v>182</v>
      </c>
      <c r="BT13" s="10" t="s">
        <v>169</v>
      </c>
      <c r="BU13" s="10" t="s">
        <v>163</v>
      </c>
      <c r="BV13" s="10" t="s">
        <v>163</v>
      </c>
      <c r="BW13" s="10" t="s">
        <v>163</v>
      </c>
      <c r="BX13" s="10" t="s">
        <v>163</v>
      </c>
      <c r="BY13" s="10" t="s">
        <v>163</v>
      </c>
      <c r="BZ13" s="10" t="s">
        <v>165</v>
      </c>
      <c r="CA13">
        <v>0</v>
      </c>
      <c r="CB13">
        <v>0</v>
      </c>
      <c r="CC13">
        <v>0</v>
      </c>
      <c r="CD13" s="12"/>
      <c r="CE13" s="12"/>
      <c r="CF13" s="10" t="s">
        <v>163</v>
      </c>
      <c r="CG13" s="13"/>
      <c r="CI13" s="10" t="s">
        <v>163</v>
      </c>
      <c r="CL13" s="10" t="s">
        <v>163</v>
      </c>
      <c r="CO13" s="10" t="s">
        <v>163</v>
      </c>
      <c r="CR13" s="10" t="s">
        <v>163</v>
      </c>
      <c r="CS13" s="10" t="s">
        <v>163</v>
      </c>
      <c r="CT13" s="10" t="s">
        <v>163</v>
      </c>
      <c r="CU13" s="10" t="s">
        <v>163</v>
      </c>
      <c r="CV13" s="10" t="s">
        <v>163</v>
      </c>
      <c r="CW13" s="10" t="s">
        <v>163</v>
      </c>
      <c r="CX13" s="12"/>
      <c r="CY13" s="10" t="s">
        <v>163</v>
      </c>
      <c r="CZ13" s="10" t="s">
        <v>163</v>
      </c>
      <c r="DA13" s="10" t="s">
        <v>163</v>
      </c>
      <c r="DB13" s="10" t="s">
        <v>163</v>
      </c>
      <c r="DC13" s="10" t="s">
        <v>163</v>
      </c>
      <c r="DD13" s="10" t="s">
        <v>163</v>
      </c>
      <c r="DE13" s="10" t="s">
        <v>163</v>
      </c>
      <c r="DF13">
        <v>0</v>
      </c>
      <c r="DG13" s="10" t="s">
        <v>163</v>
      </c>
      <c r="DH13" s="10" t="s">
        <v>170</v>
      </c>
      <c r="DI13" s="10" t="s">
        <v>163</v>
      </c>
      <c r="DJ13" s="10" t="s">
        <v>163</v>
      </c>
      <c r="DK13" s="10" t="s">
        <v>163</v>
      </c>
      <c r="DL13" s="10" t="s">
        <v>171</v>
      </c>
      <c r="DM13" s="10" t="s">
        <v>156</v>
      </c>
      <c r="DN13" s="10" t="s">
        <v>163</v>
      </c>
      <c r="DO13" s="10" t="s">
        <v>163</v>
      </c>
      <c r="DP13" s="10" t="s">
        <v>163</v>
      </c>
      <c r="DQ13" s="10" t="s">
        <v>163</v>
      </c>
      <c r="DR13" s="10" t="s">
        <v>163</v>
      </c>
      <c r="DS13" s="10" t="s">
        <v>163</v>
      </c>
      <c r="DT13" s="10" t="s">
        <v>163</v>
      </c>
      <c r="DU13" s="10" t="s">
        <v>163</v>
      </c>
    </row>
    <row r="14" spans="2:125" x14ac:dyDescent="0.25">
      <c r="B14">
        <v>12785</v>
      </c>
      <c r="C14" s="12">
        <v>42037</v>
      </c>
      <c r="D14" s="13">
        <v>0</v>
      </c>
      <c r="E14" s="10" t="s">
        <v>148</v>
      </c>
      <c r="F14" s="10" t="s">
        <v>149</v>
      </c>
      <c r="G14" s="10" t="s">
        <v>150</v>
      </c>
      <c r="H14" s="10" t="s">
        <v>183</v>
      </c>
      <c r="I14" s="10" t="s">
        <v>152</v>
      </c>
      <c r="J14" s="10" t="s">
        <v>153</v>
      </c>
      <c r="K14" s="10" t="s">
        <v>154</v>
      </c>
      <c r="L14">
        <v>10</v>
      </c>
      <c r="M14" s="10" t="s">
        <v>155</v>
      </c>
      <c r="N14">
        <v>21840</v>
      </c>
      <c r="O14" s="10" t="s">
        <v>156</v>
      </c>
      <c r="P14">
        <v>33.119999999999997</v>
      </c>
      <c r="Q14" s="21">
        <v>44.65</v>
      </c>
      <c r="R14" s="21" t="s">
        <v>295</v>
      </c>
      <c r="S14">
        <v>0</v>
      </c>
      <c r="T14">
        <v>0</v>
      </c>
      <c r="U14">
        <v>0</v>
      </c>
      <c r="V14">
        <v>0</v>
      </c>
      <c r="W14" s="10" t="s">
        <v>163</v>
      </c>
      <c r="Z14" s="10" t="s">
        <v>158</v>
      </c>
      <c r="AA14" s="10" t="s">
        <v>158</v>
      </c>
      <c r="AB14" s="10" t="s">
        <v>159</v>
      </c>
      <c r="AC14" s="10" t="s">
        <v>160</v>
      </c>
      <c r="AD14" s="10" t="s">
        <v>161</v>
      </c>
      <c r="AE14" s="10" t="s">
        <v>162</v>
      </c>
      <c r="AF14" s="10" t="s">
        <v>163</v>
      </c>
      <c r="AG14" s="10" t="s">
        <v>163</v>
      </c>
      <c r="AH14" s="10" t="s">
        <v>163</v>
      </c>
      <c r="AI14" s="10" t="s">
        <v>163</v>
      </c>
      <c r="AJ14" s="10" t="s">
        <v>163</v>
      </c>
      <c r="AK14" s="12">
        <v>42095</v>
      </c>
      <c r="AL14" s="12">
        <v>42185</v>
      </c>
      <c r="AM14" s="10" t="s">
        <v>164</v>
      </c>
      <c r="AN14">
        <v>2184</v>
      </c>
      <c r="AO14" s="10" t="s">
        <v>163</v>
      </c>
      <c r="AQ14" s="12"/>
      <c r="AR14" s="10" t="s">
        <v>163</v>
      </c>
      <c r="AS14" s="10" t="s">
        <v>163</v>
      </c>
      <c r="AT14" s="10" t="s">
        <v>165</v>
      </c>
      <c r="AU14" s="10" t="s">
        <v>165</v>
      </c>
      <c r="AV14">
        <v>0</v>
      </c>
      <c r="AW14">
        <v>0</v>
      </c>
      <c r="AX14" s="10" t="s">
        <v>160</v>
      </c>
      <c r="AY14">
        <v>0</v>
      </c>
      <c r="AZ14">
        <v>0</v>
      </c>
      <c r="BA14" s="10" t="s">
        <v>160</v>
      </c>
      <c r="BB14">
        <v>0</v>
      </c>
      <c r="BC14">
        <v>0</v>
      </c>
      <c r="BD14" s="10" t="s">
        <v>160</v>
      </c>
      <c r="BE14">
        <v>0</v>
      </c>
      <c r="BF14">
        <v>0</v>
      </c>
      <c r="BG14" s="10" t="s">
        <v>160</v>
      </c>
      <c r="BJ14" s="10" t="s">
        <v>166</v>
      </c>
      <c r="BK14" s="10" t="s">
        <v>163</v>
      </c>
      <c r="BL14" s="10" t="s">
        <v>167</v>
      </c>
      <c r="BO14" s="10" t="s">
        <v>163</v>
      </c>
      <c r="BP14" s="10" t="s">
        <v>163</v>
      </c>
      <c r="BQ14" s="10" t="s">
        <v>163</v>
      </c>
      <c r="BR14" s="10" t="s">
        <v>163</v>
      </c>
      <c r="BS14" s="10" t="s">
        <v>184</v>
      </c>
      <c r="BT14" s="10" t="s">
        <v>169</v>
      </c>
      <c r="BU14" s="10" t="s">
        <v>163</v>
      </c>
      <c r="BV14" s="10" t="s">
        <v>163</v>
      </c>
      <c r="BW14" s="10" t="s">
        <v>163</v>
      </c>
      <c r="BX14" s="10" t="s">
        <v>163</v>
      </c>
      <c r="BY14" s="10" t="s">
        <v>163</v>
      </c>
      <c r="BZ14" s="10" t="s">
        <v>165</v>
      </c>
      <c r="CA14">
        <v>0</v>
      </c>
      <c r="CB14">
        <v>0</v>
      </c>
      <c r="CC14">
        <v>0</v>
      </c>
      <c r="CD14" s="12"/>
      <c r="CE14" s="12"/>
      <c r="CF14" s="10" t="s">
        <v>163</v>
      </c>
      <c r="CG14" s="13"/>
      <c r="CI14" s="10" t="s">
        <v>163</v>
      </c>
      <c r="CL14" s="10" t="s">
        <v>163</v>
      </c>
      <c r="CO14" s="10" t="s">
        <v>163</v>
      </c>
      <c r="CR14" s="10" t="s">
        <v>163</v>
      </c>
      <c r="CS14" s="10" t="s">
        <v>163</v>
      </c>
      <c r="CT14" s="10" t="s">
        <v>163</v>
      </c>
      <c r="CU14" s="10" t="s">
        <v>163</v>
      </c>
      <c r="CV14" s="10" t="s">
        <v>163</v>
      </c>
      <c r="CW14" s="10" t="s">
        <v>163</v>
      </c>
      <c r="CX14" s="12"/>
      <c r="CY14" s="10" t="s">
        <v>163</v>
      </c>
      <c r="CZ14" s="10" t="s">
        <v>163</v>
      </c>
      <c r="DA14" s="10" t="s">
        <v>163</v>
      </c>
      <c r="DB14" s="10" t="s">
        <v>163</v>
      </c>
      <c r="DC14" s="10" t="s">
        <v>163</v>
      </c>
      <c r="DD14" s="10" t="s">
        <v>163</v>
      </c>
      <c r="DE14" s="10" t="s">
        <v>163</v>
      </c>
      <c r="DF14">
        <v>0</v>
      </c>
      <c r="DG14" s="10" t="s">
        <v>163</v>
      </c>
      <c r="DH14" s="10" t="s">
        <v>170</v>
      </c>
      <c r="DI14" s="10" t="s">
        <v>163</v>
      </c>
      <c r="DJ14" s="10" t="s">
        <v>163</v>
      </c>
      <c r="DK14" s="10" t="s">
        <v>163</v>
      </c>
      <c r="DL14" s="10" t="s">
        <v>171</v>
      </c>
      <c r="DM14" s="10" t="s">
        <v>156</v>
      </c>
      <c r="DN14" s="10" t="s">
        <v>163</v>
      </c>
      <c r="DO14" s="10" t="s">
        <v>163</v>
      </c>
      <c r="DP14" s="10" t="s">
        <v>163</v>
      </c>
      <c r="DQ14" s="10" t="s">
        <v>163</v>
      </c>
      <c r="DR14" s="10" t="s">
        <v>163</v>
      </c>
      <c r="DS14" s="10" t="s">
        <v>163</v>
      </c>
      <c r="DT14" s="10" t="s">
        <v>163</v>
      </c>
      <c r="DU14" s="10" t="s">
        <v>163</v>
      </c>
    </row>
    <row r="15" spans="2:125" x14ac:dyDescent="0.25">
      <c r="B15">
        <v>12787</v>
      </c>
      <c r="C15" s="12">
        <v>42037</v>
      </c>
      <c r="D15" s="13">
        <v>0</v>
      </c>
      <c r="E15" s="10" t="s">
        <v>148</v>
      </c>
      <c r="F15" s="10" t="s">
        <v>149</v>
      </c>
      <c r="G15" s="10" t="s">
        <v>150</v>
      </c>
      <c r="H15" s="10" t="s">
        <v>183</v>
      </c>
      <c r="I15" s="10" t="s">
        <v>152</v>
      </c>
      <c r="J15" s="10" t="s">
        <v>153</v>
      </c>
      <c r="K15" s="10" t="s">
        <v>172</v>
      </c>
      <c r="L15">
        <v>-10</v>
      </c>
      <c r="M15" s="10" t="s">
        <v>155</v>
      </c>
      <c r="N15">
        <v>-21840</v>
      </c>
      <c r="O15" s="10" t="s">
        <v>156</v>
      </c>
      <c r="P15">
        <v>34.119999999999997</v>
      </c>
      <c r="Q15" s="21">
        <v>44.65</v>
      </c>
      <c r="R15" s="21" t="s">
        <v>295</v>
      </c>
      <c r="S15">
        <v>0</v>
      </c>
      <c r="T15">
        <v>0</v>
      </c>
      <c r="U15">
        <v>0</v>
      </c>
      <c r="V15">
        <v>0</v>
      </c>
      <c r="W15" s="10" t="s">
        <v>163</v>
      </c>
      <c r="Z15" s="10" t="s">
        <v>158</v>
      </c>
      <c r="AA15" s="10" t="s">
        <v>158</v>
      </c>
      <c r="AB15" s="10" t="s">
        <v>159</v>
      </c>
      <c r="AC15" s="10" t="s">
        <v>160</v>
      </c>
      <c r="AD15" s="10" t="s">
        <v>161</v>
      </c>
      <c r="AE15" s="10" t="s">
        <v>162</v>
      </c>
      <c r="AF15" s="10" t="s">
        <v>163</v>
      </c>
      <c r="AG15" s="10" t="s">
        <v>163</v>
      </c>
      <c r="AH15" s="10" t="s">
        <v>163</v>
      </c>
      <c r="AI15" s="10" t="s">
        <v>163</v>
      </c>
      <c r="AJ15" s="10" t="s">
        <v>163</v>
      </c>
      <c r="AK15" s="12">
        <v>42095</v>
      </c>
      <c r="AL15" s="12">
        <v>42185</v>
      </c>
      <c r="AM15" s="10" t="s">
        <v>164</v>
      </c>
      <c r="AN15">
        <v>2184</v>
      </c>
      <c r="AO15" s="10" t="s">
        <v>163</v>
      </c>
      <c r="AQ15" s="12"/>
      <c r="AR15" s="10" t="s">
        <v>163</v>
      </c>
      <c r="AS15" s="10" t="s">
        <v>163</v>
      </c>
      <c r="AT15" s="10" t="s">
        <v>165</v>
      </c>
      <c r="AU15" s="10" t="s">
        <v>165</v>
      </c>
      <c r="AV15">
        <v>0</v>
      </c>
      <c r="AW15">
        <v>0</v>
      </c>
      <c r="AX15" s="10" t="s">
        <v>160</v>
      </c>
      <c r="AY15">
        <v>0</v>
      </c>
      <c r="AZ15">
        <v>0</v>
      </c>
      <c r="BA15" s="10" t="s">
        <v>160</v>
      </c>
      <c r="BB15">
        <v>0</v>
      </c>
      <c r="BC15">
        <v>0</v>
      </c>
      <c r="BD15" s="10" t="s">
        <v>160</v>
      </c>
      <c r="BE15">
        <v>0</v>
      </c>
      <c r="BF15">
        <v>0</v>
      </c>
      <c r="BG15" s="10" t="s">
        <v>160</v>
      </c>
      <c r="BJ15" s="10" t="s">
        <v>166</v>
      </c>
      <c r="BK15" s="10" t="s">
        <v>163</v>
      </c>
      <c r="BL15" s="10" t="s">
        <v>167</v>
      </c>
      <c r="BO15" s="10" t="s">
        <v>163</v>
      </c>
      <c r="BP15" s="10" t="s">
        <v>163</v>
      </c>
      <c r="BQ15" s="10" t="s">
        <v>163</v>
      </c>
      <c r="BR15" s="10" t="s">
        <v>163</v>
      </c>
      <c r="BS15" s="10" t="s">
        <v>185</v>
      </c>
      <c r="BT15" s="10" t="s">
        <v>169</v>
      </c>
      <c r="BU15" s="10" t="s">
        <v>163</v>
      </c>
      <c r="BV15" s="10" t="s">
        <v>163</v>
      </c>
      <c r="BW15" s="10" t="s">
        <v>163</v>
      </c>
      <c r="BX15" s="10" t="s">
        <v>163</v>
      </c>
      <c r="BY15" s="10" t="s">
        <v>163</v>
      </c>
      <c r="BZ15" s="10" t="s">
        <v>165</v>
      </c>
      <c r="CA15">
        <v>0</v>
      </c>
      <c r="CB15">
        <v>0</v>
      </c>
      <c r="CC15">
        <v>0</v>
      </c>
      <c r="CD15" s="12"/>
      <c r="CE15" s="12"/>
      <c r="CF15" s="10" t="s">
        <v>163</v>
      </c>
      <c r="CG15" s="13"/>
      <c r="CI15" s="10" t="s">
        <v>163</v>
      </c>
      <c r="CL15" s="10" t="s">
        <v>163</v>
      </c>
      <c r="CO15" s="10" t="s">
        <v>163</v>
      </c>
      <c r="CR15" s="10" t="s">
        <v>163</v>
      </c>
      <c r="CS15" s="10" t="s">
        <v>163</v>
      </c>
      <c r="CT15" s="10" t="s">
        <v>163</v>
      </c>
      <c r="CU15" s="10" t="s">
        <v>163</v>
      </c>
      <c r="CV15" s="10" t="s">
        <v>163</v>
      </c>
      <c r="CW15" s="10" t="s">
        <v>163</v>
      </c>
      <c r="CX15" s="12"/>
      <c r="CY15" s="10" t="s">
        <v>163</v>
      </c>
      <c r="CZ15" s="10" t="s">
        <v>163</v>
      </c>
      <c r="DA15" s="10" t="s">
        <v>163</v>
      </c>
      <c r="DB15" s="10" t="s">
        <v>163</v>
      </c>
      <c r="DC15" s="10" t="s">
        <v>163</v>
      </c>
      <c r="DD15" s="10" t="s">
        <v>163</v>
      </c>
      <c r="DE15" s="10" t="s">
        <v>163</v>
      </c>
      <c r="DF15">
        <v>0</v>
      </c>
      <c r="DG15" s="10" t="s">
        <v>163</v>
      </c>
      <c r="DH15" s="10" t="s">
        <v>170</v>
      </c>
      <c r="DI15" s="10" t="s">
        <v>163</v>
      </c>
      <c r="DJ15" s="10" t="s">
        <v>163</v>
      </c>
      <c r="DK15" s="10" t="s">
        <v>163</v>
      </c>
      <c r="DL15" s="10" t="s">
        <v>171</v>
      </c>
      <c r="DM15" s="10" t="s">
        <v>156</v>
      </c>
      <c r="DN15" s="10" t="s">
        <v>163</v>
      </c>
      <c r="DO15" s="10" t="s">
        <v>163</v>
      </c>
      <c r="DP15" s="10" t="s">
        <v>163</v>
      </c>
      <c r="DQ15" s="10" t="s">
        <v>163</v>
      </c>
      <c r="DR15" s="10" t="s">
        <v>163</v>
      </c>
      <c r="DS15" s="10" t="s">
        <v>163</v>
      </c>
      <c r="DT15" s="10" t="s">
        <v>163</v>
      </c>
      <c r="DU15" s="10" t="s">
        <v>163</v>
      </c>
    </row>
    <row r="16" spans="2:125" x14ac:dyDescent="0.25">
      <c r="B16">
        <v>12789</v>
      </c>
      <c r="C16" s="12">
        <v>42037</v>
      </c>
      <c r="D16" s="13">
        <v>0</v>
      </c>
      <c r="E16" s="10" t="s">
        <v>148</v>
      </c>
      <c r="F16" s="10" t="s">
        <v>149</v>
      </c>
      <c r="G16" s="10" t="s">
        <v>150</v>
      </c>
      <c r="H16" s="10" t="s">
        <v>183</v>
      </c>
      <c r="I16" s="10" t="s">
        <v>152</v>
      </c>
      <c r="J16" s="10" t="s">
        <v>153</v>
      </c>
      <c r="K16" s="10" t="s">
        <v>154</v>
      </c>
      <c r="L16">
        <v>10</v>
      </c>
      <c r="M16" s="10" t="s">
        <v>155</v>
      </c>
      <c r="N16">
        <v>21840</v>
      </c>
      <c r="O16" s="10" t="s">
        <v>156</v>
      </c>
      <c r="P16">
        <v>35.119999999999997</v>
      </c>
      <c r="Q16" s="21">
        <v>44.65</v>
      </c>
      <c r="R16" s="21" t="s">
        <v>295</v>
      </c>
      <c r="S16">
        <v>0</v>
      </c>
      <c r="T16">
        <v>0</v>
      </c>
      <c r="U16">
        <v>0</v>
      </c>
      <c r="V16">
        <v>0</v>
      </c>
      <c r="W16" s="10" t="s">
        <v>163</v>
      </c>
      <c r="Z16" s="10" t="s">
        <v>158</v>
      </c>
      <c r="AA16" s="10" t="s">
        <v>158</v>
      </c>
      <c r="AB16" s="10" t="s">
        <v>159</v>
      </c>
      <c r="AC16" s="10" t="s">
        <v>160</v>
      </c>
      <c r="AD16" s="10" t="s">
        <v>161</v>
      </c>
      <c r="AE16" s="10" t="s">
        <v>162</v>
      </c>
      <c r="AF16" s="10" t="s">
        <v>163</v>
      </c>
      <c r="AG16" s="10" t="s">
        <v>163</v>
      </c>
      <c r="AH16" s="10" t="s">
        <v>163</v>
      </c>
      <c r="AI16" s="10" t="s">
        <v>163</v>
      </c>
      <c r="AJ16" s="10" t="s">
        <v>163</v>
      </c>
      <c r="AK16" s="12">
        <v>42095</v>
      </c>
      <c r="AL16" s="12">
        <v>42185</v>
      </c>
      <c r="AM16" s="10" t="s">
        <v>164</v>
      </c>
      <c r="AN16">
        <v>2184</v>
      </c>
      <c r="AO16" s="10" t="s">
        <v>163</v>
      </c>
      <c r="AQ16" s="12"/>
      <c r="AR16" s="10" t="s">
        <v>163</v>
      </c>
      <c r="AS16" s="10" t="s">
        <v>163</v>
      </c>
      <c r="AT16" s="10" t="s">
        <v>165</v>
      </c>
      <c r="AU16" s="10" t="s">
        <v>165</v>
      </c>
      <c r="AV16">
        <v>0</v>
      </c>
      <c r="AW16">
        <v>0</v>
      </c>
      <c r="AX16" s="10" t="s">
        <v>160</v>
      </c>
      <c r="AY16">
        <v>0</v>
      </c>
      <c r="AZ16">
        <v>0</v>
      </c>
      <c r="BA16" s="10" t="s">
        <v>160</v>
      </c>
      <c r="BB16">
        <v>0</v>
      </c>
      <c r="BC16">
        <v>0</v>
      </c>
      <c r="BD16" s="10" t="s">
        <v>160</v>
      </c>
      <c r="BE16">
        <v>0</v>
      </c>
      <c r="BF16">
        <v>0</v>
      </c>
      <c r="BG16" s="10" t="s">
        <v>160</v>
      </c>
      <c r="BJ16" s="10" t="s">
        <v>166</v>
      </c>
      <c r="BK16" s="10" t="s">
        <v>163</v>
      </c>
      <c r="BL16" s="10" t="s">
        <v>167</v>
      </c>
      <c r="BO16" s="10" t="s">
        <v>163</v>
      </c>
      <c r="BP16" s="10" t="s">
        <v>163</v>
      </c>
      <c r="BQ16" s="10" t="s">
        <v>163</v>
      </c>
      <c r="BR16" s="10" t="s">
        <v>163</v>
      </c>
      <c r="BS16" s="10" t="s">
        <v>186</v>
      </c>
      <c r="BT16" s="10" t="s">
        <v>169</v>
      </c>
      <c r="BU16" s="10" t="s">
        <v>163</v>
      </c>
      <c r="BV16" s="10" t="s">
        <v>163</v>
      </c>
      <c r="BW16" s="10" t="s">
        <v>163</v>
      </c>
      <c r="BX16" s="10" t="s">
        <v>163</v>
      </c>
      <c r="BY16" s="10" t="s">
        <v>163</v>
      </c>
      <c r="BZ16" s="10" t="s">
        <v>165</v>
      </c>
      <c r="CA16">
        <v>0</v>
      </c>
      <c r="CB16">
        <v>0</v>
      </c>
      <c r="CC16">
        <v>0</v>
      </c>
      <c r="CD16" s="12"/>
      <c r="CE16" s="12"/>
      <c r="CF16" s="10" t="s">
        <v>163</v>
      </c>
      <c r="CG16" s="13"/>
      <c r="CI16" s="10" t="s">
        <v>163</v>
      </c>
      <c r="CL16" s="10" t="s">
        <v>163</v>
      </c>
      <c r="CO16" s="10" t="s">
        <v>163</v>
      </c>
      <c r="CR16" s="10" t="s">
        <v>163</v>
      </c>
      <c r="CS16" s="10" t="s">
        <v>163</v>
      </c>
      <c r="CT16" s="10" t="s">
        <v>163</v>
      </c>
      <c r="CU16" s="10" t="s">
        <v>163</v>
      </c>
      <c r="CV16" s="10" t="s">
        <v>163</v>
      </c>
      <c r="CW16" s="10" t="s">
        <v>163</v>
      </c>
      <c r="CX16" s="12"/>
      <c r="CY16" s="10" t="s">
        <v>163</v>
      </c>
      <c r="CZ16" s="10" t="s">
        <v>163</v>
      </c>
      <c r="DA16" s="10" t="s">
        <v>163</v>
      </c>
      <c r="DB16" s="10" t="s">
        <v>163</v>
      </c>
      <c r="DC16" s="10" t="s">
        <v>163</v>
      </c>
      <c r="DD16" s="10" t="s">
        <v>163</v>
      </c>
      <c r="DE16" s="10" t="s">
        <v>163</v>
      </c>
      <c r="DF16">
        <v>0</v>
      </c>
      <c r="DG16" s="10" t="s">
        <v>163</v>
      </c>
      <c r="DH16" s="10" t="s">
        <v>170</v>
      </c>
      <c r="DI16" s="10" t="s">
        <v>163</v>
      </c>
      <c r="DJ16" s="10" t="s">
        <v>163</v>
      </c>
      <c r="DK16" s="10" t="s">
        <v>163</v>
      </c>
      <c r="DL16" s="10" t="s">
        <v>171</v>
      </c>
      <c r="DM16" s="10" t="s">
        <v>156</v>
      </c>
      <c r="DN16" s="10" t="s">
        <v>163</v>
      </c>
      <c r="DO16" s="10" t="s">
        <v>163</v>
      </c>
      <c r="DP16" s="10" t="s">
        <v>163</v>
      </c>
      <c r="DQ16" s="10" t="s">
        <v>163</v>
      </c>
      <c r="DR16" s="10" t="s">
        <v>163</v>
      </c>
      <c r="DS16" s="10" t="s">
        <v>163</v>
      </c>
      <c r="DT16" s="10" t="s">
        <v>163</v>
      </c>
      <c r="DU16" s="10" t="s">
        <v>163</v>
      </c>
    </row>
    <row r="17" spans="2:125" x14ac:dyDescent="0.25">
      <c r="B17">
        <v>12791</v>
      </c>
      <c r="C17" s="12">
        <v>42037</v>
      </c>
      <c r="D17" s="13">
        <v>0</v>
      </c>
      <c r="E17" s="10" t="s">
        <v>148</v>
      </c>
      <c r="F17" s="10" t="s">
        <v>149</v>
      </c>
      <c r="G17" s="10" t="s">
        <v>150</v>
      </c>
      <c r="H17" s="10" t="s">
        <v>187</v>
      </c>
      <c r="I17" s="10" t="s">
        <v>152</v>
      </c>
      <c r="J17" s="10" t="s">
        <v>153</v>
      </c>
      <c r="K17" s="10" t="s">
        <v>154</v>
      </c>
      <c r="L17">
        <v>10</v>
      </c>
      <c r="M17" s="10" t="s">
        <v>155</v>
      </c>
      <c r="N17">
        <v>22090</v>
      </c>
      <c r="O17" s="10" t="s">
        <v>156</v>
      </c>
      <c r="P17">
        <v>33.119999999999997</v>
      </c>
      <c r="Q17" s="16" t="s">
        <v>295</v>
      </c>
      <c r="R17" s="16"/>
      <c r="S17">
        <v>46.606251952108202</v>
      </c>
      <c r="T17">
        <v>1921</v>
      </c>
      <c r="U17">
        <v>-21010.900000000802</v>
      </c>
      <c r="V17">
        <v>-21010.900000000802</v>
      </c>
      <c r="W17" s="10" t="s">
        <v>157</v>
      </c>
      <c r="Z17" s="10" t="s">
        <v>158</v>
      </c>
      <c r="AA17" s="10" t="s">
        <v>158</v>
      </c>
      <c r="AB17" s="10" t="s">
        <v>159</v>
      </c>
      <c r="AC17" s="10" t="s">
        <v>160</v>
      </c>
      <c r="AD17" s="10" t="s">
        <v>161</v>
      </c>
      <c r="AE17" s="10" t="s">
        <v>162</v>
      </c>
      <c r="AF17" s="10" t="s">
        <v>163</v>
      </c>
      <c r="AG17" s="10" t="s">
        <v>163</v>
      </c>
      <c r="AH17" s="10" t="s">
        <v>163</v>
      </c>
      <c r="AI17" s="10" t="s">
        <v>163</v>
      </c>
      <c r="AJ17" s="10" t="s">
        <v>163</v>
      </c>
      <c r="AK17" s="12">
        <v>42278</v>
      </c>
      <c r="AL17" s="12">
        <v>42369</v>
      </c>
      <c r="AM17" s="10" t="s">
        <v>164</v>
      </c>
      <c r="AN17">
        <v>2209</v>
      </c>
      <c r="AO17" s="10" t="s">
        <v>163</v>
      </c>
      <c r="AQ17" s="12"/>
      <c r="AR17" s="10" t="s">
        <v>163</v>
      </c>
      <c r="AS17" s="10" t="s">
        <v>163</v>
      </c>
      <c r="AT17" s="10" t="s">
        <v>165</v>
      </c>
      <c r="AU17" s="10" t="s">
        <v>165</v>
      </c>
      <c r="AV17">
        <v>0</v>
      </c>
      <c r="AW17">
        <v>0</v>
      </c>
      <c r="AX17" s="10" t="s">
        <v>160</v>
      </c>
      <c r="AY17">
        <v>0</v>
      </c>
      <c r="AZ17">
        <v>0</v>
      </c>
      <c r="BA17" s="10" t="s">
        <v>160</v>
      </c>
      <c r="BB17">
        <v>0</v>
      </c>
      <c r="BC17">
        <v>0</v>
      </c>
      <c r="BD17" s="10" t="s">
        <v>160</v>
      </c>
      <c r="BE17">
        <v>0</v>
      </c>
      <c r="BF17">
        <v>0</v>
      </c>
      <c r="BG17" s="10" t="s">
        <v>160</v>
      </c>
      <c r="BJ17" s="10" t="s">
        <v>166</v>
      </c>
      <c r="BK17" s="10" t="s">
        <v>163</v>
      </c>
      <c r="BL17" s="10" t="s">
        <v>167</v>
      </c>
      <c r="BO17" s="10" t="s">
        <v>163</v>
      </c>
      <c r="BP17" s="10" t="s">
        <v>163</v>
      </c>
      <c r="BQ17" s="10" t="s">
        <v>163</v>
      </c>
      <c r="BR17" s="10" t="s">
        <v>163</v>
      </c>
      <c r="BS17" s="10" t="s">
        <v>188</v>
      </c>
      <c r="BT17" s="10" t="s">
        <v>169</v>
      </c>
      <c r="BU17" s="10" t="s">
        <v>163</v>
      </c>
      <c r="BV17" s="10" t="s">
        <v>163</v>
      </c>
      <c r="BW17" s="10" t="s">
        <v>163</v>
      </c>
      <c r="BX17" s="10" t="s">
        <v>163</v>
      </c>
      <c r="BY17" s="10" t="s">
        <v>163</v>
      </c>
      <c r="BZ17" s="10" t="s">
        <v>165</v>
      </c>
      <c r="CA17">
        <v>0</v>
      </c>
      <c r="CB17">
        <v>0</v>
      </c>
      <c r="CC17">
        <v>0</v>
      </c>
      <c r="CD17" s="12"/>
      <c r="CE17" s="12"/>
      <c r="CF17" s="10" t="s">
        <v>163</v>
      </c>
      <c r="CG17" s="13"/>
      <c r="CI17" s="10" t="s">
        <v>163</v>
      </c>
      <c r="CL17" s="10" t="s">
        <v>163</v>
      </c>
      <c r="CO17" s="10" t="s">
        <v>163</v>
      </c>
      <c r="CR17" s="10" t="s">
        <v>163</v>
      </c>
      <c r="CS17" s="10" t="s">
        <v>163</v>
      </c>
      <c r="CT17" s="10" t="s">
        <v>163</v>
      </c>
      <c r="CU17" s="10" t="s">
        <v>163</v>
      </c>
      <c r="CV17" s="10" t="s">
        <v>163</v>
      </c>
      <c r="CW17" s="10" t="s">
        <v>163</v>
      </c>
      <c r="CX17" s="12"/>
      <c r="CY17" s="10" t="s">
        <v>163</v>
      </c>
      <c r="CZ17" s="10" t="s">
        <v>163</v>
      </c>
      <c r="DA17" s="10" t="s">
        <v>163</v>
      </c>
      <c r="DB17" s="10" t="s">
        <v>163</v>
      </c>
      <c r="DC17" s="10" t="s">
        <v>163</v>
      </c>
      <c r="DD17" s="10" t="s">
        <v>163</v>
      </c>
      <c r="DE17" s="10" t="s">
        <v>163</v>
      </c>
      <c r="DF17">
        <v>0</v>
      </c>
      <c r="DG17" s="10" t="s">
        <v>163</v>
      </c>
      <c r="DH17" s="10" t="s">
        <v>170</v>
      </c>
      <c r="DI17" s="10" t="s">
        <v>163</v>
      </c>
      <c r="DJ17" s="10" t="s">
        <v>163</v>
      </c>
      <c r="DK17" s="10" t="s">
        <v>163</v>
      </c>
      <c r="DL17" s="10" t="s">
        <v>171</v>
      </c>
      <c r="DM17" s="10" t="s">
        <v>156</v>
      </c>
      <c r="DN17" s="10" t="s">
        <v>163</v>
      </c>
      <c r="DO17" s="10" t="s">
        <v>163</v>
      </c>
      <c r="DP17" s="10" t="s">
        <v>163</v>
      </c>
      <c r="DQ17" s="10" t="s">
        <v>163</v>
      </c>
      <c r="DR17" s="10" t="s">
        <v>163</v>
      </c>
      <c r="DS17" s="10" t="s">
        <v>163</v>
      </c>
      <c r="DT17" s="10" t="s">
        <v>163</v>
      </c>
      <c r="DU17" s="10" t="s">
        <v>163</v>
      </c>
    </row>
    <row r="18" spans="2:125" x14ac:dyDescent="0.25">
      <c r="B18">
        <v>12793</v>
      </c>
      <c r="C18" s="12">
        <v>42037</v>
      </c>
      <c r="D18" s="13">
        <v>0</v>
      </c>
      <c r="E18" s="10" t="s">
        <v>148</v>
      </c>
      <c r="F18" s="10" t="s">
        <v>149</v>
      </c>
      <c r="G18" s="10" t="s">
        <v>150</v>
      </c>
      <c r="H18" s="10" t="s">
        <v>187</v>
      </c>
      <c r="I18" s="10" t="s">
        <v>152</v>
      </c>
      <c r="J18" s="10" t="s">
        <v>153</v>
      </c>
      <c r="K18" s="10" t="s">
        <v>172</v>
      </c>
      <c r="L18">
        <v>-10</v>
      </c>
      <c r="M18" s="10" t="s">
        <v>155</v>
      </c>
      <c r="N18">
        <v>-22090</v>
      </c>
      <c r="O18" s="10" t="s">
        <v>156</v>
      </c>
      <c r="P18">
        <v>34.119999999999997</v>
      </c>
      <c r="Q18" s="16" t="s">
        <v>295</v>
      </c>
      <c r="R18" s="16"/>
      <c r="S18">
        <v>46.606251952108202</v>
      </c>
      <c r="T18">
        <v>1921</v>
      </c>
      <c r="U18">
        <v>21010.900000000802</v>
      </c>
      <c r="V18">
        <v>21010.900000000802</v>
      </c>
      <c r="W18" s="10" t="s">
        <v>157</v>
      </c>
      <c r="Z18" s="10" t="s">
        <v>158</v>
      </c>
      <c r="AA18" s="10" t="s">
        <v>158</v>
      </c>
      <c r="AB18" s="10" t="s">
        <v>159</v>
      </c>
      <c r="AC18" s="10" t="s">
        <v>160</v>
      </c>
      <c r="AD18" s="10" t="s">
        <v>161</v>
      </c>
      <c r="AE18" s="10" t="s">
        <v>162</v>
      </c>
      <c r="AF18" s="10" t="s">
        <v>163</v>
      </c>
      <c r="AG18" s="10" t="s">
        <v>163</v>
      </c>
      <c r="AH18" s="10" t="s">
        <v>163</v>
      </c>
      <c r="AI18" s="10" t="s">
        <v>163</v>
      </c>
      <c r="AJ18" s="10" t="s">
        <v>163</v>
      </c>
      <c r="AK18" s="12">
        <v>42278</v>
      </c>
      <c r="AL18" s="12">
        <v>42369</v>
      </c>
      <c r="AM18" s="10" t="s">
        <v>164</v>
      </c>
      <c r="AN18">
        <v>2209</v>
      </c>
      <c r="AO18" s="10" t="s">
        <v>163</v>
      </c>
      <c r="AQ18" s="12"/>
      <c r="AR18" s="10" t="s">
        <v>163</v>
      </c>
      <c r="AS18" s="10" t="s">
        <v>163</v>
      </c>
      <c r="AT18" s="10" t="s">
        <v>165</v>
      </c>
      <c r="AU18" s="10" t="s">
        <v>165</v>
      </c>
      <c r="AV18">
        <v>0</v>
      </c>
      <c r="AW18">
        <v>0</v>
      </c>
      <c r="AX18" s="10" t="s">
        <v>160</v>
      </c>
      <c r="AY18">
        <v>0</v>
      </c>
      <c r="AZ18">
        <v>0</v>
      </c>
      <c r="BA18" s="10" t="s">
        <v>160</v>
      </c>
      <c r="BB18">
        <v>0</v>
      </c>
      <c r="BC18">
        <v>0</v>
      </c>
      <c r="BD18" s="10" t="s">
        <v>160</v>
      </c>
      <c r="BE18">
        <v>0</v>
      </c>
      <c r="BF18">
        <v>0</v>
      </c>
      <c r="BG18" s="10" t="s">
        <v>160</v>
      </c>
      <c r="BJ18" s="10" t="s">
        <v>166</v>
      </c>
      <c r="BK18" s="10" t="s">
        <v>163</v>
      </c>
      <c r="BL18" s="10" t="s">
        <v>167</v>
      </c>
      <c r="BO18" s="10" t="s">
        <v>163</v>
      </c>
      <c r="BP18" s="10" t="s">
        <v>163</v>
      </c>
      <c r="BQ18" s="10" t="s">
        <v>163</v>
      </c>
      <c r="BR18" s="10" t="s">
        <v>163</v>
      </c>
      <c r="BS18" s="10" t="s">
        <v>189</v>
      </c>
      <c r="BT18" s="10" t="s">
        <v>169</v>
      </c>
      <c r="BU18" s="10" t="s">
        <v>163</v>
      </c>
      <c r="BV18" s="10" t="s">
        <v>163</v>
      </c>
      <c r="BW18" s="10" t="s">
        <v>163</v>
      </c>
      <c r="BX18" s="10" t="s">
        <v>163</v>
      </c>
      <c r="BY18" s="10" t="s">
        <v>163</v>
      </c>
      <c r="BZ18" s="10" t="s">
        <v>165</v>
      </c>
      <c r="CA18">
        <v>0</v>
      </c>
      <c r="CB18">
        <v>0</v>
      </c>
      <c r="CC18">
        <v>0</v>
      </c>
      <c r="CD18" s="12"/>
      <c r="CE18" s="12"/>
      <c r="CF18" s="10" t="s">
        <v>163</v>
      </c>
      <c r="CG18" s="13"/>
      <c r="CI18" s="10" t="s">
        <v>163</v>
      </c>
      <c r="CL18" s="10" t="s">
        <v>163</v>
      </c>
      <c r="CO18" s="10" t="s">
        <v>163</v>
      </c>
      <c r="CR18" s="10" t="s">
        <v>163</v>
      </c>
      <c r="CS18" s="10" t="s">
        <v>163</v>
      </c>
      <c r="CT18" s="10" t="s">
        <v>163</v>
      </c>
      <c r="CU18" s="10" t="s">
        <v>163</v>
      </c>
      <c r="CV18" s="10" t="s">
        <v>163</v>
      </c>
      <c r="CW18" s="10" t="s">
        <v>163</v>
      </c>
      <c r="CX18" s="12"/>
      <c r="CY18" s="10" t="s">
        <v>163</v>
      </c>
      <c r="CZ18" s="10" t="s">
        <v>163</v>
      </c>
      <c r="DA18" s="10" t="s">
        <v>163</v>
      </c>
      <c r="DB18" s="10" t="s">
        <v>163</v>
      </c>
      <c r="DC18" s="10" t="s">
        <v>163</v>
      </c>
      <c r="DD18" s="10" t="s">
        <v>163</v>
      </c>
      <c r="DE18" s="10" t="s">
        <v>163</v>
      </c>
      <c r="DF18">
        <v>0</v>
      </c>
      <c r="DG18" s="10" t="s">
        <v>163</v>
      </c>
      <c r="DH18" s="10" t="s">
        <v>170</v>
      </c>
      <c r="DI18" s="10" t="s">
        <v>163</v>
      </c>
      <c r="DJ18" s="10" t="s">
        <v>163</v>
      </c>
      <c r="DK18" s="10" t="s">
        <v>163</v>
      </c>
      <c r="DL18" s="10" t="s">
        <v>171</v>
      </c>
      <c r="DM18" s="10" t="s">
        <v>156</v>
      </c>
      <c r="DN18" s="10" t="s">
        <v>163</v>
      </c>
      <c r="DO18" s="10" t="s">
        <v>163</v>
      </c>
      <c r="DP18" s="10" t="s">
        <v>163</v>
      </c>
      <c r="DQ18" s="10" t="s">
        <v>163</v>
      </c>
      <c r="DR18" s="10" t="s">
        <v>163</v>
      </c>
      <c r="DS18" s="10" t="s">
        <v>163</v>
      </c>
      <c r="DT18" s="10" t="s">
        <v>163</v>
      </c>
      <c r="DU18" s="10" t="s">
        <v>163</v>
      </c>
    </row>
    <row r="19" spans="2:125" x14ac:dyDescent="0.25">
      <c r="B19">
        <v>12795</v>
      </c>
      <c r="C19" s="12">
        <v>42037</v>
      </c>
      <c r="D19" s="13">
        <v>0</v>
      </c>
      <c r="E19" s="10" t="s">
        <v>148</v>
      </c>
      <c r="F19" s="10" t="s">
        <v>149</v>
      </c>
      <c r="G19" s="10" t="s">
        <v>150</v>
      </c>
      <c r="H19" s="10" t="s">
        <v>187</v>
      </c>
      <c r="I19" s="10" t="s">
        <v>152</v>
      </c>
      <c r="J19" s="10" t="s">
        <v>153</v>
      </c>
      <c r="K19" s="10" t="s">
        <v>154</v>
      </c>
      <c r="L19">
        <v>10</v>
      </c>
      <c r="M19" s="10" t="s">
        <v>155</v>
      </c>
      <c r="N19">
        <v>22090</v>
      </c>
      <c r="O19" s="10" t="s">
        <v>156</v>
      </c>
      <c r="P19">
        <v>35.119999999999997</v>
      </c>
      <c r="Q19" s="16" t="s">
        <v>295</v>
      </c>
      <c r="R19" s="16"/>
      <c r="S19">
        <v>46.606251952108202</v>
      </c>
      <c r="T19">
        <v>1921</v>
      </c>
      <c r="U19">
        <v>-21010.900000000802</v>
      </c>
      <c r="V19">
        <v>-21010.900000000802</v>
      </c>
      <c r="W19" s="10" t="s">
        <v>157</v>
      </c>
      <c r="Z19" s="10" t="s">
        <v>158</v>
      </c>
      <c r="AA19" s="10" t="s">
        <v>158</v>
      </c>
      <c r="AB19" s="10" t="s">
        <v>159</v>
      </c>
      <c r="AC19" s="10" t="s">
        <v>160</v>
      </c>
      <c r="AD19" s="10" t="s">
        <v>161</v>
      </c>
      <c r="AE19" s="10" t="s">
        <v>162</v>
      </c>
      <c r="AF19" s="10" t="s">
        <v>163</v>
      </c>
      <c r="AG19" s="10" t="s">
        <v>163</v>
      </c>
      <c r="AH19" s="10" t="s">
        <v>163</v>
      </c>
      <c r="AI19" s="10" t="s">
        <v>163</v>
      </c>
      <c r="AJ19" s="10" t="s">
        <v>163</v>
      </c>
      <c r="AK19" s="12">
        <v>42278</v>
      </c>
      <c r="AL19" s="12">
        <v>42369</v>
      </c>
      <c r="AM19" s="10" t="s">
        <v>164</v>
      </c>
      <c r="AN19">
        <v>2209</v>
      </c>
      <c r="AO19" s="10" t="s">
        <v>163</v>
      </c>
      <c r="AQ19" s="12"/>
      <c r="AR19" s="10" t="s">
        <v>163</v>
      </c>
      <c r="AS19" s="10" t="s">
        <v>163</v>
      </c>
      <c r="AT19" s="10" t="s">
        <v>165</v>
      </c>
      <c r="AU19" s="10" t="s">
        <v>165</v>
      </c>
      <c r="AV19">
        <v>0</v>
      </c>
      <c r="AW19">
        <v>0</v>
      </c>
      <c r="AX19" s="10" t="s">
        <v>160</v>
      </c>
      <c r="AY19">
        <v>0</v>
      </c>
      <c r="AZ19">
        <v>0</v>
      </c>
      <c r="BA19" s="10" t="s">
        <v>160</v>
      </c>
      <c r="BB19">
        <v>0</v>
      </c>
      <c r="BC19">
        <v>0</v>
      </c>
      <c r="BD19" s="10" t="s">
        <v>160</v>
      </c>
      <c r="BE19">
        <v>0</v>
      </c>
      <c r="BF19">
        <v>0</v>
      </c>
      <c r="BG19" s="10" t="s">
        <v>160</v>
      </c>
      <c r="BJ19" s="10" t="s">
        <v>166</v>
      </c>
      <c r="BK19" s="10" t="s">
        <v>163</v>
      </c>
      <c r="BL19" s="10" t="s">
        <v>167</v>
      </c>
      <c r="BO19" s="10" t="s">
        <v>163</v>
      </c>
      <c r="BP19" s="10" t="s">
        <v>163</v>
      </c>
      <c r="BQ19" s="10" t="s">
        <v>163</v>
      </c>
      <c r="BR19" s="10" t="s">
        <v>163</v>
      </c>
      <c r="BS19" s="10" t="s">
        <v>190</v>
      </c>
      <c r="BT19" s="10" t="s">
        <v>169</v>
      </c>
      <c r="BU19" s="10" t="s">
        <v>163</v>
      </c>
      <c r="BV19" s="10" t="s">
        <v>163</v>
      </c>
      <c r="BW19" s="10" t="s">
        <v>163</v>
      </c>
      <c r="BX19" s="10" t="s">
        <v>163</v>
      </c>
      <c r="BY19" s="10" t="s">
        <v>163</v>
      </c>
      <c r="BZ19" s="10" t="s">
        <v>165</v>
      </c>
      <c r="CA19">
        <v>0</v>
      </c>
      <c r="CB19">
        <v>0</v>
      </c>
      <c r="CC19">
        <v>0</v>
      </c>
      <c r="CD19" s="12"/>
      <c r="CE19" s="12"/>
      <c r="CF19" s="10" t="s">
        <v>163</v>
      </c>
      <c r="CG19" s="13"/>
      <c r="CI19" s="10" t="s">
        <v>163</v>
      </c>
      <c r="CL19" s="10" t="s">
        <v>163</v>
      </c>
      <c r="CO19" s="10" t="s">
        <v>163</v>
      </c>
      <c r="CR19" s="10" t="s">
        <v>163</v>
      </c>
      <c r="CS19" s="10" t="s">
        <v>163</v>
      </c>
      <c r="CT19" s="10" t="s">
        <v>163</v>
      </c>
      <c r="CU19" s="10" t="s">
        <v>163</v>
      </c>
      <c r="CV19" s="10" t="s">
        <v>163</v>
      </c>
      <c r="CW19" s="10" t="s">
        <v>163</v>
      </c>
      <c r="CX19" s="12"/>
      <c r="CY19" s="10" t="s">
        <v>163</v>
      </c>
      <c r="CZ19" s="10" t="s">
        <v>163</v>
      </c>
      <c r="DA19" s="10" t="s">
        <v>163</v>
      </c>
      <c r="DB19" s="10" t="s">
        <v>163</v>
      </c>
      <c r="DC19" s="10" t="s">
        <v>163</v>
      </c>
      <c r="DD19" s="10" t="s">
        <v>163</v>
      </c>
      <c r="DE19" s="10" t="s">
        <v>163</v>
      </c>
      <c r="DF19">
        <v>0</v>
      </c>
      <c r="DG19" s="10" t="s">
        <v>163</v>
      </c>
      <c r="DH19" s="10" t="s">
        <v>170</v>
      </c>
      <c r="DI19" s="10" t="s">
        <v>163</v>
      </c>
      <c r="DJ19" s="10" t="s">
        <v>163</v>
      </c>
      <c r="DK19" s="10" t="s">
        <v>163</v>
      </c>
      <c r="DL19" s="10" t="s">
        <v>171</v>
      </c>
      <c r="DM19" s="10" t="s">
        <v>156</v>
      </c>
      <c r="DN19" s="10" t="s">
        <v>163</v>
      </c>
      <c r="DO19" s="10" t="s">
        <v>163</v>
      </c>
      <c r="DP19" s="10" t="s">
        <v>163</v>
      </c>
      <c r="DQ19" s="10" t="s">
        <v>163</v>
      </c>
      <c r="DR19" s="10" t="s">
        <v>163</v>
      </c>
      <c r="DS19" s="10" t="s">
        <v>163</v>
      </c>
      <c r="DT19" s="10" t="s">
        <v>163</v>
      </c>
      <c r="DU19" s="10" t="s">
        <v>163</v>
      </c>
    </row>
    <row r="20" spans="2:125" x14ac:dyDescent="0.25">
      <c r="B20">
        <v>12797</v>
      </c>
      <c r="C20" s="12">
        <v>42045</v>
      </c>
      <c r="D20" s="13">
        <v>0</v>
      </c>
      <c r="E20" s="10" t="s">
        <v>148</v>
      </c>
      <c r="F20" s="10" t="s">
        <v>149</v>
      </c>
      <c r="G20" s="10" t="s">
        <v>150</v>
      </c>
      <c r="H20" s="10" t="s">
        <v>191</v>
      </c>
      <c r="I20" s="10" t="s">
        <v>152</v>
      </c>
      <c r="J20" s="10" t="s">
        <v>153</v>
      </c>
      <c r="K20" s="10" t="s">
        <v>154</v>
      </c>
      <c r="L20">
        <v>10</v>
      </c>
      <c r="M20" s="10" t="s">
        <v>155</v>
      </c>
      <c r="N20">
        <v>87840</v>
      </c>
      <c r="O20" s="10" t="s">
        <v>156</v>
      </c>
      <c r="P20">
        <v>33.119999999999997</v>
      </c>
      <c r="Q20" s="16">
        <v>47.18</v>
      </c>
      <c r="R20" s="16">
        <f>(Q20-P20)*N20</f>
        <v>1235030.4000000001</v>
      </c>
      <c r="S20">
        <v>47.18</v>
      </c>
      <c r="T20">
        <v>8784</v>
      </c>
      <c r="U20">
        <v>0</v>
      </c>
      <c r="V20">
        <v>0</v>
      </c>
      <c r="W20" s="10" t="s">
        <v>157</v>
      </c>
      <c r="Z20" s="10" t="s">
        <v>158</v>
      </c>
      <c r="AA20" s="10" t="s">
        <v>158</v>
      </c>
      <c r="AB20" s="10" t="s">
        <v>159</v>
      </c>
      <c r="AC20" s="10" t="s">
        <v>160</v>
      </c>
      <c r="AD20" s="10" t="s">
        <v>161</v>
      </c>
      <c r="AE20" s="10" t="s">
        <v>162</v>
      </c>
      <c r="AF20" s="10" t="s">
        <v>163</v>
      </c>
      <c r="AG20" s="10" t="s">
        <v>163</v>
      </c>
      <c r="AH20" s="10" t="s">
        <v>163</v>
      </c>
      <c r="AI20" s="10" t="s">
        <v>163</v>
      </c>
      <c r="AJ20" s="10" t="s">
        <v>163</v>
      </c>
      <c r="AK20" s="12">
        <v>42370</v>
      </c>
      <c r="AL20" s="12">
        <v>42735</v>
      </c>
      <c r="AM20" s="10" t="s">
        <v>164</v>
      </c>
      <c r="AN20">
        <v>8784</v>
      </c>
      <c r="AO20" s="10" t="s">
        <v>163</v>
      </c>
      <c r="AQ20" s="12"/>
      <c r="AR20" s="10" t="s">
        <v>163</v>
      </c>
      <c r="AS20" s="10" t="s">
        <v>163</v>
      </c>
      <c r="AT20" s="10" t="s">
        <v>165</v>
      </c>
      <c r="AU20" s="10" t="s">
        <v>165</v>
      </c>
      <c r="AV20">
        <v>0</v>
      </c>
      <c r="AW20">
        <v>0</v>
      </c>
      <c r="AX20" s="10" t="s">
        <v>160</v>
      </c>
      <c r="AY20">
        <v>0</v>
      </c>
      <c r="AZ20">
        <v>0</v>
      </c>
      <c r="BA20" s="10" t="s">
        <v>160</v>
      </c>
      <c r="BB20">
        <v>0</v>
      </c>
      <c r="BC20">
        <v>0</v>
      </c>
      <c r="BD20" s="10" t="s">
        <v>160</v>
      </c>
      <c r="BE20">
        <v>0</v>
      </c>
      <c r="BF20">
        <v>0</v>
      </c>
      <c r="BG20" s="10" t="s">
        <v>160</v>
      </c>
      <c r="BJ20" s="10" t="s">
        <v>166</v>
      </c>
      <c r="BK20" s="10" t="s">
        <v>163</v>
      </c>
      <c r="BL20" s="10" t="s">
        <v>167</v>
      </c>
      <c r="BO20" s="10" t="s">
        <v>163</v>
      </c>
      <c r="BP20" s="10" t="s">
        <v>163</v>
      </c>
      <c r="BQ20" s="10" t="s">
        <v>163</v>
      </c>
      <c r="BR20" s="10" t="s">
        <v>163</v>
      </c>
      <c r="BS20" s="10" t="s">
        <v>192</v>
      </c>
      <c r="BT20" s="10" t="s">
        <v>169</v>
      </c>
      <c r="BU20" s="10" t="s">
        <v>163</v>
      </c>
      <c r="BV20" s="10" t="s">
        <v>163</v>
      </c>
      <c r="BW20" s="10" t="s">
        <v>163</v>
      </c>
      <c r="BX20" s="10" t="s">
        <v>163</v>
      </c>
      <c r="BY20" s="10" t="s">
        <v>163</v>
      </c>
      <c r="BZ20" s="10" t="s">
        <v>165</v>
      </c>
      <c r="CA20">
        <v>0</v>
      </c>
      <c r="CB20">
        <v>0</v>
      </c>
      <c r="CC20">
        <v>0</v>
      </c>
      <c r="CD20" s="12"/>
      <c r="CE20" s="12"/>
      <c r="CF20" s="10" t="s">
        <v>163</v>
      </c>
      <c r="CG20" s="13"/>
      <c r="CI20" s="10" t="s">
        <v>163</v>
      </c>
      <c r="CL20" s="10" t="s">
        <v>163</v>
      </c>
      <c r="CO20" s="10" t="s">
        <v>163</v>
      </c>
      <c r="CR20" s="10" t="s">
        <v>163</v>
      </c>
      <c r="CS20" s="10" t="s">
        <v>163</v>
      </c>
      <c r="CT20" s="10" t="s">
        <v>163</v>
      </c>
      <c r="CU20" s="10" t="s">
        <v>163</v>
      </c>
      <c r="CV20" s="10" t="s">
        <v>163</v>
      </c>
      <c r="CW20" s="10" t="s">
        <v>163</v>
      </c>
      <c r="CX20" s="12"/>
      <c r="CY20" s="10" t="s">
        <v>163</v>
      </c>
      <c r="CZ20" s="10" t="s">
        <v>163</v>
      </c>
      <c r="DA20" s="10" t="s">
        <v>163</v>
      </c>
      <c r="DB20" s="10" t="s">
        <v>163</v>
      </c>
      <c r="DC20" s="10" t="s">
        <v>163</v>
      </c>
      <c r="DD20" s="10" t="s">
        <v>163</v>
      </c>
      <c r="DE20" s="10" t="s">
        <v>163</v>
      </c>
      <c r="DF20">
        <v>0</v>
      </c>
      <c r="DG20" s="10" t="s">
        <v>163</v>
      </c>
      <c r="DH20" s="10" t="s">
        <v>170</v>
      </c>
      <c r="DI20" s="10" t="s">
        <v>163</v>
      </c>
      <c r="DJ20" s="10" t="s">
        <v>163</v>
      </c>
      <c r="DK20" s="10" t="s">
        <v>163</v>
      </c>
      <c r="DL20" s="10" t="s">
        <v>171</v>
      </c>
      <c r="DM20" s="10" t="s">
        <v>156</v>
      </c>
      <c r="DN20" s="10" t="s">
        <v>163</v>
      </c>
      <c r="DO20" s="10" t="s">
        <v>163</v>
      </c>
      <c r="DP20" s="10" t="s">
        <v>163</v>
      </c>
      <c r="DQ20" s="10" t="s">
        <v>163</v>
      </c>
      <c r="DR20" s="10" t="s">
        <v>163</v>
      </c>
      <c r="DS20" s="10" t="s">
        <v>163</v>
      </c>
      <c r="DT20" s="10" t="s">
        <v>163</v>
      </c>
      <c r="DU20" s="10" t="s">
        <v>163</v>
      </c>
    </row>
    <row r="21" spans="2:125" x14ac:dyDescent="0.25">
      <c r="B21">
        <v>12799</v>
      </c>
      <c r="C21" s="12">
        <v>42045</v>
      </c>
      <c r="D21" s="13">
        <v>0</v>
      </c>
      <c r="E21" s="10" t="s">
        <v>148</v>
      </c>
      <c r="F21" s="10" t="s">
        <v>149</v>
      </c>
      <c r="G21" s="10" t="s">
        <v>150</v>
      </c>
      <c r="H21" s="10" t="s">
        <v>191</v>
      </c>
      <c r="I21" s="10" t="s">
        <v>152</v>
      </c>
      <c r="J21" s="10" t="s">
        <v>153</v>
      </c>
      <c r="K21" s="10" t="s">
        <v>172</v>
      </c>
      <c r="L21">
        <v>-10</v>
      </c>
      <c r="M21" s="10" t="s">
        <v>155</v>
      </c>
      <c r="N21">
        <v>-87840</v>
      </c>
      <c r="O21" s="10" t="s">
        <v>156</v>
      </c>
      <c r="P21">
        <v>34.119999999999997</v>
      </c>
      <c r="Q21" s="16">
        <v>47.18</v>
      </c>
      <c r="R21" s="16">
        <f t="shared" ref="R21:R22" si="2">(Q21-P21)*N21</f>
        <v>-1147190.4000000001</v>
      </c>
      <c r="S21">
        <v>47.18</v>
      </c>
      <c r="T21">
        <v>8784</v>
      </c>
      <c r="U21">
        <v>0</v>
      </c>
      <c r="V21">
        <v>0</v>
      </c>
      <c r="W21" s="10" t="s">
        <v>157</v>
      </c>
      <c r="Z21" s="10" t="s">
        <v>158</v>
      </c>
      <c r="AA21" s="10" t="s">
        <v>158</v>
      </c>
      <c r="AB21" s="10" t="s">
        <v>159</v>
      </c>
      <c r="AC21" s="10" t="s">
        <v>160</v>
      </c>
      <c r="AD21" s="10" t="s">
        <v>161</v>
      </c>
      <c r="AE21" s="10" t="s">
        <v>162</v>
      </c>
      <c r="AF21" s="10" t="s">
        <v>163</v>
      </c>
      <c r="AG21" s="10" t="s">
        <v>163</v>
      </c>
      <c r="AH21" s="10" t="s">
        <v>163</v>
      </c>
      <c r="AI21" s="10" t="s">
        <v>163</v>
      </c>
      <c r="AJ21" s="10" t="s">
        <v>163</v>
      </c>
      <c r="AK21" s="12">
        <v>42370</v>
      </c>
      <c r="AL21" s="12">
        <v>42735</v>
      </c>
      <c r="AM21" s="10" t="s">
        <v>164</v>
      </c>
      <c r="AN21">
        <v>8784</v>
      </c>
      <c r="AO21" s="10" t="s">
        <v>163</v>
      </c>
      <c r="AQ21" s="12"/>
      <c r="AR21" s="10" t="s">
        <v>163</v>
      </c>
      <c r="AS21" s="10" t="s">
        <v>163</v>
      </c>
      <c r="AT21" s="10" t="s">
        <v>165</v>
      </c>
      <c r="AU21" s="10" t="s">
        <v>165</v>
      </c>
      <c r="AV21">
        <v>0</v>
      </c>
      <c r="AW21">
        <v>0</v>
      </c>
      <c r="AX21" s="10" t="s">
        <v>160</v>
      </c>
      <c r="AY21">
        <v>0</v>
      </c>
      <c r="AZ21">
        <v>0</v>
      </c>
      <c r="BA21" s="10" t="s">
        <v>160</v>
      </c>
      <c r="BB21">
        <v>0</v>
      </c>
      <c r="BC21">
        <v>0</v>
      </c>
      <c r="BD21" s="10" t="s">
        <v>160</v>
      </c>
      <c r="BE21">
        <v>0</v>
      </c>
      <c r="BF21">
        <v>0</v>
      </c>
      <c r="BG21" s="10" t="s">
        <v>160</v>
      </c>
      <c r="BJ21" s="10" t="s">
        <v>166</v>
      </c>
      <c r="BK21" s="10" t="s">
        <v>163</v>
      </c>
      <c r="BL21" s="10" t="s">
        <v>167</v>
      </c>
      <c r="BO21" s="10" t="s">
        <v>163</v>
      </c>
      <c r="BP21" s="10" t="s">
        <v>163</v>
      </c>
      <c r="BQ21" s="10" t="s">
        <v>163</v>
      </c>
      <c r="BR21" s="10" t="s">
        <v>163</v>
      </c>
      <c r="BS21" s="10" t="s">
        <v>193</v>
      </c>
      <c r="BT21" s="10" t="s">
        <v>169</v>
      </c>
      <c r="BU21" s="10" t="s">
        <v>163</v>
      </c>
      <c r="BV21" s="10" t="s">
        <v>163</v>
      </c>
      <c r="BW21" s="10" t="s">
        <v>163</v>
      </c>
      <c r="BX21" s="10" t="s">
        <v>163</v>
      </c>
      <c r="BY21" s="10" t="s">
        <v>163</v>
      </c>
      <c r="BZ21" s="10" t="s">
        <v>165</v>
      </c>
      <c r="CA21">
        <v>0</v>
      </c>
      <c r="CB21">
        <v>0</v>
      </c>
      <c r="CC21">
        <v>0</v>
      </c>
      <c r="CD21" s="12"/>
      <c r="CE21" s="12"/>
      <c r="CF21" s="10" t="s">
        <v>163</v>
      </c>
      <c r="CG21" s="13"/>
      <c r="CI21" s="10" t="s">
        <v>163</v>
      </c>
      <c r="CL21" s="10" t="s">
        <v>163</v>
      </c>
      <c r="CO21" s="10" t="s">
        <v>163</v>
      </c>
      <c r="CR21" s="10" t="s">
        <v>163</v>
      </c>
      <c r="CS21" s="10" t="s">
        <v>163</v>
      </c>
      <c r="CT21" s="10" t="s">
        <v>163</v>
      </c>
      <c r="CU21" s="10" t="s">
        <v>163</v>
      </c>
      <c r="CV21" s="10" t="s">
        <v>163</v>
      </c>
      <c r="CW21" s="10" t="s">
        <v>163</v>
      </c>
      <c r="CX21" s="12"/>
      <c r="CY21" s="10" t="s">
        <v>163</v>
      </c>
      <c r="CZ21" s="10" t="s">
        <v>163</v>
      </c>
      <c r="DA21" s="10" t="s">
        <v>163</v>
      </c>
      <c r="DB21" s="10" t="s">
        <v>163</v>
      </c>
      <c r="DC21" s="10" t="s">
        <v>163</v>
      </c>
      <c r="DD21" s="10" t="s">
        <v>163</v>
      </c>
      <c r="DE21" s="10" t="s">
        <v>163</v>
      </c>
      <c r="DF21">
        <v>0</v>
      </c>
      <c r="DG21" s="10" t="s">
        <v>163</v>
      </c>
      <c r="DH21" s="10" t="s">
        <v>170</v>
      </c>
      <c r="DI21" s="10" t="s">
        <v>163</v>
      </c>
      <c r="DJ21" s="10" t="s">
        <v>163</v>
      </c>
      <c r="DK21" s="10" t="s">
        <v>163</v>
      </c>
      <c r="DL21" s="10" t="s">
        <v>171</v>
      </c>
      <c r="DM21" s="10" t="s">
        <v>156</v>
      </c>
      <c r="DN21" s="10" t="s">
        <v>163</v>
      </c>
      <c r="DO21" s="10" t="s">
        <v>163</v>
      </c>
      <c r="DP21" s="10" t="s">
        <v>163</v>
      </c>
      <c r="DQ21" s="10" t="s">
        <v>163</v>
      </c>
      <c r="DR21" s="10" t="s">
        <v>163</v>
      </c>
      <c r="DS21" s="10" t="s">
        <v>163</v>
      </c>
      <c r="DT21" s="10" t="s">
        <v>163</v>
      </c>
      <c r="DU21" s="10" t="s">
        <v>163</v>
      </c>
    </row>
    <row r="22" spans="2:125" x14ac:dyDescent="0.25">
      <c r="B22">
        <v>12801</v>
      </c>
      <c r="C22" s="12">
        <v>42045</v>
      </c>
      <c r="D22" s="13">
        <v>0</v>
      </c>
      <c r="E22" s="10" t="s">
        <v>148</v>
      </c>
      <c r="F22" s="10" t="s">
        <v>149</v>
      </c>
      <c r="G22" s="10" t="s">
        <v>150</v>
      </c>
      <c r="H22" s="10" t="s">
        <v>191</v>
      </c>
      <c r="I22" s="10" t="s">
        <v>152</v>
      </c>
      <c r="J22" s="10" t="s">
        <v>153</v>
      </c>
      <c r="K22" s="10" t="s">
        <v>154</v>
      </c>
      <c r="L22">
        <v>10</v>
      </c>
      <c r="M22" s="10" t="s">
        <v>155</v>
      </c>
      <c r="N22">
        <v>87840</v>
      </c>
      <c r="O22" s="10" t="s">
        <v>156</v>
      </c>
      <c r="P22">
        <v>35.119999999999997</v>
      </c>
      <c r="Q22" s="16">
        <v>47.18</v>
      </c>
      <c r="R22" s="16">
        <f t="shared" si="2"/>
        <v>1059350.4000000001</v>
      </c>
      <c r="S22">
        <v>47.18</v>
      </c>
      <c r="T22">
        <v>8784</v>
      </c>
      <c r="U22">
        <v>0</v>
      </c>
      <c r="V22">
        <v>0</v>
      </c>
      <c r="W22" s="10" t="s">
        <v>157</v>
      </c>
      <c r="Z22" s="10" t="s">
        <v>158</v>
      </c>
      <c r="AA22" s="10" t="s">
        <v>158</v>
      </c>
      <c r="AB22" s="10" t="s">
        <v>159</v>
      </c>
      <c r="AC22" s="10" t="s">
        <v>160</v>
      </c>
      <c r="AD22" s="10" t="s">
        <v>161</v>
      </c>
      <c r="AE22" s="10" t="s">
        <v>162</v>
      </c>
      <c r="AF22" s="10" t="s">
        <v>163</v>
      </c>
      <c r="AG22" s="10" t="s">
        <v>163</v>
      </c>
      <c r="AH22" s="10" t="s">
        <v>163</v>
      </c>
      <c r="AI22" s="10" t="s">
        <v>163</v>
      </c>
      <c r="AJ22" s="10" t="s">
        <v>163</v>
      </c>
      <c r="AK22" s="12">
        <v>42370</v>
      </c>
      <c r="AL22" s="12">
        <v>42735</v>
      </c>
      <c r="AM22" s="10" t="s">
        <v>164</v>
      </c>
      <c r="AN22">
        <v>8784</v>
      </c>
      <c r="AO22" s="10" t="s">
        <v>163</v>
      </c>
      <c r="AQ22" s="12"/>
      <c r="AR22" s="10" t="s">
        <v>163</v>
      </c>
      <c r="AS22" s="10" t="s">
        <v>163</v>
      </c>
      <c r="AT22" s="10" t="s">
        <v>165</v>
      </c>
      <c r="AU22" s="10" t="s">
        <v>165</v>
      </c>
      <c r="AV22">
        <v>0</v>
      </c>
      <c r="AW22">
        <v>0</v>
      </c>
      <c r="AX22" s="10" t="s">
        <v>160</v>
      </c>
      <c r="AY22">
        <v>0</v>
      </c>
      <c r="AZ22">
        <v>0</v>
      </c>
      <c r="BA22" s="10" t="s">
        <v>160</v>
      </c>
      <c r="BB22">
        <v>0</v>
      </c>
      <c r="BC22">
        <v>0</v>
      </c>
      <c r="BD22" s="10" t="s">
        <v>160</v>
      </c>
      <c r="BE22">
        <v>0</v>
      </c>
      <c r="BF22">
        <v>0</v>
      </c>
      <c r="BG22" s="10" t="s">
        <v>160</v>
      </c>
      <c r="BJ22" s="10" t="s">
        <v>166</v>
      </c>
      <c r="BK22" s="10" t="s">
        <v>163</v>
      </c>
      <c r="BL22" s="10" t="s">
        <v>167</v>
      </c>
      <c r="BO22" s="10" t="s">
        <v>163</v>
      </c>
      <c r="BP22" s="10" t="s">
        <v>163</v>
      </c>
      <c r="BQ22" s="10" t="s">
        <v>163</v>
      </c>
      <c r="BR22" s="10" t="s">
        <v>163</v>
      </c>
      <c r="BS22" s="10" t="s">
        <v>194</v>
      </c>
      <c r="BT22" s="10" t="s">
        <v>169</v>
      </c>
      <c r="BU22" s="10" t="s">
        <v>163</v>
      </c>
      <c r="BV22" s="10" t="s">
        <v>163</v>
      </c>
      <c r="BW22" s="10" t="s">
        <v>163</v>
      </c>
      <c r="BX22" s="10" t="s">
        <v>163</v>
      </c>
      <c r="BY22" s="10" t="s">
        <v>163</v>
      </c>
      <c r="BZ22" s="10" t="s">
        <v>165</v>
      </c>
      <c r="CA22">
        <v>0</v>
      </c>
      <c r="CB22">
        <v>0</v>
      </c>
      <c r="CC22">
        <v>0</v>
      </c>
      <c r="CD22" s="12"/>
      <c r="CE22" s="12"/>
      <c r="CF22" s="10" t="s">
        <v>163</v>
      </c>
      <c r="CG22" s="13"/>
      <c r="CI22" s="10" t="s">
        <v>163</v>
      </c>
      <c r="CL22" s="10" t="s">
        <v>163</v>
      </c>
      <c r="CO22" s="10" t="s">
        <v>163</v>
      </c>
      <c r="CR22" s="10" t="s">
        <v>163</v>
      </c>
      <c r="CS22" s="10" t="s">
        <v>163</v>
      </c>
      <c r="CT22" s="10" t="s">
        <v>163</v>
      </c>
      <c r="CU22" s="10" t="s">
        <v>163</v>
      </c>
      <c r="CV22" s="10" t="s">
        <v>163</v>
      </c>
      <c r="CW22" s="10" t="s">
        <v>163</v>
      </c>
      <c r="CX22" s="12"/>
      <c r="CY22" s="10" t="s">
        <v>163</v>
      </c>
      <c r="CZ22" s="10" t="s">
        <v>163</v>
      </c>
      <c r="DA22" s="10" t="s">
        <v>163</v>
      </c>
      <c r="DB22" s="10" t="s">
        <v>163</v>
      </c>
      <c r="DC22" s="10" t="s">
        <v>163</v>
      </c>
      <c r="DD22" s="10" t="s">
        <v>163</v>
      </c>
      <c r="DE22" s="10" t="s">
        <v>163</v>
      </c>
      <c r="DF22">
        <v>0</v>
      </c>
      <c r="DG22" s="10" t="s">
        <v>163</v>
      </c>
      <c r="DH22" s="10" t="s">
        <v>170</v>
      </c>
      <c r="DI22" s="10" t="s">
        <v>163</v>
      </c>
      <c r="DJ22" s="10" t="s">
        <v>163</v>
      </c>
      <c r="DK22" s="10" t="s">
        <v>163</v>
      </c>
      <c r="DL22" s="10" t="s">
        <v>171</v>
      </c>
      <c r="DM22" s="10" t="s">
        <v>156</v>
      </c>
      <c r="DN22" s="10" t="s">
        <v>163</v>
      </c>
      <c r="DO22" s="10" t="s">
        <v>163</v>
      </c>
      <c r="DP22" s="10" t="s">
        <v>163</v>
      </c>
      <c r="DQ22" s="10" t="s">
        <v>163</v>
      </c>
      <c r="DR22" s="10" t="s">
        <v>163</v>
      </c>
      <c r="DS22" s="10" t="s">
        <v>163</v>
      </c>
      <c r="DT22" s="10" t="s">
        <v>163</v>
      </c>
      <c r="DU22" s="10" t="s">
        <v>163</v>
      </c>
    </row>
    <row r="23" spans="2:125" x14ac:dyDescent="0.25">
      <c r="B23">
        <v>12803</v>
      </c>
      <c r="C23" s="12">
        <v>42283</v>
      </c>
      <c r="D23" s="13">
        <v>0</v>
      </c>
      <c r="E23" s="10" t="s">
        <v>148</v>
      </c>
      <c r="F23" s="10" t="s">
        <v>149</v>
      </c>
      <c r="G23" s="10" t="s">
        <v>150</v>
      </c>
      <c r="H23" s="10" t="s">
        <v>195</v>
      </c>
      <c r="I23" s="10" t="s">
        <v>152</v>
      </c>
      <c r="J23" s="10" t="s">
        <v>153</v>
      </c>
      <c r="K23" s="10" t="s">
        <v>154</v>
      </c>
      <c r="L23">
        <v>10</v>
      </c>
      <c r="M23" s="10" t="s">
        <v>155</v>
      </c>
      <c r="N23">
        <v>1680</v>
      </c>
      <c r="O23" s="10" t="s">
        <v>156</v>
      </c>
      <c r="P23">
        <v>33.119999999999997</v>
      </c>
      <c r="Q23" s="21">
        <v>50.42</v>
      </c>
      <c r="R23" s="21">
        <f t="shared" si="1"/>
        <v>29064.000000000007</v>
      </c>
      <c r="S23">
        <v>0</v>
      </c>
      <c r="T23">
        <v>0</v>
      </c>
      <c r="U23">
        <v>0</v>
      </c>
      <c r="V23">
        <v>0</v>
      </c>
      <c r="W23" s="10" t="s">
        <v>163</v>
      </c>
      <c r="Z23" s="10" t="s">
        <v>158</v>
      </c>
      <c r="AA23" s="10" t="s">
        <v>158</v>
      </c>
      <c r="AB23" s="10" t="s">
        <v>159</v>
      </c>
      <c r="AC23" s="10" t="s">
        <v>160</v>
      </c>
      <c r="AD23" s="10" t="s">
        <v>161</v>
      </c>
      <c r="AE23" s="10" t="s">
        <v>162</v>
      </c>
      <c r="AF23" s="10" t="s">
        <v>163</v>
      </c>
      <c r="AG23" s="10" t="s">
        <v>163</v>
      </c>
      <c r="AH23" s="10" t="s">
        <v>163</v>
      </c>
      <c r="AI23" s="10" t="s">
        <v>163</v>
      </c>
      <c r="AJ23" s="10" t="s">
        <v>163</v>
      </c>
      <c r="AK23" s="12">
        <v>42282</v>
      </c>
      <c r="AL23" s="12">
        <v>42288</v>
      </c>
      <c r="AM23" s="10" t="s">
        <v>164</v>
      </c>
      <c r="AN23">
        <v>168</v>
      </c>
      <c r="AO23" s="10" t="s">
        <v>163</v>
      </c>
      <c r="AQ23" s="12"/>
      <c r="AR23" s="10" t="s">
        <v>163</v>
      </c>
      <c r="AS23" s="10" t="s">
        <v>163</v>
      </c>
      <c r="AT23" s="10" t="s">
        <v>165</v>
      </c>
      <c r="AU23" s="10" t="s">
        <v>165</v>
      </c>
      <c r="AV23">
        <v>0</v>
      </c>
      <c r="AW23">
        <v>0</v>
      </c>
      <c r="AX23" s="10" t="s">
        <v>160</v>
      </c>
      <c r="AY23">
        <v>0</v>
      </c>
      <c r="AZ23">
        <v>0</v>
      </c>
      <c r="BA23" s="10" t="s">
        <v>160</v>
      </c>
      <c r="BB23">
        <v>0</v>
      </c>
      <c r="BC23">
        <v>0</v>
      </c>
      <c r="BD23" s="10" t="s">
        <v>160</v>
      </c>
      <c r="BE23">
        <v>0</v>
      </c>
      <c r="BF23">
        <v>0</v>
      </c>
      <c r="BG23" s="10" t="s">
        <v>160</v>
      </c>
      <c r="BJ23" s="10" t="s">
        <v>166</v>
      </c>
      <c r="BK23" s="10" t="s">
        <v>163</v>
      </c>
      <c r="BL23" s="10" t="s">
        <v>167</v>
      </c>
      <c r="BO23" s="10" t="s">
        <v>163</v>
      </c>
      <c r="BP23" s="10" t="s">
        <v>163</v>
      </c>
      <c r="BQ23" s="10" t="s">
        <v>163</v>
      </c>
      <c r="BR23" s="10" t="s">
        <v>163</v>
      </c>
      <c r="BS23" s="10" t="s">
        <v>196</v>
      </c>
      <c r="BT23" s="10" t="s">
        <v>169</v>
      </c>
      <c r="BU23" s="10" t="s">
        <v>163</v>
      </c>
      <c r="BV23" s="10" t="s">
        <v>163</v>
      </c>
      <c r="BW23" s="10" t="s">
        <v>163</v>
      </c>
      <c r="BX23" s="10" t="s">
        <v>163</v>
      </c>
      <c r="BY23" s="10" t="s">
        <v>163</v>
      </c>
      <c r="BZ23" s="10" t="s">
        <v>165</v>
      </c>
      <c r="CA23">
        <v>0</v>
      </c>
      <c r="CB23">
        <v>0</v>
      </c>
      <c r="CC23">
        <v>0</v>
      </c>
      <c r="CD23" s="12"/>
      <c r="CE23" s="12"/>
      <c r="CF23" s="10" t="s">
        <v>163</v>
      </c>
      <c r="CG23" s="13"/>
      <c r="CI23" s="10" t="s">
        <v>163</v>
      </c>
      <c r="CL23" s="10" t="s">
        <v>163</v>
      </c>
      <c r="CO23" s="10" t="s">
        <v>163</v>
      </c>
      <c r="CR23" s="10" t="s">
        <v>163</v>
      </c>
      <c r="CS23" s="10" t="s">
        <v>163</v>
      </c>
      <c r="CT23" s="10" t="s">
        <v>163</v>
      </c>
      <c r="CU23" s="10" t="s">
        <v>163</v>
      </c>
      <c r="CV23" s="10" t="s">
        <v>163</v>
      </c>
      <c r="CW23" s="10" t="s">
        <v>163</v>
      </c>
      <c r="CX23" s="12"/>
      <c r="CY23" s="10" t="s">
        <v>163</v>
      </c>
      <c r="CZ23" s="10" t="s">
        <v>163</v>
      </c>
      <c r="DA23" s="10" t="s">
        <v>163</v>
      </c>
      <c r="DB23" s="10" t="s">
        <v>163</v>
      </c>
      <c r="DC23" s="10" t="s">
        <v>163</v>
      </c>
      <c r="DD23" s="10" t="s">
        <v>163</v>
      </c>
      <c r="DE23" s="10" t="s">
        <v>163</v>
      </c>
      <c r="DF23">
        <v>0</v>
      </c>
      <c r="DG23" s="10" t="s">
        <v>163</v>
      </c>
      <c r="DH23" s="10" t="s">
        <v>170</v>
      </c>
      <c r="DI23" s="10" t="s">
        <v>163</v>
      </c>
      <c r="DJ23" s="10" t="s">
        <v>163</v>
      </c>
      <c r="DK23" s="10" t="s">
        <v>163</v>
      </c>
      <c r="DL23" s="10" t="s">
        <v>171</v>
      </c>
      <c r="DM23" s="10" t="s">
        <v>156</v>
      </c>
      <c r="DN23" s="10" t="s">
        <v>163</v>
      </c>
      <c r="DO23" s="10" t="s">
        <v>163</v>
      </c>
      <c r="DP23" s="10" t="s">
        <v>163</v>
      </c>
      <c r="DQ23" s="10" t="s">
        <v>163</v>
      </c>
      <c r="DR23" s="10" t="s">
        <v>163</v>
      </c>
      <c r="DS23" s="10" t="s">
        <v>163</v>
      </c>
      <c r="DT23" s="10" t="s">
        <v>163</v>
      </c>
      <c r="DU23" s="10" t="s">
        <v>163</v>
      </c>
    </row>
    <row r="24" spans="2:125" x14ac:dyDescent="0.25">
      <c r="B24">
        <v>12805</v>
      </c>
      <c r="C24" s="12">
        <v>42283</v>
      </c>
      <c r="D24" s="13">
        <v>0</v>
      </c>
      <c r="E24" s="10" t="s">
        <v>148</v>
      </c>
      <c r="F24" s="10" t="s">
        <v>149</v>
      </c>
      <c r="G24" s="10" t="s">
        <v>150</v>
      </c>
      <c r="H24" s="10" t="s">
        <v>195</v>
      </c>
      <c r="I24" s="10" t="s">
        <v>152</v>
      </c>
      <c r="J24" s="10" t="s">
        <v>153</v>
      </c>
      <c r="K24" s="10" t="s">
        <v>172</v>
      </c>
      <c r="L24">
        <v>-10</v>
      </c>
      <c r="M24" s="10" t="s">
        <v>155</v>
      </c>
      <c r="N24">
        <v>-1680</v>
      </c>
      <c r="O24" s="10" t="s">
        <v>156</v>
      </c>
      <c r="P24">
        <v>34.119999999999997</v>
      </c>
      <c r="Q24" s="21">
        <v>50.42</v>
      </c>
      <c r="R24" s="21">
        <f t="shared" si="1"/>
        <v>-27384.000000000007</v>
      </c>
      <c r="S24">
        <v>0</v>
      </c>
      <c r="T24">
        <v>0</v>
      </c>
      <c r="U24">
        <v>0</v>
      </c>
      <c r="V24">
        <v>0</v>
      </c>
      <c r="W24" s="10" t="s">
        <v>163</v>
      </c>
      <c r="Z24" s="10" t="s">
        <v>158</v>
      </c>
      <c r="AA24" s="10" t="s">
        <v>158</v>
      </c>
      <c r="AB24" s="10" t="s">
        <v>159</v>
      </c>
      <c r="AC24" s="10" t="s">
        <v>160</v>
      </c>
      <c r="AD24" s="10" t="s">
        <v>161</v>
      </c>
      <c r="AE24" s="10" t="s">
        <v>162</v>
      </c>
      <c r="AF24" s="10" t="s">
        <v>163</v>
      </c>
      <c r="AG24" s="10" t="s">
        <v>163</v>
      </c>
      <c r="AH24" s="10" t="s">
        <v>163</v>
      </c>
      <c r="AI24" s="10" t="s">
        <v>163</v>
      </c>
      <c r="AJ24" s="10" t="s">
        <v>163</v>
      </c>
      <c r="AK24" s="12">
        <v>42282</v>
      </c>
      <c r="AL24" s="12">
        <v>42288</v>
      </c>
      <c r="AM24" s="10" t="s">
        <v>164</v>
      </c>
      <c r="AN24">
        <v>168</v>
      </c>
      <c r="AO24" s="10" t="s">
        <v>163</v>
      </c>
      <c r="AQ24" s="12"/>
      <c r="AR24" s="10" t="s">
        <v>163</v>
      </c>
      <c r="AS24" s="10" t="s">
        <v>163</v>
      </c>
      <c r="AT24" s="10" t="s">
        <v>165</v>
      </c>
      <c r="AU24" s="10" t="s">
        <v>165</v>
      </c>
      <c r="AV24">
        <v>0</v>
      </c>
      <c r="AW24">
        <v>0</v>
      </c>
      <c r="AX24" s="10" t="s">
        <v>160</v>
      </c>
      <c r="AY24">
        <v>0</v>
      </c>
      <c r="AZ24">
        <v>0</v>
      </c>
      <c r="BA24" s="10" t="s">
        <v>160</v>
      </c>
      <c r="BB24">
        <v>0</v>
      </c>
      <c r="BC24">
        <v>0</v>
      </c>
      <c r="BD24" s="10" t="s">
        <v>160</v>
      </c>
      <c r="BE24">
        <v>0</v>
      </c>
      <c r="BF24">
        <v>0</v>
      </c>
      <c r="BG24" s="10" t="s">
        <v>160</v>
      </c>
      <c r="BJ24" s="10" t="s">
        <v>166</v>
      </c>
      <c r="BK24" s="10" t="s">
        <v>163</v>
      </c>
      <c r="BL24" s="10" t="s">
        <v>167</v>
      </c>
      <c r="BO24" s="10" t="s">
        <v>163</v>
      </c>
      <c r="BP24" s="10" t="s">
        <v>163</v>
      </c>
      <c r="BQ24" s="10" t="s">
        <v>163</v>
      </c>
      <c r="BR24" s="10" t="s">
        <v>163</v>
      </c>
      <c r="BS24" s="10" t="s">
        <v>197</v>
      </c>
      <c r="BT24" s="10" t="s">
        <v>169</v>
      </c>
      <c r="BU24" s="10" t="s">
        <v>163</v>
      </c>
      <c r="BV24" s="10" t="s">
        <v>163</v>
      </c>
      <c r="BW24" s="10" t="s">
        <v>163</v>
      </c>
      <c r="BX24" s="10" t="s">
        <v>163</v>
      </c>
      <c r="BY24" s="10" t="s">
        <v>163</v>
      </c>
      <c r="BZ24" s="10" t="s">
        <v>165</v>
      </c>
      <c r="CA24">
        <v>0</v>
      </c>
      <c r="CB24">
        <v>0</v>
      </c>
      <c r="CC24">
        <v>0</v>
      </c>
      <c r="CD24" s="12"/>
      <c r="CE24" s="12"/>
      <c r="CF24" s="10" t="s">
        <v>163</v>
      </c>
      <c r="CG24" s="13"/>
      <c r="CI24" s="10" t="s">
        <v>163</v>
      </c>
      <c r="CL24" s="10" t="s">
        <v>163</v>
      </c>
      <c r="CO24" s="10" t="s">
        <v>163</v>
      </c>
      <c r="CR24" s="10" t="s">
        <v>163</v>
      </c>
      <c r="CS24" s="10" t="s">
        <v>163</v>
      </c>
      <c r="CT24" s="10" t="s">
        <v>163</v>
      </c>
      <c r="CU24" s="10" t="s">
        <v>163</v>
      </c>
      <c r="CV24" s="10" t="s">
        <v>163</v>
      </c>
      <c r="CW24" s="10" t="s">
        <v>163</v>
      </c>
      <c r="CX24" s="12"/>
      <c r="CY24" s="10" t="s">
        <v>163</v>
      </c>
      <c r="CZ24" s="10" t="s">
        <v>163</v>
      </c>
      <c r="DA24" s="10" t="s">
        <v>163</v>
      </c>
      <c r="DB24" s="10" t="s">
        <v>163</v>
      </c>
      <c r="DC24" s="10" t="s">
        <v>163</v>
      </c>
      <c r="DD24" s="10" t="s">
        <v>163</v>
      </c>
      <c r="DE24" s="10" t="s">
        <v>163</v>
      </c>
      <c r="DF24">
        <v>0</v>
      </c>
      <c r="DG24" s="10" t="s">
        <v>163</v>
      </c>
      <c r="DH24" s="10" t="s">
        <v>170</v>
      </c>
      <c r="DI24" s="10" t="s">
        <v>163</v>
      </c>
      <c r="DJ24" s="10" t="s">
        <v>163</v>
      </c>
      <c r="DK24" s="10" t="s">
        <v>163</v>
      </c>
      <c r="DL24" s="10" t="s">
        <v>171</v>
      </c>
      <c r="DM24" s="10" t="s">
        <v>156</v>
      </c>
      <c r="DN24" s="10" t="s">
        <v>163</v>
      </c>
      <c r="DO24" s="10" t="s">
        <v>163</v>
      </c>
      <c r="DP24" s="10" t="s">
        <v>163</v>
      </c>
      <c r="DQ24" s="10" t="s">
        <v>163</v>
      </c>
      <c r="DR24" s="10" t="s">
        <v>163</v>
      </c>
      <c r="DS24" s="10" t="s">
        <v>163</v>
      </c>
      <c r="DT24" s="10" t="s">
        <v>163</v>
      </c>
      <c r="DU24" s="10" t="s">
        <v>163</v>
      </c>
    </row>
    <row r="25" spans="2:125" x14ac:dyDescent="0.25">
      <c r="B25">
        <v>12807</v>
      </c>
      <c r="C25" s="12">
        <v>42283</v>
      </c>
      <c r="D25" s="13">
        <v>0</v>
      </c>
      <c r="E25" s="10" t="s">
        <v>148</v>
      </c>
      <c r="F25" s="10" t="s">
        <v>149</v>
      </c>
      <c r="G25" s="10" t="s">
        <v>150</v>
      </c>
      <c r="H25" s="10" t="s">
        <v>195</v>
      </c>
      <c r="I25" s="10" t="s">
        <v>152</v>
      </c>
      <c r="J25" s="10" t="s">
        <v>153</v>
      </c>
      <c r="K25" s="10" t="s">
        <v>154</v>
      </c>
      <c r="L25">
        <v>10</v>
      </c>
      <c r="M25" s="10" t="s">
        <v>155</v>
      </c>
      <c r="N25">
        <v>1680</v>
      </c>
      <c r="O25" s="10" t="s">
        <v>156</v>
      </c>
      <c r="P25">
        <v>35.119999999999997</v>
      </c>
      <c r="Q25" s="21">
        <v>50.42</v>
      </c>
      <c r="R25" s="21">
        <f t="shared" si="1"/>
        <v>25704.000000000007</v>
      </c>
      <c r="S25">
        <v>0</v>
      </c>
      <c r="T25">
        <v>0</v>
      </c>
      <c r="U25">
        <v>0</v>
      </c>
      <c r="V25">
        <v>0</v>
      </c>
      <c r="W25" s="10" t="s">
        <v>163</v>
      </c>
      <c r="Z25" s="10" t="s">
        <v>158</v>
      </c>
      <c r="AA25" s="10" t="s">
        <v>158</v>
      </c>
      <c r="AB25" s="10" t="s">
        <v>159</v>
      </c>
      <c r="AC25" s="10" t="s">
        <v>160</v>
      </c>
      <c r="AD25" s="10" t="s">
        <v>161</v>
      </c>
      <c r="AE25" s="10" t="s">
        <v>162</v>
      </c>
      <c r="AF25" s="10" t="s">
        <v>163</v>
      </c>
      <c r="AG25" s="10" t="s">
        <v>163</v>
      </c>
      <c r="AH25" s="10" t="s">
        <v>163</v>
      </c>
      <c r="AI25" s="10" t="s">
        <v>163</v>
      </c>
      <c r="AJ25" s="10" t="s">
        <v>163</v>
      </c>
      <c r="AK25" s="12">
        <v>42282</v>
      </c>
      <c r="AL25" s="12">
        <v>42288</v>
      </c>
      <c r="AM25" s="10" t="s">
        <v>164</v>
      </c>
      <c r="AN25">
        <v>168</v>
      </c>
      <c r="AO25" s="10" t="s">
        <v>163</v>
      </c>
      <c r="AQ25" s="12"/>
      <c r="AR25" s="10" t="s">
        <v>163</v>
      </c>
      <c r="AS25" s="10" t="s">
        <v>163</v>
      </c>
      <c r="AT25" s="10" t="s">
        <v>165</v>
      </c>
      <c r="AU25" s="10" t="s">
        <v>165</v>
      </c>
      <c r="AV25">
        <v>0</v>
      </c>
      <c r="AW25">
        <v>0</v>
      </c>
      <c r="AX25" s="10" t="s">
        <v>160</v>
      </c>
      <c r="AY25">
        <v>0</v>
      </c>
      <c r="AZ25">
        <v>0</v>
      </c>
      <c r="BA25" s="10" t="s">
        <v>160</v>
      </c>
      <c r="BB25">
        <v>0</v>
      </c>
      <c r="BC25">
        <v>0</v>
      </c>
      <c r="BD25" s="10" t="s">
        <v>160</v>
      </c>
      <c r="BE25">
        <v>0</v>
      </c>
      <c r="BF25">
        <v>0</v>
      </c>
      <c r="BG25" s="10" t="s">
        <v>160</v>
      </c>
      <c r="BJ25" s="10" t="s">
        <v>166</v>
      </c>
      <c r="BK25" s="10" t="s">
        <v>163</v>
      </c>
      <c r="BL25" s="10" t="s">
        <v>167</v>
      </c>
      <c r="BO25" s="10" t="s">
        <v>163</v>
      </c>
      <c r="BP25" s="10" t="s">
        <v>163</v>
      </c>
      <c r="BQ25" s="10" t="s">
        <v>163</v>
      </c>
      <c r="BR25" s="10" t="s">
        <v>163</v>
      </c>
      <c r="BS25" s="10" t="s">
        <v>198</v>
      </c>
      <c r="BT25" s="10" t="s">
        <v>169</v>
      </c>
      <c r="BU25" s="10" t="s">
        <v>163</v>
      </c>
      <c r="BV25" s="10" t="s">
        <v>163</v>
      </c>
      <c r="BW25" s="10" t="s">
        <v>163</v>
      </c>
      <c r="BX25" s="10" t="s">
        <v>163</v>
      </c>
      <c r="BY25" s="10" t="s">
        <v>163</v>
      </c>
      <c r="BZ25" s="10" t="s">
        <v>165</v>
      </c>
      <c r="CA25">
        <v>0</v>
      </c>
      <c r="CB25">
        <v>0</v>
      </c>
      <c r="CC25">
        <v>0</v>
      </c>
      <c r="CD25" s="12"/>
      <c r="CE25" s="12"/>
      <c r="CF25" s="10" t="s">
        <v>163</v>
      </c>
      <c r="CG25" s="13"/>
      <c r="CI25" s="10" t="s">
        <v>163</v>
      </c>
      <c r="CL25" s="10" t="s">
        <v>163</v>
      </c>
      <c r="CO25" s="10" t="s">
        <v>163</v>
      </c>
      <c r="CR25" s="10" t="s">
        <v>163</v>
      </c>
      <c r="CS25" s="10" t="s">
        <v>163</v>
      </c>
      <c r="CT25" s="10" t="s">
        <v>163</v>
      </c>
      <c r="CU25" s="10" t="s">
        <v>163</v>
      </c>
      <c r="CV25" s="10" t="s">
        <v>163</v>
      </c>
      <c r="CW25" s="10" t="s">
        <v>163</v>
      </c>
      <c r="CX25" s="12"/>
      <c r="CY25" s="10" t="s">
        <v>163</v>
      </c>
      <c r="CZ25" s="10" t="s">
        <v>163</v>
      </c>
      <c r="DA25" s="10" t="s">
        <v>163</v>
      </c>
      <c r="DB25" s="10" t="s">
        <v>163</v>
      </c>
      <c r="DC25" s="10" t="s">
        <v>163</v>
      </c>
      <c r="DD25" s="10" t="s">
        <v>163</v>
      </c>
      <c r="DE25" s="10" t="s">
        <v>163</v>
      </c>
      <c r="DF25">
        <v>0</v>
      </c>
      <c r="DG25" s="10" t="s">
        <v>163</v>
      </c>
      <c r="DH25" s="10" t="s">
        <v>170</v>
      </c>
      <c r="DI25" s="10" t="s">
        <v>163</v>
      </c>
      <c r="DJ25" s="10" t="s">
        <v>163</v>
      </c>
      <c r="DK25" s="10" t="s">
        <v>163</v>
      </c>
      <c r="DL25" s="10" t="s">
        <v>171</v>
      </c>
      <c r="DM25" s="10" t="s">
        <v>156</v>
      </c>
      <c r="DN25" s="10" t="s">
        <v>163</v>
      </c>
      <c r="DO25" s="10" t="s">
        <v>163</v>
      </c>
      <c r="DP25" s="10" t="s">
        <v>163</v>
      </c>
      <c r="DQ25" s="10" t="s">
        <v>163</v>
      </c>
      <c r="DR25" s="10" t="s">
        <v>163</v>
      </c>
      <c r="DS25" s="10" t="s">
        <v>163</v>
      </c>
      <c r="DT25" s="10" t="s">
        <v>163</v>
      </c>
      <c r="DU25" s="10" t="s">
        <v>163</v>
      </c>
    </row>
    <row r="26" spans="2:125" x14ac:dyDescent="0.25">
      <c r="B26">
        <v>12809</v>
      </c>
      <c r="C26" s="12">
        <v>42271</v>
      </c>
      <c r="D26" s="13">
        <v>0</v>
      </c>
      <c r="E26" s="10" t="s">
        <v>148</v>
      </c>
      <c r="F26" s="10" t="s">
        <v>149</v>
      </c>
      <c r="G26" s="10" t="s">
        <v>150</v>
      </c>
      <c r="H26" s="10" t="s">
        <v>199</v>
      </c>
      <c r="I26" s="10" t="s">
        <v>152</v>
      </c>
      <c r="J26" s="10" t="s">
        <v>153</v>
      </c>
      <c r="K26" s="10" t="s">
        <v>154</v>
      </c>
      <c r="L26">
        <v>10</v>
      </c>
      <c r="M26" s="10" t="s">
        <v>155</v>
      </c>
      <c r="N26">
        <v>1680</v>
      </c>
      <c r="O26" s="10" t="s">
        <v>156</v>
      </c>
      <c r="P26">
        <v>33.119999999999997</v>
      </c>
      <c r="Q26" s="21">
        <v>52.1</v>
      </c>
      <c r="R26" s="21">
        <f t="shared" si="1"/>
        <v>31886.400000000005</v>
      </c>
      <c r="S26">
        <v>0</v>
      </c>
      <c r="T26">
        <v>0</v>
      </c>
      <c r="U26">
        <v>0</v>
      </c>
      <c r="V26">
        <v>0</v>
      </c>
      <c r="W26" s="10" t="s">
        <v>163</v>
      </c>
      <c r="Z26" s="10" t="s">
        <v>158</v>
      </c>
      <c r="AA26" s="10" t="s">
        <v>158</v>
      </c>
      <c r="AB26" s="10" t="s">
        <v>159</v>
      </c>
      <c r="AC26" s="10" t="s">
        <v>160</v>
      </c>
      <c r="AD26" s="10" t="s">
        <v>161</v>
      </c>
      <c r="AE26" s="10" t="s">
        <v>162</v>
      </c>
      <c r="AF26" s="10" t="s">
        <v>163</v>
      </c>
      <c r="AG26" s="10" t="s">
        <v>163</v>
      </c>
      <c r="AH26" s="10" t="s">
        <v>163</v>
      </c>
      <c r="AI26" s="10" t="s">
        <v>163</v>
      </c>
      <c r="AJ26" s="10" t="s">
        <v>163</v>
      </c>
      <c r="AK26" s="12">
        <v>42275</v>
      </c>
      <c r="AL26" s="12">
        <v>42281</v>
      </c>
      <c r="AM26" s="10" t="s">
        <v>164</v>
      </c>
      <c r="AN26">
        <v>168</v>
      </c>
      <c r="AO26" s="10" t="s">
        <v>163</v>
      </c>
      <c r="AQ26" s="12"/>
      <c r="AR26" s="10" t="s">
        <v>163</v>
      </c>
      <c r="AS26" s="10" t="s">
        <v>163</v>
      </c>
      <c r="AT26" s="10" t="s">
        <v>165</v>
      </c>
      <c r="AU26" s="10" t="s">
        <v>165</v>
      </c>
      <c r="AV26">
        <v>0</v>
      </c>
      <c r="AW26">
        <v>0</v>
      </c>
      <c r="AX26" s="10" t="s">
        <v>160</v>
      </c>
      <c r="AY26">
        <v>0</v>
      </c>
      <c r="AZ26">
        <v>0</v>
      </c>
      <c r="BA26" s="10" t="s">
        <v>160</v>
      </c>
      <c r="BB26">
        <v>0</v>
      </c>
      <c r="BC26">
        <v>0</v>
      </c>
      <c r="BD26" s="10" t="s">
        <v>160</v>
      </c>
      <c r="BE26">
        <v>0</v>
      </c>
      <c r="BF26">
        <v>0</v>
      </c>
      <c r="BG26" s="10" t="s">
        <v>160</v>
      </c>
      <c r="BJ26" s="10" t="s">
        <v>166</v>
      </c>
      <c r="BK26" s="10" t="s">
        <v>163</v>
      </c>
      <c r="BL26" s="10" t="s">
        <v>167</v>
      </c>
      <c r="BO26" s="10" t="s">
        <v>163</v>
      </c>
      <c r="BP26" s="10" t="s">
        <v>163</v>
      </c>
      <c r="BQ26" s="10" t="s">
        <v>163</v>
      </c>
      <c r="BR26" s="10" t="s">
        <v>163</v>
      </c>
      <c r="BS26" s="10" t="s">
        <v>200</v>
      </c>
      <c r="BT26" s="10" t="s">
        <v>169</v>
      </c>
      <c r="BU26" s="10" t="s">
        <v>163</v>
      </c>
      <c r="BV26" s="10" t="s">
        <v>163</v>
      </c>
      <c r="BW26" s="10" t="s">
        <v>163</v>
      </c>
      <c r="BX26" s="10" t="s">
        <v>163</v>
      </c>
      <c r="BY26" s="10" t="s">
        <v>163</v>
      </c>
      <c r="BZ26" s="10" t="s">
        <v>165</v>
      </c>
      <c r="CA26">
        <v>0</v>
      </c>
      <c r="CB26">
        <v>0</v>
      </c>
      <c r="CC26">
        <v>0</v>
      </c>
      <c r="CD26" s="12"/>
      <c r="CE26" s="12"/>
      <c r="CF26" s="10" t="s">
        <v>163</v>
      </c>
      <c r="CG26" s="13"/>
      <c r="CI26" s="10" t="s">
        <v>163</v>
      </c>
      <c r="CL26" s="10" t="s">
        <v>163</v>
      </c>
      <c r="CO26" s="10" t="s">
        <v>163</v>
      </c>
      <c r="CR26" s="10" t="s">
        <v>163</v>
      </c>
      <c r="CS26" s="10" t="s">
        <v>163</v>
      </c>
      <c r="CT26" s="10" t="s">
        <v>163</v>
      </c>
      <c r="CU26" s="10" t="s">
        <v>163</v>
      </c>
      <c r="CV26" s="10" t="s">
        <v>163</v>
      </c>
      <c r="CW26" s="10" t="s">
        <v>163</v>
      </c>
      <c r="CX26" s="12"/>
      <c r="CY26" s="10" t="s">
        <v>163</v>
      </c>
      <c r="CZ26" s="10" t="s">
        <v>163</v>
      </c>
      <c r="DA26" s="10" t="s">
        <v>163</v>
      </c>
      <c r="DB26" s="10" t="s">
        <v>163</v>
      </c>
      <c r="DC26" s="10" t="s">
        <v>163</v>
      </c>
      <c r="DD26" s="10" t="s">
        <v>163</v>
      </c>
      <c r="DE26" s="10" t="s">
        <v>163</v>
      </c>
      <c r="DF26">
        <v>0</v>
      </c>
      <c r="DG26" s="10" t="s">
        <v>163</v>
      </c>
      <c r="DH26" s="10" t="s">
        <v>170</v>
      </c>
      <c r="DI26" s="10" t="s">
        <v>163</v>
      </c>
      <c r="DJ26" s="10" t="s">
        <v>163</v>
      </c>
      <c r="DK26" s="10" t="s">
        <v>163</v>
      </c>
      <c r="DL26" s="10" t="s">
        <v>171</v>
      </c>
      <c r="DM26" s="10" t="s">
        <v>156</v>
      </c>
      <c r="DN26" s="10" t="s">
        <v>163</v>
      </c>
      <c r="DO26" s="10" t="s">
        <v>163</v>
      </c>
      <c r="DP26" s="10" t="s">
        <v>163</v>
      </c>
      <c r="DQ26" s="10" t="s">
        <v>163</v>
      </c>
      <c r="DR26" s="10" t="s">
        <v>163</v>
      </c>
      <c r="DS26" s="10" t="s">
        <v>163</v>
      </c>
      <c r="DT26" s="10" t="s">
        <v>163</v>
      </c>
      <c r="DU26" s="10" t="s">
        <v>163</v>
      </c>
    </row>
    <row r="27" spans="2:125" x14ac:dyDescent="0.25">
      <c r="B27">
        <v>12811</v>
      </c>
      <c r="C27" s="12">
        <v>42271</v>
      </c>
      <c r="D27" s="13">
        <v>0</v>
      </c>
      <c r="E27" s="10" t="s">
        <v>148</v>
      </c>
      <c r="F27" s="10" t="s">
        <v>149</v>
      </c>
      <c r="G27" s="10" t="s">
        <v>150</v>
      </c>
      <c r="H27" s="10" t="s">
        <v>199</v>
      </c>
      <c r="I27" s="10" t="s">
        <v>152</v>
      </c>
      <c r="J27" s="10" t="s">
        <v>153</v>
      </c>
      <c r="K27" s="10" t="s">
        <v>172</v>
      </c>
      <c r="L27">
        <v>-10</v>
      </c>
      <c r="M27" s="10" t="s">
        <v>155</v>
      </c>
      <c r="N27">
        <v>-1680</v>
      </c>
      <c r="O27" s="10" t="s">
        <v>156</v>
      </c>
      <c r="P27">
        <v>34.119999999999997</v>
      </c>
      <c r="Q27" s="21">
        <v>52.1</v>
      </c>
      <c r="R27" s="21">
        <f t="shared" si="1"/>
        <v>-30206.400000000005</v>
      </c>
      <c r="S27">
        <v>0</v>
      </c>
      <c r="T27">
        <v>0</v>
      </c>
      <c r="U27">
        <v>0</v>
      </c>
      <c r="V27">
        <v>0</v>
      </c>
      <c r="W27" s="10" t="s">
        <v>163</v>
      </c>
      <c r="Z27" s="10" t="s">
        <v>158</v>
      </c>
      <c r="AA27" s="10" t="s">
        <v>158</v>
      </c>
      <c r="AB27" s="10" t="s">
        <v>159</v>
      </c>
      <c r="AC27" s="10" t="s">
        <v>160</v>
      </c>
      <c r="AD27" s="10" t="s">
        <v>161</v>
      </c>
      <c r="AE27" s="10" t="s">
        <v>162</v>
      </c>
      <c r="AF27" s="10" t="s">
        <v>163</v>
      </c>
      <c r="AG27" s="10" t="s">
        <v>163</v>
      </c>
      <c r="AH27" s="10" t="s">
        <v>163</v>
      </c>
      <c r="AI27" s="10" t="s">
        <v>163</v>
      </c>
      <c r="AJ27" s="10" t="s">
        <v>163</v>
      </c>
      <c r="AK27" s="12">
        <v>42275</v>
      </c>
      <c r="AL27" s="12">
        <v>42281</v>
      </c>
      <c r="AM27" s="10" t="s">
        <v>164</v>
      </c>
      <c r="AN27">
        <v>168</v>
      </c>
      <c r="AO27" s="10" t="s">
        <v>163</v>
      </c>
      <c r="AQ27" s="12"/>
      <c r="AR27" s="10" t="s">
        <v>163</v>
      </c>
      <c r="AS27" s="10" t="s">
        <v>163</v>
      </c>
      <c r="AT27" s="10" t="s">
        <v>165</v>
      </c>
      <c r="AU27" s="10" t="s">
        <v>165</v>
      </c>
      <c r="AV27">
        <v>0</v>
      </c>
      <c r="AW27">
        <v>0</v>
      </c>
      <c r="AX27" s="10" t="s">
        <v>160</v>
      </c>
      <c r="AY27">
        <v>0</v>
      </c>
      <c r="AZ27">
        <v>0</v>
      </c>
      <c r="BA27" s="10" t="s">
        <v>160</v>
      </c>
      <c r="BB27">
        <v>0</v>
      </c>
      <c r="BC27">
        <v>0</v>
      </c>
      <c r="BD27" s="10" t="s">
        <v>160</v>
      </c>
      <c r="BE27">
        <v>0</v>
      </c>
      <c r="BF27">
        <v>0</v>
      </c>
      <c r="BG27" s="10" t="s">
        <v>160</v>
      </c>
      <c r="BJ27" s="10" t="s">
        <v>166</v>
      </c>
      <c r="BK27" s="10" t="s">
        <v>163</v>
      </c>
      <c r="BL27" s="10" t="s">
        <v>167</v>
      </c>
      <c r="BO27" s="10" t="s">
        <v>163</v>
      </c>
      <c r="BP27" s="10" t="s">
        <v>163</v>
      </c>
      <c r="BQ27" s="10" t="s">
        <v>163</v>
      </c>
      <c r="BR27" s="10" t="s">
        <v>163</v>
      </c>
      <c r="BS27" s="10" t="s">
        <v>201</v>
      </c>
      <c r="BT27" s="10" t="s">
        <v>169</v>
      </c>
      <c r="BU27" s="10" t="s">
        <v>163</v>
      </c>
      <c r="BV27" s="10" t="s">
        <v>163</v>
      </c>
      <c r="BW27" s="10" t="s">
        <v>163</v>
      </c>
      <c r="BX27" s="10" t="s">
        <v>163</v>
      </c>
      <c r="BY27" s="10" t="s">
        <v>163</v>
      </c>
      <c r="BZ27" s="10" t="s">
        <v>165</v>
      </c>
      <c r="CA27">
        <v>0</v>
      </c>
      <c r="CB27">
        <v>0</v>
      </c>
      <c r="CC27">
        <v>0</v>
      </c>
      <c r="CD27" s="12"/>
      <c r="CE27" s="12"/>
      <c r="CF27" s="10" t="s">
        <v>163</v>
      </c>
      <c r="CG27" s="13"/>
      <c r="CI27" s="10" t="s">
        <v>163</v>
      </c>
      <c r="CL27" s="10" t="s">
        <v>163</v>
      </c>
      <c r="CO27" s="10" t="s">
        <v>163</v>
      </c>
      <c r="CR27" s="10" t="s">
        <v>163</v>
      </c>
      <c r="CS27" s="10" t="s">
        <v>163</v>
      </c>
      <c r="CT27" s="10" t="s">
        <v>163</v>
      </c>
      <c r="CU27" s="10" t="s">
        <v>163</v>
      </c>
      <c r="CV27" s="10" t="s">
        <v>163</v>
      </c>
      <c r="CW27" s="10" t="s">
        <v>163</v>
      </c>
      <c r="CX27" s="12"/>
      <c r="CY27" s="10" t="s">
        <v>163</v>
      </c>
      <c r="CZ27" s="10" t="s">
        <v>163</v>
      </c>
      <c r="DA27" s="10" t="s">
        <v>163</v>
      </c>
      <c r="DB27" s="10" t="s">
        <v>163</v>
      </c>
      <c r="DC27" s="10" t="s">
        <v>163</v>
      </c>
      <c r="DD27" s="10" t="s">
        <v>163</v>
      </c>
      <c r="DE27" s="10" t="s">
        <v>163</v>
      </c>
      <c r="DF27">
        <v>0</v>
      </c>
      <c r="DG27" s="10" t="s">
        <v>163</v>
      </c>
      <c r="DH27" s="10" t="s">
        <v>170</v>
      </c>
      <c r="DI27" s="10" t="s">
        <v>163</v>
      </c>
      <c r="DJ27" s="10" t="s">
        <v>163</v>
      </c>
      <c r="DK27" s="10" t="s">
        <v>163</v>
      </c>
      <c r="DL27" s="10" t="s">
        <v>171</v>
      </c>
      <c r="DM27" s="10" t="s">
        <v>156</v>
      </c>
      <c r="DN27" s="10" t="s">
        <v>163</v>
      </c>
      <c r="DO27" s="10" t="s">
        <v>163</v>
      </c>
      <c r="DP27" s="10" t="s">
        <v>163</v>
      </c>
      <c r="DQ27" s="10" t="s">
        <v>163</v>
      </c>
      <c r="DR27" s="10" t="s">
        <v>163</v>
      </c>
      <c r="DS27" s="10" t="s">
        <v>163</v>
      </c>
      <c r="DT27" s="10" t="s">
        <v>163</v>
      </c>
      <c r="DU27" s="10" t="s">
        <v>163</v>
      </c>
    </row>
    <row r="28" spans="2:125" x14ac:dyDescent="0.25">
      <c r="B28">
        <v>12813</v>
      </c>
      <c r="C28" s="12">
        <v>42271</v>
      </c>
      <c r="D28" s="13">
        <v>0</v>
      </c>
      <c r="E28" s="10" t="s">
        <v>148</v>
      </c>
      <c r="F28" s="10" t="s">
        <v>149</v>
      </c>
      <c r="G28" s="10" t="s">
        <v>150</v>
      </c>
      <c r="H28" s="10" t="s">
        <v>199</v>
      </c>
      <c r="I28" s="10" t="s">
        <v>152</v>
      </c>
      <c r="J28" s="10" t="s">
        <v>153</v>
      </c>
      <c r="K28" s="10" t="s">
        <v>154</v>
      </c>
      <c r="L28">
        <v>10</v>
      </c>
      <c r="M28" s="10" t="s">
        <v>155</v>
      </c>
      <c r="N28">
        <v>1680</v>
      </c>
      <c r="O28" s="10" t="s">
        <v>156</v>
      </c>
      <c r="P28">
        <v>35.119999999999997</v>
      </c>
      <c r="Q28" s="21">
        <v>52.1</v>
      </c>
      <c r="R28" s="21">
        <f t="shared" si="1"/>
        <v>28526.400000000005</v>
      </c>
      <c r="S28">
        <v>0</v>
      </c>
      <c r="T28">
        <v>0</v>
      </c>
      <c r="U28">
        <v>0</v>
      </c>
      <c r="V28">
        <v>0</v>
      </c>
      <c r="W28" s="10" t="s">
        <v>163</v>
      </c>
      <c r="Z28" s="10" t="s">
        <v>158</v>
      </c>
      <c r="AA28" s="10" t="s">
        <v>158</v>
      </c>
      <c r="AB28" s="10" t="s">
        <v>159</v>
      </c>
      <c r="AC28" s="10" t="s">
        <v>160</v>
      </c>
      <c r="AD28" s="10" t="s">
        <v>161</v>
      </c>
      <c r="AE28" s="10" t="s">
        <v>162</v>
      </c>
      <c r="AF28" s="10" t="s">
        <v>163</v>
      </c>
      <c r="AG28" s="10" t="s">
        <v>163</v>
      </c>
      <c r="AH28" s="10" t="s">
        <v>163</v>
      </c>
      <c r="AI28" s="10" t="s">
        <v>163</v>
      </c>
      <c r="AJ28" s="10" t="s">
        <v>163</v>
      </c>
      <c r="AK28" s="12">
        <v>42275</v>
      </c>
      <c r="AL28" s="12">
        <v>42281</v>
      </c>
      <c r="AM28" s="10" t="s">
        <v>164</v>
      </c>
      <c r="AN28">
        <v>168</v>
      </c>
      <c r="AO28" s="10" t="s">
        <v>163</v>
      </c>
      <c r="AQ28" s="12"/>
      <c r="AR28" s="10" t="s">
        <v>163</v>
      </c>
      <c r="AS28" s="10" t="s">
        <v>163</v>
      </c>
      <c r="AT28" s="10" t="s">
        <v>165</v>
      </c>
      <c r="AU28" s="10" t="s">
        <v>165</v>
      </c>
      <c r="AV28">
        <v>0</v>
      </c>
      <c r="AW28">
        <v>0</v>
      </c>
      <c r="AX28" s="10" t="s">
        <v>160</v>
      </c>
      <c r="AY28">
        <v>0</v>
      </c>
      <c r="AZ28">
        <v>0</v>
      </c>
      <c r="BA28" s="10" t="s">
        <v>160</v>
      </c>
      <c r="BB28">
        <v>0</v>
      </c>
      <c r="BC28">
        <v>0</v>
      </c>
      <c r="BD28" s="10" t="s">
        <v>160</v>
      </c>
      <c r="BE28">
        <v>0</v>
      </c>
      <c r="BF28">
        <v>0</v>
      </c>
      <c r="BG28" s="10" t="s">
        <v>160</v>
      </c>
      <c r="BJ28" s="10" t="s">
        <v>166</v>
      </c>
      <c r="BK28" s="10" t="s">
        <v>163</v>
      </c>
      <c r="BL28" s="10" t="s">
        <v>167</v>
      </c>
      <c r="BO28" s="10" t="s">
        <v>163</v>
      </c>
      <c r="BP28" s="10" t="s">
        <v>163</v>
      </c>
      <c r="BQ28" s="10" t="s">
        <v>163</v>
      </c>
      <c r="BR28" s="10" t="s">
        <v>163</v>
      </c>
      <c r="BS28" s="10" t="s">
        <v>202</v>
      </c>
      <c r="BT28" s="10" t="s">
        <v>169</v>
      </c>
      <c r="BU28" s="10" t="s">
        <v>163</v>
      </c>
      <c r="BV28" s="10" t="s">
        <v>163</v>
      </c>
      <c r="BW28" s="10" t="s">
        <v>163</v>
      </c>
      <c r="BX28" s="10" t="s">
        <v>163</v>
      </c>
      <c r="BY28" s="10" t="s">
        <v>163</v>
      </c>
      <c r="BZ28" s="10" t="s">
        <v>165</v>
      </c>
      <c r="CA28">
        <v>0</v>
      </c>
      <c r="CB28">
        <v>0</v>
      </c>
      <c r="CC28">
        <v>0</v>
      </c>
      <c r="CD28" s="12"/>
      <c r="CE28" s="12"/>
      <c r="CF28" s="10" t="s">
        <v>163</v>
      </c>
      <c r="CG28" s="13"/>
      <c r="CI28" s="10" t="s">
        <v>163</v>
      </c>
      <c r="CL28" s="10" t="s">
        <v>163</v>
      </c>
      <c r="CO28" s="10" t="s">
        <v>163</v>
      </c>
      <c r="CR28" s="10" t="s">
        <v>163</v>
      </c>
      <c r="CS28" s="10" t="s">
        <v>163</v>
      </c>
      <c r="CT28" s="10" t="s">
        <v>163</v>
      </c>
      <c r="CU28" s="10" t="s">
        <v>163</v>
      </c>
      <c r="CV28" s="10" t="s">
        <v>163</v>
      </c>
      <c r="CW28" s="10" t="s">
        <v>163</v>
      </c>
      <c r="CX28" s="12"/>
      <c r="CY28" s="10" t="s">
        <v>163</v>
      </c>
      <c r="CZ28" s="10" t="s">
        <v>163</v>
      </c>
      <c r="DA28" s="10" t="s">
        <v>163</v>
      </c>
      <c r="DB28" s="10" t="s">
        <v>163</v>
      </c>
      <c r="DC28" s="10" t="s">
        <v>163</v>
      </c>
      <c r="DD28" s="10" t="s">
        <v>163</v>
      </c>
      <c r="DE28" s="10" t="s">
        <v>163</v>
      </c>
      <c r="DF28">
        <v>0</v>
      </c>
      <c r="DG28" s="10" t="s">
        <v>163</v>
      </c>
      <c r="DH28" s="10" t="s">
        <v>170</v>
      </c>
      <c r="DI28" s="10" t="s">
        <v>163</v>
      </c>
      <c r="DJ28" s="10" t="s">
        <v>163</v>
      </c>
      <c r="DK28" s="10" t="s">
        <v>163</v>
      </c>
      <c r="DL28" s="10" t="s">
        <v>171</v>
      </c>
      <c r="DM28" s="10" t="s">
        <v>156</v>
      </c>
      <c r="DN28" s="10" t="s">
        <v>163</v>
      </c>
      <c r="DO28" s="10" t="s">
        <v>163</v>
      </c>
      <c r="DP28" s="10" t="s">
        <v>163</v>
      </c>
      <c r="DQ28" s="10" t="s">
        <v>163</v>
      </c>
      <c r="DR28" s="10" t="s">
        <v>163</v>
      </c>
      <c r="DS28" s="10" t="s">
        <v>163</v>
      </c>
      <c r="DT28" s="10" t="s">
        <v>163</v>
      </c>
      <c r="DU28" s="10" t="s">
        <v>163</v>
      </c>
    </row>
    <row r="29" spans="2:125" x14ac:dyDescent="0.25">
      <c r="B29">
        <v>12815</v>
      </c>
      <c r="C29" s="12">
        <v>42289</v>
      </c>
      <c r="D29" s="13">
        <v>0</v>
      </c>
      <c r="E29" s="10" t="s">
        <v>148</v>
      </c>
      <c r="F29" s="10" t="s">
        <v>149</v>
      </c>
      <c r="G29" s="10" t="s">
        <v>150</v>
      </c>
      <c r="H29" s="10" t="s">
        <v>203</v>
      </c>
      <c r="I29" s="10" t="s">
        <v>152</v>
      </c>
      <c r="J29" s="10" t="s">
        <v>153</v>
      </c>
      <c r="K29" s="10" t="s">
        <v>154</v>
      </c>
      <c r="L29">
        <v>10</v>
      </c>
      <c r="M29" s="10" t="s">
        <v>155</v>
      </c>
      <c r="N29">
        <v>1690</v>
      </c>
      <c r="O29" s="10" t="s">
        <v>156</v>
      </c>
      <c r="P29">
        <v>33.119999999999997</v>
      </c>
      <c r="Q29" s="16">
        <v>48</v>
      </c>
      <c r="R29" s="16">
        <f t="shared" si="1"/>
        <v>25147.200000000004</v>
      </c>
      <c r="S29">
        <v>48</v>
      </c>
      <c r="T29">
        <v>169</v>
      </c>
      <c r="U29">
        <v>0</v>
      </c>
      <c r="V29">
        <v>0</v>
      </c>
      <c r="W29" s="10" t="s">
        <v>157</v>
      </c>
      <c r="Z29" s="10" t="s">
        <v>158</v>
      </c>
      <c r="AA29" s="10" t="s">
        <v>158</v>
      </c>
      <c r="AB29" s="10" t="s">
        <v>159</v>
      </c>
      <c r="AC29" s="10" t="s">
        <v>160</v>
      </c>
      <c r="AD29" s="10" t="s">
        <v>161</v>
      </c>
      <c r="AE29" s="10" t="s">
        <v>162</v>
      </c>
      <c r="AF29" s="10" t="s">
        <v>163</v>
      </c>
      <c r="AG29" s="10" t="s">
        <v>163</v>
      </c>
      <c r="AH29" s="10" t="s">
        <v>163</v>
      </c>
      <c r="AI29" s="10" t="s">
        <v>163</v>
      </c>
      <c r="AJ29" s="10" t="s">
        <v>163</v>
      </c>
      <c r="AK29" s="12">
        <v>42296</v>
      </c>
      <c r="AL29" s="12">
        <v>42302</v>
      </c>
      <c r="AM29" s="10" t="s">
        <v>164</v>
      </c>
      <c r="AN29">
        <v>169</v>
      </c>
      <c r="AO29" s="10" t="s">
        <v>163</v>
      </c>
      <c r="AQ29" s="12"/>
      <c r="AR29" s="10" t="s">
        <v>163</v>
      </c>
      <c r="AS29" s="10" t="s">
        <v>163</v>
      </c>
      <c r="AT29" s="10" t="s">
        <v>165</v>
      </c>
      <c r="AU29" s="10" t="s">
        <v>165</v>
      </c>
      <c r="AV29">
        <v>0</v>
      </c>
      <c r="AW29">
        <v>0</v>
      </c>
      <c r="AX29" s="10" t="s">
        <v>160</v>
      </c>
      <c r="AY29">
        <v>0</v>
      </c>
      <c r="AZ29">
        <v>0</v>
      </c>
      <c r="BA29" s="10" t="s">
        <v>160</v>
      </c>
      <c r="BB29">
        <v>0</v>
      </c>
      <c r="BC29">
        <v>0</v>
      </c>
      <c r="BD29" s="10" t="s">
        <v>160</v>
      </c>
      <c r="BE29">
        <v>0</v>
      </c>
      <c r="BF29">
        <v>0</v>
      </c>
      <c r="BG29" s="10" t="s">
        <v>160</v>
      </c>
      <c r="BJ29" s="10" t="s">
        <v>166</v>
      </c>
      <c r="BK29" s="10" t="s">
        <v>163</v>
      </c>
      <c r="BL29" s="10" t="s">
        <v>167</v>
      </c>
      <c r="BO29" s="10" t="s">
        <v>163</v>
      </c>
      <c r="BP29" s="10" t="s">
        <v>163</v>
      </c>
      <c r="BQ29" s="10" t="s">
        <v>163</v>
      </c>
      <c r="BR29" s="10" t="s">
        <v>163</v>
      </c>
      <c r="BS29" s="10" t="s">
        <v>204</v>
      </c>
      <c r="BT29" s="10" t="s">
        <v>169</v>
      </c>
      <c r="BU29" s="10" t="s">
        <v>163</v>
      </c>
      <c r="BV29" s="10" t="s">
        <v>163</v>
      </c>
      <c r="BW29" s="10" t="s">
        <v>163</v>
      </c>
      <c r="BX29" s="10" t="s">
        <v>163</v>
      </c>
      <c r="BY29" s="10" t="s">
        <v>163</v>
      </c>
      <c r="BZ29" s="10" t="s">
        <v>165</v>
      </c>
      <c r="CA29">
        <v>0</v>
      </c>
      <c r="CB29">
        <v>0</v>
      </c>
      <c r="CC29">
        <v>0</v>
      </c>
      <c r="CD29" s="12"/>
      <c r="CE29" s="12"/>
      <c r="CF29" s="10" t="s">
        <v>163</v>
      </c>
      <c r="CG29" s="13"/>
      <c r="CI29" s="10" t="s">
        <v>163</v>
      </c>
      <c r="CL29" s="10" t="s">
        <v>163</v>
      </c>
      <c r="CO29" s="10" t="s">
        <v>163</v>
      </c>
      <c r="CR29" s="10" t="s">
        <v>163</v>
      </c>
      <c r="CS29" s="10" t="s">
        <v>163</v>
      </c>
      <c r="CT29" s="10" t="s">
        <v>163</v>
      </c>
      <c r="CU29" s="10" t="s">
        <v>163</v>
      </c>
      <c r="CV29" s="10" t="s">
        <v>163</v>
      </c>
      <c r="CW29" s="10" t="s">
        <v>163</v>
      </c>
      <c r="CX29" s="12"/>
      <c r="CY29" s="10" t="s">
        <v>163</v>
      </c>
      <c r="CZ29" s="10" t="s">
        <v>163</v>
      </c>
      <c r="DA29" s="10" t="s">
        <v>163</v>
      </c>
      <c r="DB29" s="10" t="s">
        <v>163</v>
      </c>
      <c r="DC29" s="10" t="s">
        <v>163</v>
      </c>
      <c r="DD29" s="10" t="s">
        <v>163</v>
      </c>
      <c r="DE29" s="10" t="s">
        <v>163</v>
      </c>
      <c r="DF29">
        <v>0</v>
      </c>
      <c r="DG29" s="10" t="s">
        <v>163</v>
      </c>
      <c r="DH29" s="10" t="s">
        <v>170</v>
      </c>
      <c r="DI29" s="10" t="s">
        <v>163</v>
      </c>
      <c r="DJ29" s="10" t="s">
        <v>163</v>
      </c>
      <c r="DK29" s="10" t="s">
        <v>163</v>
      </c>
      <c r="DL29" s="10" t="s">
        <v>171</v>
      </c>
      <c r="DM29" s="10" t="s">
        <v>156</v>
      </c>
      <c r="DN29" s="10" t="s">
        <v>163</v>
      </c>
      <c r="DO29" s="10" t="s">
        <v>163</v>
      </c>
      <c r="DP29" s="10" t="s">
        <v>163</v>
      </c>
      <c r="DQ29" s="10" t="s">
        <v>163</v>
      </c>
      <c r="DR29" s="10" t="s">
        <v>163</v>
      </c>
      <c r="DS29" s="10" t="s">
        <v>163</v>
      </c>
      <c r="DT29" s="10" t="s">
        <v>163</v>
      </c>
      <c r="DU29" s="10" t="s">
        <v>163</v>
      </c>
    </row>
    <row r="30" spans="2:125" x14ac:dyDescent="0.25">
      <c r="B30">
        <v>12817</v>
      </c>
      <c r="C30" s="12">
        <v>42289</v>
      </c>
      <c r="D30" s="13">
        <v>0</v>
      </c>
      <c r="E30" s="10" t="s">
        <v>148</v>
      </c>
      <c r="F30" s="10" t="s">
        <v>149</v>
      </c>
      <c r="G30" s="10" t="s">
        <v>150</v>
      </c>
      <c r="H30" s="10" t="s">
        <v>203</v>
      </c>
      <c r="I30" s="10" t="s">
        <v>152</v>
      </c>
      <c r="J30" s="10" t="s">
        <v>153</v>
      </c>
      <c r="K30" s="10" t="s">
        <v>172</v>
      </c>
      <c r="L30">
        <v>-10</v>
      </c>
      <c r="M30" s="10" t="s">
        <v>155</v>
      </c>
      <c r="N30">
        <v>-1690</v>
      </c>
      <c r="O30" s="10" t="s">
        <v>156</v>
      </c>
      <c r="P30">
        <v>34.119999999999997</v>
      </c>
      <c r="Q30" s="16">
        <v>48</v>
      </c>
      <c r="R30" s="16">
        <f t="shared" si="1"/>
        <v>-23457.200000000004</v>
      </c>
      <c r="S30">
        <v>48</v>
      </c>
      <c r="T30">
        <v>169</v>
      </c>
      <c r="U30">
        <v>0</v>
      </c>
      <c r="V30">
        <v>0</v>
      </c>
      <c r="W30" s="10" t="s">
        <v>157</v>
      </c>
      <c r="Z30" s="10" t="s">
        <v>158</v>
      </c>
      <c r="AA30" s="10" t="s">
        <v>158</v>
      </c>
      <c r="AB30" s="10" t="s">
        <v>159</v>
      </c>
      <c r="AC30" s="10" t="s">
        <v>160</v>
      </c>
      <c r="AD30" s="10" t="s">
        <v>161</v>
      </c>
      <c r="AE30" s="10" t="s">
        <v>162</v>
      </c>
      <c r="AF30" s="10" t="s">
        <v>163</v>
      </c>
      <c r="AG30" s="10" t="s">
        <v>163</v>
      </c>
      <c r="AH30" s="10" t="s">
        <v>163</v>
      </c>
      <c r="AI30" s="10" t="s">
        <v>163</v>
      </c>
      <c r="AJ30" s="10" t="s">
        <v>163</v>
      </c>
      <c r="AK30" s="12">
        <v>42296</v>
      </c>
      <c r="AL30" s="12">
        <v>42302</v>
      </c>
      <c r="AM30" s="10" t="s">
        <v>164</v>
      </c>
      <c r="AN30">
        <v>169</v>
      </c>
      <c r="AO30" s="10" t="s">
        <v>163</v>
      </c>
      <c r="AQ30" s="12"/>
      <c r="AR30" s="10" t="s">
        <v>163</v>
      </c>
      <c r="AS30" s="10" t="s">
        <v>163</v>
      </c>
      <c r="AT30" s="10" t="s">
        <v>165</v>
      </c>
      <c r="AU30" s="10" t="s">
        <v>165</v>
      </c>
      <c r="AV30">
        <v>0</v>
      </c>
      <c r="AW30">
        <v>0</v>
      </c>
      <c r="AX30" s="10" t="s">
        <v>160</v>
      </c>
      <c r="AY30">
        <v>0</v>
      </c>
      <c r="AZ30">
        <v>0</v>
      </c>
      <c r="BA30" s="10" t="s">
        <v>160</v>
      </c>
      <c r="BB30">
        <v>0</v>
      </c>
      <c r="BC30">
        <v>0</v>
      </c>
      <c r="BD30" s="10" t="s">
        <v>160</v>
      </c>
      <c r="BE30">
        <v>0</v>
      </c>
      <c r="BF30">
        <v>0</v>
      </c>
      <c r="BG30" s="10" t="s">
        <v>160</v>
      </c>
      <c r="BJ30" s="10" t="s">
        <v>166</v>
      </c>
      <c r="BK30" s="10" t="s">
        <v>163</v>
      </c>
      <c r="BL30" s="10" t="s">
        <v>167</v>
      </c>
      <c r="BO30" s="10" t="s">
        <v>163</v>
      </c>
      <c r="BP30" s="10" t="s">
        <v>163</v>
      </c>
      <c r="BQ30" s="10" t="s">
        <v>163</v>
      </c>
      <c r="BR30" s="10" t="s">
        <v>163</v>
      </c>
      <c r="BS30" s="10" t="s">
        <v>205</v>
      </c>
      <c r="BT30" s="10" t="s">
        <v>169</v>
      </c>
      <c r="BU30" s="10" t="s">
        <v>163</v>
      </c>
      <c r="BV30" s="10" t="s">
        <v>163</v>
      </c>
      <c r="BW30" s="10" t="s">
        <v>163</v>
      </c>
      <c r="BX30" s="10" t="s">
        <v>163</v>
      </c>
      <c r="BY30" s="10" t="s">
        <v>163</v>
      </c>
      <c r="BZ30" s="10" t="s">
        <v>165</v>
      </c>
      <c r="CA30">
        <v>0</v>
      </c>
      <c r="CB30">
        <v>0</v>
      </c>
      <c r="CC30">
        <v>0</v>
      </c>
      <c r="CD30" s="12"/>
      <c r="CE30" s="12"/>
      <c r="CF30" s="10" t="s">
        <v>163</v>
      </c>
      <c r="CG30" s="13"/>
      <c r="CI30" s="10" t="s">
        <v>163</v>
      </c>
      <c r="CL30" s="10" t="s">
        <v>163</v>
      </c>
      <c r="CO30" s="10" t="s">
        <v>163</v>
      </c>
      <c r="CR30" s="10" t="s">
        <v>163</v>
      </c>
      <c r="CS30" s="10" t="s">
        <v>163</v>
      </c>
      <c r="CT30" s="10" t="s">
        <v>163</v>
      </c>
      <c r="CU30" s="10" t="s">
        <v>163</v>
      </c>
      <c r="CV30" s="10" t="s">
        <v>163</v>
      </c>
      <c r="CW30" s="10" t="s">
        <v>163</v>
      </c>
      <c r="CX30" s="12"/>
      <c r="CY30" s="10" t="s">
        <v>163</v>
      </c>
      <c r="CZ30" s="10" t="s">
        <v>163</v>
      </c>
      <c r="DA30" s="10" t="s">
        <v>163</v>
      </c>
      <c r="DB30" s="10" t="s">
        <v>163</v>
      </c>
      <c r="DC30" s="10" t="s">
        <v>163</v>
      </c>
      <c r="DD30" s="10" t="s">
        <v>163</v>
      </c>
      <c r="DE30" s="10" t="s">
        <v>163</v>
      </c>
      <c r="DF30">
        <v>0</v>
      </c>
      <c r="DG30" s="10" t="s">
        <v>163</v>
      </c>
      <c r="DH30" s="10" t="s">
        <v>170</v>
      </c>
      <c r="DI30" s="10" t="s">
        <v>163</v>
      </c>
      <c r="DJ30" s="10" t="s">
        <v>163</v>
      </c>
      <c r="DK30" s="10" t="s">
        <v>163</v>
      </c>
      <c r="DL30" s="10" t="s">
        <v>171</v>
      </c>
      <c r="DM30" s="10" t="s">
        <v>156</v>
      </c>
      <c r="DN30" s="10" t="s">
        <v>163</v>
      </c>
      <c r="DO30" s="10" t="s">
        <v>163</v>
      </c>
      <c r="DP30" s="10" t="s">
        <v>163</v>
      </c>
      <c r="DQ30" s="10" t="s">
        <v>163</v>
      </c>
      <c r="DR30" s="10" t="s">
        <v>163</v>
      </c>
      <c r="DS30" s="10" t="s">
        <v>163</v>
      </c>
      <c r="DT30" s="10" t="s">
        <v>163</v>
      </c>
      <c r="DU30" s="10" t="s">
        <v>163</v>
      </c>
    </row>
    <row r="31" spans="2:125" x14ac:dyDescent="0.25">
      <c r="B31">
        <v>12819</v>
      </c>
      <c r="C31" s="12">
        <v>42289</v>
      </c>
      <c r="D31" s="13">
        <v>0</v>
      </c>
      <c r="E31" s="10" t="s">
        <v>148</v>
      </c>
      <c r="F31" s="10" t="s">
        <v>149</v>
      </c>
      <c r="G31" s="10" t="s">
        <v>150</v>
      </c>
      <c r="H31" s="10" t="s">
        <v>203</v>
      </c>
      <c r="I31" s="10" t="s">
        <v>152</v>
      </c>
      <c r="J31" s="10" t="s">
        <v>153</v>
      </c>
      <c r="K31" s="10" t="s">
        <v>154</v>
      </c>
      <c r="L31">
        <v>10</v>
      </c>
      <c r="M31" s="10" t="s">
        <v>155</v>
      </c>
      <c r="N31">
        <v>1690</v>
      </c>
      <c r="O31" s="10" t="s">
        <v>156</v>
      </c>
      <c r="P31">
        <v>35.119999999999997</v>
      </c>
      <c r="Q31" s="16">
        <v>48</v>
      </c>
      <c r="R31" s="16">
        <f t="shared" si="1"/>
        <v>21767.200000000004</v>
      </c>
      <c r="S31">
        <v>48</v>
      </c>
      <c r="T31">
        <v>169</v>
      </c>
      <c r="U31">
        <v>0</v>
      </c>
      <c r="V31">
        <v>0</v>
      </c>
      <c r="W31" s="10" t="s">
        <v>157</v>
      </c>
      <c r="Z31" s="10" t="s">
        <v>158</v>
      </c>
      <c r="AA31" s="10" t="s">
        <v>158</v>
      </c>
      <c r="AB31" s="10" t="s">
        <v>159</v>
      </c>
      <c r="AC31" s="10" t="s">
        <v>160</v>
      </c>
      <c r="AD31" s="10" t="s">
        <v>161</v>
      </c>
      <c r="AE31" s="10" t="s">
        <v>162</v>
      </c>
      <c r="AF31" s="10" t="s">
        <v>163</v>
      </c>
      <c r="AG31" s="10" t="s">
        <v>163</v>
      </c>
      <c r="AH31" s="10" t="s">
        <v>163</v>
      </c>
      <c r="AI31" s="10" t="s">
        <v>163</v>
      </c>
      <c r="AJ31" s="10" t="s">
        <v>163</v>
      </c>
      <c r="AK31" s="12">
        <v>42296</v>
      </c>
      <c r="AL31" s="12">
        <v>42302</v>
      </c>
      <c r="AM31" s="10" t="s">
        <v>164</v>
      </c>
      <c r="AN31">
        <v>169</v>
      </c>
      <c r="AO31" s="10" t="s">
        <v>163</v>
      </c>
      <c r="AQ31" s="12"/>
      <c r="AR31" s="10" t="s">
        <v>163</v>
      </c>
      <c r="AS31" s="10" t="s">
        <v>163</v>
      </c>
      <c r="AT31" s="10" t="s">
        <v>165</v>
      </c>
      <c r="AU31" s="10" t="s">
        <v>165</v>
      </c>
      <c r="AV31">
        <v>0</v>
      </c>
      <c r="AW31">
        <v>0</v>
      </c>
      <c r="AX31" s="10" t="s">
        <v>160</v>
      </c>
      <c r="AY31">
        <v>0</v>
      </c>
      <c r="AZ31">
        <v>0</v>
      </c>
      <c r="BA31" s="10" t="s">
        <v>160</v>
      </c>
      <c r="BB31">
        <v>0</v>
      </c>
      <c r="BC31">
        <v>0</v>
      </c>
      <c r="BD31" s="10" t="s">
        <v>160</v>
      </c>
      <c r="BE31">
        <v>0</v>
      </c>
      <c r="BF31">
        <v>0</v>
      </c>
      <c r="BG31" s="10" t="s">
        <v>160</v>
      </c>
      <c r="BJ31" s="10" t="s">
        <v>166</v>
      </c>
      <c r="BK31" s="10" t="s">
        <v>163</v>
      </c>
      <c r="BL31" s="10" t="s">
        <v>167</v>
      </c>
      <c r="BO31" s="10" t="s">
        <v>163</v>
      </c>
      <c r="BP31" s="10" t="s">
        <v>163</v>
      </c>
      <c r="BQ31" s="10" t="s">
        <v>163</v>
      </c>
      <c r="BR31" s="10" t="s">
        <v>163</v>
      </c>
      <c r="BS31" s="10" t="s">
        <v>206</v>
      </c>
      <c r="BT31" s="10" t="s">
        <v>169</v>
      </c>
      <c r="BU31" s="10" t="s">
        <v>163</v>
      </c>
      <c r="BV31" s="10" t="s">
        <v>163</v>
      </c>
      <c r="BW31" s="10" t="s">
        <v>163</v>
      </c>
      <c r="BX31" s="10" t="s">
        <v>163</v>
      </c>
      <c r="BY31" s="10" t="s">
        <v>163</v>
      </c>
      <c r="BZ31" s="10" t="s">
        <v>165</v>
      </c>
      <c r="CA31">
        <v>0</v>
      </c>
      <c r="CB31">
        <v>0</v>
      </c>
      <c r="CC31">
        <v>0</v>
      </c>
      <c r="CD31" s="12"/>
      <c r="CE31" s="12"/>
      <c r="CF31" s="10" t="s">
        <v>163</v>
      </c>
      <c r="CG31" s="13"/>
      <c r="CI31" s="10" t="s">
        <v>163</v>
      </c>
      <c r="CL31" s="10" t="s">
        <v>163</v>
      </c>
      <c r="CO31" s="10" t="s">
        <v>163</v>
      </c>
      <c r="CR31" s="10" t="s">
        <v>163</v>
      </c>
      <c r="CS31" s="10" t="s">
        <v>163</v>
      </c>
      <c r="CT31" s="10" t="s">
        <v>163</v>
      </c>
      <c r="CU31" s="10" t="s">
        <v>163</v>
      </c>
      <c r="CV31" s="10" t="s">
        <v>163</v>
      </c>
      <c r="CW31" s="10" t="s">
        <v>163</v>
      </c>
      <c r="CX31" s="12"/>
      <c r="CY31" s="10" t="s">
        <v>163</v>
      </c>
      <c r="CZ31" s="10" t="s">
        <v>163</v>
      </c>
      <c r="DA31" s="10" t="s">
        <v>163</v>
      </c>
      <c r="DB31" s="10" t="s">
        <v>163</v>
      </c>
      <c r="DC31" s="10" t="s">
        <v>163</v>
      </c>
      <c r="DD31" s="10" t="s">
        <v>163</v>
      </c>
      <c r="DE31" s="10" t="s">
        <v>163</v>
      </c>
      <c r="DF31">
        <v>0</v>
      </c>
      <c r="DG31" s="10" t="s">
        <v>163</v>
      </c>
      <c r="DH31" s="10" t="s">
        <v>170</v>
      </c>
      <c r="DI31" s="10" t="s">
        <v>163</v>
      </c>
      <c r="DJ31" s="10" t="s">
        <v>163</v>
      </c>
      <c r="DK31" s="10" t="s">
        <v>163</v>
      </c>
      <c r="DL31" s="10" t="s">
        <v>171</v>
      </c>
      <c r="DM31" s="10" t="s">
        <v>156</v>
      </c>
      <c r="DN31" s="10" t="s">
        <v>163</v>
      </c>
      <c r="DO31" s="10" t="s">
        <v>163</v>
      </c>
      <c r="DP31" s="10" t="s">
        <v>163</v>
      </c>
      <c r="DQ31" s="10" t="s">
        <v>163</v>
      </c>
      <c r="DR31" s="10" t="s">
        <v>163</v>
      </c>
      <c r="DS31" s="10" t="s">
        <v>163</v>
      </c>
      <c r="DT31" s="10" t="s">
        <v>163</v>
      </c>
      <c r="DU31" s="10" t="s">
        <v>163</v>
      </c>
    </row>
    <row r="32" spans="2:125" x14ac:dyDescent="0.25">
      <c r="B32">
        <v>12821</v>
      </c>
      <c r="C32" s="12">
        <v>42282</v>
      </c>
      <c r="D32" s="13">
        <v>0</v>
      </c>
      <c r="E32" s="10" t="s">
        <v>148</v>
      </c>
      <c r="F32" s="10" t="s">
        <v>149</v>
      </c>
      <c r="G32" s="10" t="s">
        <v>150</v>
      </c>
      <c r="H32" s="10" t="s">
        <v>207</v>
      </c>
      <c r="I32" s="10" t="s">
        <v>152</v>
      </c>
      <c r="J32" s="10" t="s">
        <v>153</v>
      </c>
      <c r="K32" s="10" t="s">
        <v>154</v>
      </c>
      <c r="L32">
        <v>10</v>
      </c>
      <c r="M32" s="10" t="s">
        <v>155</v>
      </c>
      <c r="N32">
        <v>480</v>
      </c>
      <c r="O32" s="10" t="s">
        <v>156</v>
      </c>
      <c r="P32">
        <v>33.119999999999997</v>
      </c>
      <c r="Q32" s="21">
        <v>47.79</v>
      </c>
      <c r="R32" s="21">
        <f t="shared" si="1"/>
        <v>7041.6</v>
      </c>
      <c r="S32">
        <v>0</v>
      </c>
      <c r="T32">
        <v>0</v>
      </c>
      <c r="U32">
        <v>0</v>
      </c>
      <c r="V32">
        <v>0</v>
      </c>
      <c r="W32" s="10" t="s">
        <v>163</v>
      </c>
      <c r="Z32" s="10" t="s">
        <v>158</v>
      </c>
      <c r="AA32" s="10" t="s">
        <v>158</v>
      </c>
      <c r="AB32" s="10" t="s">
        <v>159</v>
      </c>
      <c r="AC32" s="10" t="s">
        <v>160</v>
      </c>
      <c r="AD32" s="10" t="s">
        <v>161</v>
      </c>
      <c r="AE32" s="10" t="s">
        <v>162</v>
      </c>
      <c r="AF32" s="10" t="s">
        <v>163</v>
      </c>
      <c r="AG32" s="10" t="s">
        <v>163</v>
      </c>
      <c r="AH32" s="10" t="s">
        <v>163</v>
      </c>
      <c r="AI32" s="10" t="s">
        <v>163</v>
      </c>
      <c r="AJ32" s="10" t="s">
        <v>163</v>
      </c>
      <c r="AK32" s="12">
        <v>42287</v>
      </c>
      <c r="AL32" s="12">
        <v>42288</v>
      </c>
      <c r="AM32" s="10" t="s">
        <v>164</v>
      </c>
      <c r="AN32">
        <v>48</v>
      </c>
      <c r="AO32" s="10" t="s">
        <v>163</v>
      </c>
      <c r="AQ32" s="12"/>
      <c r="AR32" s="10" t="s">
        <v>163</v>
      </c>
      <c r="AS32" s="10" t="s">
        <v>163</v>
      </c>
      <c r="AT32" s="10" t="s">
        <v>165</v>
      </c>
      <c r="AU32" s="10" t="s">
        <v>165</v>
      </c>
      <c r="AV32">
        <v>0</v>
      </c>
      <c r="AW32">
        <v>0</v>
      </c>
      <c r="AX32" s="10" t="s">
        <v>160</v>
      </c>
      <c r="AY32">
        <v>0</v>
      </c>
      <c r="AZ32">
        <v>0</v>
      </c>
      <c r="BA32" s="10" t="s">
        <v>160</v>
      </c>
      <c r="BB32">
        <v>0</v>
      </c>
      <c r="BC32">
        <v>0</v>
      </c>
      <c r="BD32" s="10" t="s">
        <v>160</v>
      </c>
      <c r="BE32">
        <v>0</v>
      </c>
      <c r="BF32">
        <v>0</v>
      </c>
      <c r="BG32" s="10" t="s">
        <v>160</v>
      </c>
      <c r="BJ32" s="10" t="s">
        <v>166</v>
      </c>
      <c r="BK32" s="10" t="s">
        <v>163</v>
      </c>
      <c r="BL32" s="10" t="s">
        <v>167</v>
      </c>
      <c r="BO32" s="10" t="s">
        <v>163</v>
      </c>
      <c r="BP32" s="10" t="s">
        <v>163</v>
      </c>
      <c r="BQ32" s="10" t="s">
        <v>163</v>
      </c>
      <c r="BR32" s="10" t="s">
        <v>163</v>
      </c>
      <c r="BS32" s="10" t="s">
        <v>208</v>
      </c>
      <c r="BT32" s="10" t="s">
        <v>169</v>
      </c>
      <c r="BU32" s="10" t="s">
        <v>163</v>
      </c>
      <c r="BV32" s="10" t="s">
        <v>163</v>
      </c>
      <c r="BW32" s="10" t="s">
        <v>163</v>
      </c>
      <c r="BX32" s="10" t="s">
        <v>163</v>
      </c>
      <c r="BY32" s="10" t="s">
        <v>163</v>
      </c>
      <c r="BZ32" s="10" t="s">
        <v>165</v>
      </c>
      <c r="CA32">
        <v>0</v>
      </c>
      <c r="CB32">
        <v>0</v>
      </c>
      <c r="CC32">
        <v>0</v>
      </c>
      <c r="CD32" s="12"/>
      <c r="CE32" s="12"/>
      <c r="CF32" s="10" t="s">
        <v>163</v>
      </c>
      <c r="CG32" s="13"/>
      <c r="CI32" s="10" t="s">
        <v>163</v>
      </c>
      <c r="CL32" s="10" t="s">
        <v>163</v>
      </c>
      <c r="CO32" s="10" t="s">
        <v>163</v>
      </c>
      <c r="CR32" s="10" t="s">
        <v>163</v>
      </c>
      <c r="CS32" s="10" t="s">
        <v>163</v>
      </c>
      <c r="CT32" s="10" t="s">
        <v>163</v>
      </c>
      <c r="CU32" s="10" t="s">
        <v>163</v>
      </c>
      <c r="CV32" s="10" t="s">
        <v>163</v>
      </c>
      <c r="CW32" s="10" t="s">
        <v>163</v>
      </c>
      <c r="CX32" s="12"/>
      <c r="CY32" s="10" t="s">
        <v>163</v>
      </c>
      <c r="CZ32" s="10" t="s">
        <v>163</v>
      </c>
      <c r="DA32" s="10" t="s">
        <v>163</v>
      </c>
      <c r="DB32" s="10" t="s">
        <v>163</v>
      </c>
      <c r="DC32" s="10" t="s">
        <v>163</v>
      </c>
      <c r="DD32" s="10" t="s">
        <v>163</v>
      </c>
      <c r="DE32" s="10" t="s">
        <v>163</v>
      </c>
      <c r="DF32">
        <v>0</v>
      </c>
      <c r="DG32" s="10" t="s">
        <v>163</v>
      </c>
      <c r="DH32" s="10" t="s">
        <v>170</v>
      </c>
      <c r="DI32" s="10" t="s">
        <v>163</v>
      </c>
      <c r="DJ32" s="10" t="s">
        <v>163</v>
      </c>
      <c r="DK32" s="10" t="s">
        <v>163</v>
      </c>
      <c r="DL32" s="10" t="s">
        <v>171</v>
      </c>
      <c r="DM32" s="10" t="s">
        <v>156</v>
      </c>
      <c r="DN32" s="10" t="s">
        <v>163</v>
      </c>
      <c r="DO32" s="10" t="s">
        <v>163</v>
      </c>
      <c r="DP32" s="10" t="s">
        <v>163</v>
      </c>
      <c r="DQ32" s="10" t="s">
        <v>163</v>
      </c>
      <c r="DR32" s="10" t="s">
        <v>163</v>
      </c>
      <c r="DS32" s="10" t="s">
        <v>163</v>
      </c>
      <c r="DT32" s="10" t="s">
        <v>163</v>
      </c>
      <c r="DU32" s="10" t="s">
        <v>163</v>
      </c>
    </row>
    <row r="33" spans="2:125" x14ac:dyDescent="0.25">
      <c r="B33">
        <v>12823</v>
      </c>
      <c r="C33" s="12">
        <v>42282</v>
      </c>
      <c r="D33" s="13">
        <v>0</v>
      </c>
      <c r="E33" s="10" t="s">
        <v>148</v>
      </c>
      <c r="F33" s="10" t="s">
        <v>149</v>
      </c>
      <c r="G33" s="10" t="s">
        <v>150</v>
      </c>
      <c r="H33" s="10" t="s">
        <v>207</v>
      </c>
      <c r="I33" s="10" t="s">
        <v>152</v>
      </c>
      <c r="J33" s="10" t="s">
        <v>153</v>
      </c>
      <c r="K33" s="10" t="s">
        <v>172</v>
      </c>
      <c r="L33">
        <v>-10</v>
      </c>
      <c r="M33" s="10" t="s">
        <v>155</v>
      </c>
      <c r="N33">
        <v>-480</v>
      </c>
      <c r="O33" s="10" t="s">
        <v>156</v>
      </c>
      <c r="P33">
        <v>34.119999999999997</v>
      </c>
      <c r="Q33" s="21">
        <v>47.79</v>
      </c>
      <c r="R33" s="21">
        <f t="shared" si="1"/>
        <v>-6561.6</v>
      </c>
      <c r="S33">
        <v>0</v>
      </c>
      <c r="T33">
        <v>0</v>
      </c>
      <c r="U33">
        <v>0</v>
      </c>
      <c r="V33">
        <v>0</v>
      </c>
      <c r="W33" s="10" t="s">
        <v>163</v>
      </c>
      <c r="Z33" s="10" t="s">
        <v>158</v>
      </c>
      <c r="AA33" s="10" t="s">
        <v>158</v>
      </c>
      <c r="AB33" s="10" t="s">
        <v>159</v>
      </c>
      <c r="AC33" s="10" t="s">
        <v>160</v>
      </c>
      <c r="AD33" s="10" t="s">
        <v>161</v>
      </c>
      <c r="AE33" s="10" t="s">
        <v>162</v>
      </c>
      <c r="AF33" s="10" t="s">
        <v>163</v>
      </c>
      <c r="AG33" s="10" t="s">
        <v>163</v>
      </c>
      <c r="AH33" s="10" t="s">
        <v>163</v>
      </c>
      <c r="AI33" s="10" t="s">
        <v>163</v>
      </c>
      <c r="AJ33" s="10" t="s">
        <v>163</v>
      </c>
      <c r="AK33" s="12">
        <v>42287</v>
      </c>
      <c r="AL33" s="12">
        <v>42288</v>
      </c>
      <c r="AM33" s="10" t="s">
        <v>164</v>
      </c>
      <c r="AN33">
        <v>48</v>
      </c>
      <c r="AO33" s="10" t="s">
        <v>163</v>
      </c>
      <c r="AQ33" s="12"/>
      <c r="AR33" s="10" t="s">
        <v>163</v>
      </c>
      <c r="AS33" s="10" t="s">
        <v>163</v>
      </c>
      <c r="AT33" s="10" t="s">
        <v>165</v>
      </c>
      <c r="AU33" s="10" t="s">
        <v>165</v>
      </c>
      <c r="AV33">
        <v>0</v>
      </c>
      <c r="AW33">
        <v>0</v>
      </c>
      <c r="AX33" s="10" t="s">
        <v>160</v>
      </c>
      <c r="AY33">
        <v>0</v>
      </c>
      <c r="AZ33">
        <v>0</v>
      </c>
      <c r="BA33" s="10" t="s">
        <v>160</v>
      </c>
      <c r="BB33">
        <v>0</v>
      </c>
      <c r="BC33">
        <v>0</v>
      </c>
      <c r="BD33" s="10" t="s">
        <v>160</v>
      </c>
      <c r="BE33">
        <v>0</v>
      </c>
      <c r="BF33">
        <v>0</v>
      </c>
      <c r="BG33" s="10" t="s">
        <v>160</v>
      </c>
      <c r="BJ33" s="10" t="s">
        <v>166</v>
      </c>
      <c r="BK33" s="10" t="s">
        <v>163</v>
      </c>
      <c r="BL33" s="10" t="s">
        <v>167</v>
      </c>
      <c r="BO33" s="10" t="s">
        <v>163</v>
      </c>
      <c r="BP33" s="10" t="s">
        <v>163</v>
      </c>
      <c r="BQ33" s="10" t="s">
        <v>163</v>
      </c>
      <c r="BR33" s="10" t="s">
        <v>163</v>
      </c>
      <c r="BS33" s="10" t="s">
        <v>209</v>
      </c>
      <c r="BT33" s="10" t="s">
        <v>169</v>
      </c>
      <c r="BU33" s="10" t="s">
        <v>163</v>
      </c>
      <c r="BV33" s="10" t="s">
        <v>163</v>
      </c>
      <c r="BW33" s="10" t="s">
        <v>163</v>
      </c>
      <c r="BX33" s="10" t="s">
        <v>163</v>
      </c>
      <c r="BY33" s="10" t="s">
        <v>163</v>
      </c>
      <c r="BZ33" s="10" t="s">
        <v>165</v>
      </c>
      <c r="CA33">
        <v>0</v>
      </c>
      <c r="CB33">
        <v>0</v>
      </c>
      <c r="CC33">
        <v>0</v>
      </c>
      <c r="CD33" s="12"/>
      <c r="CE33" s="12"/>
      <c r="CF33" s="10" t="s">
        <v>163</v>
      </c>
      <c r="CG33" s="13"/>
      <c r="CI33" s="10" t="s">
        <v>163</v>
      </c>
      <c r="CL33" s="10" t="s">
        <v>163</v>
      </c>
      <c r="CO33" s="10" t="s">
        <v>163</v>
      </c>
      <c r="CR33" s="10" t="s">
        <v>163</v>
      </c>
      <c r="CS33" s="10" t="s">
        <v>163</v>
      </c>
      <c r="CT33" s="10" t="s">
        <v>163</v>
      </c>
      <c r="CU33" s="10" t="s">
        <v>163</v>
      </c>
      <c r="CV33" s="10" t="s">
        <v>163</v>
      </c>
      <c r="CW33" s="10" t="s">
        <v>163</v>
      </c>
      <c r="CX33" s="12"/>
      <c r="CY33" s="10" t="s">
        <v>163</v>
      </c>
      <c r="CZ33" s="10" t="s">
        <v>163</v>
      </c>
      <c r="DA33" s="10" t="s">
        <v>163</v>
      </c>
      <c r="DB33" s="10" t="s">
        <v>163</v>
      </c>
      <c r="DC33" s="10" t="s">
        <v>163</v>
      </c>
      <c r="DD33" s="10" t="s">
        <v>163</v>
      </c>
      <c r="DE33" s="10" t="s">
        <v>163</v>
      </c>
      <c r="DF33">
        <v>0</v>
      </c>
      <c r="DG33" s="10" t="s">
        <v>163</v>
      </c>
      <c r="DH33" s="10" t="s">
        <v>170</v>
      </c>
      <c r="DI33" s="10" t="s">
        <v>163</v>
      </c>
      <c r="DJ33" s="10" t="s">
        <v>163</v>
      </c>
      <c r="DK33" s="10" t="s">
        <v>163</v>
      </c>
      <c r="DL33" s="10" t="s">
        <v>171</v>
      </c>
      <c r="DM33" s="10" t="s">
        <v>156</v>
      </c>
      <c r="DN33" s="10" t="s">
        <v>163</v>
      </c>
      <c r="DO33" s="10" t="s">
        <v>163</v>
      </c>
      <c r="DP33" s="10" t="s">
        <v>163</v>
      </c>
      <c r="DQ33" s="10" t="s">
        <v>163</v>
      </c>
      <c r="DR33" s="10" t="s">
        <v>163</v>
      </c>
      <c r="DS33" s="10" t="s">
        <v>163</v>
      </c>
      <c r="DT33" s="10" t="s">
        <v>163</v>
      </c>
      <c r="DU33" s="10" t="s">
        <v>163</v>
      </c>
    </row>
    <row r="34" spans="2:125" x14ac:dyDescent="0.25">
      <c r="B34">
        <v>12825</v>
      </c>
      <c r="C34" s="12">
        <v>42282</v>
      </c>
      <c r="D34" s="13">
        <v>0</v>
      </c>
      <c r="E34" s="10" t="s">
        <v>148</v>
      </c>
      <c r="F34" s="10" t="s">
        <v>149</v>
      </c>
      <c r="G34" s="10" t="s">
        <v>150</v>
      </c>
      <c r="H34" s="10" t="s">
        <v>207</v>
      </c>
      <c r="I34" s="10" t="s">
        <v>152</v>
      </c>
      <c r="J34" s="10" t="s">
        <v>153</v>
      </c>
      <c r="K34" s="10" t="s">
        <v>154</v>
      </c>
      <c r="L34">
        <v>10</v>
      </c>
      <c r="M34" s="10" t="s">
        <v>155</v>
      </c>
      <c r="N34">
        <v>480</v>
      </c>
      <c r="O34" s="10" t="s">
        <v>156</v>
      </c>
      <c r="P34">
        <v>35.119999999999997</v>
      </c>
      <c r="Q34" s="21">
        <v>47.79</v>
      </c>
      <c r="R34" s="21">
        <f t="shared" si="1"/>
        <v>6081.6</v>
      </c>
      <c r="S34">
        <v>0</v>
      </c>
      <c r="T34">
        <v>0</v>
      </c>
      <c r="U34">
        <v>0</v>
      </c>
      <c r="V34">
        <v>0</v>
      </c>
      <c r="W34" s="10" t="s">
        <v>163</v>
      </c>
      <c r="Z34" s="10" t="s">
        <v>158</v>
      </c>
      <c r="AA34" s="10" t="s">
        <v>158</v>
      </c>
      <c r="AB34" s="10" t="s">
        <v>159</v>
      </c>
      <c r="AC34" s="10" t="s">
        <v>160</v>
      </c>
      <c r="AD34" s="10" t="s">
        <v>161</v>
      </c>
      <c r="AE34" s="10" t="s">
        <v>162</v>
      </c>
      <c r="AF34" s="10" t="s">
        <v>163</v>
      </c>
      <c r="AG34" s="10" t="s">
        <v>163</v>
      </c>
      <c r="AH34" s="10" t="s">
        <v>163</v>
      </c>
      <c r="AI34" s="10" t="s">
        <v>163</v>
      </c>
      <c r="AJ34" s="10" t="s">
        <v>163</v>
      </c>
      <c r="AK34" s="12">
        <v>42287</v>
      </c>
      <c r="AL34" s="12">
        <v>42288</v>
      </c>
      <c r="AM34" s="10" t="s">
        <v>164</v>
      </c>
      <c r="AN34">
        <v>48</v>
      </c>
      <c r="AO34" s="10" t="s">
        <v>163</v>
      </c>
      <c r="AQ34" s="12"/>
      <c r="AR34" s="10" t="s">
        <v>163</v>
      </c>
      <c r="AS34" s="10" t="s">
        <v>163</v>
      </c>
      <c r="AT34" s="10" t="s">
        <v>165</v>
      </c>
      <c r="AU34" s="10" t="s">
        <v>165</v>
      </c>
      <c r="AV34">
        <v>0</v>
      </c>
      <c r="AW34">
        <v>0</v>
      </c>
      <c r="AX34" s="10" t="s">
        <v>160</v>
      </c>
      <c r="AY34">
        <v>0</v>
      </c>
      <c r="AZ34">
        <v>0</v>
      </c>
      <c r="BA34" s="10" t="s">
        <v>160</v>
      </c>
      <c r="BB34">
        <v>0</v>
      </c>
      <c r="BC34">
        <v>0</v>
      </c>
      <c r="BD34" s="10" t="s">
        <v>160</v>
      </c>
      <c r="BE34">
        <v>0</v>
      </c>
      <c r="BF34">
        <v>0</v>
      </c>
      <c r="BG34" s="10" t="s">
        <v>160</v>
      </c>
      <c r="BJ34" s="10" t="s">
        <v>166</v>
      </c>
      <c r="BK34" s="10" t="s">
        <v>163</v>
      </c>
      <c r="BL34" s="10" t="s">
        <v>167</v>
      </c>
      <c r="BO34" s="10" t="s">
        <v>163</v>
      </c>
      <c r="BP34" s="10" t="s">
        <v>163</v>
      </c>
      <c r="BQ34" s="10" t="s">
        <v>163</v>
      </c>
      <c r="BR34" s="10" t="s">
        <v>163</v>
      </c>
      <c r="BS34" s="10" t="s">
        <v>210</v>
      </c>
      <c r="BT34" s="10" t="s">
        <v>169</v>
      </c>
      <c r="BU34" s="10" t="s">
        <v>163</v>
      </c>
      <c r="BV34" s="10" t="s">
        <v>163</v>
      </c>
      <c r="BW34" s="10" t="s">
        <v>163</v>
      </c>
      <c r="BX34" s="10" t="s">
        <v>163</v>
      </c>
      <c r="BY34" s="10" t="s">
        <v>163</v>
      </c>
      <c r="BZ34" s="10" t="s">
        <v>165</v>
      </c>
      <c r="CA34">
        <v>0</v>
      </c>
      <c r="CB34">
        <v>0</v>
      </c>
      <c r="CC34">
        <v>0</v>
      </c>
      <c r="CD34" s="12"/>
      <c r="CE34" s="12"/>
      <c r="CF34" s="10" t="s">
        <v>163</v>
      </c>
      <c r="CG34" s="13"/>
      <c r="CI34" s="10" t="s">
        <v>163</v>
      </c>
      <c r="CL34" s="10" t="s">
        <v>163</v>
      </c>
      <c r="CO34" s="10" t="s">
        <v>163</v>
      </c>
      <c r="CR34" s="10" t="s">
        <v>163</v>
      </c>
      <c r="CS34" s="10" t="s">
        <v>163</v>
      </c>
      <c r="CT34" s="10" t="s">
        <v>163</v>
      </c>
      <c r="CU34" s="10" t="s">
        <v>163</v>
      </c>
      <c r="CV34" s="10" t="s">
        <v>163</v>
      </c>
      <c r="CW34" s="10" t="s">
        <v>163</v>
      </c>
      <c r="CX34" s="12"/>
      <c r="CY34" s="10" t="s">
        <v>163</v>
      </c>
      <c r="CZ34" s="10" t="s">
        <v>163</v>
      </c>
      <c r="DA34" s="10" t="s">
        <v>163</v>
      </c>
      <c r="DB34" s="10" t="s">
        <v>163</v>
      </c>
      <c r="DC34" s="10" t="s">
        <v>163</v>
      </c>
      <c r="DD34" s="10" t="s">
        <v>163</v>
      </c>
      <c r="DE34" s="10" t="s">
        <v>163</v>
      </c>
      <c r="DF34">
        <v>0</v>
      </c>
      <c r="DG34" s="10" t="s">
        <v>163</v>
      </c>
      <c r="DH34" s="10" t="s">
        <v>170</v>
      </c>
      <c r="DI34" s="10" t="s">
        <v>163</v>
      </c>
      <c r="DJ34" s="10" t="s">
        <v>163</v>
      </c>
      <c r="DK34" s="10" t="s">
        <v>163</v>
      </c>
      <c r="DL34" s="10" t="s">
        <v>171</v>
      </c>
      <c r="DM34" s="10" t="s">
        <v>156</v>
      </c>
      <c r="DN34" s="10" t="s">
        <v>163</v>
      </c>
      <c r="DO34" s="10" t="s">
        <v>163</v>
      </c>
      <c r="DP34" s="10" t="s">
        <v>163</v>
      </c>
      <c r="DQ34" s="10" t="s">
        <v>163</v>
      </c>
      <c r="DR34" s="10" t="s">
        <v>163</v>
      </c>
      <c r="DS34" s="10" t="s">
        <v>163</v>
      </c>
      <c r="DT34" s="10" t="s">
        <v>163</v>
      </c>
      <c r="DU34" s="10" t="s">
        <v>163</v>
      </c>
    </row>
    <row r="35" spans="2:125" x14ac:dyDescent="0.25">
      <c r="B35">
        <v>12827</v>
      </c>
      <c r="C35" s="12">
        <v>42275</v>
      </c>
      <c r="D35" s="13">
        <v>0</v>
      </c>
      <c r="E35" s="10" t="s">
        <v>148</v>
      </c>
      <c r="F35" s="10" t="s">
        <v>149</v>
      </c>
      <c r="G35" s="10" t="s">
        <v>150</v>
      </c>
      <c r="H35" s="10" t="s">
        <v>211</v>
      </c>
      <c r="I35" s="10" t="s">
        <v>152</v>
      </c>
      <c r="J35" s="10" t="s">
        <v>153</v>
      </c>
      <c r="K35" s="10" t="s">
        <v>154</v>
      </c>
      <c r="L35">
        <v>10</v>
      </c>
      <c r="M35" s="10" t="s">
        <v>155</v>
      </c>
      <c r="N35">
        <v>480</v>
      </c>
      <c r="O35" s="10" t="s">
        <v>156</v>
      </c>
      <c r="P35">
        <v>33.119999999999997</v>
      </c>
      <c r="Q35" s="21">
        <v>44.02</v>
      </c>
      <c r="R35" s="21">
        <f t="shared" si="1"/>
        <v>5232.0000000000027</v>
      </c>
      <c r="S35">
        <v>0</v>
      </c>
      <c r="T35">
        <v>0</v>
      </c>
      <c r="U35">
        <v>0</v>
      </c>
      <c r="V35">
        <v>0</v>
      </c>
      <c r="W35" s="10" t="s">
        <v>163</v>
      </c>
      <c r="Z35" s="10" t="s">
        <v>158</v>
      </c>
      <c r="AA35" s="10" t="s">
        <v>158</v>
      </c>
      <c r="AB35" s="10" t="s">
        <v>159</v>
      </c>
      <c r="AC35" s="10" t="s">
        <v>160</v>
      </c>
      <c r="AD35" s="10" t="s">
        <v>161</v>
      </c>
      <c r="AE35" s="10" t="s">
        <v>162</v>
      </c>
      <c r="AF35" s="10" t="s">
        <v>163</v>
      </c>
      <c r="AG35" s="10" t="s">
        <v>163</v>
      </c>
      <c r="AH35" s="10" t="s">
        <v>163</v>
      </c>
      <c r="AI35" s="10" t="s">
        <v>163</v>
      </c>
      <c r="AJ35" s="10" t="s">
        <v>163</v>
      </c>
      <c r="AK35" s="12">
        <v>42280</v>
      </c>
      <c r="AL35" s="12">
        <v>42281</v>
      </c>
      <c r="AM35" s="10" t="s">
        <v>164</v>
      </c>
      <c r="AN35">
        <v>48</v>
      </c>
      <c r="AO35" s="10" t="s">
        <v>163</v>
      </c>
      <c r="AQ35" s="12"/>
      <c r="AR35" s="10" t="s">
        <v>163</v>
      </c>
      <c r="AS35" s="10" t="s">
        <v>163</v>
      </c>
      <c r="AT35" s="10" t="s">
        <v>165</v>
      </c>
      <c r="AU35" s="10" t="s">
        <v>165</v>
      </c>
      <c r="AV35">
        <v>0</v>
      </c>
      <c r="AW35">
        <v>0</v>
      </c>
      <c r="AX35" s="10" t="s">
        <v>160</v>
      </c>
      <c r="AY35">
        <v>0</v>
      </c>
      <c r="AZ35">
        <v>0</v>
      </c>
      <c r="BA35" s="10" t="s">
        <v>160</v>
      </c>
      <c r="BB35">
        <v>0</v>
      </c>
      <c r="BC35">
        <v>0</v>
      </c>
      <c r="BD35" s="10" t="s">
        <v>160</v>
      </c>
      <c r="BE35">
        <v>0</v>
      </c>
      <c r="BF35">
        <v>0</v>
      </c>
      <c r="BG35" s="10" t="s">
        <v>160</v>
      </c>
      <c r="BJ35" s="10" t="s">
        <v>166</v>
      </c>
      <c r="BK35" s="10" t="s">
        <v>163</v>
      </c>
      <c r="BL35" s="10" t="s">
        <v>167</v>
      </c>
      <c r="BO35" s="10" t="s">
        <v>163</v>
      </c>
      <c r="BP35" s="10" t="s">
        <v>163</v>
      </c>
      <c r="BQ35" s="10" t="s">
        <v>163</v>
      </c>
      <c r="BR35" s="10" t="s">
        <v>163</v>
      </c>
      <c r="BS35" s="10" t="s">
        <v>212</v>
      </c>
      <c r="BT35" s="10" t="s">
        <v>169</v>
      </c>
      <c r="BU35" s="10" t="s">
        <v>163</v>
      </c>
      <c r="BV35" s="10" t="s">
        <v>163</v>
      </c>
      <c r="BW35" s="10" t="s">
        <v>163</v>
      </c>
      <c r="BX35" s="10" t="s">
        <v>163</v>
      </c>
      <c r="BY35" s="10" t="s">
        <v>163</v>
      </c>
      <c r="BZ35" s="10" t="s">
        <v>165</v>
      </c>
      <c r="CA35">
        <v>0</v>
      </c>
      <c r="CB35">
        <v>0</v>
      </c>
      <c r="CC35">
        <v>0</v>
      </c>
      <c r="CD35" s="12"/>
      <c r="CE35" s="12"/>
      <c r="CF35" s="10" t="s">
        <v>163</v>
      </c>
      <c r="CG35" s="13"/>
      <c r="CI35" s="10" t="s">
        <v>163</v>
      </c>
      <c r="CL35" s="10" t="s">
        <v>163</v>
      </c>
      <c r="CO35" s="10" t="s">
        <v>163</v>
      </c>
      <c r="CR35" s="10" t="s">
        <v>163</v>
      </c>
      <c r="CS35" s="10" t="s">
        <v>163</v>
      </c>
      <c r="CT35" s="10" t="s">
        <v>163</v>
      </c>
      <c r="CU35" s="10" t="s">
        <v>163</v>
      </c>
      <c r="CV35" s="10" t="s">
        <v>163</v>
      </c>
      <c r="CW35" s="10" t="s">
        <v>163</v>
      </c>
      <c r="CX35" s="12"/>
      <c r="CY35" s="10" t="s">
        <v>163</v>
      </c>
      <c r="CZ35" s="10" t="s">
        <v>163</v>
      </c>
      <c r="DA35" s="10" t="s">
        <v>163</v>
      </c>
      <c r="DB35" s="10" t="s">
        <v>163</v>
      </c>
      <c r="DC35" s="10" t="s">
        <v>163</v>
      </c>
      <c r="DD35" s="10" t="s">
        <v>163</v>
      </c>
      <c r="DE35" s="10" t="s">
        <v>163</v>
      </c>
      <c r="DF35">
        <v>0</v>
      </c>
      <c r="DG35" s="10" t="s">
        <v>163</v>
      </c>
      <c r="DH35" s="10" t="s">
        <v>170</v>
      </c>
      <c r="DI35" s="10" t="s">
        <v>163</v>
      </c>
      <c r="DJ35" s="10" t="s">
        <v>163</v>
      </c>
      <c r="DK35" s="10" t="s">
        <v>163</v>
      </c>
      <c r="DL35" s="10" t="s">
        <v>171</v>
      </c>
      <c r="DM35" s="10" t="s">
        <v>156</v>
      </c>
      <c r="DN35" s="10" t="s">
        <v>163</v>
      </c>
      <c r="DO35" s="10" t="s">
        <v>163</v>
      </c>
      <c r="DP35" s="10" t="s">
        <v>163</v>
      </c>
      <c r="DQ35" s="10" t="s">
        <v>163</v>
      </c>
      <c r="DR35" s="10" t="s">
        <v>163</v>
      </c>
      <c r="DS35" s="10" t="s">
        <v>163</v>
      </c>
      <c r="DT35" s="10" t="s">
        <v>163</v>
      </c>
      <c r="DU35" s="10" t="s">
        <v>163</v>
      </c>
    </row>
    <row r="36" spans="2:125" x14ac:dyDescent="0.25">
      <c r="B36">
        <v>12829</v>
      </c>
      <c r="C36" s="12">
        <v>42275</v>
      </c>
      <c r="D36" s="13">
        <v>0</v>
      </c>
      <c r="E36" s="10" t="s">
        <v>148</v>
      </c>
      <c r="F36" s="10" t="s">
        <v>149</v>
      </c>
      <c r="G36" s="10" t="s">
        <v>150</v>
      </c>
      <c r="H36" s="10" t="s">
        <v>211</v>
      </c>
      <c r="I36" s="10" t="s">
        <v>152</v>
      </c>
      <c r="J36" s="10" t="s">
        <v>153</v>
      </c>
      <c r="K36" s="10" t="s">
        <v>172</v>
      </c>
      <c r="L36">
        <v>-10</v>
      </c>
      <c r="M36" s="10" t="s">
        <v>155</v>
      </c>
      <c r="N36">
        <v>-480</v>
      </c>
      <c r="O36" s="10" t="s">
        <v>156</v>
      </c>
      <c r="P36">
        <v>34.119999999999997</v>
      </c>
      <c r="Q36" s="21">
        <v>44.02</v>
      </c>
      <c r="R36" s="21">
        <f t="shared" si="1"/>
        <v>-4752.0000000000027</v>
      </c>
      <c r="S36">
        <v>0</v>
      </c>
      <c r="T36">
        <v>0</v>
      </c>
      <c r="U36">
        <v>0</v>
      </c>
      <c r="V36">
        <v>0</v>
      </c>
      <c r="W36" s="10" t="s">
        <v>163</v>
      </c>
      <c r="Z36" s="10" t="s">
        <v>158</v>
      </c>
      <c r="AA36" s="10" t="s">
        <v>158</v>
      </c>
      <c r="AB36" s="10" t="s">
        <v>159</v>
      </c>
      <c r="AC36" s="10" t="s">
        <v>160</v>
      </c>
      <c r="AD36" s="10" t="s">
        <v>161</v>
      </c>
      <c r="AE36" s="10" t="s">
        <v>162</v>
      </c>
      <c r="AF36" s="10" t="s">
        <v>163</v>
      </c>
      <c r="AG36" s="10" t="s">
        <v>163</v>
      </c>
      <c r="AH36" s="10" t="s">
        <v>163</v>
      </c>
      <c r="AI36" s="10" t="s">
        <v>163</v>
      </c>
      <c r="AJ36" s="10" t="s">
        <v>163</v>
      </c>
      <c r="AK36" s="12">
        <v>42280</v>
      </c>
      <c r="AL36" s="12">
        <v>42281</v>
      </c>
      <c r="AM36" s="10" t="s">
        <v>164</v>
      </c>
      <c r="AN36">
        <v>48</v>
      </c>
      <c r="AO36" s="10" t="s">
        <v>163</v>
      </c>
      <c r="AQ36" s="12"/>
      <c r="AR36" s="10" t="s">
        <v>163</v>
      </c>
      <c r="AS36" s="10" t="s">
        <v>163</v>
      </c>
      <c r="AT36" s="10" t="s">
        <v>165</v>
      </c>
      <c r="AU36" s="10" t="s">
        <v>165</v>
      </c>
      <c r="AV36">
        <v>0</v>
      </c>
      <c r="AW36">
        <v>0</v>
      </c>
      <c r="AX36" s="10" t="s">
        <v>160</v>
      </c>
      <c r="AY36">
        <v>0</v>
      </c>
      <c r="AZ36">
        <v>0</v>
      </c>
      <c r="BA36" s="10" t="s">
        <v>160</v>
      </c>
      <c r="BB36">
        <v>0</v>
      </c>
      <c r="BC36">
        <v>0</v>
      </c>
      <c r="BD36" s="10" t="s">
        <v>160</v>
      </c>
      <c r="BE36">
        <v>0</v>
      </c>
      <c r="BF36">
        <v>0</v>
      </c>
      <c r="BG36" s="10" t="s">
        <v>160</v>
      </c>
      <c r="BJ36" s="10" t="s">
        <v>166</v>
      </c>
      <c r="BK36" s="10" t="s">
        <v>163</v>
      </c>
      <c r="BL36" s="10" t="s">
        <v>167</v>
      </c>
      <c r="BO36" s="10" t="s">
        <v>163</v>
      </c>
      <c r="BP36" s="10" t="s">
        <v>163</v>
      </c>
      <c r="BQ36" s="10" t="s">
        <v>163</v>
      </c>
      <c r="BR36" s="10" t="s">
        <v>163</v>
      </c>
      <c r="BS36" s="10" t="s">
        <v>213</v>
      </c>
      <c r="BT36" s="10" t="s">
        <v>169</v>
      </c>
      <c r="BU36" s="10" t="s">
        <v>163</v>
      </c>
      <c r="BV36" s="10" t="s">
        <v>163</v>
      </c>
      <c r="BW36" s="10" t="s">
        <v>163</v>
      </c>
      <c r="BX36" s="10" t="s">
        <v>163</v>
      </c>
      <c r="BY36" s="10" t="s">
        <v>163</v>
      </c>
      <c r="BZ36" s="10" t="s">
        <v>165</v>
      </c>
      <c r="CA36">
        <v>0</v>
      </c>
      <c r="CB36">
        <v>0</v>
      </c>
      <c r="CC36">
        <v>0</v>
      </c>
      <c r="CD36" s="12"/>
      <c r="CE36" s="12"/>
      <c r="CF36" s="10" t="s">
        <v>163</v>
      </c>
      <c r="CG36" s="13"/>
      <c r="CI36" s="10" t="s">
        <v>163</v>
      </c>
      <c r="CL36" s="10" t="s">
        <v>163</v>
      </c>
      <c r="CO36" s="10" t="s">
        <v>163</v>
      </c>
      <c r="CR36" s="10" t="s">
        <v>163</v>
      </c>
      <c r="CS36" s="10" t="s">
        <v>163</v>
      </c>
      <c r="CT36" s="10" t="s">
        <v>163</v>
      </c>
      <c r="CU36" s="10" t="s">
        <v>163</v>
      </c>
      <c r="CV36" s="10" t="s">
        <v>163</v>
      </c>
      <c r="CW36" s="10" t="s">
        <v>163</v>
      </c>
      <c r="CX36" s="12"/>
      <c r="CY36" s="10" t="s">
        <v>163</v>
      </c>
      <c r="CZ36" s="10" t="s">
        <v>163</v>
      </c>
      <c r="DA36" s="10" t="s">
        <v>163</v>
      </c>
      <c r="DB36" s="10" t="s">
        <v>163</v>
      </c>
      <c r="DC36" s="10" t="s">
        <v>163</v>
      </c>
      <c r="DD36" s="10" t="s">
        <v>163</v>
      </c>
      <c r="DE36" s="10" t="s">
        <v>163</v>
      </c>
      <c r="DF36">
        <v>0</v>
      </c>
      <c r="DG36" s="10" t="s">
        <v>163</v>
      </c>
      <c r="DH36" s="10" t="s">
        <v>170</v>
      </c>
      <c r="DI36" s="10" t="s">
        <v>163</v>
      </c>
      <c r="DJ36" s="10" t="s">
        <v>163</v>
      </c>
      <c r="DK36" s="10" t="s">
        <v>163</v>
      </c>
      <c r="DL36" s="10" t="s">
        <v>171</v>
      </c>
      <c r="DM36" s="10" t="s">
        <v>156</v>
      </c>
      <c r="DN36" s="10" t="s">
        <v>163</v>
      </c>
      <c r="DO36" s="10" t="s">
        <v>163</v>
      </c>
      <c r="DP36" s="10" t="s">
        <v>163</v>
      </c>
      <c r="DQ36" s="10" t="s">
        <v>163</v>
      </c>
      <c r="DR36" s="10" t="s">
        <v>163</v>
      </c>
      <c r="DS36" s="10" t="s">
        <v>163</v>
      </c>
      <c r="DT36" s="10" t="s">
        <v>163</v>
      </c>
      <c r="DU36" s="10" t="s">
        <v>163</v>
      </c>
    </row>
    <row r="37" spans="2:125" x14ac:dyDescent="0.25">
      <c r="B37">
        <v>12831</v>
      </c>
      <c r="C37" s="12">
        <v>42275</v>
      </c>
      <c r="D37" s="13">
        <v>0</v>
      </c>
      <c r="E37" s="10" t="s">
        <v>148</v>
      </c>
      <c r="F37" s="10" t="s">
        <v>149</v>
      </c>
      <c r="G37" s="10" t="s">
        <v>150</v>
      </c>
      <c r="H37" s="10" t="s">
        <v>211</v>
      </c>
      <c r="I37" s="10" t="s">
        <v>152</v>
      </c>
      <c r="J37" s="10" t="s">
        <v>153</v>
      </c>
      <c r="K37" s="10" t="s">
        <v>154</v>
      </c>
      <c r="L37">
        <v>10</v>
      </c>
      <c r="M37" s="10" t="s">
        <v>155</v>
      </c>
      <c r="N37">
        <v>480</v>
      </c>
      <c r="O37" s="10" t="s">
        <v>156</v>
      </c>
      <c r="P37">
        <v>35.119999999999997</v>
      </c>
      <c r="Q37" s="21">
        <v>44.02</v>
      </c>
      <c r="R37" s="21">
        <f t="shared" si="1"/>
        <v>4272.0000000000027</v>
      </c>
      <c r="S37">
        <v>0</v>
      </c>
      <c r="T37">
        <v>0</v>
      </c>
      <c r="U37">
        <v>0</v>
      </c>
      <c r="V37">
        <v>0</v>
      </c>
      <c r="W37" s="10" t="s">
        <v>163</v>
      </c>
      <c r="Z37" s="10" t="s">
        <v>158</v>
      </c>
      <c r="AA37" s="10" t="s">
        <v>158</v>
      </c>
      <c r="AB37" s="10" t="s">
        <v>159</v>
      </c>
      <c r="AC37" s="10" t="s">
        <v>160</v>
      </c>
      <c r="AD37" s="10" t="s">
        <v>161</v>
      </c>
      <c r="AE37" s="10" t="s">
        <v>162</v>
      </c>
      <c r="AF37" s="10" t="s">
        <v>163</v>
      </c>
      <c r="AG37" s="10" t="s">
        <v>163</v>
      </c>
      <c r="AH37" s="10" t="s">
        <v>163</v>
      </c>
      <c r="AI37" s="10" t="s">
        <v>163</v>
      </c>
      <c r="AJ37" s="10" t="s">
        <v>163</v>
      </c>
      <c r="AK37" s="12">
        <v>42280</v>
      </c>
      <c r="AL37" s="12">
        <v>42281</v>
      </c>
      <c r="AM37" s="10" t="s">
        <v>164</v>
      </c>
      <c r="AN37">
        <v>48</v>
      </c>
      <c r="AO37" s="10" t="s">
        <v>163</v>
      </c>
      <c r="AQ37" s="12"/>
      <c r="AR37" s="10" t="s">
        <v>163</v>
      </c>
      <c r="AS37" s="10" t="s">
        <v>163</v>
      </c>
      <c r="AT37" s="10" t="s">
        <v>165</v>
      </c>
      <c r="AU37" s="10" t="s">
        <v>165</v>
      </c>
      <c r="AV37">
        <v>0</v>
      </c>
      <c r="AW37">
        <v>0</v>
      </c>
      <c r="AX37" s="10" t="s">
        <v>160</v>
      </c>
      <c r="AY37">
        <v>0</v>
      </c>
      <c r="AZ37">
        <v>0</v>
      </c>
      <c r="BA37" s="10" t="s">
        <v>160</v>
      </c>
      <c r="BB37">
        <v>0</v>
      </c>
      <c r="BC37">
        <v>0</v>
      </c>
      <c r="BD37" s="10" t="s">
        <v>160</v>
      </c>
      <c r="BE37">
        <v>0</v>
      </c>
      <c r="BF37">
        <v>0</v>
      </c>
      <c r="BG37" s="10" t="s">
        <v>160</v>
      </c>
      <c r="BJ37" s="10" t="s">
        <v>166</v>
      </c>
      <c r="BK37" s="10" t="s">
        <v>163</v>
      </c>
      <c r="BL37" s="10" t="s">
        <v>167</v>
      </c>
      <c r="BO37" s="10" t="s">
        <v>163</v>
      </c>
      <c r="BP37" s="10" t="s">
        <v>163</v>
      </c>
      <c r="BQ37" s="10" t="s">
        <v>163</v>
      </c>
      <c r="BR37" s="10" t="s">
        <v>163</v>
      </c>
      <c r="BS37" s="10" t="s">
        <v>214</v>
      </c>
      <c r="BT37" s="10" t="s">
        <v>169</v>
      </c>
      <c r="BU37" s="10" t="s">
        <v>163</v>
      </c>
      <c r="BV37" s="10" t="s">
        <v>163</v>
      </c>
      <c r="BW37" s="10" t="s">
        <v>163</v>
      </c>
      <c r="BX37" s="10" t="s">
        <v>163</v>
      </c>
      <c r="BY37" s="10" t="s">
        <v>163</v>
      </c>
      <c r="BZ37" s="10" t="s">
        <v>165</v>
      </c>
      <c r="CA37">
        <v>0</v>
      </c>
      <c r="CB37">
        <v>0</v>
      </c>
      <c r="CC37">
        <v>0</v>
      </c>
      <c r="CD37" s="12"/>
      <c r="CE37" s="12"/>
      <c r="CF37" s="10" t="s">
        <v>163</v>
      </c>
      <c r="CG37" s="13"/>
      <c r="CI37" s="10" t="s">
        <v>163</v>
      </c>
      <c r="CL37" s="10" t="s">
        <v>163</v>
      </c>
      <c r="CO37" s="10" t="s">
        <v>163</v>
      </c>
      <c r="CR37" s="10" t="s">
        <v>163</v>
      </c>
      <c r="CS37" s="10" t="s">
        <v>163</v>
      </c>
      <c r="CT37" s="10" t="s">
        <v>163</v>
      </c>
      <c r="CU37" s="10" t="s">
        <v>163</v>
      </c>
      <c r="CV37" s="10" t="s">
        <v>163</v>
      </c>
      <c r="CW37" s="10" t="s">
        <v>163</v>
      </c>
      <c r="CX37" s="12"/>
      <c r="CY37" s="10" t="s">
        <v>163</v>
      </c>
      <c r="CZ37" s="10" t="s">
        <v>163</v>
      </c>
      <c r="DA37" s="10" t="s">
        <v>163</v>
      </c>
      <c r="DB37" s="10" t="s">
        <v>163</v>
      </c>
      <c r="DC37" s="10" t="s">
        <v>163</v>
      </c>
      <c r="DD37" s="10" t="s">
        <v>163</v>
      </c>
      <c r="DE37" s="10" t="s">
        <v>163</v>
      </c>
      <c r="DF37">
        <v>0</v>
      </c>
      <c r="DG37" s="10" t="s">
        <v>163</v>
      </c>
      <c r="DH37" s="10" t="s">
        <v>170</v>
      </c>
      <c r="DI37" s="10" t="s">
        <v>163</v>
      </c>
      <c r="DJ37" s="10" t="s">
        <v>163</v>
      </c>
      <c r="DK37" s="10" t="s">
        <v>163</v>
      </c>
      <c r="DL37" s="10" t="s">
        <v>171</v>
      </c>
      <c r="DM37" s="10" t="s">
        <v>156</v>
      </c>
      <c r="DN37" s="10" t="s">
        <v>163</v>
      </c>
      <c r="DO37" s="10" t="s">
        <v>163</v>
      </c>
      <c r="DP37" s="10" t="s">
        <v>163</v>
      </c>
      <c r="DQ37" s="10" t="s">
        <v>163</v>
      </c>
      <c r="DR37" s="10" t="s">
        <v>163</v>
      </c>
      <c r="DS37" s="10" t="s">
        <v>163</v>
      </c>
      <c r="DT37" s="10" t="s">
        <v>163</v>
      </c>
      <c r="DU37" s="10" t="s">
        <v>163</v>
      </c>
    </row>
    <row r="38" spans="2:125" x14ac:dyDescent="0.25">
      <c r="B38">
        <v>12833</v>
      </c>
      <c r="C38" s="12">
        <v>42289</v>
      </c>
      <c r="D38" s="13">
        <v>0</v>
      </c>
      <c r="E38" s="10" t="s">
        <v>148</v>
      </c>
      <c r="F38" s="10" t="s">
        <v>149</v>
      </c>
      <c r="G38" s="10" t="s">
        <v>150</v>
      </c>
      <c r="H38" s="10" t="s">
        <v>215</v>
      </c>
      <c r="I38" s="10" t="s">
        <v>152</v>
      </c>
      <c r="J38" s="10" t="s">
        <v>153</v>
      </c>
      <c r="K38" s="10" t="s">
        <v>154</v>
      </c>
      <c r="L38">
        <v>10</v>
      </c>
      <c r="M38" s="10" t="s">
        <v>155</v>
      </c>
      <c r="N38">
        <v>480</v>
      </c>
      <c r="O38" s="10" t="s">
        <v>156</v>
      </c>
      <c r="P38">
        <v>33.119999999999997</v>
      </c>
      <c r="Q38" s="16">
        <v>45.75</v>
      </c>
      <c r="R38" s="16">
        <f t="shared" si="1"/>
        <v>6062.4000000000015</v>
      </c>
      <c r="S38">
        <v>45.75</v>
      </c>
      <c r="T38">
        <v>48</v>
      </c>
      <c r="U38">
        <v>0</v>
      </c>
      <c r="V38">
        <v>0</v>
      </c>
      <c r="W38" s="10" t="s">
        <v>157</v>
      </c>
      <c r="Z38" s="10" t="s">
        <v>158</v>
      </c>
      <c r="AA38" s="10" t="s">
        <v>158</v>
      </c>
      <c r="AB38" s="10" t="s">
        <v>159</v>
      </c>
      <c r="AC38" s="10" t="s">
        <v>160</v>
      </c>
      <c r="AD38" s="10" t="s">
        <v>161</v>
      </c>
      <c r="AE38" s="10" t="s">
        <v>162</v>
      </c>
      <c r="AF38" s="10" t="s">
        <v>163</v>
      </c>
      <c r="AG38" s="10" t="s">
        <v>163</v>
      </c>
      <c r="AH38" s="10" t="s">
        <v>163</v>
      </c>
      <c r="AI38" s="10" t="s">
        <v>163</v>
      </c>
      <c r="AJ38" s="10" t="s">
        <v>163</v>
      </c>
      <c r="AK38" s="12">
        <v>42294</v>
      </c>
      <c r="AL38" s="12">
        <v>42295</v>
      </c>
      <c r="AM38" s="10" t="s">
        <v>164</v>
      </c>
      <c r="AN38">
        <v>48</v>
      </c>
      <c r="AO38" s="10" t="s">
        <v>163</v>
      </c>
      <c r="AQ38" s="12"/>
      <c r="AR38" s="10" t="s">
        <v>163</v>
      </c>
      <c r="AS38" s="10" t="s">
        <v>163</v>
      </c>
      <c r="AT38" s="10" t="s">
        <v>165</v>
      </c>
      <c r="AU38" s="10" t="s">
        <v>165</v>
      </c>
      <c r="AV38">
        <v>0</v>
      </c>
      <c r="AW38">
        <v>0</v>
      </c>
      <c r="AX38" s="10" t="s">
        <v>160</v>
      </c>
      <c r="AY38">
        <v>0</v>
      </c>
      <c r="AZ38">
        <v>0</v>
      </c>
      <c r="BA38" s="10" t="s">
        <v>160</v>
      </c>
      <c r="BB38">
        <v>0</v>
      </c>
      <c r="BC38">
        <v>0</v>
      </c>
      <c r="BD38" s="10" t="s">
        <v>160</v>
      </c>
      <c r="BE38">
        <v>0</v>
      </c>
      <c r="BF38">
        <v>0</v>
      </c>
      <c r="BG38" s="10" t="s">
        <v>160</v>
      </c>
      <c r="BJ38" s="10" t="s">
        <v>166</v>
      </c>
      <c r="BK38" s="10" t="s">
        <v>163</v>
      </c>
      <c r="BL38" s="10" t="s">
        <v>167</v>
      </c>
      <c r="BO38" s="10" t="s">
        <v>163</v>
      </c>
      <c r="BP38" s="10" t="s">
        <v>163</v>
      </c>
      <c r="BQ38" s="10" t="s">
        <v>163</v>
      </c>
      <c r="BR38" s="10" t="s">
        <v>163</v>
      </c>
      <c r="BS38" s="10" t="s">
        <v>216</v>
      </c>
      <c r="BT38" s="10" t="s">
        <v>169</v>
      </c>
      <c r="BU38" s="10" t="s">
        <v>163</v>
      </c>
      <c r="BV38" s="10" t="s">
        <v>163</v>
      </c>
      <c r="BW38" s="10" t="s">
        <v>163</v>
      </c>
      <c r="BX38" s="10" t="s">
        <v>163</v>
      </c>
      <c r="BY38" s="10" t="s">
        <v>163</v>
      </c>
      <c r="BZ38" s="10" t="s">
        <v>165</v>
      </c>
      <c r="CA38">
        <v>0</v>
      </c>
      <c r="CB38">
        <v>0</v>
      </c>
      <c r="CC38">
        <v>0</v>
      </c>
      <c r="CD38" s="12"/>
      <c r="CE38" s="12"/>
      <c r="CF38" s="10" t="s">
        <v>163</v>
      </c>
      <c r="CG38" s="13"/>
      <c r="CI38" s="10" t="s">
        <v>163</v>
      </c>
      <c r="CL38" s="10" t="s">
        <v>163</v>
      </c>
      <c r="CO38" s="10" t="s">
        <v>163</v>
      </c>
      <c r="CR38" s="10" t="s">
        <v>163</v>
      </c>
      <c r="CS38" s="10" t="s">
        <v>163</v>
      </c>
      <c r="CT38" s="10" t="s">
        <v>163</v>
      </c>
      <c r="CU38" s="10" t="s">
        <v>163</v>
      </c>
      <c r="CV38" s="10" t="s">
        <v>163</v>
      </c>
      <c r="CW38" s="10" t="s">
        <v>163</v>
      </c>
      <c r="CX38" s="12"/>
      <c r="CY38" s="10" t="s">
        <v>163</v>
      </c>
      <c r="CZ38" s="10" t="s">
        <v>163</v>
      </c>
      <c r="DA38" s="10" t="s">
        <v>163</v>
      </c>
      <c r="DB38" s="10" t="s">
        <v>163</v>
      </c>
      <c r="DC38" s="10" t="s">
        <v>163</v>
      </c>
      <c r="DD38" s="10" t="s">
        <v>163</v>
      </c>
      <c r="DE38" s="10" t="s">
        <v>163</v>
      </c>
      <c r="DF38">
        <v>0</v>
      </c>
      <c r="DG38" s="10" t="s">
        <v>163</v>
      </c>
      <c r="DH38" s="10" t="s">
        <v>170</v>
      </c>
      <c r="DI38" s="10" t="s">
        <v>163</v>
      </c>
      <c r="DJ38" s="10" t="s">
        <v>163</v>
      </c>
      <c r="DK38" s="10" t="s">
        <v>163</v>
      </c>
      <c r="DL38" s="10" t="s">
        <v>171</v>
      </c>
      <c r="DM38" s="10" t="s">
        <v>156</v>
      </c>
      <c r="DN38" s="10" t="s">
        <v>163</v>
      </c>
      <c r="DO38" s="10" t="s">
        <v>163</v>
      </c>
      <c r="DP38" s="10" t="s">
        <v>163</v>
      </c>
      <c r="DQ38" s="10" t="s">
        <v>163</v>
      </c>
      <c r="DR38" s="10" t="s">
        <v>163</v>
      </c>
      <c r="DS38" s="10" t="s">
        <v>163</v>
      </c>
      <c r="DT38" s="10" t="s">
        <v>163</v>
      </c>
      <c r="DU38" s="10" t="s">
        <v>163</v>
      </c>
    </row>
    <row r="39" spans="2:125" x14ac:dyDescent="0.25">
      <c r="B39">
        <v>12835</v>
      </c>
      <c r="C39" s="12">
        <v>42289</v>
      </c>
      <c r="D39" s="13">
        <v>0</v>
      </c>
      <c r="E39" s="10" t="s">
        <v>148</v>
      </c>
      <c r="F39" s="10" t="s">
        <v>149</v>
      </c>
      <c r="G39" s="10" t="s">
        <v>150</v>
      </c>
      <c r="H39" s="10" t="s">
        <v>215</v>
      </c>
      <c r="I39" s="10" t="s">
        <v>152</v>
      </c>
      <c r="J39" s="10" t="s">
        <v>153</v>
      </c>
      <c r="K39" s="10" t="s">
        <v>172</v>
      </c>
      <c r="L39">
        <v>-10</v>
      </c>
      <c r="M39" s="10" t="s">
        <v>155</v>
      </c>
      <c r="N39">
        <v>-480</v>
      </c>
      <c r="O39" s="10" t="s">
        <v>156</v>
      </c>
      <c r="P39">
        <v>34.119999999999997</v>
      </c>
      <c r="Q39" s="16">
        <v>45.75</v>
      </c>
      <c r="R39" s="16">
        <f t="shared" si="1"/>
        <v>-5582.4000000000015</v>
      </c>
      <c r="S39">
        <v>45.75</v>
      </c>
      <c r="T39">
        <v>48</v>
      </c>
      <c r="U39">
        <v>0</v>
      </c>
      <c r="V39">
        <v>0</v>
      </c>
      <c r="W39" s="10" t="s">
        <v>157</v>
      </c>
      <c r="Z39" s="10" t="s">
        <v>158</v>
      </c>
      <c r="AA39" s="10" t="s">
        <v>158</v>
      </c>
      <c r="AB39" s="10" t="s">
        <v>159</v>
      </c>
      <c r="AC39" s="10" t="s">
        <v>160</v>
      </c>
      <c r="AD39" s="10" t="s">
        <v>161</v>
      </c>
      <c r="AE39" s="10" t="s">
        <v>162</v>
      </c>
      <c r="AF39" s="10" t="s">
        <v>163</v>
      </c>
      <c r="AG39" s="10" t="s">
        <v>163</v>
      </c>
      <c r="AH39" s="10" t="s">
        <v>163</v>
      </c>
      <c r="AI39" s="10" t="s">
        <v>163</v>
      </c>
      <c r="AJ39" s="10" t="s">
        <v>163</v>
      </c>
      <c r="AK39" s="12">
        <v>42294</v>
      </c>
      <c r="AL39" s="12">
        <v>42295</v>
      </c>
      <c r="AM39" s="10" t="s">
        <v>164</v>
      </c>
      <c r="AN39">
        <v>48</v>
      </c>
      <c r="AO39" s="10" t="s">
        <v>163</v>
      </c>
      <c r="AQ39" s="12"/>
      <c r="AR39" s="10" t="s">
        <v>163</v>
      </c>
      <c r="AS39" s="10" t="s">
        <v>163</v>
      </c>
      <c r="AT39" s="10" t="s">
        <v>165</v>
      </c>
      <c r="AU39" s="10" t="s">
        <v>165</v>
      </c>
      <c r="AV39">
        <v>0</v>
      </c>
      <c r="AW39">
        <v>0</v>
      </c>
      <c r="AX39" s="10" t="s">
        <v>160</v>
      </c>
      <c r="AY39">
        <v>0</v>
      </c>
      <c r="AZ39">
        <v>0</v>
      </c>
      <c r="BA39" s="10" t="s">
        <v>160</v>
      </c>
      <c r="BB39">
        <v>0</v>
      </c>
      <c r="BC39">
        <v>0</v>
      </c>
      <c r="BD39" s="10" t="s">
        <v>160</v>
      </c>
      <c r="BE39">
        <v>0</v>
      </c>
      <c r="BF39">
        <v>0</v>
      </c>
      <c r="BG39" s="10" t="s">
        <v>160</v>
      </c>
      <c r="BJ39" s="10" t="s">
        <v>166</v>
      </c>
      <c r="BK39" s="10" t="s">
        <v>163</v>
      </c>
      <c r="BL39" s="10" t="s">
        <v>167</v>
      </c>
      <c r="BO39" s="10" t="s">
        <v>163</v>
      </c>
      <c r="BP39" s="10" t="s">
        <v>163</v>
      </c>
      <c r="BQ39" s="10" t="s">
        <v>163</v>
      </c>
      <c r="BR39" s="10" t="s">
        <v>163</v>
      </c>
      <c r="BS39" s="10" t="s">
        <v>217</v>
      </c>
      <c r="BT39" s="10" t="s">
        <v>169</v>
      </c>
      <c r="BU39" s="10" t="s">
        <v>163</v>
      </c>
      <c r="BV39" s="10" t="s">
        <v>163</v>
      </c>
      <c r="BW39" s="10" t="s">
        <v>163</v>
      </c>
      <c r="BX39" s="10" t="s">
        <v>163</v>
      </c>
      <c r="BY39" s="10" t="s">
        <v>163</v>
      </c>
      <c r="BZ39" s="10" t="s">
        <v>165</v>
      </c>
      <c r="CA39">
        <v>0</v>
      </c>
      <c r="CB39">
        <v>0</v>
      </c>
      <c r="CC39">
        <v>0</v>
      </c>
      <c r="CD39" s="12"/>
      <c r="CE39" s="12"/>
      <c r="CF39" s="10" t="s">
        <v>163</v>
      </c>
      <c r="CG39" s="13"/>
      <c r="CI39" s="10" t="s">
        <v>163</v>
      </c>
      <c r="CL39" s="10" t="s">
        <v>163</v>
      </c>
      <c r="CO39" s="10" t="s">
        <v>163</v>
      </c>
      <c r="CR39" s="10" t="s">
        <v>163</v>
      </c>
      <c r="CS39" s="10" t="s">
        <v>163</v>
      </c>
      <c r="CT39" s="10" t="s">
        <v>163</v>
      </c>
      <c r="CU39" s="10" t="s">
        <v>163</v>
      </c>
      <c r="CV39" s="10" t="s">
        <v>163</v>
      </c>
      <c r="CW39" s="10" t="s">
        <v>163</v>
      </c>
      <c r="CX39" s="12"/>
      <c r="CY39" s="10" t="s">
        <v>163</v>
      </c>
      <c r="CZ39" s="10" t="s">
        <v>163</v>
      </c>
      <c r="DA39" s="10" t="s">
        <v>163</v>
      </c>
      <c r="DB39" s="10" t="s">
        <v>163</v>
      </c>
      <c r="DC39" s="10" t="s">
        <v>163</v>
      </c>
      <c r="DD39" s="10" t="s">
        <v>163</v>
      </c>
      <c r="DE39" s="10" t="s">
        <v>163</v>
      </c>
      <c r="DF39">
        <v>0</v>
      </c>
      <c r="DG39" s="10" t="s">
        <v>163</v>
      </c>
      <c r="DH39" s="10" t="s">
        <v>170</v>
      </c>
      <c r="DI39" s="10" t="s">
        <v>163</v>
      </c>
      <c r="DJ39" s="10" t="s">
        <v>163</v>
      </c>
      <c r="DK39" s="10" t="s">
        <v>163</v>
      </c>
      <c r="DL39" s="10" t="s">
        <v>171</v>
      </c>
      <c r="DM39" s="10" t="s">
        <v>156</v>
      </c>
      <c r="DN39" s="10" t="s">
        <v>163</v>
      </c>
      <c r="DO39" s="10" t="s">
        <v>163</v>
      </c>
      <c r="DP39" s="10" t="s">
        <v>163</v>
      </c>
      <c r="DQ39" s="10" t="s">
        <v>163</v>
      </c>
      <c r="DR39" s="10" t="s">
        <v>163</v>
      </c>
      <c r="DS39" s="10" t="s">
        <v>163</v>
      </c>
      <c r="DT39" s="10" t="s">
        <v>163</v>
      </c>
      <c r="DU39" s="10" t="s">
        <v>163</v>
      </c>
    </row>
    <row r="40" spans="2:125" x14ac:dyDescent="0.25">
      <c r="B40">
        <v>12837</v>
      </c>
      <c r="C40" s="12">
        <v>42289</v>
      </c>
      <c r="D40" s="13">
        <v>0</v>
      </c>
      <c r="E40" s="10" t="s">
        <v>148</v>
      </c>
      <c r="F40" s="10" t="s">
        <v>149</v>
      </c>
      <c r="G40" s="10" t="s">
        <v>150</v>
      </c>
      <c r="H40" s="10" t="s">
        <v>215</v>
      </c>
      <c r="I40" s="10" t="s">
        <v>152</v>
      </c>
      <c r="J40" s="10" t="s">
        <v>153</v>
      </c>
      <c r="K40" s="10" t="s">
        <v>154</v>
      </c>
      <c r="L40">
        <v>10</v>
      </c>
      <c r="M40" s="10" t="s">
        <v>155</v>
      </c>
      <c r="N40">
        <v>480</v>
      </c>
      <c r="O40" s="10" t="s">
        <v>156</v>
      </c>
      <c r="P40">
        <v>35.119999999999997</v>
      </c>
      <c r="Q40" s="16">
        <v>45.75</v>
      </c>
      <c r="R40" s="16">
        <f t="shared" si="1"/>
        <v>5102.4000000000015</v>
      </c>
      <c r="S40">
        <v>45.75</v>
      </c>
      <c r="T40">
        <v>48</v>
      </c>
      <c r="U40">
        <v>0</v>
      </c>
      <c r="V40">
        <v>0</v>
      </c>
      <c r="W40" s="10" t="s">
        <v>157</v>
      </c>
      <c r="Z40" s="10" t="s">
        <v>158</v>
      </c>
      <c r="AA40" s="10" t="s">
        <v>158</v>
      </c>
      <c r="AB40" s="10" t="s">
        <v>159</v>
      </c>
      <c r="AC40" s="10" t="s">
        <v>160</v>
      </c>
      <c r="AD40" s="10" t="s">
        <v>161</v>
      </c>
      <c r="AE40" s="10" t="s">
        <v>162</v>
      </c>
      <c r="AF40" s="10" t="s">
        <v>163</v>
      </c>
      <c r="AG40" s="10" t="s">
        <v>163</v>
      </c>
      <c r="AH40" s="10" t="s">
        <v>163</v>
      </c>
      <c r="AI40" s="10" t="s">
        <v>163</v>
      </c>
      <c r="AJ40" s="10" t="s">
        <v>163</v>
      </c>
      <c r="AK40" s="12">
        <v>42294</v>
      </c>
      <c r="AL40" s="12">
        <v>42295</v>
      </c>
      <c r="AM40" s="10" t="s">
        <v>164</v>
      </c>
      <c r="AN40">
        <v>48</v>
      </c>
      <c r="AO40" s="10" t="s">
        <v>163</v>
      </c>
      <c r="AQ40" s="12"/>
      <c r="AR40" s="10" t="s">
        <v>163</v>
      </c>
      <c r="AS40" s="10" t="s">
        <v>163</v>
      </c>
      <c r="AT40" s="10" t="s">
        <v>165</v>
      </c>
      <c r="AU40" s="10" t="s">
        <v>165</v>
      </c>
      <c r="AV40">
        <v>0</v>
      </c>
      <c r="AW40">
        <v>0</v>
      </c>
      <c r="AX40" s="10" t="s">
        <v>160</v>
      </c>
      <c r="AY40">
        <v>0</v>
      </c>
      <c r="AZ40">
        <v>0</v>
      </c>
      <c r="BA40" s="10" t="s">
        <v>160</v>
      </c>
      <c r="BB40">
        <v>0</v>
      </c>
      <c r="BC40">
        <v>0</v>
      </c>
      <c r="BD40" s="10" t="s">
        <v>160</v>
      </c>
      <c r="BE40">
        <v>0</v>
      </c>
      <c r="BF40">
        <v>0</v>
      </c>
      <c r="BG40" s="10" t="s">
        <v>160</v>
      </c>
      <c r="BJ40" s="10" t="s">
        <v>166</v>
      </c>
      <c r="BK40" s="10" t="s">
        <v>163</v>
      </c>
      <c r="BL40" s="10" t="s">
        <v>167</v>
      </c>
      <c r="BO40" s="10" t="s">
        <v>163</v>
      </c>
      <c r="BP40" s="10" t="s">
        <v>163</v>
      </c>
      <c r="BQ40" s="10" t="s">
        <v>163</v>
      </c>
      <c r="BR40" s="10" t="s">
        <v>163</v>
      </c>
      <c r="BS40" s="10" t="s">
        <v>218</v>
      </c>
      <c r="BT40" s="10" t="s">
        <v>169</v>
      </c>
      <c r="BU40" s="10" t="s">
        <v>163</v>
      </c>
      <c r="BV40" s="10" t="s">
        <v>163</v>
      </c>
      <c r="BW40" s="10" t="s">
        <v>163</v>
      </c>
      <c r="BX40" s="10" t="s">
        <v>163</v>
      </c>
      <c r="BY40" s="10" t="s">
        <v>163</v>
      </c>
      <c r="BZ40" s="10" t="s">
        <v>165</v>
      </c>
      <c r="CA40">
        <v>0</v>
      </c>
      <c r="CB40">
        <v>0</v>
      </c>
      <c r="CC40">
        <v>0</v>
      </c>
      <c r="CD40" s="12"/>
      <c r="CE40" s="12"/>
      <c r="CF40" s="10" t="s">
        <v>163</v>
      </c>
      <c r="CG40" s="13"/>
      <c r="CI40" s="10" t="s">
        <v>163</v>
      </c>
      <c r="CL40" s="10" t="s">
        <v>163</v>
      </c>
      <c r="CO40" s="10" t="s">
        <v>163</v>
      </c>
      <c r="CR40" s="10" t="s">
        <v>163</v>
      </c>
      <c r="CS40" s="10" t="s">
        <v>163</v>
      </c>
      <c r="CT40" s="10" t="s">
        <v>163</v>
      </c>
      <c r="CU40" s="10" t="s">
        <v>163</v>
      </c>
      <c r="CV40" s="10" t="s">
        <v>163</v>
      </c>
      <c r="CW40" s="10" t="s">
        <v>163</v>
      </c>
      <c r="CX40" s="12"/>
      <c r="CY40" s="10" t="s">
        <v>163</v>
      </c>
      <c r="CZ40" s="10" t="s">
        <v>163</v>
      </c>
      <c r="DA40" s="10" t="s">
        <v>163</v>
      </c>
      <c r="DB40" s="10" t="s">
        <v>163</v>
      </c>
      <c r="DC40" s="10" t="s">
        <v>163</v>
      </c>
      <c r="DD40" s="10" t="s">
        <v>163</v>
      </c>
      <c r="DE40" s="10" t="s">
        <v>163</v>
      </c>
      <c r="DF40">
        <v>0</v>
      </c>
      <c r="DG40" s="10" t="s">
        <v>163</v>
      </c>
      <c r="DH40" s="10" t="s">
        <v>170</v>
      </c>
      <c r="DI40" s="10" t="s">
        <v>163</v>
      </c>
      <c r="DJ40" s="10" t="s">
        <v>163</v>
      </c>
      <c r="DK40" s="10" t="s">
        <v>163</v>
      </c>
      <c r="DL40" s="10" t="s">
        <v>171</v>
      </c>
      <c r="DM40" s="10" t="s">
        <v>156</v>
      </c>
      <c r="DN40" s="10" t="s">
        <v>163</v>
      </c>
      <c r="DO40" s="10" t="s">
        <v>163</v>
      </c>
      <c r="DP40" s="10" t="s">
        <v>163</v>
      </c>
      <c r="DQ40" s="10" t="s">
        <v>163</v>
      </c>
      <c r="DR40" s="10" t="s">
        <v>163</v>
      </c>
      <c r="DS40" s="10" t="s">
        <v>163</v>
      </c>
      <c r="DT40" s="10" t="s">
        <v>163</v>
      </c>
      <c r="DU40" s="10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F21"/>
  <sheetViews>
    <sheetView topLeftCell="AB1" zoomScale="70" zoomScaleNormal="70" workbookViewId="0">
      <selection activeCell="AH36" sqref="AH36"/>
    </sheetView>
  </sheetViews>
  <sheetFormatPr defaultRowHeight="15" x14ac:dyDescent="0.25"/>
  <cols>
    <col min="4" max="4" width="32.7109375" bestFit="1" customWidth="1"/>
    <col min="5" max="5" width="10.5703125" bestFit="1" customWidth="1"/>
    <col min="6" max="6" width="10.140625" bestFit="1" customWidth="1"/>
    <col min="7" max="7" width="11.28515625" bestFit="1" customWidth="1"/>
    <col min="8" max="8" width="15" bestFit="1" customWidth="1"/>
    <col min="9" max="9" width="13.42578125" customWidth="1"/>
    <col min="10" max="10" width="13.140625" customWidth="1"/>
    <col min="11" max="11" width="9.7109375" bestFit="1" customWidth="1"/>
    <col min="12" max="12" width="4.7109375" bestFit="1" customWidth="1"/>
    <col min="13" max="13" width="4.85546875" bestFit="1" customWidth="1"/>
    <col min="14" max="14" width="10" bestFit="1" customWidth="1"/>
    <col min="15" max="15" width="8" bestFit="1" customWidth="1"/>
    <col min="16" max="16" width="8.28515625" bestFit="1" customWidth="1"/>
    <col min="17" max="17" width="9" bestFit="1" customWidth="1"/>
    <col min="18" max="18" width="6.140625" bestFit="1" customWidth="1"/>
    <col min="19" max="19" width="8.5703125" bestFit="1" customWidth="1"/>
    <col min="20" max="20" width="9.7109375" bestFit="1" customWidth="1"/>
    <col min="21" max="21" width="10.7109375" bestFit="1" customWidth="1"/>
    <col min="22" max="22" width="12" bestFit="1" customWidth="1"/>
    <col min="23" max="23" width="11.85546875" bestFit="1" customWidth="1"/>
    <col min="24" max="24" width="11.28515625" bestFit="1" customWidth="1"/>
    <col min="25" max="25" width="10.7109375" bestFit="1" customWidth="1"/>
    <col min="26" max="26" width="15" bestFit="1" customWidth="1"/>
    <col min="27" max="27" width="17.5703125" bestFit="1" customWidth="1"/>
    <col min="28" max="28" width="9.28515625" bestFit="1" customWidth="1"/>
    <col min="29" max="29" width="32.7109375" style="36" customWidth="1"/>
    <col min="30" max="30" width="10" bestFit="1" customWidth="1"/>
    <col min="31" max="31" width="10.85546875" bestFit="1" customWidth="1"/>
    <col min="32" max="32" width="10" bestFit="1" customWidth="1"/>
    <col min="33" max="33" width="23.28515625" style="17" bestFit="1" customWidth="1"/>
    <col min="34" max="34" width="10.85546875" bestFit="1" customWidth="1"/>
    <col min="35" max="35" width="8.7109375" bestFit="1" customWidth="1"/>
    <col min="36" max="36" width="10" bestFit="1" customWidth="1"/>
    <col min="37" max="37" width="6.42578125" bestFit="1" customWidth="1"/>
    <col min="38" max="38" width="6.140625" bestFit="1" customWidth="1"/>
    <col min="39" max="39" width="7.85546875" bestFit="1" customWidth="1"/>
    <col min="40" max="40" width="6.28515625" bestFit="1" customWidth="1"/>
    <col min="41" max="41" width="5.7109375" bestFit="1" customWidth="1"/>
    <col min="42" max="42" width="7.85546875" bestFit="1" customWidth="1"/>
    <col min="43" max="43" width="6" bestFit="1" customWidth="1"/>
    <col min="44" max="44" width="5.42578125" bestFit="1" customWidth="1"/>
    <col min="45" max="45" width="4.42578125" bestFit="1" customWidth="1"/>
    <col min="46" max="46" width="5.28515625" bestFit="1" customWidth="1"/>
    <col min="47" max="47" width="11.7109375" bestFit="1" customWidth="1"/>
    <col min="48" max="48" width="9.85546875" bestFit="1" customWidth="1"/>
    <col min="49" max="49" width="5.140625" bestFit="1" customWidth="1"/>
    <col min="50" max="50" width="9" bestFit="1" customWidth="1"/>
    <col min="51" max="51" width="12" bestFit="1" customWidth="1"/>
    <col min="52" max="52" width="9.5703125" bestFit="1" customWidth="1"/>
    <col min="53" max="53" width="9.42578125" bestFit="1" customWidth="1"/>
    <col min="54" max="54" width="8.85546875" bestFit="1" customWidth="1"/>
    <col min="55" max="55" width="12.42578125" bestFit="1" customWidth="1"/>
    <col min="56" max="56" width="18.42578125" bestFit="1" customWidth="1"/>
    <col min="57" max="57" width="9.85546875" bestFit="1" customWidth="1"/>
    <col min="58" max="58" width="16.140625" bestFit="1" customWidth="1"/>
  </cols>
  <sheetData>
    <row r="4" spans="3:58" x14ac:dyDescent="0.25">
      <c r="C4" s="19" t="s">
        <v>163</v>
      </c>
      <c r="D4" s="19" t="s">
        <v>30</v>
      </c>
      <c r="E4" s="19" t="s">
        <v>220</v>
      </c>
      <c r="F4" s="19" t="s">
        <v>221</v>
      </c>
      <c r="G4" s="19" t="s">
        <v>29</v>
      </c>
      <c r="H4" s="19" t="s">
        <v>222</v>
      </c>
      <c r="I4" s="19" t="s">
        <v>59</v>
      </c>
      <c r="J4" s="19" t="s">
        <v>60</v>
      </c>
      <c r="K4" s="19" t="s">
        <v>61</v>
      </c>
      <c r="L4" s="19" t="s">
        <v>223</v>
      </c>
      <c r="M4" s="19" t="s">
        <v>224</v>
      </c>
      <c r="N4" s="19" t="s">
        <v>225</v>
      </c>
      <c r="O4" s="19" t="s">
        <v>226</v>
      </c>
      <c r="P4" s="19" t="s">
        <v>227</v>
      </c>
      <c r="Q4" s="19" t="s">
        <v>228</v>
      </c>
      <c r="R4" s="19" t="s">
        <v>229</v>
      </c>
      <c r="S4" s="19" t="s">
        <v>230</v>
      </c>
      <c r="T4" s="19" t="s">
        <v>231</v>
      </c>
      <c r="U4" s="19" t="s">
        <v>232</v>
      </c>
      <c r="V4" s="19" t="s">
        <v>41</v>
      </c>
      <c r="W4" s="19" t="s">
        <v>233</v>
      </c>
      <c r="X4" s="19" t="s">
        <v>234</v>
      </c>
      <c r="Y4" s="19" t="s">
        <v>43</v>
      </c>
      <c r="Z4" s="19" t="s">
        <v>235</v>
      </c>
      <c r="AA4" s="19" t="s">
        <v>236</v>
      </c>
      <c r="AB4" s="19" t="s">
        <v>237</v>
      </c>
      <c r="AC4" s="38" t="s">
        <v>408</v>
      </c>
      <c r="AD4" s="19" t="s">
        <v>238</v>
      </c>
      <c r="AE4" s="19" t="s">
        <v>44</v>
      </c>
      <c r="AF4" s="19" t="s">
        <v>239</v>
      </c>
      <c r="AG4" s="14" t="s">
        <v>294</v>
      </c>
      <c r="AH4" s="19" t="s">
        <v>240</v>
      </c>
      <c r="AI4" s="19" t="s">
        <v>241</v>
      </c>
      <c r="AJ4" s="19" t="s">
        <v>242</v>
      </c>
      <c r="AK4" s="19" t="s">
        <v>65</v>
      </c>
      <c r="AL4" s="19" t="s">
        <v>64</v>
      </c>
      <c r="AM4" s="19" t="s">
        <v>243</v>
      </c>
      <c r="AN4" s="19" t="s">
        <v>244</v>
      </c>
      <c r="AO4" s="19" t="s">
        <v>245</v>
      </c>
      <c r="AP4" s="19" t="s">
        <v>246</v>
      </c>
      <c r="AQ4" s="19" t="s">
        <v>247</v>
      </c>
      <c r="AR4" s="19" t="s">
        <v>248</v>
      </c>
      <c r="AS4" s="19" t="s">
        <v>249</v>
      </c>
      <c r="AT4" s="19" t="s">
        <v>250</v>
      </c>
      <c r="AU4" s="19" t="s">
        <v>251</v>
      </c>
      <c r="AV4" s="19" t="s">
        <v>252</v>
      </c>
      <c r="AW4" s="19" t="s">
        <v>253</v>
      </c>
      <c r="AX4" s="19" t="s">
        <v>254</v>
      </c>
      <c r="AY4" s="19" t="s">
        <v>255</v>
      </c>
      <c r="AZ4" s="19" t="s">
        <v>256</v>
      </c>
      <c r="BA4" s="19" t="s">
        <v>257</v>
      </c>
      <c r="BB4" s="19" t="s">
        <v>133</v>
      </c>
      <c r="BC4" s="19" t="s">
        <v>258</v>
      </c>
      <c r="BD4" s="19" t="s">
        <v>259</v>
      </c>
      <c r="BE4" s="19" t="s">
        <v>260</v>
      </c>
      <c r="BF4" s="19" t="s">
        <v>261</v>
      </c>
    </row>
    <row r="5" spans="3:58" x14ac:dyDescent="0.25">
      <c r="C5" s="18" t="s">
        <v>163</v>
      </c>
      <c r="D5" s="18" t="s">
        <v>262</v>
      </c>
      <c r="E5" s="18" t="s">
        <v>163</v>
      </c>
      <c r="F5" s="17"/>
      <c r="G5" s="18" t="s">
        <v>163</v>
      </c>
      <c r="H5" s="18" t="s">
        <v>163</v>
      </c>
      <c r="I5" s="20"/>
      <c r="J5" s="20"/>
      <c r="K5" s="17"/>
      <c r="L5" s="17"/>
      <c r="M5" s="18" t="s">
        <v>163</v>
      </c>
      <c r="N5" s="18" t="s">
        <v>163</v>
      </c>
      <c r="O5" s="17"/>
      <c r="P5" s="17"/>
      <c r="Q5" s="17"/>
      <c r="R5" s="17"/>
      <c r="S5" s="17"/>
      <c r="T5" s="18" t="s">
        <v>163</v>
      </c>
      <c r="U5" s="17">
        <v>-5422398.4000000004</v>
      </c>
      <c r="V5" s="17"/>
      <c r="W5" s="18" t="s">
        <v>163</v>
      </c>
      <c r="X5" s="17">
        <v>5709265</v>
      </c>
      <c r="Y5" s="17">
        <v>-21010.9</v>
      </c>
      <c r="Z5" s="17">
        <v>39350</v>
      </c>
      <c r="AA5" s="17">
        <v>113790</v>
      </c>
      <c r="AB5" s="17">
        <v>153140</v>
      </c>
      <c r="AC5" s="15"/>
      <c r="AD5" s="17">
        <v>2137747</v>
      </c>
      <c r="AE5" s="17">
        <v>-21010.9</v>
      </c>
      <c r="AF5" s="17">
        <v>2116736.1</v>
      </c>
      <c r="AG5" s="15"/>
      <c r="AH5" s="17">
        <v>2137747</v>
      </c>
      <c r="AI5" s="17">
        <v>-21010.9</v>
      </c>
      <c r="AJ5" s="17">
        <v>2116736.1</v>
      </c>
      <c r="AK5" s="20"/>
      <c r="AL5" s="17"/>
      <c r="AM5" s="17"/>
      <c r="AN5" s="17"/>
      <c r="AO5" s="17"/>
      <c r="AP5" s="17"/>
      <c r="AQ5" s="17"/>
      <c r="AR5" s="17"/>
      <c r="AS5" s="17"/>
      <c r="AT5" s="18" t="s">
        <v>163</v>
      </c>
      <c r="AU5" s="18" t="s">
        <v>163</v>
      </c>
      <c r="AV5" s="18" t="s">
        <v>163</v>
      </c>
      <c r="AW5" s="18" t="s">
        <v>163</v>
      </c>
      <c r="AX5" s="18" t="s">
        <v>163</v>
      </c>
      <c r="AY5" s="17">
        <v>1.1533</v>
      </c>
      <c r="AZ5" s="17">
        <v>121230</v>
      </c>
      <c r="BA5" s="17">
        <v>0</v>
      </c>
      <c r="BB5" s="18" t="s">
        <v>163</v>
      </c>
      <c r="BC5" s="18" t="s">
        <v>163</v>
      </c>
      <c r="BD5" s="18" t="s">
        <v>163</v>
      </c>
      <c r="BE5" s="17"/>
      <c r="BF5" s="18" t="s">
        <v>163</v>
      </c>
    </row>
    <row r="6" spans="3:58" x14ac:dyDescent="0.25">
      <c r="C6" s="18" t="s">
        <v>163</v>
      </c>
      <c r="D6" s="18" t="s">
        <v>263</v>
      </c>
      <c r="E6" s="18" t="s">
        <v>163</v>
      </c>
      <c r="F6" s="17"/>
      <c r="G6" s="18" t="s">
        <v>163</v>
      </c>
      <c r="H6" s="18" t="s">
        <v>163</v>
      </c>
      <c r="I6" s="20"/>
      <c r="J6" s="20"/>
      <c r="K6" s="17"/>
      <c r="L6" s="17"/>
      <c r="M6" s="18" t="s">
        <v>163</v>
      </c>
      <c r="N6" s="18" t="s">
        <v>163</v>
      </c>
      <c r="O6" s="17"/>
      <c r="P6" s="17"/>
      <c r="Q6" s="17"/>
      <c r="R6" s="17"/>
      <c r="S6" s="17"/>
      <c r="T6" s="18" t="s">
        <v>163</v>
      </c>
      <c r="U6" s="17">
        <v>-5422398.4000000004</v>
      </c>
      <c r="V6" s="17"/>
      <c r="W6" s="18" t="s">
        <v>163</v>
      </c>
      <c r="X6" s="17">
        <v>5709265</v>
      </c>
      <c r="Y6" s="17">
        <v>-21010.9</v>
      </c>
      <c r="Z6" s="17">
        <v>39350</v>
      </c>
      <c r="AA6" s="17">
        <v>113790</v>
      </c>
      <c r="AB6" s="17">
        <v>153140</v>
      </c>
      <c r="AC6" s="15"/>
      <c r="AD6" s="17">
        <v>2137747</v>
      </c>
      <c r="AE6" s="17">
        <v>-21010.9</v>
      </c>
      <c r="AF6" s="17">
        <v>2116736.1</v>
      </c>
      <c r="AG6" s="15"/>
      <c r="AH6" s="17">
        <v>2137747</v>
      </c>
      <c r="AI6" s="17">
        <v>-21010.9</v>
      </c>
      <c r="AJ6" s="17">
        <v>2116736.1</v>
      </c>
      <c r="AK6" s="20"/>
      <c r="AL6" s="17"/>
      <c r="AM6" s="17"/>
      <c r="AN6" s="17"/>
      <c r="AO6" s="17"/>
      <c r="AP6" s="17"/>
      <c r="AQ6" s="17"/>
      <c r="AR6" s="17"/>
      <c r="AS6" s="17"/>
      <c r="AT6" s="18" t="s">
        <v>163</v>
      </c>
      <c r="AU6" s="18" t="s">
        <v>163</v>
      </c>
      <c r="AV6" s="18" t="s">
        <v>163</v>
      </c>
      <c r="AW6" s="18" t="s">
        <v>163</v>
      </c>
      <c r="AX6" s="18" t="s">
        <v>163</v>
      </c>
      <c r="AY6" s="17">
        <v>1.1533</v>
      </c>
      <c r="AZ6" s="17">
        <v>121230</v>
      </c>
      <c r="BA6" s="17">
        <v>0</v>
      </c>
      <c r="BB6" s="18" t="s">
        <v>163</v>
      </c>
      <c r="BC6" s="18" t="s">
        <v>163</v>
      </c>
      <c r="BD6" s="18" t="s">
        <v>163</v>
      </c>
      <c r="BE6" s="17"/>
      <c r="BF6" s="18" t="s">
        <v>163</v>
      </c>
    </row>
    <row r="7" spans="3:58" x14ac:dyDescent="0.25">
      <c r="C7" s="18" t="s">
        <v>163</v>
      </c>
      <c r="D7" s="18" t="s">
        <v>264</v>
      </c>
      <c r="E7" s="18" t="s">
        <v>163</v>
      </c>
      <c r="F7" s="17"/>
      <c r="G7" s="18" t="s">
        <v>163</v>
      </c>
      <c r="H7" s="18" t="s">
        <v>163</v>
      </c>
      <c r="I7" s="20"/>
      <c r="J7" s="20"/>
      <c r="K7" s="17"/>
      <c r="L7" s="17"/>
      <c r="M7" s="18" t="s">
        <v>163</v>
      </c>
      <c r="N7" s="18" t="s">
        <v>163</v>
      </c>
      <c r="O7" s="17"/>
      <c r="P7" s="17"/>
      <c r="Q7" s="17"/>
      <c r="R7" s="17"/>
      <c r="S7" s="17"/>
      <c r="T7" s="18" t="s">
        <v>163</v>
      </c>
      <c r="U7" s="17">
        <v>-4242717.5999999996</v>
      </c>
      <c r="V7" s="17"/>
      <c r="W7" s="18" t="s">
        <v>163</v>
      </c>
      <c r="X7" s="17">
        <v>5709265</v>
      </c>
      <c r="Y7" s="17">
        <v>-21010.9</v>
      </c>
      <c r="Z7" s="17">
        <v>5760</v>
      </c>
      <c r="AA7" s="17">
        <v>113790</v>
      </c>
      <c r="AB7" s="17">
        <v>119550</v>
      </c>
      <c r="AC7" s="15"/>
      <c r="AD7" s="17">
        <v>1690892.3</v>
      </c>
      <c r="AE7" s="17">
        <v>-21010.9</v>
      </c>
      <c r="AF7" s="17">
        <v>1669881.4</v>
      </c>
      <c r="AG7" s="15"/>
      <c r="AH7" s="17">
        <v>1690892.3</v>
      </c>
      <c r="AI7" s="17">
        <v>-21010.9</v>
      </c>
      <c r="AJ7" s="17">
        <v>1669881.4</v>
      </c>
      <c r="AK7" s="20"/>
      <c r="AL7" s="17"/>
      <c r="AM7" s="17"/>
      <c r="AN7" s="17"/>
      <c r="AO7" s="17"/>
      <c r="AP7" s="17"/>
      <c r="AQ7" s="17"/>
      <c r="AR7" s="17"/>
      <c r="AS7" s="17"/>
      <c r="AT7" s="18" t="s">
        <v>163</v>
      </c>
      <c r="AU7" s="18" t="s">
        <v>163</v>
      </c>
      <c r="AV7" s="18" t="s">
        <v>163</v>
      </c>
      <c r="AW7" s="18" t="s">
        <v>163</v>
      </c>
      <c r="AX7" s="18" t="s">
        <v>163</v>
      </c>
      <c r="AY7" s="17">
        <v>2.3065000000000002</v>
      </c>
      <c r="AZ7" s="17">
        <v>121230</v>
      </c>
      <c r="BA7" s="17">
        <v>0</v>
      </c>
      <c r="BB7" s="18" t="s">
        <v>163</v>
      </c>
      <c r="BC7" s="18" t="s">
        <v>163</v>
      </c>
      <c r="BD7" s="18" t="s">
        <v>163</v>
      </c>
      <c r="BE7" s="17"/>
      <c r="BF7" s="18" t="s">
        <v>163</v>
      </c>
    </row>
    <row r="8" spans="3:58" x14ac:dyDescent="0.25">
      <c r="C8" s="18" t="s">
        <v>163</v>
      </c>
      <c r="D8" s="18" t="s">
        <v>265</v>
      </c>
      <c r="E8" s="18" t="s">
        <v>159</v>
      </c>
      <c r="F8" s="17">
        <v>113</v>
      </c>
      <c r="G8" s="18" t="s">
        <v>148</v>
      </c>
      <c r="H8" s="18" t="s">
        <v>266</v>
      </c>
      <c r="I8" s="20">
        <v>42278</v>
      </c>
      <c r="J8" s="20">
        <v>42308</v>
      </c>
      <c r="K8" s="17" t="s">
        <v>164</v>
      </c>
      <c r="L8" s="17">
        <v>10</v>
      </c>
      <c r="M8" s="18" t="s">
        <v>155</v>
      </c>
      <c r="N8" s="18" t="s">
        <v>152</v>
      </c>
      <c r="O8" s="17"/>
      <c r="P8" s="17"/>
      <c r="Q8" s="17">
        <v>2880</v>
      </c>
      <c r="R8" s="17">
        <v>457</v>
      </c>
      <c r="S8" s="17">
        <v>35.119999999999997</v>
      </c>
      <c r="T8" s="18" t="s">
        <v>156</v>
      </c>
      <c r="U8" s="17">
        <v>-160498.4</v>
      </c>
      <c r="V8" s="17">
        <v>49.01</v>
      </c>
      <c r="W8" s="18" t="s">
        <v>157</v>
      </c>
      <c r="X8" s="17">
        <v>223975.7</v>
      </c>
      <c r="Y8" s="17">
        <v>0</v>
      </c>
      <c r="Z8" s="17">
        <v>2880</v>
      </c>
      <c r="AA8" s="17">
        <v>4570</v>
      </c>
      <c r="AB8" s="17">
        <v>7450</v>
      </c>
      <c r="AC8" s="15">
        <f>('TransMon Data Dump'!P6-'TransMon Data Dump'!P5)*'TransMon Data Dump'!N5</f>
        <v>7450</v>
      </c>
      <c r="AD8" s="17">
        <v>110930.5</v>
      </c>
      <c r="AE8" s="17">
        <v>0</v>
      </c>
      <c r="AF8" s="17">
        <v>110930.5</v>
      </c>
      <c r="AG8" s="16">
        <f>SUM('TransMon Data Dump'!R5:R7)</f>
        <v>110930.5</v>
      </c>
      <c r="AH8" s="17">
        <v>110930.5</v>
      </c>
      <c r="AI8" s="17">
        <v>0</v>
      </c>
      <c r="AJ8" s="17">
        <v>110930.5</v>
      </c>
      <c r="AK8" s="20"/>
      <c r="AL8" s="17"/>
      <c r="AM8" s="17"/>
      <c r="AN8" s="17"/>
      <c r="AO8" s="17"/>
      <c r="AP8" s="17"/>
      <c r="AQ8" s="17"/>
      <c r="AR8" s="17"/>
      <c r="AS8" s="17"/>
      <c r="AT8" s="18" t="s">
        <v>160</v>
      </c>
      <c r="AU8" s="18" t="s">
        <v>161</v>
      </c>
      <c r="AV8" s="18" t="s">
        <v>162</v>
      </c>
      <c r="AW8" s="18" t="s">
        <v>167</v>
      </c>
      <c r="AX8" s="18" t="s">
        <v>153</v>
      </c>
      <c r="AY8" s="17">
        <v>0.52168949771689499</v>
      </c>
      <c r="AZ8" s="17">
        <v>4570</v>
      </c>
      <c r="BA8" s="17">
        <v>0</v>
      </c>
      <c r="BB8" s="18" t="s">
        <v>163</v>
      </c>
      <c r="BC8" s="18" t="s">
        <v>267</v>
      </c>
      <c r="BD8" s="18" t="s">
        <v>268</v>
      </c>
      <c r="BE8" s="17">
        <v>10</v>
      </c>
      <c r="BF8" s="18" t="s">
        <v>165</v>
      </c>
    </row>
    <row r="9" spans="3:58" x14ac:dyDescent="0.25">
      <c r="C9" s="18" t="s">
        <v>163</v>
      </c>
      <c r="D9" s="18" t="s">
        <v>265</v>
      </c>
      <c r="E9" s="18" t="s">
        <v>159</v>
      </c>
      <c r="F9" s="17">
        <v>114</v>
      </c>
      <c r="G9" s="18" t="s">
        <v>148</v>
      </c>
      <c r="H9" s="18" t="s">
        <v>269</v>
      </c>
      <c r="I9" s="20">
        <v>42278</v>
      </c>
      <c r="J9" s="20">
        <v>42369</v>
      </c>
      <c r="K9" s="17" t="s">
        <v>164</v>
      </c>
      <c r="L9" s="17">
        <v>10</v>
      </c>
      <c r="M9" s="18" t="s">
        <v>155</v>
      </c>
      <c r="N9" s="18" t="s">
        <v>152</v>
      </c>
      <c r="O9" s="17"/>
      <c r="P9" s="17"/>
      <c r="Q9" s="17">
        <v>2880</v>
      </c>
      <c r="R9" s="17">
        <v>1921</v>
      </c>
      <c r="S9" s="17">
        <v>35.119999999999997</v>
      </c>
      <c r="T9" s="18" t="s">
        <v>156</v>
      </c>
      <c r="U9" s="17">
        <v>-674655.2</v>
      </c>
      <c r="V9" s="17">
        <v>46.606251952108202</v>
      </c>
      <c r="W9" s="18" t="s">
        <v>157</v>
      </c>
      <c r="X9" s="17">
        <v>895306.09999999905</v>
      </c>
      <c r="Y9" s="17">
        <v>-21010.900000000802</v>
      </c>
      <c r="Z9" s="17">
        <v>2880</v>
      </c>
      <c r="AA9" s="17">
        <v>19210</v>
      </c>
      <c r="AB9" s="17">
        <v>22090</v>
      </c>
      <c r="AC9" s="15">
        <f>('TransMon Data Dump'!P18-'TransMon Data Dump'!P17)*'TransMon Data Dump'!N17</f>
        <v>22090</v>
      </c>
      <c r="AD9" s="17">
        <v>307532.59999999398</v>
      </c>
      <c r="AE9" s="17">
        <v>-21010.900000000802</v>
      </c>
      <c r="AF9" s="17">
        <v>286521.69999999303</v>
      </c>
      <c r="AG9" s="15" t="s">
        <v>295</v>
      </c>
      <c r="AH9" s="17">
        <v>307532.59999999398</v>
      </c>
      <c r="AI9" s="17">
        <v>-21010.900000000802</v>
      </c>
      <c r="AJ9" s="17">
        <v>286521.69999999303</v>
      </c>
      <c r="AK9" s="20"/>
      <c r="AL9" s="17"/>
      <c r="AM9" s="17"/>
      <c r="AN9" s="17"/>
      <c r="AO9" s="17"/>
      <c r="AP9" s="17"/>
      <c r="AQ9" s="17"/>
      <c r="AR9" s="17"/>
      <c r="AS9" s="17"/>
      <c r="AT9" s="18" t="s">
        <v>160</v>
      </c>
      <c r="AU9" s="18" t="s">
        <v>161</v>
      </c>
      <c r="AV9" s="18" t="s">
        <v>162</v>
      </c>
      <c r="AW9" s="18" t="s">
        <v>167</v>
      </c>
      <c r="AX9" s="18" t="s">
        <v>153</v>
      </c>
      <c r="AY9" s="17">
        <v>2.1929223744292199</v>
      </c>
      <c r="AZ9" s="17">
        <v>19210</v>
      </c>
      <c r="BA9" s="17">
        <v>0</v>
      </c>
      <c r="BB9" s="18" t="s">
        <v>163</v>
      </c>
      <c r="BC9" s="18" t="s">
        <v>270</v>
      </c>
      <c r="BD9" s="18" t="s">
        <v>271</v>
      </c>
      <c r="BE9" s="17">
        <v>10</v>
      </c>
      <c r="BF9" s="18" t="s">
        <v>165</v>
      </c>
    </row>
    <row r="10" spans="3:58" x14ac:dyDescent="0.25">
      <c r="C10" s="18" t="s">
        <v>163</v>
      </c>
      <c r="D10" s="18" t="s">
        <v>265</v>
      </c>
      <c r="E10" s="18" t="s">
        <v>159</v>
      </c>
      <c r="F10" s="17">
        <v>117</v>
      </c>
      <c r="G10" s="18" t="s">
        <v>148</v>
      </c>
      <c r="H10" s="18" t="s">
        <v>272</v>
      </c>
      <c r="I10" s="20">
        <v>42294</v>
      </c>
      <c r="J10" s="20">
        <v>42295</v>
      </c>
      <c r="K10" s="17" t="s">
        <v>164</v>
      </c>
      <c r="L10" s="17">
        <v>10</v>
      </c>
      <c r="M10" s="18" t="s">
        <v>155</v>
      </c>
      <c r="N10" s="18" t="s">
        <v>152</v>
      </c>
      <c r="O10" s="17"/>
      <c r="P10" s="17"/>
      <c r="Q10" s="17">
        <v>0</v>
      </c>
      <c r="R10" s="17">
        <v>48</v>
      </c>
      <c r="S10" s="17">
        <v>35.119999999999997</v>
      </c>
      <c r="T10" s="18" t="s">
        <v>156</v>
      </c>
      <c r="U10" s="17">
        <v>-16857.599999999999</v>
      </c>
      <c r="V10" s="17">
        <v>45.75</v>
      </c>
      <c r="W10" s="18" t="s">
        <v>157</v>
      </c>
      <c r="X10" s="17">
        <v>21960</v>
      </c>
      <c r="Y10" s="17">
        <v>0</v>
      </c>
      <c r="Z10" s="17">
        <v>0</v>
      </c>
      <c r="AA10" s="17">
        <v>480</v>
      </c>
      <c r="AB10" s="17">
        <v>480</v>
      </c>
      <c r="AC10" s="15">
        <f>('TransMon Data Dump'!P39-'TransMon Data Dump'!P38)*'TransMon Data Dump'!N38</f>
        <v>480</v>
      </c>
      <c r="AD10" s="17">
        <v>5582.4</v>
      </c>
      <c r="AE10" s="17">
        <v>0</v>
      </c>
      <c r="AF10" s="17">
        <v>5582.4</v>
      </c>
      <c r="AG10" s="16">
        <f>SUM('TransMon Data Dump'!R38:R40)</f>
        <v>5582.4000000000015</v>
      </c>
      <c r="AH10" s="17">
        <v>5582.4</v>
      </c>
      <c r="AI10" s="17">
        <v>0</v>
      </c>
      <c r="AJ10" s="17">
        <v>5582.4</v>
      </c>
      <c r="AK10" s="20"/>
      <c r="AL10" s="17"/>
      <c r="AM10" s="17"/>
      <c r="AN10" s="17"/>
      <c r="AO10" s="17"/>
      <c r="AP10" s="17"/>
      <c r="AQ10" s="17"/>
      <c r="AR10" s="17"/>
      <c r="AS10" s="17"/>
      <c r="AT10" s="18" t="s">
        <v>160</v>
      </c>
      <c r="AU10" s="18" t="s">
        <v>161</v>
      </c>
      <c r="AV10" s="18" t="s">
        <v>162</v>
      </c>
      <c r="AW10" s="18" t="s">
        <v>167</v>
      </c>
      <c r="AX10" s="18" t="s">
        <v>153</v>
      </c>
      <c r="AY10" s="17">
        <v>5.4794520547945202E-2</v>
      </c>
      <c r="AZ10" s="17">
        <v>480</v>
      </c>
      <c r="BA10" s="17">
        <v>0</v>
      </c>
      <c r="BB10" s="18" t="s">
        <v>163</v>
      </c>
      <c r="BC10" s="18" t="s">
        <v>273</v>
      </c>
      <c r="BD10" s="18" t="s">
        <v>274</v>
      </c>
      <c r="BE10" s="17">
        <v>10</v>
      </c>
      <c r="BF10" s="18" t="s">
        <v>165</v>
      </c>
    </row>
    <row r="11" spans="3:58" x14ac:dyDescent="0.25">
      <c r="C11" s="18" t="s">
        <v>163</v>
      </c>
      <c r="D11" s="18" t="s">
        <v>265</v>
      </c>
      <c r="E11" s="18" t="s">
        <v>159</v>
      </c>
      <c r="F11" s="17">
        <v>112</v>
      </c>
      <c r="G11" s="18" t="s">
        <v>148</v>
      </c>
      <c r="H11" s="18" t="s">
        <v>275</v>
      </c>
      <c r="I11" s="20">
        <v>42296</v>
      </c>
      <c r="J11" s="20">
        <v>42302</v>
      </c>
      <c r="K11" s="17" t="s">
        <v>164</v>
      </c>
      <c r="L11" s="17">
        <v>10</v>
      </c>
      <c r="M11" s="18" t="s">
        <v>155</v>
      </c>
      <c r="N11" s="18" t="s">
        <v>152</v>
      </c>
      <c r="O11" s="17"/>
      <c r="P11" s="17"/>
      <c r="Q11" s="17">
        <v>0</v>
      </c>
      <c r="R11" s="17">
        <v>169</v>
      </c>
      <c r="S11" s="17">
        <v>35.119999999999997</v>
      </c>
      <c r="T11" s="18" t="s">
        <v>156</v>
      </c>
      <c r="U11" s="17">
        <v>-59352.800000000003</v>
      </c>
      <c r="V11" s="17">
        <v>48</v>
      </c>
      <c r="W11" s="18" t="s">
        <v>157</v>
      </c>
      <c r="X11" s="17">
        <v>81120</v>
      </c>
      <c r="Y11" s="17">
        <v>0</v>
      </c>
      <c r="Z11" s="17">
        <v>0</v>
      </c>
      <c r="AA11" s="17">
        <v>1690</v>
      </c>
      <c r="AB11" s="17">
        <v>1690</v>
      </c>
      <c r="AC11" s="15">
        <f>('TransMon Data Dump'!P30-'TransMon Data Dump'!P29)*'TransMon Data Dump'!N29</f>
        <v>1690</v>
      </c>
      <c r="AD11" s="17">
        <v>23457.200000000001</v>
      </c>
      <c r="AE11" s="17">
        <v>0</v>
      </c>
      <c r="AF11" s="17">
        <v>23457.200000000001</v>
      </c>
      <c r="AG11" s="16">
        <f>SUM('TransMon Data Dump'!R29:R31)</f>
        <v>23457.200000000004</v>
      </c>
      <c r="AH11" s="17">
        <v>23457.200000000001</v>
      </c>
      <c r="AI11" s="17">
        <v>0</v>
      </c>
      <c r="AJ11" s="17">
        <v>23457.200000000001</v>
      </c>
      <c r="AK11" s="20"/>
      <c r="AL11" s="17"/>
      <c r="AM11" s="17"/>
      <c r="AN11" s="17"/>
      <c r="AO11" s="17"/>
      <c r="AP11" s="17"/>
      <c r="AQ11" s="17"/>
      <c r="AR11" s="17"/>
      <c r="AS11" s="17"/>
      <c r="AT11" s="18" t="s">
        <v>160</v>
      </c>
      <c r="AU11" s="18" t="s">
        <v>161</v>
      </c>
      <c r="AV11" s="18" t="s">
        <v>162</v>
      </c>
      <c r="AW11" s="18" t="s">
        <v>167</v>
      </c>
      <c r="AX11" s="18" t="s">
        <v>153</v>
      </c>
      <c r="AY11" s="17">
        <v>0.192922374429224</v>
      </c>
      <c r="AZ11" s="17">
        <v>1690</v>
      </c>
      <c r="BA11" s="17">
        <v>0</v>
      </c>
      <c r="BB11" s="18" t="s">
        <v>163</v>
      </c>
      <c r="BC11" s="18" t="s">
        <v>203</v>
      </c>
      <c r="BD11" s="18" t="s">
        <v>275</v>
      </c>
      <c r="BE11" s="17">
        <v>10</v>
      </c>
      <c r="BF11" s="18" t="s">
        <v>165</v>
      </c>
    </row>
    <row r="12" spans="3:58" x14ac:dyDescent="0.25">
      <c r="C12" s="18" t="s">
        <v>163</v>
      </c>
      <c r="D12" s="18" t="s">
        <v>265</v>
      </c>
      <c r="E12" s="18" t="s">
        <v>159</v>
      </c>
      <c r="F12" s="17">
        <v>113</v>
      </c>
      <c r="G12" s="18" t="s">
        <v>148</v>
      </c>
      <c r="H12" s="18" t="s">
        <v>276</v>
      </c>
      <c r="I12" s="20">
        <v>42339</v>
      </c>
      <c r="J12" s="20">
        <v>42369</v>
      </c>
      <c r="K12" s="17" t="s">
        <v>164</v>
      </c>
      <c r="L12" s="17">
        <v>10</v>
      </c>
      <c r="M12" s="18" t="s">
        <v>155</v>
      </c>
      <c r="N12" s="18" t="s">
        <v>152</v>
      </c>
      <c r="O12" s="17"/>
      <c r="P12" s="17"/>
      <c r="Q12" s="17">
        <v>0</v>
      </c>
      <c r="R12" s="17">
        <v>744</v>
      </c>
      <c r="S12" s="17">
        <v>33.119999999999997</v>
      </c>
      <c r="T12" s="18" t="s">
        <v>156</v>
      </c>
      <c r="U12" s="17">
        <v>-246412.79999999999</v>
      </c>
      <c r="V12" s="17">
        <v>46.05</v>
      </c>
      <c r="W12" s="18" t="s">
        <v>157</v>
      </c>
      <c r="X12" s="17">
        <v>342612</v>
      </c>
      <c r="Y12" s="17">
        <v>0</v>
      </c>
      <c r="Z12" s="17">
        <v>0</v>
      </c>
      <c r="AA12" s="17">
        <v>0</v>
      </c>
      <c r="AB12" s="17">
        <v>0</v>
      </c>
      <c r="AC12" s="15">
        <f>('TransMon Data Dump'!P12-'TransMon Data Dump'!P11)*'TransMon Data Dump'!N11</f>
        <v>0</v>
      </c>
      <c r="AD12" s="17">
        <v>96199.200000000201</v>
      </c>
      <c r="AE12" s="17">
        <v>0</v>
      </c>
      <c r="AF12" s="17">
        <v>96199.200000000201</v>
      </c>
      <c r="AG12" s="16">
        <f>SUM('TransMon Data Dump'!R11:R13)</f>
        <v>96199.2</v>
      </c>
      <c r="AH12" s="17">
        <v>96199.200000000201</v>
      </c>
      <c r="AI12" s="17">
        <v>0</v>
      </c>
      <c r="AJ12" s="17">
        <v>96199.200000000201</v>
      </c>
      <c r="AK12" s="20"/>
      <c r="AL12" s="17"/>
      <c r="AM12" s="17"/>
      <c r="AN12" s="17"/>
      <c r="AO12" s="17"/>
      <c r="AP12" s="17"/>
      <c r="AQ12" s="17"/>
      <c r="AR12" s="17"/>
      <c r="AS12" s="17"/>
      <c r="AT12" s="18" t="s">
        <v>160</v>
      </c>
      <c r="AU12" s="18" t="s">
        <v>161</v>
      </c>
      <c r="AV12" s="18" t="s">
        <v>162</v>
      </c>
      <c r="AW12" s="18" t="s">
        <v>167</v>
      </c>
      <c r="AX12" s="18" t="s">
        <v>153</v>
      </c>
      <c r="AY12" s="17">
        <v>0.84931506849315097</v>
      </c>
      <c r="AZ12" s="17">
        <v>7440</v>
      </c>
      <c r="BA12" s="17">
        <v>0</v>
      </c>
      <c r="BB12" s="18" t="s">
        <v>163</v>
      </c>
      <c r="BC12" s="18" t="s">
        <v>277</v>
      </c>
      <c r="BD12" s="18" t="s">
        <v>278</v>
      </c>
      <c r="BE12" s="17">
        <v>10</v>
      </c>
      <c r="BF12" s="18" t="s">
        <v>165</v>
      </c>
    </row>
    <row r="13" spans="3:58" x14ac:dyDescent="0.25">
      <c r="C13" s="18" t="s">
        <v>163</v>
      </c>
      <c r="D13" s="18" t="s">
        <v>265</v>
      </c>
      <c r="E13" s="18" t="s">
        <v>159</v>
      </c>
      <c r="F13" s="17">
        <v>115</v>
      </c>
      <c r="G13" s="18" t="s">
        <v>148</v>
      </c>
      <c r="H13" s="18" t="s">
        <v>279</v>
      </c>
      <c r="I13" s="20">
        <v>42370</v>
      </c>
      <c r="J13" s="20">
        <v>42735</v>
      </c>
      <c r="K13" s="17" t="s">
        <v>164</v>
      </c>
      <c r="L13" s="17">
        <v>10</v>
      </c>
      <c r="M13" s="18" t="s">
        <v>155</v>
      </c>
      <c r="N13" s="18" t="s">
        <v>152</v>
      </c>
      <c r="O13" s="17"/>
      <c r="P13" s="17"/>
      <c r="Q13" s="17">
        <v>0</v>
      </c>
      <c r="R13" s="17">
        <v>8784</v>
      </c>
      <c r="S13" s="17">
        <v>35.119999999999997</v>
      </c>
      <c r="T13" s="18" t="s">
        <v>156</v>
      </c>
      <c r="U13" s="17">
        <v>-3084940.8</v>
      </c>
      <c r="V13" s="17">
        <v>47.18</v>
      </c>
      <c r="W13" s="18" t="s">
        <v>157</v>
      </c>
      <c r="X13" s="17">
        <v>4144291.2</v>
      </c>
      <c r="Y13" s="17">
        <v>0</v>
      </c>
      <c r="Z13" s="17">
        <v>0</v>
      </c>
      <c r="AA13" s="17">
        <v>87840</v>
      </c>
      <c r="AB13" s="17">
        <v>87840</v>
      </c>
      <c r="AC13" s="15">
        <f>('TransMon Data Dump'!P21-'TransMon Data Dump'!P20)*'TransMon Data Dump'!N20</f>
        <v>87840</v>
      </c>
      <c r="AD13" s="17">
        <v>1147190.3999999801</v>
      </c>
      <c r="AE13" s="17">
        <v>0</v>
      </c>
      <c r="AF13" s="17">
        <v>1147190.3999999801</v>
      </c>
      <c r="AG13" s="16">
        <f>SUM('TransMon Data Dump'!R20:R22)</f>
        <v>1147190.4000000001</v>
      </c>
      <c r="AH13" s="17">
        <v>1147190.3999999801</v>
      </c>
      <c r="AI13" s="17">
        <v>0</v>
      </c>
      <c r="AJ13" s="17">
        <v>1147190.3999999801</v>
      </c>
      <c r="AK13" s="20"/>
      <c r="AL13" s="17"/>
      <c r="AM13" s="17"/>
      <c r="AN13" s="17"/>
      <c r="AO13" s="17"/>
      <c r="AP13" s="17"/>
      <c r="AQ13" s="17"/>
      <c r="AR13" s="17"/>
      <c r="AS13" s="17"/>
      <c r="AT13" s="18" t="s">
        <v>160</v>
      </c>
      <c r="AU13" s="18" t="s">
        <v>161</v>
      </c>
      <c r="AV13" s="18" t="s">
        <v>162</v>
      </c>
      <c r="AW13" s="18" t="s">
        <v>167</v>
      </c>
      <c r="AX13" s="18" t="s">
        <v>153</v>
      </c>
      <c r="AY13" s="17">
        <v>10.027397260274</v>
      </c>
      <c r="AZ13" s="17">
        <v>87840</v>
      </c>
      <c r="BA13" s="17">
        <v>0</v>
      </c>
      <c r="BB13" s="18" t="s">
        <v>163</v>
      </c>
      <c r="BC13" s="18" t="s">
        <v>280</v>
      </c>
      <c r="BD13" s="18" t="s">
        <v>281</v>
      </c>
      <c r="BE13" s="17">
        <v>10</v>
      </c>
      <c r="BF13" s="18" t="s">
        <v>165</v>
      </c>
    </row>
    <row r="14" spans="3:58" x14ac:dyDescent="0.25">
      <c r="C14" s="18" t="s">
        <v>163</v>
      </c>
      <c r="D14" s="18" t="s">
        <v>282</v>
      </c>
      <c r="E14" s="18" t="s">
        <v>163</v>
      </c>
      <c r="F14" s="17"/>
      <c r="G14" s="18" t="s">
        <v>163</v>
      </c>
      <c r="H14" s="18" t="s">
        <v>163</v>
      </c>
      <c r="I14" s="20"/>
      <c r="J14" s="20"/>
      <c r="K14" s="17"/>
      <c r="L14" s="17"/>
      <c r="M14" s="18" t="s">
        <v>163</v>
      </c>
      <c r="N14" s="18" t="s">
        <v>163</v>
      </c>
      <c r="O14" s="17"/>
      <c r="P14" s="17"/>
      <c r="Q14" s="17"/>
      <c r="R14" s="17"/>
      <c r="S14" s="17"/>
      <c r="T14" s="18" t="s">
        <v>163</v>
      </c>
      <c r="U14" s="17">
        <v>-1179680.8</v>
      </c>
      <c r="V14" s="17"/>
      <c r="W14" s="18" t="s">
        <v>163</v>
      </c>
      <c r="X14" s="17">
        <v>0</v>
      </c>
      <c r="Y14" s="17">
        <v>0</v>
      </c>
      <c r="Z14" s="17">
        <v>33590</v>
      </c>
      <c r="AA14" s="17">
        <v>0</v>
      </c>
      <c r="AB14" s="17">
        <v>33590</v>
      </c>
      <c r="AC14" s="15"/>
      <c r="AD14" s="17">
        <v>446854.7</v>
      </c>
      <c r="AE14" s="17">
        <v>0</v>
      </c>
      <c r="AF14" s="17">
        <v>446854.7</v>
      </c>
      <c r="AG14" s="15"/>
      <c r="AH14" s="17">
        <v>446854.7</v>
      </c>
      <c r="AI14" s="17">
        <v>0</v>
      </c>
      <c r="AJ14" s="17">
        <v>446854.7</v>
      </c>
      <c r="AK14" s="20"/>
      <c r="AL14" s="17"/>
      <c r="AM14" s="17"/>
      <c r="AN14" s="17"/>
      <c r="AO14" s="17"/>
      <c r="AP14" s="17"/>
      <c r="AQ14" s="17"/>
      <c r="AR14" s="17"/>
      <c r="AS14" s="17"/>
      <c r="AT14" s="18" t="s">
        <v>163</v>
      </c>
      <c r="AU14" s="18" t="s">
        <v>163</v>
      </c>
      <c r="AV14" s="18" t="s">
        <v>163</v>
      </c>
      <c r="AW14" s="18" t="s">
        <v>163</v>
      </c>
      <c r="AX14" s="18" t="s">
        <v>163</v>
      </c>
      <c r="AY14" s="17">
        <v>0</v>
      </c>
      <c r="AZ14" s="17">
        <v>0</v>
      </c>
      <c r="BA14" s="17">
        <v>0</v>
      </c>
      <c r="BB14" s="18" t="s">
        <v>163</v>
      </c>
      <c r="BC14" s="18" t="s">
        <v>163</v>
      </c>
      <c r="BD14" s="18" t="s">
        <v>163</v>
      </c>
      <c r="BE14" s="17"/>
      <c r="BF14" s="18" t="s">
        <v>163</v>
      </c>
    </row>
    <row r="15" spans="3:58" x14ac:dyDescent="0.25">
      <c r="C15" s="18" t="s">
        <v>163</v>
      </c>
      <c r="D15" s="18" t="s">
        <v>265</v>
      </c>
      <c r="E15" s="18" t="s">
        <v>283</v>
      </c>
      <c r="F15" s="17">
        <v>113</v>
      </c>
      <c r="G15" s="18" t="s">
        <v>148</v>
      </c>
      <c r="H15" s="18" t="s">
        <v>284</v>
      </c>
      <c r="I15" s="20">
        <v>42064</v>
      </c>
      <c r="J15" s="20">
        <v>42094</v>
      </c>
      <c r="K15" s="17" t="s">
        <v>164</v>
      </c>
      <c r="L15" s="17">
        <v>10</v>
      </c>
      <c r="M15" s="18" t="s">
        <v>155</v>
      </c>
      <c r="N15" s="18" t="s">
        <v>152</v>
      </c>
      <c r="O15" s="17"/>
      <c r="P15" s="17"/>
      <c r="Q15" s="17">
        <v>7430</v>
      </c>
      <c r="R15" s="17">
        <v>743</v>
      </c>
      <c r="S15" s="17">
        <v>35.119999999999997</v>
      </c>
      <c r="T15" s="18" t="s">
        <v>156</v>
      </c>
      <c r="U15" s="17">
        <v>-260941.6</v>
      </c>
      <c r="V15" s="17">
        <v>0</v>
      </c>
      <c r="W15" s="18" t="s">
        <v>163</v>
      </c>
      <c r="X15" s="17">
        <v>0</v>
      </c>
      <c r="Y15" s="17">
        <v>0</v>
      </c>
      <c r="Z15" s="17">
        <v>7430</v>
      </c>
      <c r="AA15" s="17">
        <v>0</v>
      </c>
      <c r="AB15" s="17">
        <v>7430</v>
      </c>
      <c r="AC15" s="15">
        <f>('TransMon Data Dump'!P9-'TransMon Data Dump'!P8)*'TransMon Data Dump'!N8</f>
        <v>7430</v>
      </c>
      <c r="AD15" s="17">
        <v>66944.299999999799</v>
      </c>
      <c r="AE15" s="17">
        <v>0</v>
      </c>
      <c r="AF15" s="17">
        <v>66944.299999999799</v>
      </c>
      <c r="AG15" s="16">
        <f>SUM('TransMon Data Dump'!R8:R10)</f>
        <v>66944.300000000047</v>
      </c>
      <c r="AH15" s="17">
        <v>66944.299999999799</v>
      </c>
      <c r="AI15" s="17">
        <v>0</v>
      </c>
      <c r="AJ15" s="17">
        <v>66944.299999999799</v>
      </c>
      <c r="AK15" s="20"/>
      <c r="AL15" s="17"/>
      <c r="AM15" s="17"/>
      <c r="AN15" s="17"/>
      <c r="AO15" s="17"/>
      <c r="AP15" s="17"/>
      <c r="AQ15" s="17"/>
      <c r="AR15" s="17"/>
      <c r="AS15" s="17"/>
      <c r="AT15" s="18" t="s">
        <v>160</v>
      </c>
      <c r="AU15" s="18" t="s">
        <v>161</v>
      </c>
      <c r="AV15" s="18" t="s">
        <v>162</v>
      </c>
      <c r="AW15" s="18" t="s">
        <v>167</v>
      </c>
      <c r="AX15" s="18" t="s">
        <v>153</v>
      </c>
      <c r="AY15" s="17">
        <v>0</v>
      </c>
      <c r="AZ15" s="17">
        <v>0</v>
      </c>
      <c r="BA15" s="17">
        <v>0</v>
      </c>
      <c r="BB15" s="18" t="s">
        <v>163</v>
      </c>
      <c r="BC15" s="18" t="s">
        <v>285</v>
      </c>
      <c r="BD15" s="18" t="s">
        <v>286</v>
      </c>
      <c r="BE15" s="17">
        <v>10</v>
      </c>
      <c r="BF15" s="18" t="s">
        <v>165</v>
      </c>
    </row>
    <row r="16" spans="3:58" x14ac:dyDescent="0.25">
      <c r="C16" s="18" t="s">
        <v>163</v>
      </c>
      <c r="D16" s="18" t="s">
        <v>265</v>
      </c>
      <c r="E16" s="18" t="s">
        <v>283</v>
      </c>
      <c r="F16" s="17">
        <v>114</v>
      </c>
      <c r="G16" s="18" t="s">
        <v>148</v>
      </c>
      <c r="H16" s="18" t="s">
        <v>287</v>
      </c>
      <c r="I16" s="20">
        <v>42095</v>
      </c>
      <c r="J16" s="20">
        <v>42185</v>
      </c>
      <c r="K16" s="17" t="s">
        <v>164</v>
      </c>
      <c r="L16" s="17">
        <v>10</v>
      </c>
      <c r="M16" s="18" t="s">
        <v>155</v>
      </c>
      <c r="N16" s="18" t="s">
        <v>152</v>
      </c>
      <c r="O16" s="17"/>
      <c r="P16" s="17"/>
      <c r="Q16" s="17">
        <v>21840</v>
      </c>
      <c r="R16" s="17">
        <v>2184</v>
      </c>
      <c r="S16" s="17">
        <v>35.119999999999997</v>
      </c>
      <c r="T16" s="18" t="s">
        <v>156</v>
      </c>
      <c r="U16" s="17">
        <v>-767020.8</v>
      </c>
      <c r="V16" s="17">
        <v>0</v>
      </c>
      <c r="W16" s="18" t="s">
        <v>163</v>
      </c>
      <c r="X16" s="17">
        <v>0</v>
      </c>
      <c r="Y16" s="17">
        <v>0</v>
      </c>
      <c r="Z16" s="17">
        <v>21840</v>
      </c>
      <c r="AA16" s="17">
        <v>0</v>
      </c>
      <c r="AB16" s="17">
        <v>21840</v>
      </c>
      <c r="AC16" s="15">
        <f>('TransMon Data Dump'!P15-'TransMon Data Dump'!P14)*'TransMon Data Dump'!N14</f>
        <v>21840</v>
      </c>
      <c r="AD16" s="17">
        <v>311006.39999999898</v>
      </c>
      <c r="AE16" s="17">
        <v>0</v>
      </c>
      <c r="AF16" s="17">
        <v>311006.39999999898</v>
      </c>
      <c r="AG16" s="16" t="s">
        <v>295</v>
      </c>
      <c r="AH16" s="17">
        <v>311006.39999999898</v>
      </c>
      <c r="AI16" s="17">
        <v>0</v>
      </c>
      <c r="AJ16" s="17">
        <v>311006.39999999898</v>
      </c>
      <c r="AK16" s="20"/>
      <c r="AL16" s="17"/>
      <c r="AM16" s="17"/>
      <c r="AN16" s="17"/>
      <c r="AO16" s="17"/>
      <c r="AP16" s="17"/>
      <c r="AQ16" s="17"/>
      <c r="AR16" s="17"/>
      <c r="AS16" s="17"/>
      <c r="AT16" s="18" t="s">
        <v>160</v>
      </c>
      <c r="AU16" s="18" t="s">
        <v>161</v>
      </c>
      <c r="AV16" s="18" t="s">
        <v>162</v>
      </c>
      <c r="AW16" s="18" t="s">
        <v>167</v>
      </c>
      <c r="AX16" s="18" t="s">
        <v>153</v>
      </c>
      <c r="AY16" s="17">
        <v>0</v>
      </c>
      <c r="AZ16" s="17">
        <v>0</v>
      </c>
      <c r="BA16" s="17">
        <v>0</v>
      </c>
      <c r="BB16" s="18" t="s">
        <v>163</v>
      </c>
      <c r="BC16" s="18" t="s">
        <v>288</v>
      </c>
      <c r="BD16" s="18" t="s">
        <v>289</v>
      </c>
      <c r="BE16" s="17">
        <v>10</v>
      </c>
      <c r="BF16" s="18" t="s">
        <v>165</v>
      </c>
    </row>
    <row r="17" spans="3:58" x14ac:dyDescent="0.25">
      <c r="C17" s="18" t="s">
        <v>163</v>
      </c>
      <c r="D17" s="18" t="s">
        <v>265</v>
      </c>
      <c r="E17" s="18" t="s">
        <v>283</v>
      </c>
      <c r="F17" s="17">
        <v>112</v>
      </c>
      <c r="G17" s="18" t="s">
        <v>148</v>
      </c>
      <c r="H17" s="18" t="s">
        <v>290</v>
      </c>
      <c r="I17" s="20">
        <v>42275</v>
      </c>
      <c r="J17" s="20">
        <v>42281</v>
      </c>
      <c r="K17" s="17" t="s">
        <v>164</v>
      </c>
      <c r="L17" s="17">
        <v>10</v>
      </c>
      <c r="M17" s="18" t="s">
        <v>155</v>
      </c>
      <c r="N17" s="18" t="s">
        <v>152</v>
      </c>
      <c r="O17" s="17"/>
      <c r="P17" s="17"/>
      <c r="Q17" s="17">
        <v>1680</v>
      </c>
      <c r="R17" s="17">
        <v>168</v>
      </c>
      <c r="S17" s="17">
        <v>35.119999999999997</v>
      </c>
      <c r="T17" s="18" t="s">
        <v>156</v>
      </c>
      <c r="U17" s="17">
        <v>-59001.599999999999</v>
      </c>
      <c r="V17" s="17">
        <v>0</v>
      </c>
      <c r="W17" s="18" t="s">
        <v>163</v>
      </c>
      <c r="X17" s="17">
        <v>0</v>
      </c>
      <c r="Y17" s="17">
        <v>0</v>
      </c>
      <c r="Z17" s="17">
        <v>1680</v>
      </c>
      <c r="AA17" s="17">
        <v>0</v>
      </c>
      <c r="AB17" s="17">
        <v>1680</v>
      </c>
      <c r="AC17" s="15">
        <f>('TransMon Data Dump'!P27-'TransMon Data Dump'!P26)*'TransMon Data Dump'!N26</f>
        <v>1680</v>
      </c>
      <c r="AD17" s="17">
        <v>30206.4000000001</v>
      </c>
      <c r="AE17" s="17">
        <v>0</v>
      </c>
      <c r="AF17" s="17">
        <v>30206.4000000001</v>
      </c>
      <c r="AG17" s="16">
        <f>SUM('TransMon Data Dump'!R26:R28)</f>
        <v>30206.400000000005</v>
      </c>
      <c r="AH17" s="17">
        <v>30206.4000000001</v>
      </c>
      <c r="AI17" s="17">
        <v>0</v>
      </c>
      <c r="AJ17" s="17">
        <v>30206.4000000001</v>
      </c>
      <c r="AK17" s="20"/>
      <c r="AL17" s="17"/>
      <c r="AM17" s="17"/>
      <c r="AN17" s="17"/>
      <c r="AO17" s="17"/>
      <c r="AP17" s="17"/>
      <c r="AQ17" s="17"/>
      <c r="AR17" s="17"/>
      <c r="AS17" s="17"/>
      <c r="AT17" s="18" t="s">
        <v>160</v>
      </c>
      <c r="AU17" s="18" t="s">
        <v>161</v>
      </c>
      <c r="AV17" s="18" t="s">
        <v>162</v>
      </c>
      <c r="AW17" s="18" t="s">
        <v>167</v>
      </c>
      <c r="AX17" s="18" t="s">
        <v>153</v>
      </c>
      <c r="AY17" s="17">
        <v>0</v>
      </c>
      <c r="AZ17" s="17">
        <v>0</v>
      </c>
      <c r="BA17" s="17">
        <v>0</v>
      </c>
      <c r="BB17" s="18" t="s">
        <v>163</v>
      </c>
      <c r="BC17" s="18" t="s">
        <v>199</v>
      </c>
      <c r="BD17" s="18" t="s">
        <v>290</v>
      </c>
      <c r="BE17" s="17">
        <v>10</v>
      </c>
      <c r="BF17" s="18" t="s">
        <v>165</v>
      </c>
    </row>
    <row r="18" spans="3:58" x14ac:dyDescent="0.25">
      <c r="C18" s="18" t="s">
        <v>163</v>
      </c>
      <c r="D18" s="18" t="s">
        <v>265</v>
      </c>
      <c r="E18" s="18" t="s">
        <v>283</v>
      </c>
      <c r="F18" s="17">
        <v>117</v>
      </c>
      <c r="G18" s="18" t="s">
        <v>148</v>
      </c>
      <c r="H18" s="18" t="s">
        <v>291</v>
      </c>
      <c r="I18" s="20">
        <v>42280</v>
      </c>
      <c r="J18" s="20">
        <v>42281</v>
      </c>
      <c r="K18" s="17" t="s">
        <v>164</v>
      </c>
      <c r="L18" s="17">
        <v>10</v>
      </c>
      <c r="M18" s="18" t="s">
        <v>155</v>
      </c>
      <c r="N18" s="18" t="s">
        <v>152</v>
      </c>
      <c r="O18" s="17"/>
      <c r="P18" s="17"/>
      <c r="Q18" s="17">
        <v>480</v>
      </c>
      <c r="R18" s="17">
        <v>48</v>
      </c>
      <c r="S18" s="17">
        <v>35.119999999999997</v>
      </c>
      <c r="T18" s="18" t="s">
        <v>156</v>
      </c>
      <c r="U18" s="17">
        <v>-16857.599999999999</v>
      </c>
      <c r="V18" s="17">
        <v>0</v>
      </c>
      <c r="W18" s="18" t="s">
        <v>163</v>
      </c>
      <c r="X18" s="17">
        <v>0</v>
      </c>
      <c r="Y18" s="17">
        <v>0</v>
      </c>
      <c r="Z18" s="17">
        <v>480</v>
      </c>
      <c r="AA18" s="17">
        <v>0</v>
      </c>
      <c r="AB18" s="17">
        <v>480</v>
      </c>
      <c r="AC18" s="15">
        <f>('TransMon Data Dump'!P36-'TransMon Data Dump'!P35)*'TransMon Data Dump'!N35</f>
        <v>480</v>
      </c>
      <c r="AD18" s="17">
        <v>4752</v>
      </c>
      <c r="AE18" s="17">
        <v>0</v>
      </c>
      <c r="AF18" s="17">
        <v>4752</v>
      </c>
      <c r="AG18" s="15">
        <f>SUM('TransMon Data Dump'!R35:R37)</f>
        <v>4752.0000000000027</v>
      </c>
      <c r="AH18" s="17">
        <v>4752</v>
      </c>
      <c r="AI18" s="17">
        <v>0</v>
      </c>
      <c r="AJ18" s="17">
        <v>4752</v>
      </c>
      <c r="AK18" s="20"/>
      <c r="AL18" s="17"/>
      <c r="AM18" s="17"/>
      <c r="AN18" s="17"/>
      <c r="AO18" s="17"/>
      <c r="AP18" s="17"/>
      <c r="AQ18" s="17"/>
      <c r="AR18" s="17"/>
      <c r="AS18" s="17"/>
      <c r="AT18" s="18" t="s">
        <v>160</v>
      </c>
      <c r="AU18" s="18" t="s">
        <v>161</v>
      </c>
      <c r="AV18" s="18" t="s">
        <v>162</v>
      </c>
      <c r="AW18" s="18" t="s">
        <v>167</v>
      </c>
      <c r="AX18" s="18" t="s">
        <v>153</v>
      </c>
      <c r="AY18" s="17">
        <v>0</v>
      </c>
      <c r="AZ18" s="17">
        <v>0</v>
      </c>
      <c r="BA18" s="17">
        <v>0</v>
      </c>
      <c r="BB18" s="18" t="s">
        <v>163</v>
      </c>
      <c r="BC18" s="18" t="s">
        <v>273</v>
      </c>
      <c r="BD18" s="18" t="s">
        <v>274</v>
      </c>
      <c r="BE18" s="17">
        <v>10</v>
      </c>
      <c r="BF18" s="18" t="s">
        <v>165</v>
      </c>
    </row>
    <row r="19" spans="3:58" x14ac:dyDescent="0.25">
      <c r="C19" s="18" t="s">
        <v>163</v>
      </c>
      <c r="D19" s="18" t="s">
        <v>265</v>
      </c>
      <c r="E19" s="18" t="s">
        <v>283</v>
      </c>
      <c r="F19" s="17">
        <v>112</v>
      </c>
      <c r="G19" s="18" t="s">
        <v>148</v>
      </c>
      <c r="H19" s="18" t="s">
        <v>292</v>
      </c>
      <c r="I19" s="20">
        <v>42282</v>
      </c>
      <c r="J19" s="20">
        <v>42288</v>
      </c>
      <c r="K19" s="17" t="s">
        <v>164</v>
      </c>
      <c r="L19" s="17">
        <v>10</v>
      </c>
      <c r="M19" s="18" t="s">
        <v>155</v>
      </c>
      <c r="N19" s="18" t="s">
        <v>152</v>
      </c>
      <c r="O19" s="17"/>
      <c r="P19" s="17"/>
      <c r="Q19" s="17">
        <v>1680</v>
      </c>
      <c r="R19" s="17">
        <v>168</v>
      </c>
      <c r="S19" s="17">
        <v>35.119999999999997</v>
      </c>
      <c r="T19" s="18" t="s">
        <v>156</v>
      </c>
      <c r="U19" s="17">
        <v>-59001.599999999999</v>
      </c>
      <c r="V19" s="17">
        <v>0</v>
      </c>
      <c r="W19" s="18" t="s">
        <v>163</v>
      </c>
      <c r="X19" s="17">
        <v>0</v>
      </c>
      <c r="Y19" s="17">
        <v>0</v>
      </c>
      <c r="Z19" s="17">
        <v>1680</v>
      </c>
      <c r="AA19" s="17">
        <v>0</v>
      </c>
      <c r="AB19" s="17">
        <v>1680</v>
      </c>
      <c r="AC19" s="15">
        <f>('TransMon Data Dump'!P27-'TransMon Data Dump'!P26)*'TransMon Data Dump'!N26</f>
        <v>1680</v>
      </c>
      <c r="AD19" s="17">
        <v>27383.999999999902</v>
      </c>
      <c r="AE19" s="17">
        <v>0</v>
      </c>
      <c r="AF19" s="17">
        <v>27383.999999999902</v>
      </c>
      <c r="AG19" s="16">
        <f>SUM('TransMon Data Dump'!R23:R25)</f>
        <v>27384.000000000007</v>
      </c>
      <c r="AH19" s="17">
        <v>27383.999999999902</v>
      </c>
      <c r="AI19" s="17">
        <v>0</v>
      </c>
      <c r="AJ19" s="17">
        <v>27383.999999999902</v>
      </c>
      <c r="AK19" s="20"/>
      <c r="AL19" s="17"/>
      <c r="AM19" s="17"/>
      <c r="AN19" s="17"/>
      <c r="AO19" s="17"/>
      <c r="AP19" s="17"/>
      <c r="AQ19" s="17"/>
      <c r="AR19" s="17"/>
      <c r="AS19" s="17"/>
      <c r="AT19" s="18" t="s">
        <v>160</v>
      </c>
      <c r="AU19" s="18" t="s">
        <v>161</v>
      </c>
      <c r="AV19" s="18" t="s">
        <v>162</v>
      </c>
      <c r="AW19" s="18" t="s">
        <v>167</v>
      </c>
      <c r="AX19" s="18" t="s">
        <v>153</v>
      </c>
      <c r="AY19" s="17">
        <v>0</v>
      </c>
      <c r="AZ19" s="17">
        <v>0</v>
      </c>
      <c r="BA19" s="17">
        <v>0</v>
      </c>
      <c r="BB19" s="18" t="s">
        <v>163</v>
      </c>
      <c r="BC19" s="18" t="s">
        <v>195</v>
      </c>
      <c r="BD19" s="18" t="s">
        <v>292</v>
      </c>
      <c r="BE19" s="17">
        <v>10</v>
      </c>
      <c r="BF19" s="18" t="s">
        <v>165</v>
      </c>
    </row>
    <row r="20" spans="3:58" x14ac:dyDescent="0.25">
      <c r="C20" s="18" t="s">
        <v>163</v>
      </c>
      <c r="D20" s="18" t="s">
        <v>265</v>
      </c>
      <c r="E20" s="18" t="s">
        <v>283</v>
      </c>
      <c r="F20" s="17">
        <v>117</v>
      </c>
      <c r="G20" s="18" t="s">
        <v>148</v>
      </c>
      <c r="H20" s="18" t="s">
        <v>293</v>
      </c>
      <c r="I20" s="20">
        <v>42287</v>
      </c>
      <c r="J20" s="20">
        <v>42288</v>
      </c>
      <c r="K20" s="17" t="s">
        <v>164</v>
      </c>
      <c r="L20" s="17">
        <v>10</v>
      </c>
      <c r="M20" s="18" t="s">
        <v>155</v>
      </c>
      <c r="N20" s="18" t="s">
        <v>152</v>
      </c>
      <c r="O20" s="17"/>
      <c r="P20" s="17"/>
      <c r="Q20" s="17">
        <v>480</v>
      </c>
      <c r="R20" s="17">
        <v>48</v>
      </c>
      <c r="S20" s="17">
        <v>35.119999999999997</v>
      </c>
      <c r="T20" s="18" t="s">
        <v>156</v>
      </c>
      <c r="U20" s="17">
        <v>-16857.599999999999</v>
      </c>
      <c r="V20" s="17">
        <v>0</v>
      </c>
      <c r="W20" s="18" t="s">
        <v>163</v>
      </c>
      <c r="X20" s="17">
        <v>0</v>
      </c>
      <c r="Y20" s="17">
        <v>0</v>
      </c>
      <c r="Z20" s="17">
        <v>480</v>
      </c>
      <c r="AA20" s="17">
        <v>0</v>
      </c>
      <c r="AB20" s="17">
        <v>480</v>
      </c>
      <c r="AC20" s="15">
        <f>('TransMon Data Dump'!P33-'TransMon Data Dump'!P32)*'TransMon Data Dump'!N32</f>
        <v>480</v>
      </c>
      <c r="AD20" s="17">
        <v>6561.5999999999904</v>
      </c>
      <c r="AE20" s="17">
        <v>0</v>
      </c>
      <c r="AF20" s="17">
        <v>6561.5999999999904</v>
      </c>
      <c r="AG20" s="16">
        <f>SUM('TransMon Data Dump'!R32:R34)</f>
        <v>6561.6</v>
      </c>
      <c r="AH20" s="17">
        <v>6561.5999999999904</v>
      </c>
      <c r="AI20" s="17">
        <v>0</v>
      </c>
      <c r="AJ20" s="17">
        <v>6561.5999999999904</v>
      </c>
      <c r="AK20" s="20"/>
      <c r="AL20" s="17"/>
      <c r="AM20" s="17"/>
      <c r="AN20" s="17"/>
      <c r="AO20" s="17"/>
      <c r="AP20" s="17"/>
      <c r="AQ20" s="17"/>
      <c r="AR20" s="17"/>
      <c r="AS20" s="17"/>
      <c r="AT20" s="18" t="s">
        <v>160</v>
      </c>
      <c r="AU20" s="18" t="s">
        <v>161</v>
      </c>
      <c r="AV20" s="18" t="s">
        <v>162</v>
      </c>
      <c r="AW20" s="18" t="s">
        <v>167</v>
      </c>
      <c r="AX20" s="18" t="s">
        <v>153</v>
      </c>
      <c r="AY20" s="17">
        <v>0</v>
      </c>
      <c r="AZ20" s="17">
        <v>0</v>
      </c>
      <c r="BA20" s="17">
        <v>0</v>
      </c>
      <c r="BB20" s="18" t="s">
        <v>163</v>
      </c>
      <c r="BC20" s="18" t="s">
        <v>273</v>
      </c>
      <c r="BD20" s="18" t="s">
        <v>274</v>
      </c>
      <c r="BE20" s="17">
        <v>10</v>
      </c>
      <c r="BF20" s="18" t="s">
        <v>165</v>
      </c>
    </row>
    <row r="21" spans="3:58" x14ac:dyDescent="0.25">
      <c r="AG21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45"/>
  <sheetViews>
    <sheetView workbookViewId="0">
      <selection activeCell="F5" sqref="F5:F43"/>
    </sheetView>
  </sheetViews>
  <sheetFormatPr defaultRowHeight="15" x14ac:dyDescent="0.25"/>
  <cols>
    <col min="2" max="2" width="32.42578125" bestFit="1" customWidth="1"/>
    <col min="3" max="3" width="5" bestFit="1" customWidth="1"/>
    <col min="4" max="4" width="12.85546875" bestFit="1" customWidth="1"/>
    <col min="5" max="5" width="13.42578125" bestFit="1" customWidth="1"/>
    <col min="6" max="6" width="21" customWidth="1"/>
  </cols>
  <sheetData>
    <row r="5" spans="2:6" x14ac:dyDescent="0.25">
      <c r="B5" s="25" t="s">
        <v>222</v>
      </c>
      <c r="C5" s="25" t="s">
        <v>26</v>
      </c>
      <c r="D5" s="25" t="s">
        <v>297</v>
      </c>
      <c r="E5" s="25" t="s">
        <v>298</v>
      </c>
      <c r="F5" s="14" t="s">
        <v>301</v>
      </c>
    </row>
    <row r="6" spans="2:6" x14ac:dyDescent="0.25">
      <c r="B6" s="24" t="s">
        <v>299</v>
      </c>
      <c r="C6" s="23"/>
      <c r="D6" s="23">
        <v>2137747</v>
      </c>
      <c r="E6" s="23">
        <v>-21010.9</v>
      </c>
      <c r="F6" s="15"/>
    </row>
    <row r="7" spans="2:6" x14ac:dyDescent="0.25">
      <c r="B7" s="24" t="s">
        <v>300</v>
      </c>
      <c r="C7" s="23"/>
      <c r="D7" s="23">
        <v>2137747</v>
      </c>
      <c r="E7" s="23">
        <v>-21010.9</v>
      </c>
      <c r="F7" s="15"/>
    </row>
    <row r="8" spans="2:6" x14ac:dyDescent="0.25">
      <c r="B8" s="24" t="s">
        <v>151</v>
      </c>
      <c r="C8" s="23">
        <v>8475</v>
      </c>
      <c r="D8" s="23">
        <v>118380.5</v>
      </c>
      <c r="E8" s="23">
        <v>0</v>
      </c>
      <c r="F8" s="16">
        <f>'TransMon Data Dump'!R5</f>
        <v>118380.5</v>
      </c>
    </row>
    <row r="9" spans="2:6" x14ac:dyDescent="0.25">
      <c r="B9" s="24" t="s">
        <v>151</v>
      </c>
      <c r="C9" s="23">
        <v>8477</v>
      </c>
      <c r="D9" s="23">
        <v>-110930.5</v>
      </c>
      <c r="E9" s="23">
        <v>0</v>
      </c>
      <c r="F9" s="16">
        <f>'TransMon Data Dump'!R6</f>
        <v>-110930.5</v>
      </c>
    </row>
    <row r="10" spans="2:6" x14ac:dyDescent="0.25">
      <c r="B10" s="24" t="s">
        <v>151</v>
      </c>
      <c r="C10" s="23">
        <v>8479</v>
      </c>
      <c r="D10" s="23">
        <v>103480.5</v>
      </c>
      <c r="E10" s="23">
        <v>0</v>
      </c>
      <c r="F10" s="16">
        <f>'TransMon Data Dump'!R7</f>
        <v>103480.5</v>
      </c>
    </row>
    <row r="11" spans="2:6" x14ac:dyDescent="0.25">
      <c r="B11" s="24" t="s">
        <v>175</v>
      </c>
      <c r="C11" s="23">
        <v>8481</v>
      </c>
      <c r="D11" s="23">
        <v>74374.3</v>
      </c>
      <c r="E11" s="23">
        <v>0</v>
      </c>
      <c r="F11" s="16">
        <f>'TransMon Data Dump'!R8</f>
        <v>74374.300000000032</v>
      </c>
    </row>
    <row r="12" spans="2:6" x14ac:dyDescent="0.25">
      <c r="B12" s="24" t="s">
        <v>175</v>
      </c>
      <c r="C12" s="23">
        <v>8483</v>
      </c>
      <c r="D12" s="23">
        <v>-66944.3</v>
      </c>
      <c r="E12" s="23">
        <v>0</v>
      </c>
      <c r="F12" s="16">
        <f>'TransMon Data Dump'!R9</f>
        <v>-66944.300000000032</v>
      </c>
    </row>
    <row r="13" spans="2:6" x14ac:dyDescent="0.25">
      <c r="B13" s="24" t="s">
        <v>175</v>
      </c>
      <c r="C13" s="23">
        <v>8485</v>
      </c>
      <c r="D13" s="23">
        <v>59514.3</v>
      </c>
      <c r="E13" s="23">
        <v>0</v>
      </c>
      <c r="F13" s="16">
        <f>'TransMon Data Dump'!R10</f>
        <v>59514.300000000039</v>
      </c>
    </row>
    <row r="14" spans="2:6" x14ac:dyDescent="0.25">
      <c r="B14" s="24" t="s">
        <v>179</v>
      </c>
      <c r="C14" s="23">
        <v>8487</v>
      </c>
      <c r="D14" s="23">
        <v>96199.2</v>
      </c>
      <c r="E14" s="23">
        <v>0</v>
      </c>
      <c r="F14" s="16">
        <f>'TransMon Data Dump'!R11</f>
        <v>96199.2</v>
      </c>
    </row>
    <row r="15" spans="2:6" x14ac:dyDescent="0.25">
      <c r="B15" s="24" t="s">
        <v>179</v>
      </c>
      <c r="C15" s="23">
        <v>8489</v>
      </c>
      <c r="D15" s="23">
        <v>-96199.2</v>
      </c>
      <c r="E15" s="23">
        <v>0</v>
      </c>
      <c r="F15" s="16">
        <f>'TransMon Data Dump'!R12</f>
        <v>-96199.2</v>
      </c>
    </row>
    <row r="16" spans="2:6" x14ac:dyDescent="0.25">
      <c r="B16" s="24" t="s">
        <v>179</v>
      </c>
      <c r="C16" s="23">
        <v>8491</v>
      </c>
      <c r="D16" s="23">
        <v>96199.2</v>
      </c>
      <c r="E16" s="23">
        <v>0</v>
      </c>
      <c r="F16" s="16">
        <f>'TransMon Data Dump'!R13</f>
        <v>96199.2</v>
      </c>
    </row>
    <row r="17" spans="2:6" x14ac:dyDescent="0.25">
      <c r="B17" s="24" t="s">
        <v>183</v>
      </c>
      <c r="C17" s="23">
        <v>8493</v>
      </c>
      <c r="D17" s="23">
        <v>332846.40000000002</v>
      </c>
      <c r="E17" s="23">
        <v>0</v>
      </c>
      <c r="F17" s="16" t="str">
        <f>'TransMon Data Dump'!R14</f>
        <v>Cascade</v>
      </c>
    </row>
    <row r="18" spans="2:6" x14ac:dyDescent="0.25">
      <c r="B18" s="24" t="s">
        <v>183</v>
      </c>
      <c r="C18" s="23">
        <v>8495</v>
      </c>
      <c r="D18" s="23">
        <v>-311006.40000000002</v>
      </c>
      <c r="E18" s="23">
        <v>0</v>
      </c>
      <c r="F18" s="16" t="str">
        <f>'TransMon Data Dump'!R15</f>
        <v>Cascade</v>
      </c>
    </row>
    <row r="19" spans="2:6" x14ac:dyDescent="0.25">
      <c r="B19" s="24" t="s">
        <v>183</v>
      </c>
      <c r="C19" s="23">
        <v>8497</v>
      </c>
      <c r="D19" s="23">
        <v>289166.40000000002</v>
      </c>
      <c r="E19" s="23">
        <v>0</v>
      </c>
      <c r="F19" s="16" t="str">
        <f>'TransMon Data Dump'!R16</f>
        <v>Cascade</v>
      </c>
    </row>
    <row r="20" spans="2:6" x14ac:dyDescent="0.25">
      <c r="B20" s="24" t="s">
        <v>187</v>
      </c>
      <c r="C20" s="23">
        <v>8499</v>
      </c>
      <c r="D20" s="23">
        <v>329622.59999999998</v>
      </c>
      <c r="E20" s="23">
        <v>-21010.9</v>
      </c>
      <c r="F20" s="15" t="s">
        <v>295</v>
      </c>
    </row>
    <row r="21" spans="2:6" x14ac:dyDescent="0.25">
      <c r="B21" s="24" t="s">
        <v>187</v>
      </c>
      <c r="C21" s="23">
        <v>8501</v>
      </c>
      <c r="D21" s="23">
        <v>-307532.59999999998</v>
      </c>
      <c r="E21" s="23">
        <v>21010.9</v>
      </c>
      <c r="F21" s="15" t="s">
        <v>295</v>
      </c>
    </row>
    <row r="22" spans="2:6" x14ac:dyDescent="0.25">
      <c r="B22" s="24" t="s">
        <v>187</v>
      </c>
      <c r="C22" s="23">
        <v>8503</v>
      </c>
      <c r="D22" s="23">
        <v>285442.59999999998</v>
      </c>
      <c r="E22" s="23">
        <v>-21010.9</v>
      </c>
      <c r="F22" s="15" t="s">
        <v>295</v>
      </c>
    </row>
    <row r="23" spans="2:6" x14ac:dyDescent="0.25">
      <c r="B23" s="24" t="s">
        <v>191</v>
      </c>
      <c r="C23" s="23">
        <v>8505</v>
      </c>
      <c r="D23" s="23">
        <v>1235030.3999999999</v>
      </c>
      <c r="E23" s="23">
        <v>0</v>
      </c>
      <c r="F23" s="16">
        <f>'TransMon Data Dump'!R20</f>
        <v>1235030.4000000001</v>
      </c>
    </row>
    <row r="24" spans="2:6" x14ac:dyDescent="0.25">
      <c r="B24" s="24" t="s">
        <v>191</v>
      </c>
      <c r="C24" s="23">
        <v>8507</v>
      </c>
      <c r="D24" s="23">
        <v>-1147190.3999999999</v>
      </c>
      <c r="E24" s="23">
        <v>0</v>
      </c>
      <c r="F24" s="16">
        <f>'TransMon Data Dump'!R21</f>
        <v>-1147190.4000000001</v>
      </c>
    </row>
    <row r="25" spans="2:6" x14ac:dyDescent="0.25">
      <c r="B25" s="24" t="s">
        <v>191</v>
      </c>
      <c r="C25" s="23">
        <v>8509</v>
      </c>
      <c r="D25" s="23">
        <v>1059350.3999999999</v>
      </c>
      <c r="E25" s="23">
        <v>0</v>
      </c>
      <c r="F25" s="16">
        <f>'TransMon Data Dump'!R22</f>
        <v>1059350.4000000001</v>
      </c>
    </row>
    <row r="26" spans="2:6" x14ac:dyDescent="0.25">
      <c r="B26" s="24" t="s">
        <v>195</v>
      </c>
      <c r="C26" s="23">
        <v>8511</v>
      </c>
      <c r="D26" s="23">
        <v>29064</v>
      </c>
      <c r="E26" s="23">
        <v>0</v>
      </c>
      <c r="F26" s="16">
        <f>'TransMon Data Dump'!R23</f>
        <v>29064.000000000007</v>
      </c>
    </row>
    <row r="27" spans="2:6" x14ac:dyDescent="0.25">
      <c r="B27" s="24" t="s">
        <v>195</v>
      </c>
      <c r="C27" s="23">
        <v>8513</v>
      </c>
      <c r="D27" s="23">
        <v>-27384</v>
      </c>
      <c r="E27" s="23">
        <v>0</v>
      </c>
      <c r="F27" s="16">
        <f>'TransMon Data Dump'!R24</f>
        <v>-27384.000000000007</v>
      </c>
    </row>
    <row r="28" spans="2:6" x14ac:dyDescent="0.25">
      <c r="B28" s="24" t="s">
        <v>195</v>
      </c>
      <c r="C28" s="23">
        <v>8515</v>
      </c>
      <c r="D28" s="23">
        <v>25704</v>
      </c>
      <c r="E28" s="23">
        <v>0</v>
      </c>
      <c r="F28" s="16">
        <f>'TransMon Data Dump'!R25</f>
        <v>25704.000000000007</v>
      </c>
    </row>
    <row r="29" spans="2:6" x14ac:dyDescent="0.25">
      <c r="B29" s="24" t="s">
        <v>199</v>
      </c>
      <c r="C29" s="23">
        <v>8517</v>
      </c>
      <c r="D29" s="23">
        <v>31886.400000000001</v>
      </c>
      <c r="E29" s="23">
        <v>0</v>
      </c>
      <c r="F29" s="16">
        <f>'TransMon Data Dump'!R26</f>
        <v>31886.400000000005</v>
      </c>
    </row>
    <row r="30" spans="2:6" x14ac:dyDescent="0.25">
      <c r="B30" s="24" t="s">
        <v>199</v>
      </c>
      <c r="C30" s="23">
        <v>8519</v>
      </c>
      <c r="D30" s="23">
        <v>-30206.400000000001</v>
      </c>
      <c r="E30" s="23">
        <v>0</v>
      </c>
      <c r="F30" s="16">
        <f>'TransMon Data Dump'!R27</f>
        <v>-30206.400000000005</v>
      </c>
    </row>
    <row r="31" spans="2:6" x14ac:dyDescent="0.25">
      <c r="B31" s="24" t="s">
        <v>199</v>
      </c>
      <c r="C31" s="23">
        <v>8521</v>
      </c>
      <c r="D31" s="23">
        <v>28526.400000000001</v>
      </c>
      <c r="E31" s="23">
        <v>0</v>
      </c>
      <c r="F31" s="16">
        <f>'TransMon Data Dump'!R28</f>
        <v>28526.400000000005</v>
      </c>
    </row>
    <row r="32" spans="2:6" x14ac:dyDescent="0.25">
      <c r="B32" s="24" t="s">
        <v>203</v>
      </c>
      <c r="C32" s="23">
        <v>8523</v>
      </c>
      <c r="D32" s="23">
        <v>25147.200000000001</v>
      </c>
      <c r="E32" s="23">
        <v>0</v>
      </c>
      <c r="F32" s="16">
        <f>'TransMon Data Dump'!R29</f>
        <v>25147.200000000004</v>
      </c>
    </row>
    <row r="33" spans="2:6" x14ac:dyDescent="0.25">
      <c r="B33" s="24" t="s">
        <v>203</v>
      </c>
      <c r="C33" s="23">
        <v>8525</v>
      </c>
      <c r="D33" s="23">
        <v>-23457.200000000001</v>
      </c>
      <c r="E33" s="23">
        <v>0</v>
      </c>
      <c r="F33" s="16">
        <f>'TransMon Data Dump'!R30</f>
        <v>-23457.200000000004</v>
      </c>
    </row>
    <row r="34" spans="2:6" x14ac:dyDescent="0.25">
      <c r="B34" s="24" t="s">
        <v>203</v>
      </c>
      <c r="C34" s="23">
        <v>8527</v>
      </c>
      <c r="D34" s="23">
        <v>21767.200000000001</v>
      </c>
      <c r="E34" s="23">
        <v>0</v>
      </c>
      <c r="F34" s="16">
        <f>'TransMon Data Dump'!R31</f>
        <v>21767.200000000004</v>
      </c>
    </row>
    <row r="35" spans="2:6" x14ac:dyDescent="0.25">
      <c r="B35" s="24" t="s">
        <v>207</v>
      </c>
      <c r="C35" s="23">
        <v>8529</v>
      </c>
      <c r="D35" s="23">
        <v>7041.6</v>
      </c>
      <c r="E35" s="23">
        <v>0</v>
      </c>
      <c r="F35" s="16">
        <f>'TransMon Data Dump'!R32</f>
        <v>7041.6</v>
      </c>
    </row>
    <row r="36" spans="2:6" x14ac:dyDescent="0.25">
      <c r="B36" s="24" t="s">
        <v>207</v>
      </c>
      <c r="C36" s="23">
        <v>8531</v>
      </c>
      <c r="D36" s="23">
        <v>-6561.6</v>
      </c>
      <c r="E36" s="23">
        <v>0</v>
      </c>
      <c r="F36" s="16">
        <f>'TransMon Data Dump'!R33</f>
        <v>-6561.6</v>
      </c>
    </row>
    <row r="37" spans="2:6" x14ac:dyDescent="0.25">
      <c r="B37" s="24" t="s">
        <v>207</v>
      </c>
      <c r="C37" s="23">
        <v>8533</v>
      </c>
      <c r="D37" s="23">
        <v>6081.6</v>
      </c>
      <c r="E37" s="23">
        <v>0</v>
      </c>
      <c r="F37" s="16">
        <f>'TransMon Data Dump'!R34</f>
        <v>6081.6</v>
      </c>
    </row>
    <row r="38" spans="2:6" x14ac:dyDescent="0.25">
      <c r="B38" s="24" t="s">
        <v>211</v>
      </c>
      <c r="C38" s="23">
        <v>8535</v>
      </c>
      <c r="D38" s="23">
        <v>5232</v>
      </c>
      <c r="E38" s="23">
        <v>0</v>
      </c>
      <c r="F38" s="16">
        <f>'TransMon Data Dump'!R35</f>
        <v>5232.0000000000027</v>
      </c>
    </row>
    <row r="39" spans="2:6" x14ac:dyDescent="0.25">
      <c r="B39" s="24" t="s">
        <v>211</v>
      </c>
      <c r="C39" s="23">
        <v>8537</v>
      </c>
      <c r="D39" s="23">
        <v>-4752</v>
      </c>
      <c r="E39" s="23">
        <v>0</v>
      </c>
      <c r="F39" s="16">
        <f>'TransMon Data Dump'!R36</f>
        <v>-4752.0000000000027</v>
      </c>
    </row>
    <row r="40" spans="2:6" x14ac:dyDescent="0.25">
      <c r="B40" s="24" t="s">
        <v>211</v>
      </c>
      <c r="C40" s="23">
        <v>8539</v>
      </c>
      <c r="D40" s="23">
        <v>4272</v>
      </c>
      <c r="E40" s="23">
        <v>0</v>
      </c>
      <c r="F40" s="16">
        <f>'TransMon Data Dump'!R37</f>
        <v>4272.0000000000027</v>
      </c>
    </row>
    <row r="41" spans="2:6" x14ac:dyDescent="0.25">
      <c r="B41" s="24" t="s">
        <v>215</v>
      </c>
      <c r="C41" s="23">
        <v>8541</v>
      </c>
      <c r="D41" s="23">
        <v>6062.4</v>
      </c>
      <c r="E41" s="23">
        <v>0</v>
      </c>
      <c r="F41" s="16">
        <f>'TransMon Data Dump'!R38</f>
        <v>6062.4000000000015</v>
      </c>
    </row>
    <row r="42" spans="2:6" x14ac:dyDescent="0.25">
      <c r="B42" s="24" t="s">
        <v>215</v>
      </c>
      <c r="C42" s="23">
        <v>8543</v>
      </c>
      <c r="D42" s="23">
        <v>-5582.4</v>
      </c>
      <c r="E42" s="23">
        <v>0</v>
      </c>
      <c r="F42" s="16">
        <f>'TransMon Data Dump'!R39</f>
        <v>-5582.4000000000015</v>
      </c>
    </row>
    <row r="43" spans="2:6" x14ac:dyDescent="0.25">
      <c r="B43" s="24" t="s">
        <v>215</v>
      </c>
      <c r="C43" s="23">
        <v>8545</v>
      </c>
      <c r="D43" s="23">
        <v>5102.3999999999996</v>
      </c>
      <c r="E43" s="23">
        <v>0</v>
      </c>
      <c r="F43" s="16">
        <f>'TransMon Data Dump'!R40</f>
        <v>5102.4000000000015</v>
      </c>
    </row>
    <row r="44" spans="2:6" x14ac:dyDescent="0.25">
      <c r="B44" s="24" t="s">
        <v>163</v>
      </c>
      <c r="C44" s="23"/>
      <c r="D44" s="23"/>
      <c r="E44" s="23"/>
    </row>
    <row r="45" spans="2:6" x14ac:dyDescent="0.25">
      <c r="B45" s="24" t="s">
        <v>262</v>
      </c>
      <c r="C45" s="23"/>
      <c r="D45" s="23">
        <v>2137747</v>
      </c>
      <c r="E45" s="23">
        <v>-21010.9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45"/>
  <sheetViews>
    <sheetView topLeftCell="A4" workbookViewId="0">
      <selection activeCell="C46" sqref="C46"/>
    </sheetView>
  </sheetViews>
  <sheetFormatPr defaultRowHeight="15" x14ac:dyDescent="0.25"/>
  <cols>
    <col min="3" max="3" width="32.42578125" bestFit="1" customWidth="1"/>
    <col min="4" max="4" width="5" bestFit="1" customWidth="1"/>
    <col min="5" max="5" width="12.85546875" bestFit="1" customWidth="1"/>
    <col min="6" max="6" width="13.42578125" bestFit="1" customWidth="1"/>
    <col min="7" max="7" width="17.5703125" customWidth="1"/>
  </cols>
  <sheetData>
    <row r="5" spans="3:7" x14ac:dyDescent="0.25">
      <c r="C5" s="28" t="s">
        <v>222</v>
      </c>
      <c r="D5" s="28" t="s">
        <v>26</v>
      </c>
      <c r="E5" s="28" t="s">
        <v>297</v>
      </c>
      <c r="F5" s="28" t="s">
        <v>298</v>
      </c>
      <c r="G5" s="15" t="s">
        <v>301</v>
      </c>
    </row>
    <row r="6" spans="3:7" x14ac:dyDescent="0.25">
      <c r="C6" s="27" t="s">
        <v>299</v>
      </c>
      <c r="D6" s="26"/>
      <c r="E6" s="26">
        <v>2137747</v>
      </c>
      <c r="F6" s="26">
        <v>-21010.9</v>
      </c>
      <c r="G6" s="15"/>
    </row>
    <row r="7" spans="3:7" x14ac:dyDescent="0.25">
      <c r="C7" s="27" t="s">
        <v>300</v>
      </c>
      <c r="D7" s="26"/>
      <c r="E7" s="26">
        <v>2137747</v>
      </c>
      <c r="F7" s="26">
        <v>-21010.9</v>
      </c>
      <c r="G7" s="15"/>
    </row>
    <row r="8" spans="3:7" x14ac:dyDescent="0.25">
      <c r="C8" s="27" t="s">
        <v>151</v>
      </c>
      <c r="D8" s="26">
        <v>8475</v>
      </c>
      <c r="E8" s="26">
        <v>118380.5</v>
      </c>
      <c r="F8" s="26">
        <v>0</v>
      </c>
      <c r="G8" s="15">
        <v>118380.5</v>
      </c>
    </row>
    <row r="9" spans="3:7" x14ac:dyDescent="0.25">
      <c r="C9" s="27" t="s">
        <v>151</v>
      </c>
      <c r="D9" s="26">
        <v>8477</v>
      </c>
      <c r="E9" s="26">
        <v>-110930.5</v>
      </c>
      <c r="F9" s="26">
        <v>0</v>
      </c>
      <c r="G9" s="15">
        <v>-110930.5</v>
      </c>
    </row>
    <row r="10" spans="3:7" x14ac:dyDescent="0.25">
      <c r="C10" s="27" t="s">
        <v>151</v>
      </c>
      <c r="D10" s="26">
        <v>8479</v>
      </c>
      <c r="E10" s="26">
        <v>103480.5</v>
      </c>
      <c r="F10" s="26">
        <v>0</v>
      </c>
      <c r="G10" s="15">
        <v>103480.5</v>
      </c>
    </row>
    <row r="11" spans="3:7" x14ac:dyDescent="0.25">
      <c r="C11" s="27" t="s">
        <v>175</v>
      </c>
      <c r="D11" s="26">
        <v>8481</v>
      </c>
      <c r="E11" s="26">
        <v>74374.3</v>
      </c>
      <c r="F11" s="26">
        <v>0</v>
      </c>
      <c r="G11" s="15">
        <v>74374.300000000032</v>
      </c>
    </row>
    <row r="12" spans="3:7" x14ac:dyDescent="0.25">
      <c r="C12" s="27" t="s">
        <v>175</v>
      </c>
      <c r="D12" s="26">
        <v>8483</v>
      </c>
      <c r="E12" s="26">
        <v>-66944.3</v>
      </c>
      <c r="F12" s="26">
        <v>0</v>
      </c>
      <c r="G12" s="15">
        <v>-66944.300000000032</v>
      </c>
    </row>
    <row r="13" spans="3:7" x14ac:dyDescent="0.25">
      <c r="C13" s="27" t="s">
        <v>175</v>
      </c>
      <c r="D13" s="26">
        <v>8485</v>
      </c>
      <c r="E13" s="26">
        <v>59514.3</v>
      </c>
      <c r="F13" s="26">
        <v>0</v>
      </c>
      <c r="G13" s="15">
        <v>59514.300000000039</v>
      </c>
    </row>
    <row r="14" spans="3:7" x14ac:dyDescent="0.25">
      <c r="C14" s="27" t="s">
        <v>179</v>
      </c>
      <c r="D14" s="26">
        <v>8487</v>
      </c>
      <c r="E14" s="26">
        <v>96199.2</v>
      </c>
      <c r="F14" s="26">
        <v>0</v>
      </c>
      <c r="G14" s="15">
        <v>96199.2</v>
      </c>
    </row>
    <row r="15" spans="3:7" x14ac:dyDescent="0.25">
      <c r="C15" s="27" t="s">
        <v>179</v>
      </c>
      <c r="D15" s="26">
        <v>8489</v>
      </c>
      <c r="E15" s="26">
        <v>-96199.2</v>
      </c>
      <c r="F15" s="26">
        <v>0</v>
      </c>
      <c r="G15" s="15">
        <v>-96199.2</v>
      </c>
    </row>
    <row r="16" spans="3:7" x14ac:dyDescent="0.25">
      <c r="C16" s="27" t="s">
        <v>179</v>
      </c>
      <c r="D16" s="26">
        <v>8491</v>
      </c>
      <c r="E16" s="26">
        <v>96199.2</v>
      </c>
      <c r="F16" s="26">
        <v>0</v>
      </c>
      <c r="G16" s="15">
        <v>96199.2</v>
      </c>
    </row>
    <row r="17" spans="3:7" x14ac:dyDescent="0.25">
      <c r="C17" s="27" t="s">
        <v>183</v>
      </c>
      <c r="D17" s="26">
        <v>8493</v>
      </c>
      <c r="E17" s="26">
        <v>332846.40000000002</v>
      </c>
      <c r="F17" s="26">
        <v>0</v>
      </c>
      <c r="G17" s="15" t="s">
        <v>295</v>
      </c>
    </row>
    <row r="18" spans="3:7" x14ac:dyDescent="0.25">
      <c r="C18" s="27" t="s">
        <v>183</v>
      </c>
      <c r="D18" s="26">
        <v>8495</v>
      </c>
      <c r="E18" s="26">
        <v>-311006.40000000002</v>
      </c>
      <c r="F18" s="26">
        <v>0</v>
      </c>
      <c r="G18" s="15" t="s">
        <v>295</v>
      </c>
    </row>
    <row r="19" spans="3:7" x14ac:dyDescent="0.25">
      <c r="C19" s="27" t="s">
        <v>183</v>
      </c>
      <c r="D19" s="26">
        <v>8497</v>
      </c>
      <c r="E19" s="26">
        <v>289166.40000000002</v>
      </c>
      <c r="F19" s="26">
        <v>0</v>
      </c>
      <c r="G19" s="15" t="s">
        <v>295</v>
      </c>
    </row>
    <row r="20" spans="3:7" x14ac:dyDescent="0.25">
      <c r="C20" s="27" t="s">
        <v>187</v>
      </c>
      <c r="D20" s="26">
        <v>8499</v>
      </c>
      <c r="E20" s="26">
        <v>329622.59999999998</v>
      </c>
      <c r="F20" s="26">
        <v>-21010.9</v>
      </c>
      <c r="G20" s="15" t="s">
        <v>295</v>
      </c>
    </row>
    <row r="21" spans="3:7" x14ac:dyDescent="0.25">
      <c r="C21" s="27" t="s">
        <v>187</v>
      </c>
      <c r="D21" s="26">
        <v>8501</v>
      </c>
      <c r="E21" s="26">
        <v>-307532.59999999998</v>
      </c>
      <c r="F21" s="26">
        <v>21010.9</v>
      </c>
      <c r="G21" s="15" t="s">
        <v>295</v>
      </c>
    </row>
    <row r="22" spans="3:7" x14ac:dyDescent="0.25">
      <c r="C22" s="27" t="s">
        <v>187</v>
      </c>
      <c r="D22" s="26">
        <v>8503</v>
      </c>
      <c r="E22" s="26">
        <v>285442.59999999998</v>
      </c>
      <c r="F22" s="26">
        <v>-21010.9</v>
      </c>
      <c r="G22" s="15" t="s">
        <v>295</v>
      </c>
    </row>
    <row r="23" spans="3:7" x14ac:dyDescent="0.25">
      <c r="C23" s="27" t="s">
        <v>191</v>
      </c>
      <c r="D23" s="26">
        <v>8505</v>
      </c>
      <c r="E23" s="26">
        <v>1235030.3999999999</v>
      </c>
      <c r="F23" s="26">
        <v>0</v>
      </c>
      <c r="G23" s="15">
        <v>1235030.4000000001</v>
      </c>
    </row>
    <row r="24" spans="3:7" x14ac:dyDescent="0.25">
      <c r="C24" s="27" t="s">
        <v>191</v>
      </c>
      <c r="D24" s="26">
        <v>8507</v>
      </c>
      <c r="E24" s="26">
        <v>-1147190.3999999999</v>
      </c>
      <c r="F24" s="26">
        <v>0</v>
      </c>
      <c r="G24" s="15">
        <v>-1147190.4000000001</v>
      </c>
    </row>
    <row r="25" spans="3:7" x14ac:dyDescent="0.25">
      <c r="C25" s="27" t="s">
        <v>191</v>
      </c>
      <c r="D25" s="26">
        <v>8509</v>
      </c>
      <c r="E25" s="26">
        <v>1059350.3999999999</v>
      </c>
      <c r="F25" s="26">
        <v>0</v>
      </c>
      <c r="G25" s="15">
        <v>1059350.4000000001</v>
      </c>
    </row>
    <row r="26" spans="3:7" x14ac:dyDescent="0.25">
      <c r="C26" s="27" t="s">
        <v>195</v>
      </c>
      <c r="D26" s="26">
        <v>8511</v>
      </c>
      <c r="E26" s="26">
        <v>29064</v>
      </c>
      <c r="F26" s="26">
        <v>0</v>
      </c>
      <c r="G26" s="15">
        <v>29064.000000000007</v>
      </c>
    </row>
    <row r="27" spans="3:7" x14ac:dyDescent="0.25">
      <c r="C27" s="27" t="s">
        <v>195</v>
      </c>
      <c r="D27" s="26">
        <v>8513</v>
      </c>
      <c r="E27" s="26">
        <v>-27384</v>
      </c>
      <c r="F27" s="26">
        <v>0</v>
      </c>
      <c r="G27" s="15">
        <v>-27384.000000000007</v>
      </c>
    </row>
    <row r="28" spans="3:7" x14ac:dyDescent="0.25">
      <c r="C28" s="27" t="s">
        <v>195</v>
      </c>
      <c r="D28" s="26">
        <v>8515</v>
      </c>
      <c r="E28" s="26">
        <v>25704</v>
      </c>
      <c r="F28" s="26">
        <v>0</v>
      </c>
      <c r="G28" s="15">
        <v>25704.000000000007</v>
      </c>
    </row>
    <row r="29" spans="3:7" x14ac:dyDescent="0.25">
      <c r="C29" s="27" t="s">
        <v>199</v>
      </c>
      <c r="D29" s="26">
        <v>8517</v>
      </c>
      <c r="E29" s="26">
        <v>31886.400000000001</v>
      </c>
      <c r="F29" s="26">
        <v>0</v>
      </c>
      <c r="G29" s="15">
        <v>31886.400000000005</v>
      </c>
    </row>
    <row r="30" spans="3:7" x14ac:dyDescent="0.25">
      <c r="C30" s="27" t="s">
        <v>199</v>
      </c>
      <c r="D30" s="26">
        <v>8519</v>
      </c>
      <c r="E30" s="26">
        <v>-30206.400000000001</v>
      </c>
      <c r="F30" s="26">
        <v>0</v>
      </c>
      <c r="G30" s="15">
        <v>-30206.400000000005</v>
      </c>
    </row>
    <row r="31" spans="3:7" x14ac:dyDescent="0.25">
      <c r="C31" s="27" t="s">
        <v>199</v>
      </c>
      <c r="D31" s="26">
        <v>8521</v>
      </c>
      <c r="E31" s="26">
        <v>28526.400000000001</v>
      </c>
      <c r="F31" s="26">
        <v>0</v>
      </c>
      <c r="G31" s="15">
        <v>28526.400000000005</v>
      </c>
    </row>
    <row r="32" spans="3:7" x14ac:dyDescent="0.25">
      <c r="C32" s="27" t="s">
        <v>203</v>
      </c>
      <c r="D32" s="26">
        <v>8523</v>
      </c>
      <c r="E32" s="26">
        <v>25147.200000000001</v>
      </c>
      <c r="F32" s="26">
        <v>0</v>
      </c>
      <c r="G32" s="15">
        <v>25147.200000000004</v>
      </c>
    </row>
    <row r="33" spans="3:7" x14ac:dyDescent="0.25">
      <c r="C33" s="27" t="s">
        <v>203</v>
      </c>
      <c r="D33" s="26">
        <v>8525</v>
      </c>
      <c r="E33" s="26">
        <v>-23457.200000000001</v>
      </c>
      <c r="F33" s="26">
        <v>0</v>
      </c>
      <c r="G33" s="15">
        <v>-23457.200000000004</v>
      </c>
    </row>
    <row r="34" spans="3:7" x14ac:dyDescent="0.25">
      <c r="C34" s="27" t="s">
        <v>203</v>
      </c>
      <c r="D34" s="26">
        <v>8527</v>
      </c>
      <c r="E34" s="26">
        <v>21767.200000000001</v>
      </c>
      <c r="F34" s="26">
        <v>0</v>
      </c>
      <c r="G34" s="15">
        <v>21767.200000000004</v>
      </c>
    </row>
    <row r="35" spans="3:7" x14ac:dyDescent="0.25">
      <c r="C35" s="27" t="s">
        <v>207</v>
      </c>
      <c r="D35" s="26">
        <v>8529</v>
      </c>
      <c r="E35" s="26">
        <v>7041.6</v>
      </c>
      <c r="F35" s="26">
        <v>0</v>
      </c>
      <c r="G35" s="15">
        <v>7041.6</v>
      </c>
    </row>
    <row r="36" spans="3:7" x14ac:dyDescent="0.25">
      <c r="C36" s="27" t="s">
        <v>207</v>
      </c>
      <c r="D36" s="26">
        <v>8531</v>
      </c>
      <c r="E36" s="26">
        <v>-6561.6</v>
      </c>
      <c r="F36" s="26">
        <v>0</v>
      </c>
      <c r="G36" s="15">
        <v>-6561.6</v>
      </c>
    </row>
    <row r="37" spans="3:7" x14ac:dyDescent="0.25">
      <c r="C37" s="27" t="s">
        <v>207</v>
      </c>
      <c r="D37" s="26">
        <v>8533</v>
      </c>
      <c r="E37" s="26">
        <v>6081.6</v>
      </c>
      <c r="F37" s="26">
        <v>0</v>
      </c>
      <c r="G37" s="15">
        <v>6081.6</v>
      </c>
    </row>
    <row r="38" spans="3:7" x14ac:dyDescent="0.25">
      <c r="C38" s="27" t="s">
        <v>211</v>
      </c>
      <c r="D38" s="26">
        <v>8535</v>
      </c>
      <c r="E38" s="26">
        <v>5232</v>
      </c>
      <c r="F38" s="26">
        <v>0</v>
      </c>
      <c r="G38" s="15">
        <v>5232.0000000000027</v>
      </c>
    </row>
    <row r="39" spans="3:7" x14ac:dyDescent="0.25">
      <c r="C39" s="27" t="s">
        <v>211</v>
      </c>
      <c r="D39" s="26">
        <v>8537</v>
      </c>
      <c r="E39" s="26">
        <v>-4752</v>
      </c>
      <c r="F39" s="26">
        <v>0</v>
      </c>
      <c r="G39" s="15">
        <v>-4752.0000000000027</v>
      </c>
    </row>
    <row r="40" spans="3:7" x14ac:dyDescent="0.25">
      <c r="C40" s="27" t="s">
        <v>211</v>
      </c>
      <c r="D40" s="26">
        <v>8539</v>
      </c>
      <c r="E40" s="26">
        <v>4272</v>
      </c>
      <c r="F40" s="26">
        <v>0</v>
      </c>
      <c r="G40" s="15">
        <v>4272.0000000000027</v>
      </c>
    </row>
    <row r="41" spans="3:7" x14ac:dyDescent="0.25">
      <c r="C41" s="27" t="s">
        <v>215</v>
      </c>
      <c r="D41" s="26">
        <v>8541</v>
      </c>
      <c r="E41" s="26">
        <v>6062.4</v>
      </c>
      <c r="F41" s="26">
        <v>0</v>
      </c>
      <c r="G41" s="15">
        <v>6062.4000000000015</v>
      </c>
    </row>
    <row r="42" spans="3:7" x14ac:dyDescent="0.25">
      <c r="C42" s="27" t="s">
        <v>215</v>
      </c>
      <c r="D42" s="26">
        <v>8543</v>
      </c>
      <c r="E42" s="26">
        <v>-5582.4</v>
      </c>
      <c r="F42" s="26">
        <v>0</v>
      </c>
      <c r="G42" s="15">
        <v>-5582.4000000000015</v>
      </c>
    </row>
    <row r="43" spans="3:7" x14ac:dyDescent="0.25">
      <c r="C43" s="27" t="s">
        <v>215</v>
      </c>
      <c r="D43" s="26">
        <v>8545</v>
      </c>
      <c r="E43" s="26">
        <v>5102.3999999999996</v>
      </c>
      <c r="F43" s="26">
        <v>0</v>
      </c>
      <c r="G43" s="15">
        <v>5102.4000000000015</v>
      </c>
    </row>
    <row r="44" spans="3:7" x14ac:dyDescent="0.25">
      <c r="C44" s="27" t="s">
        <v>163</v>
      </c>
      <c r="D44" s="26"/>
      <c r="E44" s="26"/>
      <c r="F44" s="26"/>
    </row>
    <row r="45" spans="3:7" x14ac:dyDescent="0.25">
      <c r="C45" s="27" t="s">
        <v>262</v>
      </c>
      <c r="D45" s="26"/>
      <c r="E45" s="26">
        <v>2137747</v>
      </c>
      <c r="F45" s="26">
        <v>-21010.9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4"/>
  <sheetViews>
    <sheetView topLeftCell="A4" workbookViewId="0">
      <selection activeCell="F44" sqref="F44"/>
    </sheetView>
  </sheetViews>
  <sheetFormatPr defaultRowHeight="15" x14ac:dyDescent="0.25"/>
  <cols>
    <col min="2" max="2" width="1.42578125" bestFit="1" customWidth="1"/>
    <col min="3" max="3" width="32.42578125" bestFit="1" customWidth="1"/>
    <col min="4" max="4" width="5" bestFit="1" customWidth="1"/>
    <col min="5" max="5" width="12.85546875" bestFit="1" customWidth="1"/>
    <col min="6" max="6" width="13.42578125" bestFit="1" customWidth="1"/>
    <col min="7" max="7" width="13.42578125" style="29" customWidth="1"/>
    <col min="8" max="8" width="19.28515625" customWidth="1"/>
  </cols>
  <sheetData>
    <row r="4" spans="2:8" x14ac:dyDescent="0.25">
      <c r="B4" s="31" t="s">
        <v>302</v>
      </c>
      <c r="C4" s="31" t="s">
        <v>222</v>
      </c>
      <c r="D4" s="31" t="s">
        <v>26</v>
      </c>
      <c r="E4" s="31" t="s">
        <v>297</v>
      </c>
      <c r="F4" s="31" t="s">
        <v>298</v>
      </c>
      <c r="G4" s="31" t="s">
        <v>304</v>
      </c>
      <c r="H4" s="14" t="s">
        <v>303</v>
      </c>
    </row>
    <row r="5" spans="2:8" x14ac:dyDescent="0.25">
      <c r="B5" s="29"/>
      <c r="C5" s="30" t="s">
        <v>299</v>
      </c>
      <c r="D5" s="29"/>
      <c r="E5" s="29">
        <v>39350</v>
      </c>
      <c r="F5" s="29">
        <v>121230</v>
      </c>
      <c r="G5" s="29">
        <f>E5+F5</f>
        <v>160580</v>
      </c>
      <c r="H5" s="15"/>
    </row>
    <row r="6" spans="2:8" x14ac:dyDescent="0.25">
      <c r="B6" s="29"/>
      <c r="C6" s="30" t="s">
        <v>300</v>
      </c>
      <c r="D6" s="29"/>
      <c r="E6" s="29">
        <v>39350</v>
      </c>
      <c r="F6" s="29">
        <v>121230</v>
      </c>
      <c r="G6" s="29">
        <f t="shared" ref="G6:G44" si="0">E6+F6</f>
        <v>160580</v>
      </c>
      <c r="H6" s="15"/>
    </row>
    <row r="7" spans="2:8" x14ac:dyDescent="0.25">
      <c r="B7" s="29"/>
      <c r="C7" s="30" t="s">
        <v>151</v>
      </c>
      <c r="D7" s="29">
        <v>8475</v>
      </c>
      <c r="E7" s="29">
        <v>2880</v>
      </c>
      <c r="F7" s="29">
        <v>4570</v>
      </c>
      <c r="G7" s="29">
        <f t="shared" si="0"/>
        <v>7450</v>
      </c>
      <c r="H7" s="15">
        <f>'TransMon Data Dump'!N5:N7</f>
        <v>7450</v>
      </c>
    </row>
    <row r="8" spans="2:8" x14ac:dyDescent="0.25">
      <c r="B8" s="29"/>
      <c r="C8" s="30" t="s">
        <v>151</v>
      </c>
      <c r="D8" s="29">
        <v>8477</v>
      </c>
      <c r="E8" s="29">
        <v>-2880</v>
      </c>
      <c r="F8" s="29">
        <v>-4570</v>
      </c>
      <c r="G8" s="29">
        <f t="shared" si="0"/>
        <v>-7450</v>
      </c>
      <c r="H8" s="15">
        <f>'TransMon Data Dump'!N6:N8</f>
        <v>7430</v>
      </c>
    </row>
    <row r="9" spans="2:8" x14ac:dyDescent="0.25">
      <c r="B9" s="29"/>
      <c r="C9" s="30" t="s">
        <v>151</v>
      </c>
      <c r="D9" s="29">
        <v>8479</v>
      </c>
      <c r="E9" s="29">
        <v>2880</v>
      </c>
      <c r="F9" s="29">
        <v>4570</v>
      </c>
      <c r="G9" s="29">
        <f t="shared" si="0"/>
        <v>7450</v>
      </c>
      <c r="H9" s="15">
        <f>'TransMon Data Dump'!N7:N9</f>
        <v>-7430</v>
      </c>
    </row>
    <row r="10" spans="2:8" x14ac:dyDescent="0.25">
      <c r="B10" s="29"/>
      <c r="C10" s="30" t="s">
        <v>175</v>
      </c>
      <c r="D10" s="29">
        <v>8481</v>
      </c>
      <c r="E10" s="29">
        <v>7430</v>
      </c>
      <c r="F10" s="29">
        <v>0</v>
      </c>
      <c r="G10" s="29">
        <f t="shared" si="0"/>
        <v>7430</v>
      </c>
      <c r="H10" s="15">
        <f>'TransMon Data Dump'!N8:N10</f>
        <v>7430</v>
      </c>
    </row>
    <row r="11" spans="2:8" x14ac:dyDescent="0.25">
      <c r="B11" s="29"/>
      <c r="C11" s="30" t="s">
        <v>175</v>
      </c>
      <c r="D11" s="29">
        <v>8483</v>
      </c>
      <c r="E11" s="29">
        <v>-7430</v>
      </c>
      <c r="F11" s="29">
        <v>0</v>
      </c>
      <c r="G11" s="29">
        <f t="shared" si="0"/>
        <v>-7430</v>
      </c>
      <c r="H11" s="15">
        <f>'TransMon Data Dump'!N9:N11</f>
        <v>7440</v>
      </c>
    </row>
    <row r="12" spans="2:8" x14ac:dyDescent="0.25">
      <c r="B12" s="29"/>
      <c r="C12" s="30" t="s">
        <v>175</v>
      </c>
      <c r="D12" s="29">
        <v>8485</v>
      </c>
      <c r="E12" s="29">
        <v>7430</v>
      </c>
      <c r="F12" s="29">
        <v>0</v>
      </c>
      <c r="G12" s="29">
        <f t="shared" si="0"/>
        <v>7430</v>
      </c>
      <c r="H12" s="15">
        <f>'TransMon Data Dump'!N10:N12</f>
        <v>-7440</v>
      </c>
    </row>
    <row r="13" spans="2:8" x14ac:dyDescent="0.25">
      <c r="B13" s="29"/>
      <c r="C13" s="30" t="s">
        <v>179</v>
      </c>
      <c r="D13" s="29">
        <v>8487</v>
      </c>
      <c r="E13" s="29">
        <v>0</v>
      </c>
      <c r="F13" s="29">
        <v>7440</v>
      </c>
      <c r="G13" s="29">
        <f t="shared" si="0"/>
        <v>7440</v>
      </c>
      <c r="H13" s="15">
        <f>'TransMon Data Dump'!N11:N13</f>
        <v>7440</v>
      </c>
    </row>
    <row r="14" spans="2:8" x14ac:dyDescent="0.25">
      <c r="B14" s="29"/>
      <c r="C14" s="30" t="s">
        <v>179</v>
      </c>
      <c r="D14" s="29">
        <v>8489</v>
      </c>
      <c r="E14" s="29">
        <v>0</v>
      </c>
      <c r="F14" s="29">
        <v>-7440</v>
      </c>
      <c r="G14" s="29">
        <f t="shared" si="0"/>
        <v>-7440</v>
      </c>
      <c r="H14" s="15">
        <f>'TransMon Data Dump'!N12:N14</f>
        <v>21840</v>
      </c>
    </row>
    <row r="15" spans="2:8" x14ac:dyDescent="0.25">
      <c r="B15" s="29"/>
      <c r="C15" s="30" t="s">
        <v>179</v>
      </c>
      <c r="D15" s="29">
        <v>8491</v>
      </c>
      <c r="E15" s="29">
        <v>0</v>
      </c>
      <c r="F15" s="29">
        <v>7440</v>
      </c>
      <c r="G15" s="29">
        <f t="shared" si="0"/>
        <v>7440</v>
      </c>
      <c r="H15" s="15">
        <f>'TransMon Data Dump'!N13:N15</f>
        <v>-21840</v>
      </c>
    </row>
    <row r="16" spans="2:8" x14ac:dyDescent="0.25">
      <c r="B16" s="29"/>
      <c r="C16" s="30" t="s">
        <v>183</v>
      </c>
      <c r="D16" s="29">
        <v>8493</v>
      </c>
      <c r="E16" s="29">
        <v>21840</v>
      </c>
      <c r="F16" s="29">
        <v>0</v>
      </c>
      <c r="G16" s="29">
        <f t="shared" si="0"/>
        <v>21840</v>
      </c>
      <c r="H16" s="15">
        <f>'TransMon Data Dump'!N14:N16</f>
        <v>21840</v>
      </c>
    </row>
    <row r="17" spans="3:8" x14ac:dyDescent="0.25">
      <c r="C17" s="30" t="s">
        <v>183</v>
      </c>
      <c r="D17" s="29">
        <v>8495</v>
      </c>
      <c r="E17" s="29">
        <v>-21840</v>
      </c>
      <c r="F17" s="29">
        <v>0</v>
      </c>
      <c r="G17" s="29">
        <f t="shared" si="0"/>
        <v>-21840</v>
      </c>
      <c r="H17" s="15">
        <f>'TransMon Data Dump'!N15:N17</f>
        <v>22090</v>
      </c>
    </row>
    <row r="18" spans="3:8" x14ac:dyDescent="0.25">
      <c r="C18" s="30" t="s">
        <v>183</v>
      </c>
      <c r="D18" s="29">
        <v>8497</v>
      </c>
      <c r="E18" s="29">
        <v>21840</v>
      </c>
      <c r="F18" s="29">
        <v>0</v>
      </c>
      <c r="G18" s="29">
        <f t="shared" si="0"/>
        <v>21840</v>
      </c>
      <c r="H18" s="15">
        <f>'TransMon Data Dump'!N16:N18</f>
        <v>-22090</v>
      </c>
    </row>
    <row r="19" spans="3:8" x14ac:dyDescent="0.25">
      <c r="C19" s="30" t="s">
        <v>187</v>
      </c>
      <c r="D19" s="29">
        <v>8499</v>
      </c>
      <c r="E19" s="29">
        <v>2880</v>
      </c>
      <c r="F19" s="29">
        <v>19210</v>
      </c>
      <c r="G19" s="29">
        <f t="shared" si="0"/>
        <v>22090</v>
      </c>
      <c r="H19" s="15">
        <f>'TransMon Data Dump'!N17:N19</f>
        <v>22090</v>
      </c>
    </row>
    <row r="20" spans="3:8" x14ac:dyDescent="0.25">
      <c r="C20" s="30" t="s">
        <v>187</v>
      </c>
      <c r="D20" s="29">
        <v>8501</v>
      </c>
      <c r="E20" s="29">
        <v>-2880</v>
      </c>
      <c r="F20" s="29">
        <v>-19210</v>
      </c>
      <c r="G20" s="29">
        <f t="shared" si="0"/>
        <v>-22090</v>
      </c>
      <c r="H20" s="15">
        <f>'TransMon Data Dump'!N18:N20</f>
        <v>87840</v>
      </c>
    </row>
    <row r="21" spans="3:8" x14ac:dyDescent="0.25">
      <c r="C21" s="30" t="s">
        <v>187</v>
      </c>
      <c r="D21" s="29">
        <v>8503</v>
      </c>
      <c r="E21" s="29">
        <v>2880</v>
      </c>
      <c r="F21" s="29">
        <v>19210</v>
      </c>
      <c r="G21" s="29">
        <f t="shared" si="0"/>
        <v>22090</v>
      </c>
      <c r="H21" s="15">
        <f>'TransMon Data Dump'!N19:N21</f>
        <v>-87840</v>
      </c>
    </row>
    <row r="22" spans="3:8" x14ac:dyDescent="0.25">
      <c r="C22" s="30" t="s">
        <v>191</v>
      </c>
      <c r="D22" s="29">
        <v>8505</v>
      </c>
      <c r="E22" s="29">
        <v>0</v>
      </c>
      <c r="F22" s="29">
        <v>87840</v>
      </c>
      <c r="G22" s="29">
        <f t="shared" si="0"/>
        <v>87840</v>
      </c>
      <c r="H22" s="15">
        <f>'TransMon Data Dump'!N20:N22</f>
        <v>87840</v>
      </c>
    </row>
    <row r="23" spans="3:8" x14ac:dyDescent="0.25">
      <c r="C23" s="30" t="s">
        <v>191</v>
      </c>
      <c r="D23" s="29">
        <v>8507</v>
      </c>
      <c r="E23" s="29">
        <v>0</v>
      </c>
      <c r="F23" s="29">
        <v>-87840</v>
      </c>
      <c r="G23" s="29">
        <f t="shared" si="0"/>
        <v>-87840</v>
      </c>
      <c r="H23" s="15">
        <f>'TransMon Data Dump'!N21:N23</f>
        <v>1680</v>
      </c>
    </row>
    <row r="24" spans="3:8" x14ac:dyDescent="0.25">
      <c r="C24" s="30" t="s">
        <v>191</v>
      </c>
      <c r="D24" s="29">
        <v>8509</v>
      </c>
      <c r="E24" s="29">
        <v>0</v>
      </c>
      <c r="F24" s="29">
        <v>87840</v>
      </c>
      <c r="G24" s="29">
        <f t="shared" si="0"/>
        <v>87840</v>
      </c>
      <c r="H24" s="15">
        <f>'TransMon Data Dump'!N22:N24</f>
        <v>-1680</v>
      </c>
    </row>
    <row r="25" spans="3:8" x14ac:dyDescent="0.25">
      <c r="C25" s="30" t="s">
        <v>195</v>
      </c>
      <c r="D25" s="29">
        <v>8511</v>
      </c>
      <c r="E25" s="29">
        <v>1680</v>
      </c>
      <c r="F25" s="29">
        <v>0</v>
      </c>
      <c r="G25" s="29">
        <f t="shared" si="0"/>
        <v>1680</v>
      </c>
      <c r="H25" s="15">
        <f>'TransMon Data Dump'!N23:N25</f>
        <v>1680</v>
      </c>
    </row>
    <row r="26" spans="3:8" x14ac:dyDescent="0.25">
      <c r="C26" s="30" t="s">
        <v>195</v>
      </c>
      <c r="D26" s="29">
        <v>8513</v>
      </c>
      <c r="E26" s="29">
        <v>-1680</v>
      </c>
      <c r="F26" s="29">
        <v>0</v>
      </c>
      <c r="G26" s="29">
        <f t="shared" si="0"/>
        <v>-1680</v>
      </c>
      <c r="H26" s="15">
        <f>'TransMon Data Dump'!N24:N26</f>
        <v>1680</v>
      </c>
    </row>
    <row r="27" spans="3:8" x14ac:dyDescent="0.25">
      <c r="C27" s="30" t="s">
        <v>195</v>
      </c>
      <c r="D27" s="29">
        <v>8515</v>
      </c>
      <c r="E27" s="29">
        <v>1680</v>
      </c>
      <c r="F27" s="29">
        <v>0</v>
      </c>
      <c r="G27" s="29">
        <f t="shared" si="0"/>
        <v>1680</v>
      </c>
      <c r="H27" s="15">
        <f>'TransMon Data Dump'!N25:N27</f>
        <v>-1680</v>
      </c>
    </row>
    <row r="28" spans="3:8" x14ac:dyDescent="0.25">
      <c r="C28" s="30" t="s">
        <v>199</v>
      </c>
      <c r="D28" s="29">
        <v>8517</v>
      </c>
      <c r="E28" s="29">
        <v>1680</v>
      </c>
      <c r="F28" s="29">
        <v>0</v>
      </c>
      <c r="G28" s="29">
        <f t="shared" si="0"/>
        <v>1680</v>
      </c>
      <c r="H28" s="15">
        <f>'TransMon Data Dump'!N26:N28</f>
        <v>1680</v>
      </c>
    </row>
    <row r="29" spans="3:8" x14ac:dyDescent="0.25">
      <c r="C29" s="30" t="s">
        <v>199</v>
      </c>
      <c r="D29" s="29">
        <v>8519</v>
      </c>
      <c r="E29" s="29">
        <v>-1680</v>
      </c>
      <c r="F29" s="29">
        <v>0</v>
      </c>
      <c r="G29" s="29">
        <f t="shared" si="0"/>
        <v>-1680</v>
      </c>
      <c r="H29" s="15">
        <f>'TransMon Data Dump'!N27:N29</f>
        <v>1690</v>
      </c>
    </row>
    <row r="30" spans="3:8" x14ac:dyDescent="0.25">
      <c r="C30" s="30" t="s">
        <v>199</v>
      </c>
      <c r="D30" s="29">
        <v>8521</v>
      </c>
      <c r="E30" s="29">
        <v>1680</v>
      </c>
      <c r="F30" s="29">
        <v>0</v>
      </c>
      <c r="G30" s="29">
        <f t="shared" si="0"/>
        <v>1680</v>
      </c>
      <c r="H30" s="15">
        <f>'TransMon Data Dump'!N28:N30</f>
        <v>-1690</v>
      </c>
    </row>
    <row r="31" spans="3:8" x14ac:dyDescent="0.25">
      <c r="C31" s="30" t="s">
        <v>203</v>
      </c>
      <c r="D31" s="29">
        <v>8523</v>
      </c>
      <c r="E31" s="29">
        <v>0</v>
      </c>
      <c r="F31" s="29">
        <v>1690</v>
      </c>
      <c r="G31" s="29">
        <f t="shared" si="0"/>
        <v>1690</v>
      </c>
      <c r="H31" s="15">
        <f>'TransMon Data Dump'!N29:N31</f>
        <v>1690</v>
      </c>
    </row>
    <row r="32" spans="3:8" x14ac:dyDescent="0.25">
      <c r="C32" s="30" t="s">
        <v>203</v>
      </c>
      <c r="D32" s="29">
        <v>8525</v>
      </c>
      <c r="E32" s="29">
        <v>0</v>
      </c>
      <c r="F32" s="29">
        <v>-1690</v>
      </c>
      <c r="G32" s="29">
        <f t="shared" si="0"/>
        <v>-1690</v>
      </c>
      <c r="H32" s="15">
        <f>'TransMon Data Dump'!N30:N32</f>
        <v>480</v>
      </c>
    </row>
    <row r="33" spans="3:8" x14ac:dyDescent="0.25">
      <c r="C33" s="30" t="s">
        <v>203</v>
      </c>
      <c r="D33" s="29">
        <v>8527</v>
      </c>
      <c r="E33" s="29">
        <v>0</v>
      </c>
      <c r="F33" s="29">
        <v>1690</v>
      </c>
      <c r="G33" s="29">
        <f t="shared" si="0"/>
        <v>1690</v>
      </c>
      <c r="H33" s="15">
        <f>'TransMon Data Dump'!N31:N33</f>
        <v>-480</v>
      </c>
    </row>
    <row r="34" spans="3:8" x14ac:dyDescent="0.25">
      <c r="C34" s="30" t="s">
        <v>207</v>
      </c>
      <c r="D34" s="29">
        <v>8529</v>
      </c>
      <c r="E34" s="29">
        <v>480</v>
      </c>
      <c r="F34" s="29">
        <v>0</v>
      </c>
      <c r="G34" s="29">
        <f t="shared" si="0"/>
        <v>480</v>
      </c>
      <c r="H34" s="15">
        <f>'TransMon Data Dump'!N32:N34</f>
        <v>480</v>
      </c>
    </row>
    <row r="35" spans="3:8" x14ac:dyDescent="0.25">
      <c r="C35" s="30" t="s">
        <v>207</v>
      </c>
      <c r="D35" s="29">
        <v>8531</v>
      </c>
      <c r="E35" s="29">
        <v>-480</v>
      </c>
      <c r="F35" s="29">
        <v>0</v>
      </c>
      <c r="G35" s="29">
        <f t="shared" si="0"/>
        <v>-480</v>
      </c>
      <c r="H35" s="15">
        <f>'TransMon Data Dump'!N33:N35</f>
        <v>480</v>
      </c>
    </row>
    <row r="36" spans="3:8" x14ac:dyDescent="0.25">
      <c r="C36" s="30" t="s">
        <v>207</v>
      </c>
      <c r="D36" s="29">
        <v>8533</v>
      </c>
      <c r="E36" s="29">
        <v>480</v>
      </c>
      <c r="F36" s="29">
        <v>0</v>
      </c>
      <c r="G36" s="29">
        <f t="shared" si="0"/>
        <v>480</v>
      </c>
      <c r="H36" s="15">
        <f>'TransMon Data Dump'!N34:N36</f>
        <v>-480</v>
      </c>
    </row>
    <row r="37" spans="3:8" x14ac:dyDescent="0.25">
      <c r="C37" s="30" t="s">
        <v>211</v>
      </c>
      <c r="D37" s="29">
        <v>8535</v>
      </c>
      <c r="E37" s="29">
        <v>480</v>
      </c>
      <c r="F37" s="29">
        <v>0</v>
      </c>
      <c r="G37" s="29">
        <f t="shared" si="0"/>
        <v>480</v>
      </c>
      <c r="H37" s="15">
        <f>'TransMon Data Dump'!N35:N37</f>
        <v>480</v>
      </c>
    </row>
    <row r="38" spans="3:8" x14ac:dyDescent="0.25">
      <c r="C38" s="30" t="s">
        <v>211</v>
      </c>
      <c r="D38" s="29">
        <v>8537</v>
      </c>
      <c r="E38" s="29">
        <v>-480</v>
      </c>
      <c r="F38" s="29">
        <v>0</v>
      </c>
      <c r="G38" s="29">
        <f t="shared" si="0"/>
        <v>-480</v>
      </c>
      <c r="H38" s="15">
        <f>'TransMon Data Dump'!N36:N38</f>
        <v>480</v>
      </c>
    </row>
    <row r="39" spans="3:8" x14ac:dyDescent="0.25">
      <c r="C39" s="30" t="s">
        <v>211</v>
      </c>
      <c r="D39" s="29">
        <v>8539</v>
      </c>
      <c r="E39" s="29">
        <v>480</v>
      </c>
      <c r="F39" s="29">
        <v>0</v>
      </c>
      <c r="G39" s="29">
        <f t="shared" si="0"/>
        <v>480</v>
      </c>
      <c r="H39" s="15">
        <f>'TransMon Data Dump'!N37:N39</f>
        <v>-480</v>
      </c>
    </row>
    <row r="40" spans="3:8" x14ac:dyDescent="0.25">
      <c r="C40" s="30" t="s">
        <v>215</v>
      </c>
      <c r="D40" s="29">
        <v>8541</v>
      </c>
      <c r="E40" s="29">
        <v>0</v>
      </c>
      <c r="F40" s="29">
        <v>480</v>
      </c>
      <c r="G40" s="29">
        <f t="shared" si="0"/>
        <v>480</v>
      </c>
      <c r="H40" s="15">
        <f>'TransMon Data Dump'!N38:N40</f>
        <v>480</v>
      </c>
    </row>
    <row r="41" spans="3:8" x14ac:dyDescent="0.25">
      <c r="C41" s="30" t="s">
        <v>215</v>
      </c>
      <c r="D41" s="29">
        <v>8543</v>
      </c>
      <c r="E41" s="29">
        <v>0</v>
      </c>
      <c r="F41" s="29">
        <v>-480</v>
      </c>
      <c r="G41" s="29">
        <f t="shared" si="0"/>
        <v>-480</v>
      </c>
      <c r="H41" s="15">
        <f>'TransMon Data Dump'!N39:N41</f>
        <v>0</v>
      </c>
    </row>
    <row r="42" spans="3:8" x14ac:dyDescent="0.25">
      <c r="C42" s="30" t="s">
        <v>215</v>
      </c>
      <c r="D42" s="29">
        <v>8545</v>
      </c>
      <c r="E42" s="29">
        <v>0</v>
      </c>
      <c r="F42" s="29">
        <v>480</v>
      </c>
      <c r="G42" s="29">
        <f t="shared" si="0"/>
        <v>480</v>
      </c>
      <c r="H42" s="15">
        <f>'TransMon Data Dump'!N40:N42</f>
        <v>0</v>
      </c>
    </row>
    <row r="43" spans="3:8" x14ac:dyDescent="0.25">
      <c r="C43" s="30" t="s">
        <v>163</v>
      </c>
      <c r="D43" s="29"/>
      <c r="E43" s="29"/>
      <c r="F43" s="29"/>
      <c r="G43" s="29">
        <f t="shared" si="0"/>
        <v>0</v>
      </c>
      <c r="H43" s="15"/>
    </row>
    <row r="44" spans="3:8" x14ac:dyDescent="0.25">
      <c r="C44" s="30" t="s">
        <v>262</v>
      </c>
      <c r="D44" s="29"/>
      <c r="E44" s="29">
        <v>39350</v>
      </c>
      <c r="F44" s="29">
        <v>121230</v>
      </c>
      <c r="G44" s="29">
        <f t="shared" si="0"/>
        <v>160580</v>
      </c>
      <c r="H44" s="15">
        <f>SUM('TransMon Data Dump'!N5:N40)</f>
        <v>160580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M40"/>
  <sheetViews>
    <sheetView topLeftCell="U1" workbookViewId="0">
      <selection activeCell="AF25" sqref="AF25"/>
    </sheetView>
  </sheetViews>
  <sheetFormatPr defaultRowHeight="15" x14ac:dyDescent="0.25"/>
  <cols>
    <col min="4" max="5" width="10.140625" bestFit="1" customWidth="1"/>
    <col min="21" max="21" width="15.28515625" customWidth="1"/>
    <col min="22" max="22" width="16.5703125" customWidth="1"/>
    <col min="23" max="23" width="16.5703125" style="36" customWidth="1"/>
    <col min="24" max="24" width="19.7109375" customWidth="1"/>
    <col min="25" max="25" width="19.7109375" style="36" customWidth="1"/>
    <col min="35" max="35" width="12.7109375" customWidth="1"/>
  </cols>
  <sheetData>
    <row r="4" spans="2:39" x14ac:dyDescent="0.25">
      <c r="B4" s="34" t="s">
        <v>163</v>
      </c>
      <c r="C4" s="34" t="s">
        <v>258</v>
      </c>
      <c r="D4" s="34" t="s">
        <v>59</v>
      </c>
      <c r="E4" s="34" t="s">
        <v>60</v>
      </c>
      <c r="F4" s="34" t="s">
        <v>229</v>
      </c>
      <c r="G4" s="34" t="s">
        <v>305</v>
      </c>
      <c r="H4" s="34" t="s">
        <v>306</v>
      </c>
      <c r="I4" s="34" t="s">
        <v>307</v>
      </c>
      <c r="J4" s="34" t="s">
        <v>308</v>
      </c>
      <c r="K4" s="34" t="s">
        <v>309</v>
      </c>
      <c r="L4" s="34" t="s">
        <v>310</v>
      </c>
      <c r="M4" s="34" t="s">
        <v>311</v>
      </c>
      <c r="N4" s="34" t="s">
        <v>312</v>
      </c>
      <c r="O4" s="34" t="s">
        <v>313</v>
      </c>
      <c r="P4" s="34" t="s">
        <v>314</v>
      </c>
      <c r="Q4" s="34" t="s">
        <v>315</v>
      </c>
      <c r="R4" s="34" t="s">
        <v>316</v>
      </c>
      <c r="S4" s="34" t="s">
        <v>317</v>
      </c>
      <c r="T4" s="34" t="s">
        <v>318</v>
      </c>
      <c r="U4" s="34" t="s">
        <v>371</v>
      </c>
      <c r="V4" s="34" t="s">
        <v>319</v>
      </c>
      <c r="W4" s="38"/>
      <c r="X4" s="34" t="s">
        <v>320</v>
      </c>
      <c r="Y4" s="38"/>
      <c r="Z4" s="34" t="s">
        <v>321</v>
      </c>
      <c r="AA4" s="34" t="s">
        <v>322</v>
      </c>
      <c r="AB4" s="34" t="s">
        <v>323</v>
      </c>
      <c r="AC4" s="34" t="s">
        <v>324</v>
      </c>
      <c r="AD4" s="34" t="s">
        <v>325</v>
      </c>
      <c r="AE4" s="34" t="s">
        <v>326</v>
      </c>
      <c r="AF4" s="34" t="s">
        <v>327</v>
      </c>
      <c r="AG4" s="34" t="s">
        <v>328</v>
      </c>
      <c r="AH4" s="34" t="s">
        <v>329</v>
      </c>
      <c r="AI4" s="34" t="s">
        <v>330</v>
      </c>
      <c r="AJ4" s="34" t="s">
        <v>331</v>
      </c>
      <c r="AK4" s="34" t="s">
        <v>332</v>
      </c>
      <c r="AL4" s="34" t="s">
        <v>333</v>
      </c>
      <c r="AM4" s="34" t="s">
        <v>334</v>
      </c>
    </row>
    <row r="5" spans="2:39" x14ac:dyDescent="0.25">
      <c r="B5" s="33" t="s">
        <v>163</v>
      </c>
      <c r="C5" s="33" t="s">
        <v>335</v>
      </c>
      <c r="D5" s="35">
        <v>42005</v>
      </c>
      <c r="E5" s="35">
        <v>42035</v>
      </c>
      <c r="F5" s="32">
        <v>744</v>
      </c>
      <c r="G5" s="32"/>
      <c r="H5" s="32"/>
      <c r="I5" s="32"/>
      <c r="J5" s="32"/>
      <c r="K5" s="32"/>
      <c r="L5" s="32">
        <v>0</v>
      </c>
      <c r="M5" s="32">
        <v>0</v>
      </c>
      <c r="N5" s="32">
        <v>0</v>
      </c>
      <c r="O5" s="32">
        <v>0</v>
      </c>
      <c r="P5" s="32"/>
      <c r="Q5" s="32"/>
      <c r="R5" s="32"/>
      <c r="S5" s="32"/>
      <c r="T5" s="32">
        <v>0</v>
      </c>
      <c r="U5" s="32"/>
      <c r="V5" s="32">
        <v>0</v>
      </c>
      <c r="X5" s="32"/>
      <c r="Z5" s="32">
        <v>0</v>
      </c>
      <c r="AA5" s="32">
        <v>0</v>
      </c>
      <c r="AB5" s="32">
        <v>0</v>
      </c>
      <c r="AC5" s="32"/>
      <c r="AD5" s="32"/>
      <c r="AE5" s="32"/>
      <c r="AF5" s="32"/>
      <c r="AG5" s="32">
        <v>0</v>
      </c>
      <c r="AH5" s="32">
        <v>0</v>
      </c>
      <c r="AI5" s="32">
        <v>51.596935483870901</v>
      </c>
      <c r="AJ5" s="32"/>
      <c r="AK5" s="32">
        <v>0</v>
      </c>
      <c r="AL5" s="32"/>
      <c r="AM5" s="32"/>
    </row>
    <row r="6" spans="2:39" x14ac:dyDescent="0.25">
      <c r="B6" s="33" t="s">
        <v>163</v>
      </c>
      <c r="C6" s="33" t="s">
        <v>336</v>
      </c>
      <c r="D6" s="35">
        <v>42036</v>
      </c>
      <c r="E6" s="35">
        <v>42063</v>
      </c>
      <c r="F6" s="32">
        <v>672</v>
      </c>
      <c r="G6" s="32"/>
      <c r="H6" s="32"/>
      <c r="I6" s="32"/>
      <c r="J6" s="32"/>
      <c r="K6" s="32"/>
      <c r="L6" s="32">
        <v>0</v>
      </c>
      <c r="M6" s="32">
        <v>0</v>
      </c>
      <c r="N6" s="32">
        <v>0</v>
      </c>
      <c r="O6" s="32">
        <v>0</v>
      </c>
      <c r="P6" s="32"/>
      <c r="Q6" s="32"/>
      <c r="R6" s="32"/>
      <c r="S6" s="32"/>
      <c r="T6" s="32">
        <v>0</v>
      </c>
      <c r="U6" s="32"/>
      <c r="V6" s="32">
        <v>0</v>
      </c>
      <c r="X6" s="32"/>
      <c r="Z6" s="32">
        <v>0</v>
      </c>
      <c r="AA6" s="32">
        <v>0</v>
      </c>
      <c r="AB6" s="32">
        <v>0</v>
      </c>
      <c r="AC6" s="32"/>
      <c r="AD6" s="32"/>
      <c r="AE6" s="32"/>
      <c r="AF6" s="32"/>
      <c r="AG6" s="32">
        <v>0</v>
      </c>
      <c r="AH6" s="32">
        <v>0</v>
      </c>
      <c r="AI6" s="32">
        <v>42.567961309523803</v>
      </c>
      <c r="AJ6" s="32"/>
      <c r="AK6" s="32">
        <v>0</v>
      </c>
      <c r="AL6" s="32"/>
      <c r="AM6" s="32"/>
    </row>
    <row r="7" spans="2:39" x14ac:dyDescent="0.25">
      <c r="B7" s="33" t="s">
        <v>163</v>
      </c>
      <c r="C7" s="33" t="s">
        <v>337</v>
      </c>
      <c r="D7" s="35">
        <v>42064</v>
      </c>
      <c r="E7" s="35">
        <v>42094</v>
      </c>
      <c r="F7" s="32">
        <v>743</v>
      </c>
      <c r="G7" s="32"/>
      <c r="H7" s="32"/>
      <c r="I7" s="32"/>
      <c r="J7" s="32"/>
      <c r="K7" s="32"/>
      <c r="L7" s="32">
        <v>0</v>
      </c>
      <c r="M7" s="32">
        <v>0</v>
      </c>
      <c r="N7" s="32">
        <v>0</v>
      </c>
      <c r="O7" s="32">
        <v>0</v>
      </c>
      <c r="P7" s="32"/>
      <c r="Q7" s="32"/>
      <c r="R7" s="32"/>
      <c r="S7" s="32"/>
      <c r="T7" s="32">
        <v>7430</v>
      </c>
      <c r="U7" s="15">
        <f>SUM('CFMon vol by month'!F7:F18)</f>
        <v>7430</v>
      </c>
      <c r="V7" s="32">
        <v>10</v>
      </c>
      <c r="W7" s="15">
        <f>U7/F7</f>
        <v>10</v>
      </c>
      <c r="X7" s="32">
        <v>34.120000000000502</v>
      </c>
      <c r="Y7" s="15">
        <f>SUMPRODUCT('TransMon Data Dump'!N5:N7,'TransMon Data Dump'!P5:P7)/SUM('TransMon Data Dump'!N5:N7)</f>
        <v>34.119999999999997</v>
      </c>
      <c r="Z7" s="32">
        <v>-253511.600000003</v>
      </c>
      <c r="AA7" s="32">
        <v>7430</v>
      </c>
      <c r="AB7" s="32">
        <v>10</v>
      </c>
      <c r="AC7" s="32"/>
      <c r="AD7" s="32"/>
      <c r="AE7" s="32"/>
      <c r="AF7" s="32"/>
      <c r="AG7" s="32">
        <v>0</v>
      </c>
      <c r="AH7" s="32">
        <v>66943.500000000306</v>
      </c>
      <c r="AI7" s="32">
        <v>43.129892328398199</v>
      </c>
      <c r="AJ7" s="32"/>
      <c r="AK7" s="32">
        <v>0</v>
      </c>
      <c r="AL7" s="32"/>
      <c r="AM7" s="32"/>
    </row>
    <row r="8" spans="2:39" x14ac:dyDescent="0.25">
      <c r="B8" s="33" t="s">
        <v>163</v>
      </c>
      <c r="C8" s="33" t="s">
        <v>338</v>
      </c>
      <c r="D8" s="35">
        <v>42095</v>
      </c>
      <c r="E8" s="35">
        <v>42124</v>
      </c>
      <c r="F8" s="32">
        <v>720</v>
      </c>
      <c r="G8" s="32"/>
      <c r="H8" s="32"/>
      <c r="I8" s="32"/>
      <c r="J8" s="32"/>
      <c r="K8" s="32"/>
      <c r="L8" s="32">
        <v>0</v>
      </c>
      <c r="M8" s="32">
        <v>0</v>
      </c>
      <c r="N8" s="32">
        <v>0</v>
      </c>
      <c r="O8" s="32">
        <v>0</v>
      </c>
      <c r="P8" s="32"/>
      <c r="Q8" s="32"/>
      <c r="R8" s="32"/>
      <c r="S8" s="32"/>
      <c r="T8" s="32">
        <v>7200</v>
      </c>
      <c r="U8" s="15">
        <f>SUM('CFMon vol by month'!G7:G18)</f>
        <v>7200</v>
      </c>
      <c r="V8" s="32">
        <v>10</v>
      </c>
      <c r="W8" s="15">
        <f t="shared" ref="W8:W40" si="0">U8/F8</f>
        <v>10</v>
      </c>
      <c r="X8" s="32">
        <v>34.120000000000402</v>
      </c>
      <c r="Z8" s="32">
        <v>-245664.000000003</v>
      </c>
      <c r="AA8" s="32">
        <v>7200</v>
      </c>
      <c r="AB8" s="32">
        <v>10</v>
      </c>
      <c r="AC8" s="32"/>
      <c r="AD8" s="32"/>
      <c r="AE8" s="32"/>
      <c r="AF8" s="32"/>
      <c r="AG8" s="32">
        <v>0</v>
      </c>
      <c r="AH8" s="32">
        <v>80767.000000000306</v>
      </c>
      <c r="AI8" s="32">
        <v>45.337638888888797</v>
      </c>
      <c r="AJ8" s="32"/>
      <c r="AK8" s="32">
        <v>0</v>
      </c>
      <c r="AL8" s="32"/>
      <c r="AM8" s="32"/>
    </row>
    <row r="9" spans="2:39" x14ac:dyDescent="0.25">
      <c r="B9" s="33" t="s">
        <v>163</v>
      </c>
      <c r="C9" s="33" t="s">
        <v>339</v>
      </c>
      <c r="D9" s="35">
        <v>42125</v>
      </c>
      <c r="E9" s="35">
        <v>42155</v>
      </c>
      <c r="F9" s="32">
        <v>744</v>
      </c>
      <c r="G9" s="32"/>
      <c r="H9" s="32"/>
      <c r="I9" s="32"/>
      <c r="J9" s="32"/>
      <c r="K9" s="32"/>
      <c r="L9" s="32">
        <v>0</v>
      </c>
      <c r="M9" s="32">
        <v>0</v>
      </c>
      <c r="N9" s="32">
        <v>0</v>
      </c>
      <c r="O9" s="32">
        <v>0</v>
      </c>
      <c r="P9" s="32"/>
      <c r="Q9" s="32"/>
      <c r="R9" s="32"/>
      <c r="S9" s="32"/>
      <c r="T9" s="32">
        <v>7440</v>
      </c>
      <c r="U9" s="15">
        <f>SUM('CFMon vol by month'!H7:H18)</f>
        <v>7440</v>
      </c>
      <c r="V9" s="32">
        <v>10</v>
      </c>
      <c r="W9" s="15">
        <f t="shared" si="0"/>
        <v>10</v>
      </c>
      <c r="X9" s="32">
        <v>34.120000000000502</v>
      </c>
      <c r="Z9" s="32">
        <v>-253852.80000000299</v>
      </c>
      <c r="AA9" s="32">
        <v>7440</v>
      </c>
      <c r="AB9" s="32">
        <v>10</v>
      </c>
      <c r="AC9" s="32"/>
      <c r="AD9" s="32"/>
      <c r="AE9" s="32"/>
      <c r="AF9" s="32"/>
      <c r="AG9" s="32">
        <v>0</v>
      </c>
      <c r="AH9" s="32">
        <v>81853.900000000795</v>
      </c>
      <c r="AI9" s="32">
        <v>45.121868279569803</v>
      </c>
      <c r="AJ9" s="32"/>
      <c r="AK9" s="32">
        <v>0</v>
      </c>
      <c r="AL9" s="32"/>
      <c r="AM9" s="32"/>
    </row>
    <row r="10" spans="2:39" x14ac:dyDescent="0.25">
      <c r="B10" s="33" t="s">
        <v>163</v>
      </c>
      <c r="C10" s="33" t="s">
        <v>340</v>
      </c>
      <c r="D10" s="35">
        <v>42156</v>
      </c>
      <c r="E10" s="35">
        <v>42185</v>
      </c>
      <c r="F10" s="32">
        <v>720</v>
      </c>
      <c r="G10" s="32"/>
      <c r="H10" s="32"/>
      <c r="I10" s="32"/>
      <c r="J10" s="32"/>
      <c r="K10" s="32"/>
      <c r="L10" s="32">
        <v>0</v>
      </c>
      <c r="M10" s="32">
        <v>0</v>
      </c>
      <c r="N10" s="32">
        <v>0</v>
      </c>
      <c r="O10" s="32">
        <v>0</v>
      </c>
      <c r="P10" s="32"/>
      <c r="Q10" s="32"/>
      <c r="R10" s="32"/>
      <c r="S10" s="32"/>
      <c r="T10" s="32">
        <v>7200</v>
      </c>
      <c r="U10" s="15">
        <f>SUM('CFMon vol by month'!I7:I18)</f>
        <v>7200</v>
      </c>
      <c r="V10" s="32">
        <v>10</v>
      </c>
      <c r="W10" s="15">
        <f t="shared" si="0"/>
        <v>10</v>
      </c>
      <c r="X10" s="32">
        <v>34.120000000000402</v>
      </c>
      <c r="Z10" s="32">
        <v>-245664.000000003</v>
      </c>
      <c r="AA10" s="32">
        <v>7200</v>
      </c>
      <c r="AB10" s="32">
        <v>10</v>
      </c>
      <c r="AC10" s="32"/>
      <c r="AD10" s="32"/>
      <c r="AE10" s="32"/>
      <c r="AF10" s="32"/>
      <c r="AG10" s="32">
        <v>0</v>
      </c>
      <c r="AH10" s="32">
        <v>148384.29999999999</v>
      </c>
      <c r="AI10" s="32">
        <v>54.7289305555555</v>
      </c>
      <c r="AJ10" s="32"/>
      <c r="AK10" s="32">
        <v>0</v>
      </c>
      <c r="AL10" s="32"/>
      <c r="AM10" s="32"/>
    </row>
    <row r="11" spans="2:39" x14ac:dyDescent="0.25">
      <c r="B11" s="33" t="s">
        <v>163</v>
      </c>
      <c r="C11" s="33" t="s">
        <v>341</v>
      </c>
      <c r="D11" s="35">
        <v>42186</v>
      </c>
      <c r="E11" s="35">
        <v>42216</v>
      </c>
      <c r="F11" s="32">
        <v>744</v>
      </c>
      <c r="G11" s="32"/>
      <c r="H11" s="32"/>
      <c r="I11" s="32"/>
      <c r="J11" s="32"/>
      <c r="K11" s="32"/>
      <c r="L11" s="32">
        <v>0</v>
      </c>
      <c r="M11" s="32">
        <v>0</v>
      </c>
      <c r="N11" s="32">
        <v>0</v>
      </c>
      <c r="O11" s="32">
        <v>0</v>
      </c>
      <c r="P11" s="32"/>
      <c r="Q11" s="32"/>
      <c r="R11" s="32"/>
      <c r="S11" s="32"/>
      <c r="T11" s="32">
        <v>0</v>
      </c>
      <c r="U11" s="15">
        <f>SUM('CFMon vol by month'!J7:J18)</f>
        <v>0</v>
      </c>
      <c r="V11" s="32">
        <v>0</v>
      </c>
      <c r="W11" s="15">
        <f t="shared" si="0"/>
        <v>0</v>
      </c>
      <c r="X11" s="32"/>
      <c r="Z11" s="32">
        <v>0</v>
      </c>
      <c r="AA11" s="32">
        <v>0</v>
      </c>
      <c r="AB11" s="32">
        <v>0</v>
      </c>
      <c r="AC11" s="32"/>
      <c r="AD11" s="32"/>
      <c r="AE11" s="32"/>
      <c r="AF11" s="32"/>
      <c r="AG11" s="32">
        <v>0</v>
      </c>
      <c r="AH11" s="32">
        <v>0</v>
      </c>
      <c r="AI11" s="32">
        <v>59.546586021505298</v>
      </c>
      <c r="AJ11" s="32"/>
      <c r="AK11" s="32">
        <v>0</v>
      </c>
      <c r="AL11" s="32"/>
      <c r="AM11" s="32"/>
    </row>
    <row r="12" spans="2:39" x14ac:dyDescent="0.25">
      <c r="B12" s="33" t="s">
        <v>163</v>
      </c>
      <c r="C12" s="33" t="s">
        <v>342</v>
      </c>
      <c r="D12" s="35">
        <v>42217</v>
      </c>
      <c r="E12" s="35">
        <v>42247</v>
      </c>
      <c r="F12" s="32">
        <v>744</v>
      </c>
      <c r="G12" s="32"/>
      <c r="H12" s="32"/>
      <c r="I12" s="32"/>
      <c r="J12" s="32"/>
      <c r="K12" s="32"/>
      <c r="L12" s="32">
        <v>0</v>
      </c>
      <c r="M12" s="32">
        <v>0</v>
      </c>
      <c r="N12" s="32">
        <v>0</v>
      </c>
      <c r="O12" s="32">
        <v>0</v>
      </c>
      <c r="P12" s="32"/>
      <c r="Q12" s="32"/>
      <c r="R12" s="32"/>
      <c r="S12" s="32"/>
      <c r="T12" s="32">
        <v>0</v>
      </c>
      <c r="U12" s="15">
        <f>SUM('CFMon vol by month'!K7:K18)</f>
        <v>0</v>
      </c>
      <c r="V12" s="32">
        <v>0</v>
      </c>
      <c r="W12" s="15">
        <f t="shared" si="0"/>
        <v>0</v>
      </c>
      <c r="X12" s="32"/>
      <c r="Z12" s="32">
        <v>0</v>
      </c>
      <c r="AA12" s="32">
        <v>0</v>
      </c>
      <c r="AB12" s="32">
        <v>0</v>
      </c>
      <c r="AC12" s="32"/>
      <c r="AD12" s="32"/>
      <c r="AE12" s="32"/>
      <c r="AF12" s="32"/>
      <c r="AG12" s="32">
        <v>0</v>
      </c>
      <c r="AH12" s="32">
        <v>0</v>
      </c>
      <c r="AI12" s="32">
        <v>55.586075268817098</v>
      </c>
      <c r="AJ12" s="32"/>
      <c r="AK12" s="32">
        <v>0</v>
      </c>
      <c r="AL12" s="32"/>
      <c r="AM12" s="32"/>
    </row>
    <row r="13" spans="2:39" x14ac:dyDescent="0.25">
      <c r="B13" s="33" t="s">
        <v>163</v>
      </c>
      <c r="C13" s="33" t="s">
        <v>343</v>
      </c>
      <c r="D13" s="35">
        <v>42248</v>
      </c>
      <c r="E13" s="35">
        <v>42277</v>
      </c>
      <c r="F13" s="32">
        <v>720</v>
      </c>
      <c r="G13" s="32"/>
      <c r="H13" s="32"/>
      <c r="I13" s="32"/>
      <c r="J13" s="32"/>
      <c r="K13" s="32"/>
      <c r="L13" s="32">
        <v>0</v>
      </c>
      <c r="M13" s="32">
        <v>0</v>
      </c>
      <c r="N13" s="32">
        <v>0</v>
      </c>
      <c r="O13" s="32">
        <v>0</v>
      </c>
      <c r="P13" s="32"/>
      <c r="Q13" s="32"/>
      <c r="R13" s="32"/>
      <c r="S13" s="32"/>
      <c r="T13" s="32">
        <v>720</v>
      </c>
      <c r="U13" s="15">
        <f>SUM('CFMon vol by month'!L7:L18)</f>
        <v>720</v>
      </c>
      <c r="V13" s="32">
        <v>1</v>
      </c>
      <c r="W13" s="15">
        <f t="shared" si="0"/>
        <v>1</v>
      </c>
      <c r="X13" s="32">
        <v>34.119999999999997</v>
      </c>
      <c r="Z13" s="32">
        <v>-24566.400000000001</v>
      </c>
      <c r="AA13" s="32">
        <v>720</v>
      </c>
      <c r="AB13" s="32">
        <v>1</v>
      </c>
      <c r="AC13" s="32"/>
      <c r="AD13" s="32"/>
      <c r="AE13" s="32"/>
      <c r="AF13" s="32"/>
      <c r="AG13" s="32">
        <v>0</v>
      </c>
      <c r="AH13" s="32">
        <v>14243</v>
      </c>
      <c r="AI13" s="32">
        <v>51.878277777777697</v>
      </c>
      <c r="AJ13" s="32"/>
      <c r="AK13" s="32">
        <v>0</v>
      </c>
      <c r="AL13" s="32"/>
      <c r="AM13" s="32"/>
    </row>
    <row r="14" spans="2:39" x14ac:dyDescent="0.25">
      <c r="B14" s="33" t="s">
        <v>163</v>
      </c>
      <c r="C14" s="33" t="s">
        <v>344</v>
      </c>
      <c r="D14" s="35">
        <v>42278</v>
      </c>
      <c r="E14" s="35">
        <v>42308</v>
      </c>
      <c r="F14" s="32">
        <v>745</v>
      </c>
      <c r="G14" s="32"/>
      <c r="H14" s="32"/>
      <c r="I14" s="32"/>
      <c r="J14" s="32"/>
      <c r="K14" s="32"/>
      <c r="L14" s="32">
        <v>0</v>
      </c>
      <c r="M14" s="32">
        <v>0</v>
      </c>
      <c r="N14" s="32">
        <v>0</v>
      </c>
      <c r="O14" s="32">
        <v>0</v>
      </c>
      <c r="P14" s="32"/>
      <c r="Q14" s="32"/>
      <c r="R14" s="32"/>
      <c r="S14" s="32"/>
      <c r="T14" s="32">
        <v>20670</v>
      </c>
      <c r="U14" s="15">
        <f>SUM('CFMon vol by month'!M7:M18)</f>
        <v>20670</v>
      </c>
      <c r="V14" s="39">
        <v>27.744966442953</v>
      </c>
      <c r="W14" s="15">
        <f t="shared" si="0"/>
        <v>27.744966442953022</v>
      </c>
      <c r="X14" s="32">
        <v>34.120000000000097</v>
      </c>
      <c r="Z14" s="32">
        <v>-705260.40000000095</v>
      </c>
      <c r="AA14" s="32">
        <v>20670</v>
      </c>
      <c r="AB14" s="32">
        <v>27.744966442953</v>
      </c>
      <c r="AC14" s="32">
        <f>U14/745</f>
        <v>27.744966442953022</v>
      </c>
      <c r="AD14" s="32"/>
      <c r="AE14" s="32"/>
      <c r="AF14" s="32"/>
      <c r="AG14" s="32">
        <v>0</v>
      </c>
      <c r="AH14" s="32">
        <v>305556.50000000902</v>
      </c>
      <c r="AI14" s="32">
        <v>49.009718120806099</v>
      </c>
      <c r="AJ14" s="32"/>
      <c r="AK14" s="32">
        <v>0</v>
      </c>
      <c r="AL14" s="32"/>
      <c r="AM14" s="32"/>
    </row>
    <row r="15" spans="2:39" x14ac:dyDescent="0.25">
      <c r="B15" s="33" t="s">
        <v>163</v>
      </c>
      <c r="C15" s="33" t="s">
        <v>345</v>
      </c>
      <c r="D15" s="35">
        <v>42309</v>
      </c>
      <c r="E15" s="35">
        <v>42338</v>
      </c>
      <c r="F15" s="32">
        <v>720</v>
      </c>
      <c r="G15" s="32"/>
      <c r="H15" s="32"/>
      <c r="I15" s="32"/>
      <c r="J15" s="32"/>
      <c r="K15" s="32"/>
      <c r="L15" s="32">
        <v>0</v>
      </c>
      <c r="M15" s="32">
        <v>0</v>
      </c>
      <c r="N15" s="32">
        <v>0</v>
      </c>
      <c r="O15" s="32">
        <v>0</v>
      </c>
      <c r="P15" s="32"/>
      <c r="Q15" s="32"/>
      <c r="R15" s="32"/>
      <c r="S15" s="32"/>
      <c r="T15" s="32">
        <v>7200</v>
      </c>
      <c r="U15" s="15">
        <f>SUM('CFMon vol by month'!N7:N18)</f>
        <v>7200</v>
      </c>
      <c r="V15" s="32">
        <v>10</v>
      </c>
      <c r="W15" s="15">
        <f t="shared" si="0"/>
        <v>10</v>
      </c>
      <c r="X15" s="32">
        <v>34.120000000000402</v>
      </c>
      <c r="Z15" s="32">
        <v>-245664.000000003</v>
      </c>
      <c r="AA15" s="32">
        <v>7200</v>
      </c>
      <c r="AB15" s="32">
        <v>10</v>
      </c>
      <c r="AC15" s="32"/>
      <c r="AD15" s="32"/>
      <c r="AE15" s="32"/>
      <c r="AF15" s="32"/>
      <c r="AG15" s="32">
        <v>0</v>
      </c>
      <c r="AH15" s="32">
        <v>86832.000000011307</v>
      </c>
      <c r="AI15" s="32">
        <v>46.180000000001399</v>
      </c>
      <c r="AJ15" s="32"/>
      <c r="AK15" s="32">
        <v>0</v>
      </c>
      <c r="AL15" s="32"/>
      <c r="AM15" s="32"/>
    </row>
    <row r="16" spans="2:39" x14ac:dyDescent="0.25">
      <c r="B16" s="33" t="s">
        <v>163</v>
      </c>
      <c r="C16" s="33" t="s">
        <v>346</v>
      </c>
      <c r="D16" s="35">
        <v>42339</v>
      </c>
      <c r="E16" s="35">
        <v>42369</v>
      </c>
      <c r="F16" s="32">
        <v>744</v>
      </c>
      <c r="G16" s="32"/>
      <c r="H16" s="32"/>
      <c r="I16" s="32"/>
      <c r="J16" s="32"/>
      <c r="K16" s="32"/>
      <c r="L16" s="32">
        <v>0</v>
      </c>
      <c r="M16" s="32">
        <v>0</v>
      </c>
      <c r="N16" s="32">
        <v>0</v>
      </c>
      <c r="O16" s="32">
        <v>0</v>
      </c>
      <c r="P16" s="32"/>
      <c r="Q16" s="32"/>
      <c r="R16" s="32"/>
      <c r="S16" s="32"/>
      <c r="T16" s="32">
        <v>14880</v>
      </c>
      <c r="U16" s="15">
        <f>SUM('CFMon vol by month'!O7:O18)</f>
        <v>14880</v>
      </c>
      <c r="V16" s="32">
        <v>20</v>
      </c>
      <c r="W16" s="15">
        <f t="shared" si="0"/>
        <v>20</v>
      </c>
      <c r="X16" s="32">
        <v>33.620000000000402</v>
      </c>
      <c r="Z16" s="32">
        <v>-500265.60000000702</v>
      </c>
      <c r="AA16" s="32">
        <v>14880</v>
      </c>
      <c r="AB16" s="32">
        <v>20</v>
      </c>
      <c r="AC16" s="32"/>
      <c r="AD16" s="32"/>
      <c r="AE16" s="32"/>
      <c r="AF16" s="32"/>
      <c r="AG16" s="32">
        <v>0</v>
      </c>
      <c r="AH16" s="32">
        <v>184958.40000004799</v>
      </c>
      <c r="AI16" s="32">
        <v>46.050000000003401</v>
      </c>
      <c r="AJ16" s="32"/>
      <c r="AK16" s="32">
        <v>0</v>
      </c>
      <c r="AL16" s="32"/>
      <c r="AM16" s="32"/>
    </row>
    <row r="17" spans="2:37" x14ac:dyDescent="0.25">
      <c r="B17" s="33" t="s">
        <v>163</v>
      </c>
      <c r="C17" s="33" t="s">
        <v>347</v>
      </c>
      <c r="D17" s="35">
        <v>42370</v>
      </c>
      <c r="E17" s="35">
        <v>42400</v>
      </c>
      <c r="F17" s="32">
        <v>744</v>
      </c>
      <c r="G17" s="32"/>
      <c r="H17" s="32"/>
      <c r="I17" s="32"/>
      <c r="J17" s="32"/>
      <c r="K17" s="32"/>
      <c r="L17" s="32">
        <v>0</v>
      </c>
      <c r="M17" s="32">
        <v>0</v>
      </c>
      <c r="N17" s="32">
        <v>0</v>
      </c>
      <c r="O17" s="32">
        <v>0</v>
      </c>
      <c r="P17" s="32"/>
      <c r="Q17" s="32"/>
      <c r="R17" s="32"/>
      <c r="S17" s="32"/>
      <c r="T17" s="32">
        <v>7440</v>
      </c>
      <c r="U17" s="15">
        <f>SUM('CFMon vol by month'!P7:P18)</f>
        <v>7440</v>
      </c>
      <c r="V17" s="32">
        <v>10</v>
      </c>
      <c r="W17" s="15">
        <f t="shared" si="0"/>
        <v>10</v>
      </c>
      <c r="X17" s="32">
        <v>34.120000000000502</v>
      </c>
      <c r="Z17" s="32">
        <v>-253852.80000000299</v>
      </c>
      <c r="AA17" s="32">
        <v>7440</v>
      </c>
      <c r="AB17" s="32">
        <v>10</v>
      </c>
      <c r="AC17" s="32"/>
      <c r="AD17" s="32"/>
      <c r="AE17" s="32"/>
      <c r="AF17" s="32"/>
      <c r="AG17" s="32">
        <v>0</v>
      </c>
      <c r="AH17" s="32">
        <v>91817.612539630398</v>
      </c>
      <c r="AI17" s="32">
        <v>46.461076954251297</v>
      </c>
      <c r="AJ17" s="32"/>
      <c r="AK17" s="32">
        <v>0</v>
      </c>
    </row>
    <row r="18" spans="2:37" x14ac:dyDescent="0.25">
      <c r="B18" s="33" t="s">
        <v>163</v>
      </c>
      <c r="C18" s="33" t="s">
        <v>348</v>
      </c>
      <c r="D18" s="35">
        <v>42401</v>
      </c>
      <c r="E18" s="35">
        <v>42429</v>
      </c>
      <c r="F18" s="32">
        <v>696</v>
      </c>
      <c r="G18" s="32"/>
      <c r="H18" s="32"/>
      <c r="I18" s="32"/>
      <c r="J18" s="32"/>
      <c r="K18" s="32"/>
      <c r="L18" s="32">
        <v>0</v>
      </c>
      <c r="M18" s="32">
        <v>0</v>
      </c>
      <c r="N18" s="32">
        <v>0</v>
      </c>
      <c r="O18" s="32">
        <v>0</v>
      </c>
      <c r="P18" s="32"/>
      <c r="Q18" s="32"/>
      <c r="R18" s="32"/>
      <c r="S18" s="32"/>
      <c r="T18" s="32">
        <v>6960</v>
      </c>
      <c r="U18" s="15">
        <f>SUM('CFMon vol by month'!Q7:Q18)</f>
        <v>6960</v>
      </c>
      <c r="V18" s="32">
        <v>10</v>
      </c>
      <c r="W18" s="15">
        <f t="shared" si="0"/>
        <v>10</v>
      </c>
      <c r="X18" s="32">
        <v>34.120000000000402</v>
      </c>
      <c r="Z18" s="32">
        <v>-237475.20000000301</v>
      </c>
      <c r="AA18" s="32">
        <v>6960</v>
      </c>
      <c r="AB18" s="32">
        <v>10</v>
      </c>
      <c r="AC18" s="32"/>
      <c r="AD18" s="32"/>
      <c r="AE18" s="32"/>
      <c r="AF18" s="32"/>
      <c r="AG18" s="32">
        <v>0</v>
      </c>
      <c r="AH18" s="32">
        <v>85697.916569120396</v>
      </c>
      <c r="AI18" s="32">
        <v>46.432919047287598</v>
      </c>
      <c r="AJ18" s="32"/>
      <c r="AK18" s="32">
        <v>0</v>
      </c>
    </row>
    <row r="19" spans="2:37" x14ac:dyDescent="0.25">
      <c r="B19" s="33" t="s">
        <v>163</v>
      </c>
      <c r="C19" s="33" t="s">
        <v>349</v>
      </c>
      <c r="D19" s="35">
        <v>42430</v>
      </c>
      <c r="E19" s="35">
        <v>42460</v>
      </c>
      <c r="F19" s="32">
        <v>743</v>
      </c>
      <c r="G19" s="32"/>
      <c r="H19" s="32"/>
      <c r="I19" s="32"/>
      <c r="J19" s="32"/>
      <c r="K19" s="32"/>
      <c r="L19" s="32">
        <v>0</v>
      </c>
      <c r="M19" s="32">
        <v>0</v>
      </c>
      <c r="N19" s="32">
        <v>0</v>
      </c>
      <c r="O19" s="32">
        <v>0</v>
      </c>
      <c r="P19" s="32"/>
      <c r="Q19" s="32"/>
      <c r="R19" s="32"/>
      <c r="S19" s="32"/>
      <c r="T19" s="32">
        <v>7430</v>
      </c>
      <c r="U19" s="15">
        <f>SUM('CFMon vol by month'!R7:R18)</f>
        <v>7430</v>
      </c>
      <c r="V19" s="32">
        <v>10</v>
      </c>
      <c r="W19" s="15">
        <f t="shared" si="0"/>
        <v>10</v>
      </c>
      <c r="X19" s="32">
        <v>34.120000000000502</v>
      </c>
      <c r="Z19" s="32">
        <v>-253511.600000003</v>
      </c>
      <c r="AA19" s="32">
        <v>7430</v>
      </c>
      <c r="AB19" s="32">
        <v>10</v>
      </c>
      <c r="AC19" s="32"/>
      <c r="AD19" s="32"/>
      <c r="AE19" s="32"/>
      <c r="AF19" s="32"/>
      <c r="AG19" s="32">
        <v>0</v>
      </c>
      <c r="AH19" s="32">
        <v>82916.370891580693</v>
      </c>
      <c r="AI19" s="32">
        <v>45.279673067507602</v>
      </c>
      <c r="AJ19" s="32"/>
      <c r="AK19" s="32">
        <v>0</v>
      </c>
    </row>
    <row r="20" spans="2:37" x14ac:dyDescent="0.25">
      <c r="B20" s="33" t="s">
        <v>163</v>
      </c>
      <c r="C20" s="33" t="s">
        <v>350</v>
      </c>
      <c r="D20" s="35">
        <v>42461</v>
      </c>
      <c r="E20" s="35">
        <v>42490</v>
      </c>
      <c r="F20" s="32">
        <v>720</v>
      </c>
      <c r="G20" s="32"/>
      <c r="H20" s="32"/>
      <c r="I20" s="32"/>
      <c r="J20" s="32"/>
      <c r="K20" s="32"/>
      <c r="L20" s="32">
        <v>0</v>
      </c>
      <c r="M20" s="32">
        <v>0</v>
      </c>
      <c r="N20" s="32">
        <v>0</v>
      </c>
      <c r="O20" s="32">
        <v>0</v>
      </c>
      <c r="P20" s="32"/>
      <c r="Q20" s="32"/>
      <c r="R20" s="32"/>
      <c r="S20" s="32"/>
      <c r="T20" s="32">
        <v>7200</v>
      </c>
      <c r="U20" s="15">
        <f>SUM('CFMon vol by month'!S7:S18)</f>
        <v>7200</v>
      </c>
      <c r="V20" s="32">
        <v>10</v>
      </c>
      <c r="W20" s="15">
        <f t="shared" si="0"/>
        <v>10</v>
      </c>
      <c r="X20" s="32">
        <v>34.120000000000402</v>
      </c>
      <c r="Z20" s="32">
        <v>-245664.000000003</v>
      </c>
      <c r="AA20" s="32">
        <v>7200</v>
      </c>
      <c r="AB20" s="32">
        <v>10</v>
      </c>
      <c r="AC20" s="32"/>
      <c r="AD20" s="32"/>
      <c r="AE20" s="32"/>
      <c r="AF20" s="32"/>
      <c r="AG20" s="32">
        <v>0</v>
      </c>
      <c r="AH20" s="32">
        <v>64507.167322659399</v>
      </c>
      <c r="AI20" s="32">
        <v>43.0793287948132</v>
      </c>
      <c r="AJ20" s="32"/>
      <c r="AK20" s="32">
        <v>0</v>
      </c>
    </row>
    <row r="21" spans="2:37" x14ac:dyDescent="0.25">
      <c r="B21" s="33" t="s">
        <v>163</v>
      </c>
      <c r="C21" s="33" t="s">
        <v>351</v>
      </c>
      <c r="D21" s="35">
        <v>42491</v>
      </c>
      <c r="E21" s="35">
        <v>42521</v>
      </c>
      <c r="F21" s="32">
        <v>744</v>
      </c>
      <c r="G21" s="32"/>
      <c r="H21" s="32"/>
      <c r="I21" s="32"/>
      <c r="J21" s="32"/>
      <c r="K21" s="32"/>
      <c r="L21" s="32">
        <v>0</v>
      </c>
      <c r="M21" s="32">
        <v>0</v>
      </c>
      <c r="N21" s="32">
        <v>0</v>
      </c>
      <c r="O21" s="32">
        <v>0</v>
      </c>
      <c r="P21" s="32"/>
      <c r="Q21" s="32"/>
      <c r="R21" s="32"/>
      <c r="S21" s="32"/>
      <c r="T21" s="32">
        <v>7440</v>
      </c>
      <c r="U21" s="15">
        <f>SUM('CFMon vol by month'!T7:T18)</f>
        <v>7440</v>
      </c>
      <c r="V21" s="32">
        <v>10</v>
      </c>
      <c r="W21" s="15">
        <f t="shared" si="0"/>
        <v>10</v>
      </c>
      <c r="X21" s="32">
        <v>34.120000000000502</v>
      </c>
      <c r="Z21" s="32">
        <v>-253852.80000000299</v>
      </c>
      <c r="AA21" s="32">
        <v>7440</v>
      </c>
      <c r="AB21" s="32">
        <v>10</v>
      </c>
      <c r="AC21" s="32"/>
      <c r="AD21" s="32"/>
      <c r="AE21" s="32"/>
      <c r="AF21" s="32"/>
      <c r="AG21" s="32">
        <v>0</v>
      </c>
      <c r="AH21" s="32">
        <v>62398.780117182097</v>
      </c>
      <c r="AI21" s="32">
        <v>42.506932811449403</v>
      </c>
      <c r="AJ21" s="32"/>
      <c r="AK21" s="32">
        <v>0</v>
      </c>
    </row>
    <row r="22" spans="2:37" x14ac:dyDescent="0.25">
      <c r="B22" s="33" t="s">
        <v>163</v>
      </c>
      <c r="C22" s="33" t="s">
        <v>352</v>
      </c>
      <c r="D22" s="35">
        <v>42522</v>
      </c>
      <c r="E22" s="35">
        <v>42551</v>
      </c>
      <c r="F22" s="32">
        <v>720</v>
      </c>
      <c r="G22" s="32"/>
      <c r="H22" s="32"/>
      <c r="I22" s="32"/>
      <c r="J22" s="32"/>
      <c r="K22" s="32"/>
      <c r="L22" s="32">
        <v>0</v>
      </c>
      <c r="M22" s="32">
        <v>0</v>
      </c>
      <c r="N22" s="32">
        <v>0</v>
      </c>
      <c r="O22" s="32">
        <v>0</v>
      </c>
      <c r="P22" s="32"/>
      <c r="Q22" s="32"/>
      <c r="R22" s="32"/>
      <c r="S22" s="32"/>
      <c r="T22" s="32">
        <v>7200</v>
      </c>
      <c r="U22" s="15">
        <f>SUM('CFMon vol by month'!U7:U18)</f>
        <v>7200</v>
      </c>
      <c r="V22" s="32">
        <v>10</v>
      </c>
      <c r="W22" s="15">
        <f t="shared" si="0"/>
        <v>10</v>
      </c>
      <c r="X22" s="32">
        <v>34.120000000000402</v>
      </c>
      <c r="Z22" s="32">
        <v>-245664.000000003</v>
      </c>
      <c r="AA22" s="32">
        <v>7200</v>
      </c>
      <c r="AB22" s="32">
        <v>10</v>
      </c>
      <c r="AC22" s="32"/>
      <c r="AD22" s="32"/>
      <c r="AE22" s="32"/>
      <c r="AF22" s="32"/>
      <c r="AG22" s="32">
        <v>0</v>
      </c>
      <c r="AH22" s="32">
        <v>77953.252560583205</v>
      </c>
      <c r="AI22" s="32">
        <v>44.9468406334138</v>
      </c>
      <c r="AJ22" s="32"/>
      <c r="AK22" s="32">
        <v>0</v>
      </c>
    </row>
    <row r="23" spans="2:37" x14ac:dyDescent="0.25">
      <c r="B23" s="33" t="s">
        <v>163</v>
      </c>
      <c r="C23" s="33" t="s">
        <v>353</v>
      </c>
      <c r="D23" s="35">
        <v>42552</v>
      </c>
      <c r="E23" s="35">
        <v>42582</v>
      </c>
      <c r="F23" s="32">
        <v>744</v>
      </c>
      <c r="G23" s="32"/>
      <c r="H23" s="32"/>
      <c r="I23" s="32"/>
      <c r="J23" s="32"/>
      <c r="K23" s="32"/>
      <c r="L23" s="32">
        <v>0</v>
      </c>
      <c r="M23" s="32">
        <v>0</v>
      </c>
      <c r="N23" s="32">
        <v>0</v>
      </c>
      <c r="O23" s="32">
        <v>0</v>
      </c>
      <c r="P23" s="32"/>
      <c r="Q23" s="32"/>
      <c r="R23" s="32"/>
      <c r="S23" s="32"/>
      <c r="T23" s="32">
        <v>7440</v>
      </c>
      <c r="U23" s="15">
        <f>SUM('CFMon vol by month'!V7:V18)</f>
        <v>7440</v>
      </c>
      <c r="V23" s="32">
        <v>10</v>
      </c>
      <c r="W23" s="15">
        <f t="shared" si="0"/>
        <v>10</v>
      </c>
      <c r="X23" s="32">
        <v>34.120000000000502</v>
      </c>
      <c r="Z23" s="32">
        <v>-253852.80000000299</v>
      </c>
      <c r="AA23" s="32">
        <v>7440</v>
      </c>
      <c r="AB23" s="32">
        <v>10</v>
      </c>
      <c r="AC23" s="32"/>
      <c r="AD23" s="32"/>
      <c r="AE23" s="32"/>
      <c r="AF23" s="32"/>
      <c r="AG23" s="32">
        <v>0</v>
      </c>
      <c r="AH23" s="32">
        <v>118652.498439804</v>
      </c>
      <c r="AI23" s="32">
        <v>50.067916456962799</v>
      </c>
      <c r="AJ23" s="32"/>
      <c r="AK23" s="32">
        <v>0</v>
      </c>
    </row>
    <row r="24" spans="2:37" x14ac:dyDescent="0.25">
      <c r="B24" s="33" t="s">
        <v>163</v>
      </c>
      <c r="C24" s="33" t="s">
        <v>354</v>
      </c>
      <c r="D24" s="35">
        <v>42583</v>
      </c>
      <c r="E24" s="35">
        <v>42613</v>
      </c>
      <c r="F24" s="32">
        <v>744</v>
      </c>
      <c r="G24" s="32"/>
      <c r="H24" s="32"/>
      <c r="I24" s="32"/>
      <c r="J24" s="32"/>
      <c r="K24" s="32"/>
      <c r="L24" s="32">
        <v>0</v>
      </c>
      <c r="M24" s="32">
        <v>0</v>
      </c>
      <c r="N24" s="32">
        <v>0</v>
      </c>
      <c r="O24" s="32">
        <v>0</v>
      </c>
      <c r="P24" s="32"/>
      <c r="Q24" s="32"/>
      <c r="R24" s="32"/>
      <c r="S24" s="32"/>
      <c r="T24" s="32">
        <v>7440</v>
      </c>
      <c r="U24" s="15">
        <f>SUM('CFMon vol by month'!W7:W18)</f>
        <v>7440</v>
      </c>
      <c r="V24" s="32">
        <v>10</v>
      </c>
      <c r="W24" s="15">
        <f t="shared" si="0"/>
        <v>10</v>
      </c>
      <c r="X24" s="32">
        <v>34.120000000000502</v>
      </c>
      <c r="Z24" s="32">
        <v>-253852.80000000299</v>
      </c>
      <c r="AA24" s="32">
        <v>7440</v>
      </c>
      <c r="AB24" s="32">
        <v>10</v>
      </c>
      <c r="AC24" s="32"/>
      <c r="AD24" s="32"/>
      <c r="AE24" s="32"/>
      <c r="AF24" s="32"/>
      <c r="AG24" s="32">
        <v>0</v>
      </c>
      <c r="AH24" s="32">
        <v>143384.427145686</v>
      </c>
      <c r="AI24" s="32">
        <v>53.392100422807303</v>
      </c>
      <c r="AJ24" s="32"/>
      <c r="AK24" s="32">
        <v>0</v>
      </c>
    </row>
    <row r="25" spans="2:37" x14ac:dyDescent="0.25">
      <c r="B25" s="33" t="s">
        <v>163</v>
      </c>
      <c r="C25" s="33" t="s">
        <v>355</v>
      </c>
      <c r="D25" s="35">
        <v>42614</v>
      </c>
      <c r="E25" s="35">
        <v>42643</v>
      </c>
      <c r="F25" s="32">
        <v>720</v>
      </c>
      <c r="G25" s="32"/>
      <c r="H25" s="32"/>
      <c r="I25" s="32"/>
      <c r="J25" s="32"/>
      <c r="K25" s="32"/>
      <c r="L25" s="32">
        <v>0</v>
      </c>
      <c r="M25" s="32">
        <v>0</v>
      </c>
      <c r="N25" s="32">
        <v>0</v>
      </c>
      <c r="O25" s="32">
        <v>0</v>
      </c>
      <c r="P25" s="32"/>
      <c r="Q25" s="32"/>
      <c r="R25" s="32"/>
      <c r="S25" s="32"/>
      <c r="T25" s="32">
        <v>7200</v>
      </c>
      <c r="U25" s="15">
        <f>SUM('CFMon vol by month'!X7:X18)</f>
        <v>7200</v>
      </c>
      <c r="V25" s="32">
        <v>10</v>
      </c>
      <c r="W25" s="15">
        <f t="shared" si="0"/>
        <v>10</v>
      </c>
      <c r="X25" s="32">
        <v>34.120000000000402</v>
      </c>
      <c r="Z25" s="32">
        <v>-245664.000000003</v>
      </c>
      <c r="AA25" s="32">
        <v>7200</v>
      </c>
      <c r="AB25" s="32">
        <v>10</v>
      </c>
      <c r="AC25" s="32"/>
      <c r="AD25" s="32"/>
      <c r="AE25" s="32"/>
      <c r="AF25" s="32"/>
      <c r="AG25" s="32">
        <v>0</v>
      </c>
      <c r="AH25" s="32">
        <v>136507.074414756</v>
      </c>
      <c r="AI25" s="32">
        <v>53.079315890937998</v>
      </c>
      <c r="AJ25" s="32"/>
      <c r="AK25" s="32">
        <v>0</v>
      </c>
    </row>
    <row r="26" spans="2:37" x14ac:dyDescent="0.25">
      <c r="B26" s="33" t="s">
        <v>163</v>
      </c>
      <c r="C26" s="33" t="s">
        <v>356</v>
      </c>
      <c r="D26" s="35">
        <v>42644</v>
      </c>
      <c r="E26" s="35">
        <v>42674</v>
      </c>
      <c r="F26" s="32">
        <v>745</v>
      </c>
      <c r="G26" s="32"/>
      <c r="H26" s="32"/>
      <c r="I26" s="32"/>
      <c r="J26" s="32"/>
      <c r="K26" s="32"/>
      <c r="L26" s="32">
        <v>0</v>
      </c>
      <c r="M26" s="32">
        <v>0</v>
      </c>
      <c r="N26" s="32">
        <v>0</v>
      </c>
      <c r="O26" s="32">
        <v>0</v>
      </c>
      <c r="P26" s="32"/>
      <c r="Q26" s="32"/>
      <c r="R26" s="32"/>
      <c r="S26" s="32"/>
      <c r="T26" s="32">
        <v>7450</v>
      </c>
      <c r="U26" s="15">
        <f>SUM('CFMon vol by month'!Y7:Y18)</f>
        <v>7450</v>
      </c>
      <c r="V26" s="32">
        <v>10</v>
      </c>
      <c r="W26" s="15">
        <f t="shared" si="0"/>
        <v>10</v>
      </c>
      <c r="X26" s="32">
        <v>34.120000000000502</v>
      </c>
      <c r="Z26" s="32">
        <v>-254194.000000003</v>
      </c>
      <c r="AA26" s="32">
        <v>7450</v>
      </c>
      <c r="AB26" s="32">
        <v>10</v>
      </c>
      <c r="AC26" s="32"/>
      <c r="AD26" s="32"/>
      <c r="AE26" s="32"/>
      <c r="AF26" s="32"/>
      <c r="AG26" s="32">
        <v>0</v>
      </c>
      <c r="AH26" s="32">
        <v>114626.618241784</v>
      </c>
      <c r="AI26" s="32">
        <v>49.506123253931499</v>
      </c>
      <c r="AJ26" s="32"/>
      <c r="AK26" s="32">
        <v>0</v>
      </c>
    </row>
    <row r="27" spans="2:37" x14ac:dyDescent="0.25">
      <c r="B27" s="33" t="s">
        <v>163</v>
      </c>
      <c r="C27" s="33" t="s">
        <v>357</v>
      </c>
      <c r="D27" s="35">
        <v>42675</v>
      </c>
      <c r="E27" s="35">
        <v>42704</v>
      </c>
      <c r="F27" s="32">
        <v>720</v>
      </c>
      <c r="G27" s="32"/>
      <c r="H27" s="32"/>
      <c r="I27" s="32"/>
      <c r="J27" s="32"/>
      <c r="K27" s="32"/>
      <c r="L27" s="32">
        <v>0</v>
      </c>
      <c r="M27" s="32">
        <v>0</v>
      </c>
      <c r="N27" s="32">
        <v>0</v>
      </c>
      <c r="O27" s="32">
        <v>0</v>
      </c>
      <c r="P27" s="32"/>
      <c r="Q27" s="32"/>
      <c r="R27" s="32"/>
      <c r="S27" s="32"/>
      <c r="T27" s="32">
        <v>7200</v>
      </c>
      <c r="U27" s="15">
        <f>SUM('CFMon vol by month'!Z7:Z18)</f>
        <v>7200</v>
      </c>
      <c r="V27" s="32">
        <v>10</v>
      </c>
      <c r="W27" s="15">
        <f t="shared" si="0"/>
        <v>10</v>
      </c>
      <c r="X27" s="32">
        <v>34.120000000000402</v>
      </c>
      <c r="Z27" s="32">
        <v>-245664.000000003</v>
      </c>
      <c r="AA27" s="32">
        <v>7200</v>
      </c>
      <c r="AB27" s="32">
        <v>10</v>
      </c>
      <c r="AC27" s="32"/>
      <c r="AD27" s="32"/>
      <c r="AE27" s="32"/>
      <c r="AF27" s="32"/>
      <c r="AG27" s="32">
        <v>0</v>
      </c>
      <c r="AH27" s="32">
        <v>88388.8159546393</v>
      </c>
      <c r="AI27" s="32">
        <v>46.3962244381445</v>
      </c>
      <c r="AJ27" s="32"/>
      <c r="AK27" s="32">
        <v>0</v>
      </c>
    </row>
    <row r="28" spans="2:37" x14ac:dyDescent="0.25">
      <c r="B28" s="33" t="s">
        <v>163</v>
      </c>
      <c r="C28" s="33" t="s">
        <v>358</v>
      </c>
      <c r="D28" s="35">
        <v>42705</v>
      </c>
      <c r="E28" s="35">
        <v>42735</v>
      </c>
      <c r="F28" s="32">
        <v>744</v>
      </c>
      <c r="G28" s="32"/>
      <c r="H28" s="32"/>
      <c r="I28" s="32"/>
      <c r="J28" s="32"/>
      <c r="K28" s="32"/>
      <c r="L28" s="32">
        <v>0</v>
      </c>
      <c r="M28" s="32">
        <v>0</v>
      </c>
      <c r="N28" s="32">
        <v>0</v>
      </c>
      <c r="O28" s="32">
        <v>0</v>
      </c>
      <c r="P28" s="32"/>
      <c r="Q28" s="32"/>
      <c r="R28" s="32"/>
      <c r="S28" s="32"/>
      <c r="T28" s="32">
        <v>7440</v>
      </c>
      <c r="U28" s="15">
        <f>SUM('CFMon vol by month'!AA7:AA18)</f>
        <v>7440</v>
      </c>
      <c r="V28" s="32">
        <v>10</v>
      </c>
      <c r="W28" s="15">
        <f t="shared" si="0"/>
        <v>10</v>
      </c>
      <c r="X28" s="32">
        <v>34.120000000000502</v>
      </c>
      <c r="Z28" s="32">
        <v>-253852.80000000299</v>
      </c>
      <c r="AA28" s="32">
        <v>7440</v>
      </c>
      <c r="AB28" s="32">
        <v>10</v>
      </c>
      <c r="AC28" s="32"/>
      <c r="AD28" s="32"/>
      <c r="AE28" s="32"/>
      <c r="AF28" s="32"/>
      <c r="AG28" s="32">
        <v>0</v>
      </c>
      <c r="AH28" s="32">
        <v>80399.265803242597</v>
      </c>
      <c r="AI28" s="32">
        <v>44.926352930543203</v>
      </c>
      <c r="AJ28" s="32"/>
      <c r="AK28" s="32">
        <v>0</v>
      </c>
    </row>
    <row r="29" spans="2:37" x14ac:dyDescent="0.25">
      <c r="B29" s="33" t="s">
        <v>163</v>
      </c>
      <c r="C29" s="33" t="s">
        <v>359</v>
      </c>
      <c r="D29" s="35">
        <v>42736</v>
      </c>
      <c r="E29" s="35">
        <v>42766</v>
      </c>
      <c r="F29" s="32">
        <v>744</v>
      </c>
      <c r="G29" s="32"/>
      <c r="H29" s="32"/>
      <c r="I29" s="32"/>
      <c r="J29" s="32"/>
      <c r="K29" s="32"/>
      <c r="L29" s="32">
        <v>0</v>
      </c>
      <c r="M29" s="32">
        <v>0</v>
      </c>
      <c r="N29" s="32">
        <v>0</v>
      </c>
      <c r="O29" s="32">
        <v>0</v>
      </c>
      <c r="P29" s="32"/>
      <c r="Q29" s="32"/>
      <c r="R29" s="32"/>
      <c r="S29" s="32"/>
      <c r="T29" s="32">
        <v>0</v>
      </c>
      <c r="U29" s="15">
        <f>SUM('CFMon vol by month'!F27:F40)</f>
        <v>0</v>
      </c>
      <c r="V29" s="32">
        <v>0</v>
      </c>
      <c r="W29" s="15">
        <f t="shared" si="0"/>
        <v>0</v>
      </c>
      <c r="X29" s="32"/>
      <c r="Z29" s="32">
        <v>0</v>
      </c>
      <c r="AA29" s="32">
        <v>0</v>
      </c>
      <c r="AB29" s="32">
        <v>0</v>
      </c>
      <c r="AC29" s="32"/>
      <c r="AD29" s="32"/>
      <c r="AE29" s="32"/>
      <c r="AF29" s="32"/>
      <c r="AG29" s="32">
        <v>0</v>
      </c>
      <c r="AH29" s="32">
        <v>0</v>
      </c>
      <c r="AI29" s="32">
        <v>44.998034108779898</v>
      </c>
      <c r="AJ29" s="32"/>
      <c r="AK29" s="32">
        <v>0</v>
      </c>
    </row>
    <row r="30" spans="2:37" x14ac:dyDescent="0.25">
      <c r="B30" s="33" t="s">
        <v>163</v>
      </c>
      <c r="C30" s="33" t="s">
        <v>360</v>
      </c>
      <c r="D30" s="35">
        <v>42767</v>
      </c>
      <c r="E30" s="35">
        <v>42794</v>
      </c>
      <c r="F30" s="32">
        <v>672</v>
      </c>
      <c r="G30" s="32"/>
      <c r="H30" s="32"/>
      <c r="I30" s="32"/>
      <c r="J30" s="32"/>
      <c r="K30" s="32"/>
      <c r="L30" s="32">
        <v>0</v>
      </c>
      <c r="M30" s="32">
        <v>0</v>
      </c>
      <c r="N30" s="32">
        <v>0</v>
      </c>
      <c r="O30" s="32">
        <v>0</v>
      </c>
      <c r="P30" s="32"/>
      <c r="Q30" s="32"/>
      <c r="R30" s="32"/>
      <c r="S30" s="32"/>
      <c r="T30" s="32">
        <v>0</v>
      </c>
      <c r="U30" s="15">
        <f>SUM('CFMon vol by month'!F28:F41)</f>
        <v>0</v>
      </c>
      <c r="V30" s="32">
        <v>0</v>
      </c>
      <c r="W30" s="15">
        <f t="shared" si="0"/>
        <v>0</v>
      </c>
      <c r="X30" s="32"/>
      <c r="Z30" s="32">
        <v>0</v>
      </c>
      <c r="AA30" s="32">
        <v>0</v>
      </c>
      <c r="AB30" s="32">
        <v>0</v>
      </c>
      <c r="AC30" s="32"/>
      <c r="AD30" s="32"/>
      <c r="AE30" s="32"/>
      <c r="AF30" s="32"/>
      <c r="AG30" s="32">
        <v>0</v>
      </c>
      <c r="AH30" s="32">
        <v>0</v>
      </c>
      <c r="AI30" s="32">
        <v>45.371749919476102</v>
      </c>
      <c r="AJ30" s="32"/>
      <c r="AK30" s="32">
        <v>0</v>
      </c>
    </row>
    <row r="31" spans="2:37" x14ac:dyDescent="0.25">
      <c r="B31" s="33" t="s">
        <v>163</v>
      </c>
      <c r="C31" s="33" t="s">
        <v>361</v>
      </c>
      <c r="D31" s="35">
        <v>42795</v>
      </c>
      <c r="E31" s="35">
        <v>42825</v>
      </c>
      <c r="F31" s="32">
        <v>743</v>
      </c>
      <c r="G31" s="32"/>
      <c r="H31" s="32"/>
      <c r="I31" s="32"/>
      <c r="J31" s="32"/>
      <c r="K31" s="32"/>
      <c r="L31" s="32">
        <v>0</v>
      </c>
      <c r="M31" s="32">
        <v>0</v>
      </c>
      <c r="N31" s="32">
        <v>0</v>
      </c>
      <c r="O31" s="32">
        <v>0</v>
      </c>
      <c r="P31" s="32"/>
      <c r="Q31" s="32"/>
      <c r="R31" s="32"/>
      <c r="S31" s="32"/>
      <c r="T31" s="32">
        <v>0</v>
      </c>
      <c r="U31" s="15">
        <f>SUM('CFMon vol by month'!F29:F42)</f>
        <v>0</v>
      </c>
      <c r="V31" s="32">
        <v>0</v>
      </c>
      <c r="W31" s="15">
        <f t="shared" si="0"/>
        <v>0</v>
      </c>
      <c r="X31" s="32"/>
      <c r="Z31" s="32">
        <v>0</v>
      </c>
      <c r="AA31" s="32">
        <v>0</v>
      </c>
      <c r="AB31" s="32">
        <v>0</v>
      </c>
      <c r="AC31" s="32"/>
      <c r="AD31" s="32"/>
      <c r="AE31" s="32"/>
      <c r="AF31" s="32"/>
      <c r="AG31" s="32">
        <v>0</v>
      </c>
      <c r="AH31" s="32">
        <v>0</v>
      </c>
      <c r="AI31" s="32">
        <v>45.726123740589003</v>
      </c>
      <c r="AJ31" s="32"/>
      <c r="AK31" s="32">
        <v>0</v>
      </c>
    </row>
    <row r="32" spans="2:37" x14ac:dyDescent="0.25">
      <c r="B32" s="33" t="s">
        <v>163</v>
      </c>
      <c r="C32" s="33" t="s">
        <v>362</v>
      </c>
      <c r="D32" s="35">
        <v>42826</v>
      </c>
      <c r="E32" s="35">
        <v>42855</v>
      </c>
      <c r="F32" s="32">
        <v>720</v>
      </c>
      <c r="G32" s="32"/>
      <c r="H32" s="32"/>
      <c r="I32" s="32"/>
      <c r="J32" s="32"/>
      <c r="K32" s="32"/>
      <c r="L32" s="32">
        <v>0</v>
      </c>
      <c r="M32" s="32">
        <v>0</v>
      </c>
      <c r="N32" s="32">
        <v>0</v>
      </c>
      <c r="O32" s="32">
        <v>0</v>
      </c>
      <c r="P32" s="32"/>
      <c r="Q32" s="32"/>
      <c r="R32" s="32"/>
      <c r="S32" s="32"/>
      <c r="T32" s="32">
        <v>0</v>
      </c>
      <c r="U32" s="15">
        <f>SUM('CFMon vol by month'!F30:F43)</f>
        <v>0</v>
      </c>
      <c r="V32" s="32">
        <v>0</v>
      </c>
      <c r="W32" s="15">
        <f t="shared" si="0"/>
        <v>0</v>
      </c>
      <c r="X32" s="32"/>
      <c r="Z32" s="32">
        <v>0</v>
      </c>
      <c r="AA32" s="32">
        <v>0</v>
      </c>
      <c r="AB32" s="32">
        <v>0</v>
      </c>
      <c r="AC32" s="32"/>
      <c r="AD32" s="32"/>
      <c r="AE32" s="32"/>
      <c r="AF32" s="32"/>
      <c r="AG32" s="32">
        <v>0</v>
      </c>
      <c r="AH32" s="32">
        <v>0</v>
      </c>
      <c r="AI32" s="32">
        <v>46.070564742285697</v>
      </c>
      <c r="AJ32" s="32"/>
      <c r="AK32" s="32">
        <v>0</v>
      </c>
    </row>
    <row r="33" spans="2:37" x14ac:dyDescent="0.25">
      <c r="B33" s="33" t="s">
        <v>163</v>
      </c>
      <c r="C33" s="33" t="s">
        <v>363</v>
      </c>
      <c r="D33" s="35">
        <v>42856</v>
      </c>
      <c r="E33" s="35">
        <v>42886</v>
      </c>
      <c r="F33" s="32">
        <v>744</v>
      </c>
      <c r="G33" s="32"/>
      <c r="H33" s="32"/>
      <c r="I33" s="32"/>
      <c r="J33" s="32"/>
      <c r="K33" s="32"/>
      <c r="L33" s="32">
        <v>0</v>
      </c>
      <c r="M33" s="32">
        <v>0</v>
      </c>
      <c r="N33" s="32">
        <v>0</v>
      </c>
      <c r="O33" s="32">
        <v>0</v>
      </c>
      <c r="P33" s="32"/>
      <c r="Q33" s="32"/>
      <c r="R33" s="32"/>
      <c r="S33" s="32"/>
      <c r="T33" s="32">
        <v>0</v>
      </c>
      <c r="U33" s="15">
        <f>SUM('CFMon vol by month'!F31:F44)</f>
        <v>0</v>
      </c>
      <c r="V33" s="32">
        <v>0</v>
      </c>
      <c r="W33" s="15">
        <f t="shared" si="0"/>
        <v>0</v>
      </c>
      <c r="X33" s="32"/>
      <c r="Z33" s="32">
        <v>0</v>
      </c>
      <c r="AA33" s="32">
        <v>0</v>
      </c>
      <c r="AB33" s="32">
        <v>0</v>
      </c>
      <c r="AC33" s="32"/>
      <c r="AD33" s="32"/>
      <c r="AE33" s="32"/>
      <c r="AF33" s="32"/>
      <c r="AG33" s="32">
        <v>0</v>
      </c>
      <c r="AH33" s="32">
        <v>0</v>
      </c>
      <c r="AI33" s="32">
        <v>46.389848226862902</v>
      </c>
      <c r="AJ33" s="32"/>
      <c r="AK33" s="32">
        <v>0</v>
      </c>
    </row>
    <row r="34" spans="2:37" x14ac:dyDescent="0.25">
      <c r="B34" s="33" t="s">
        <v>163</v>
      </c>
      <c r="C34" s="33" t="s">
        <v>364</v>
      </c>
      <c r="D34" s="35">
        <v>42887</v>
      </c>
      <c r="E34" s="35">
        <v>42916</v>
      </c>
      <c r="F34" s="32">
        <v>720</v>
      </c>
      <c r="G34" s="32"/>
      <c r="H34" s="32"/>
      <c r="I34" s="32"/>
      <c r="J34" s="32"/>
      <c r="K34" s="32"/>
      <c r="L34" s="32">
        <v>0</v>
      </c>
      <c r="M34" s="32">
        <v>0</v>
      </c>
      <c r="N34" s="32">
        <v>0</v>
      </c>
      <c r="O34" s="32">
        <v>0</v>
      </c>
      <c r="P34" s="32"/>
      <c r="Q34" s="32"/>
      <c r="R34" s="32"/>
      <c r="S34" s="32"/>
      <c r="T34" s="32">
        <v>0</v>
      </c>
      <c r="U34" s="15">
        <f>SUM('CFMon vol by month'!F32:F45)</f>
        <v>0</v>
      </c>
      <c r="V34" s="32">
        <v>0</v>
      </c>
      <c r="W34" s="15">
        <f t="shared" si="0"/>
        <v>0</v>
      </c>
      <c r="X34" s="32"/>
      <c r="Z34" s="32">
        <v>0</v>
      </c>
      <c r="AA34" s="32">
        <v>0</v>
      </c>
      <c r="AB34" s="32">
        <v>0</v>
      </c>
      <c r="AC34" s="32"/>
      <c r="AD34" s="32"/>
      <c r="AE34" s="32"/>
      <c r="AF34" s="32"/>
      <c r="AG34" s="32">
        <v>0</v>
      </c>
      <c r="AH34" s="32">
        <v>0</v>
      </c>
      <c r="AI34" s="32">
        <v>46.681153291435898</v>
      </c>
      <c r="AJ34" s="32"/>
      <c r="AK34" s="32">
        <v>0</v>
      </c>
    </row>
    <row r="35" spans="2:37" x14ac:dyDescent="0.25">
      <c r="B35" s="33" t="s">
        <v>163</v>
      </c>
      <c r="C35" s="33" t="s">
        <v>365</v>
      </c>
      <c r="D35" s="35">
        <v>42917</v>
      </c>
      <c r="E35" s="35">
        <v>42947</v>
      </c>
      <c r="F35" s="32">
        <v>744</v>
      </c>
      <c r="G35" s="32"/>
      <c r="H35" s="32"/>
      <c r="I35" s="32"/>
      <c r="J35" s="32"/>
      <c r="K35" s="32"/>
      <c r="L35" s="32">
        <v>0</v>
      </c>
      <c r="M35" s="32">
        <v>0</v>
      </c>
      <c r="N35" s="32">
        <v>0</v>
      </c>
      <c r="O35" s="32">
        <v>0</v>
      </c>
      <c r="P35" s="32"/>
      <c r="Q35" s="32"/>
      <c r="R35" s="32"/>
      <c r="S35" s="32"/>
      <c r="T35" s="32">
        <v>0</v>
      </c>
      <c r="U35" s="15">
        <f>SUM('CFMon vol by month'!F33:F46)</f>
        <v>0</v>
      </c>
      <c r="V35" s="32">
        <v>0</v>
      </c>
      <c r="W35" s="15">
        <f t="shared" si="0"/>
        <v>0</v>
      </c>
      <c r="X35" s="32"/>
      <c r="Z35" s="32">
        <v>0</v>
      </c>
      <c r="AA35" s="32">
        <v>0</v>
      </c>
      <c r="AB35" s="32">
        <v>0</v>
      </c>
      <c r="AC35" s="32"/>
      <c r="AD35" s="32"/>
      <c r="AE35" s="32"/>
      <c r="AF35" s="32"/>
      <c r="AG35" s="32">
        <v>0</v>
      </c>
      <c r="AH35" s="32">
        <v>0</v>
      </c>
      <c r="AI35" s="32">
        <v>46.941134620000298</v>
      </c>
      <c r="AJ35" s="32"/>
      <c r="AK35" s="32">
        <v>0</v>
      </c>
    </row>
    <row r="36" spans="2:37" x14ac:dyDescent="0.25">
      <c r="B36" s="33" t="s">
        <v>163</v>
      </c>
      <c r="C36" s="33" t="s">
        <v>366</v>
      </c>
      <c r="D36" s="35">
        <v>42948</v>
      </c>
      <c r="E36" s="35">
        <v>42978</v>
      </c>
      <c r="F36" s="32">
        <v>744</v>
      </c>
      <c r="G36" s="32"/>
      <c r="H36" s="32"/>
      <c r="I36" s="32"/>
      <c r="J36" s="32"/>
      <c r="K36" s="32"/>
      <c r="L36" s="32">
        <v>0</v>
      </c>
      <c r="M36" s="32">
        <v>0</v>
      </c>
      <c r="N36" s="32">
        <v>0</v>
      </c>
      <c r="O36" s="32">
        <v>0</v>
      </c>
      <c r="P36" s="32"/>
      <c r="Q36" s="32"/>
      <c r="R36" s="32"/>
      <c r="S36" s="32"/>
      <c r="T36" s="32">
        <v>0</v>
      </c>
      <c r="U36" s="15">
        <f>SUM('CFMon vol by month'!F34:F47)</f>
        <v>0</v>
      </c>
      <c r="V36" s="32">
        <v>0</v>
      </c>
      <c r="W36" s="15">
        <f t="shared" si="0"/>
        <v>0</v>
      </c>
      <c r="X36" s="32"/>
      <c r="Z36" s="32">
        <v>0</v>
      </c>
      <c r="AA36" s="32">
        <v>0</v>
      </c>
      <c r="AB36" s="32">
        <v>0</v>
      </c>
      <c r="AC36" s="32"/>
      <c r="AD36" s="32"/>
      <c r="AE36" s="32"/>
      <c r="AF36" s="32"/>
      <c r="AG36" s="32">
        <v>0</v>
      </c>
      <c r="AH36" s="32">
        <v>0</v>
      </c>
      <c r="AI36" s="32">
        <v>47.170268381375003</v>
      </c>
      <c r="AJ36" s="32"/>
      <c r="AK36" s="32">
        <v>0</v>
      </c>
    </row>
    <row r="37" spans="2:37" x14ac:dyDescent="0.25">
      <c r="B37" s="33" t="s">
        <v>163</v>
      </c>
      <c r="C37" s="33" t="s">
        <v>367</v>
      </c>
      <c r="D37" s="35">
        <v>42979</v>
      </c>
      <c r="E37" s="35">
        <v>43008</v>
      </c>
      <c r="F37" s="32">
        <v>720</v>
      </c>
      <c r="G37" s="32"/>
      <c r="H37" s="32"/>
      <c r="I37" s="32"/>
      <c r="J37" s="32"/>
      <c r="K37" s="32"/>
      <c r="L37" s="32">
        <v>0</v>
      </c>
      <c r="M37" s="32">
        <v>0</v>
      </c>
      <c r="N37" s="32">
        <v>0</v>
      </c>
      <c r="O37" s="32">
        <v>0</v>
      </c>
      <c r="P37" s="32"/>
      <c r="Q37" s="32"/>
      <c r="R37" s="32"/>
      <c r="S37" s="32"/>
      <c r="T37" s="32">
        <v>0</v>
      </c>
      <c r="U37" s="15">
        <f>SUM('CFMon vol by month'!F35:F48)</f>
        <v>0</v>
      </c>
      <c r="V37" s="32">
        <v>0</v>
      </c>
      <c r="W37" s="15">
        <f t="shared" si="0"/>
        <v>0</v>
      </c>
      <c r="X37" s="32"/>
      <c r="Z37" s="32">
        <v>0</v>
      </c>
      <c r="AA37" s="32">
        <v>0</v>
      </c>
      <c r="AB37" s="32">
        <v>0</v>
      </c>
      <c r="AC37" s="32"/>
      <c r="AD37" s="32"/>
      <c r="AE37" s="32"/>
      <c r="AF37" s="32"/>
      <c r="AG37" s="32">
        <v>0</v>
      </c>
      <c r="AH37" s="32">
        <v>0</v>
      </c>
      <c r="AI37" s="32">
        <v>47.357814300919998</v>
      </c>
      <c r="AJ37" s="32"/>
      <c r="AK37" s="32">
        <v>0</v>
      </c>
    </row>
    <row r="38" spans="2:37" x14ac:dyDescent="0.25">
      <c r="B38" s="33" t="s">
        <v>163</v>
      </c>
      <c r="C38" s="33" t="s">
        <v>368</v>
      </c>
      <c r="D38" s="35">
        <v>43009</v>
      </c>
      <c r="E38" s="35">
        <v>43039</v>
      </c>
      <c r="F38" s="32">
        <v>745</v>
      </c>
      <c r="G38" s="32"/>
      <c r="H38" s="32"/>
      <c r="I38" s="32"/>
      <c r="J38" s="32"/>
      <c r="K38" s="32"/>
      <c r="L38" s="32">
        <v>0</v>
      </c>
      <c r="M38" s="32">
        <v>0</v>
      </c>
      <c r="N38" s="32">
        <v>0</v>
      </c>
      <c r="O38" s="32">
        <v>0</v>
      </c>
      <c r="P38" s="32"/>
      <c r="Q38" s="32"/>
      <c r="R38" s="32"/>
      <c r="S38" s="32"/>
      <c r="T38" s="32">
        <v>0</v>
      </c>
      <c r="U38" s="15">
        <f>SUM('CFMon vol by month'!F36:F49)</f>
        <v>0</v>
      </c>
      <c r="V38" s="32">
        <v>0</v>
      </c>
      <c r="W38" s="15">
        <f t="shared" si="0"/>
        <v>0</v>
      </c>
      <c r="X38" s="32"/>
      <c r="Z38" s="32">
        <v>0</v>
      </c>
      <c r="AA38" s="32">
        <v>0</v>
      </c>
      <c r="AB38" s="32">
        <v>0</v>
      </c>
      <c r="AC38" s="32"/>
      <c r="AD38" s="32"/>
      <c r="AE38" s="32"/>
      <c r="AF38" s="32"/>
      <c r="AG38" s="32">
        <v>0</v>
      </c>
      <c r="AH38" s="32">
        <v>0</v>
      </c>
      <c r="AI38" s="32">
        <v>47.504014790123001</v>
      </c>
      <c r="AJ38" s="32"/>
      <c r="AK38" s="32">
        <v>0</v>
      </c>
    </row>
    <row r="39" spans="2:37" x14ac:dyDescent="0.25">
      <c r="B39" s="33" t="s">
        <v>163</v>
      </c>
      <c r="C39" s="33" t="s">
        <v>369</v>
      </c>
      <c r="D39" s="35">
        <v>43040</v>
      </c>
      <c r="E39" s="35">
        <v>43069</v>
      </c>
      <c r="F39" s="32">
        <v>720</v>
      </c>
      <c r="G39" s="32"/>
      <c r="H39" s="32"/>
      <c r="I39" s="32"/>
      <c r="J39" s="32"/>
      <c r="K39" s="32"/>
      <c r="L39" s="32">
        <v>0</v>
      </c>
      <c r="M39" s="32">
        <v>0</v>
      </c>
      <c r="N39" s="32">
        <v>0</v>
      </c>
      <c r="O39" s="32">
        <v>0</v>
      </c>
      <c r="P39" s="32"/>
      <c r="Q39" s="32"/>
      <c r="R39" s="32"/>
      <c r="S39" s="32"/>
      <c r="T39" s="32">
        <v>0</v>
      </c>
      <c r="U39" s="15">
        <f>SUM('CFMon vol by month'!F37:F50)</f>
        <v>0</v>
      </c>
      <c r="V39" s="32">
        <v>0</v>
      </c>
      <c r="W39" s="15">
        <f t="shared" si="0"/>
        <v>0</v>
      </c>
      <c r="X39" s="32"/>
      <c r="Z39" s="32">
        <v>0</v>
      </c>
      <c r="AA39" s="32">
        <v>0</v>
      </c>
      <c r="AB39" s="32">
        <v>0</v>
      </c>
      <c r="AC39" s="32"/>
      <c r="AD39" s="32"/>
      <c r="AE39" s="32"/>
      <c r="AF39" s="32"/>
      <c r="AG39" s="32">
        <v>0</v>
      </c>
      <c r="AH39" s="32">
        <v>0</v>
      </c>
      <c r="AI39" s="32">
        <v>47.605566801993596</v>
      </c>
      <c r="AJ39" s="32"/>
      <c r="AK39" s="32">
        <v>0</v>
      </c>
    </row>
    <row r="40" spans="2:37" x14ac:dyDescent="0.25">
      <c r="B40" s="33" t="s">
        <v>163</v>
      </c>
      <c r="C40" s="33" t="s">
        <v>370</v>
      </c>
      <c r="D40" s="35">
        <v>43070</v>
      </c>
      <c r="E40" s="35">
        <v>43100</v>
      </c>
      <c r="F40" s="32">
        <v>744</v>
      </c>
      <c r="G40" s="32"/>
      <c r="H40" s="32"/>
      <c r="I40" s="32"/>
      <c r="J40" s="32"/>
      <c r="K40" s="32"/>
      <c r="L40" s="32">
        <v>0</v>
      </c>
      <c r="M40" s="32">
        <v>0</v>
      </c>
      <c r="N40" s="32">
        <v>0</v>
      </c>
      <c r="O40" s="32">
        <v>0</v>
      </c>
      <c r="P40" s="32"/>
      <c r="Q40" s="32"/>
      <c r="R40" s="32"/>
      <c r="S40" s="32"/>
      <c r="T40" s="32">
        <v>0</v>
      </c>
      <c r="U40" s="15">
        <f>SUM('CFMon vol by month'!F38:F51)</f>
        <v>0</v>
      </c>
      <c r="V40" s="32">
        <v>0</v>
      </c>
      <c r="W40" s="15">
        <f t="shared" si="0"/>
        <v>0</v>
      </c>
      <c r="X40" s="32"/>
      <c r="Z40" s="32">
        <v>0</v>
      </c>
      <c r="AA40" s="32">
        <v>0</v>
      </c>
      <c r="AB40" s="32">
        <v>0</v>
      </c>
      <c r="AC40" s="32"/>
      <c r="AD40" s="32"/>
      <c r="AE40" s="32"/>
      <c r="AF40" s="32"/>
      <c r="AG40" s="32">
        <v>0</v>
      </c>
      <c r="AH40" s="32">
        <v>0</v>
      </c>
      <c r="AI40" s="32">
        <v>47.6581228862497</v>
      </c>
      <c r="AJ40" s="32"/>
      <c r="AK40" s="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20"/>
  <sheetViews>
    <sheetView workbookViewId="0">
      <selection activeCell="J25" sqref="J25"/>
    </sheetView>
  </sheetViews>
  <sheetFormatPr defaultRowHeight="15" x14ac:dyDescent="0.25"/>
  <cols>
    <col min="2" max="2" width="1.42578125" bestFit="1" customWidth="1"/>
    <col min="3" max="3" width="32.42578125" bestFit="1" customWidth="1"/>
    <col min="4" max="4" width="6.42578125" bestFit="1" customWidth="1"/>
    <col min="5" max="5" width="6.7109375" bestFit="1" customWidth="1"/>
    <col min="6" max="6" width="7.140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6" bestFit="1" customWidth="1"/>
    <col min="11" max="12" width="6.85546875" bestFit="1" customWidth="1"/>
    <col min="13" max="13" width="6.5703125" bestFit="1" customWidth="1"/>
    <col min="14" max="14" width="7" bestFit="1" customWidth="1"/>
    <col min="15" max="15" width="6.85546875" bestFit="1" customWidth="1"/>
    <col min="16" max="16" width="6.42578125" bestFit="1" customWidth="1"/>
    <col min="17" max="17" width="6.7109375" bestFit="1" customWidth="1"/>
    <col min="18" max="18" width="7.140625" bestFit="1" customWidth="1"/>
    <col min="19" max="19" width="6.5703125" bestFit="1" customWidth="1"/>
    <col min="20" max="20" width="7" bestFit="1" customWidth="1"/>
    <col min="21" max="21" width="6.5703125" bestFit="1" customWidth="1"/>
    <col min="22" max="22" width="6" bestFit="1" customWidth="1"/>
    <col min="23" max="24" width="6.85546875" bestFit="1" customWidth="1"/>
    <col min="25" max="25" width="6.5703125" bestFit="1" customWidth="1"/>
    <col min="26" max="26" width="7" bestFit="1" customWidth="1"/>
    <col min="27" max="27" width="6.85546875" bestFit="1" customWidth="1"/>
    <col min="28" max="28" width="6.42578125" bestFit="1" customWidth="1"/>
    <col min="29" max="29" width="6.7109375" bestFit="1" customWidth="1"/>
    <col min="30" max="30" width="7.140625" bestFit="1" customWidth="1"/>
    <col min="31" max="31" width="6.5703125" bestFit="1" customWidth="1"/>
    <col min="32" max="32" width="7" bestFit="1" customWidth="1"/>
    <col min="33" max="33" width="6.5703125" bestFit="1" customWidth="1"/>
    <col min="34" max="34" width="6" bestFit="1" customWidth="1"/>
    <col min="35" max="36" width="6.85546875" bestFit="1" customWidth="1"/>
    <col min="37" max="37" width="6.5703125" bestFit="1" customWidth="1"/>
    <col min="38" max="38" width="7" bestFit="1" customWidth="1"/>
    <col min="39" max="39" width="6.85546875" bestFit="1" customWidth="1"/>
    <col min="40" max="40" width="1.42578125" bestFit="1" customWidth="1"/>
  </cols>
  <sheetData>
    <row r="4" spans="2:40" x14ac:dyDescent="0.25">
      <c r="B4" s="38" t="s">
        <v>302</v>
      </c>
      <c r="C4" s="38" t="s">
        <v>222</v>
      </c>
      <c r="D4" s="38" t="s">
        <v>372</v>
      </c>
      <c r="E4" s="38" t="s">
        <v>373</v>
      </c>
      <c r="F4" s="38" t="s">
        <v>374</v>
      </c>
      <c r="G4" s="38" t="s">
        <v>375</v>
      </c>
      <c r="H4" s="38" t="s">
        <v>376</v>
      </c>
      <c r="I4" s="38" t="s">
        <v>377</v>
      </c>
      <c r="J4" s="38" t="s">
        <v>378</v>
      </c>
      <c r="K4" s="38" t="s">
        <v>379</v>
      </c>
      <c r="L4" s="38" t="s">
        <v>380</v>
      </c>
      <c r="M4" s="38" t="s">
        <v>381</v>
      </c>
      <c r="N4" s="38" t="s">
        <v>382</v>
      </c>
      <c r="O4" s="38" t="s">
        <v>383</v>
      </c>
      <c r="P4" s="38" t="s">
        <v>384</v>
      </c>
      <c r="Q4" s="38" t="s">
        <v>385</v>
      </c>
      <c r="R4" s="38" t="s">
        <v>386</v>
      </c>
      <c r="S4" s="38" t="s">
        <v>387</v>
      </c>
      <c r="T4" s="38" t="s">
        <v>388</v>
      </c>
      <c r="U4" s="38" t="s">
        <v>389</v>
      </c>
      <c r="V4" s="38" t="s">
        <v>390</v>
      </c>
      <c r="W4" s="38" t="s">
        <v>391</v>
      </c>
      <c r="X4" s="38" t="s">
        <v>392</v>
      </c>
      <c r="Y4" s="38" t="s">
        <v>393</v>
      </c>
      <c r="Z4" s="38" t="s">
        <v>394</v>
      </c>
      <c r="AA4" s="38" t="s">
        <v>395</v>
      </c>
      <c r="AB4" s="38" t="s">
        <v>396</v>
      </c>
      <c r="AC4" s="38" t="s">
        <v>397</v>
      </c>
      <c r="AD4" s="38" t="s">
        <v>398</v>
      </c>
      <c r="AE4" s="38" t="s">
        <v>399</v>
      </c>
      <c r="AF4" s="38" t="s">
        <v>400</v>
      </c>
      <c r="AG4" s="38" t="s">
        <v>401</v>
      </c>
      <c r="AH4" s="38" t="s">
        <v>402</v>
      </c>
      <c r="AI4" s="38" t="s">
        <v>403</v>
      </c>
      <c r="AJ4" s="38" t="s">
        <v>404</v>
      </c>
      <c r="AK4" s="38" t="s">
        <v>405</v>
      </c>
      <c r="AL4" s="38" t="s">
        <v>406</v>
      </c>
      <c r="AM4" s="38" t="s">
        <v>407</v>
      </c>
      <c r="AN4" s="38" t="s">
        <v>302</v>
      </c>
    </row>
    <row r="5" spans="2:40" x14ac:dyDescent="0.25">
      <c r="B5" s="36"/>
      <c r="C5" s="37" t="s">
        <v>299</v>
      </c>
      <c r="D5" s="36">
        <v>0</v>
      </c>
      <c r="E5" s="36">
        <v>0</v>
      </c>
      <c r="F5" s="36">
        <v>7430</v>
      </c>
      <c r="G5" s="36">
        <v>7200</v>
      </c>
      <c r="H5" s="36">
        <v>7440</v>
      </c>
      <c r="I5" s="36">
        <v>7200</v>
      </c>
      <c r="J5" s="36">
        <v>0</v>
      </c>
      <c r="K5" s="36">
        <v>0</v>
      </c>
      <c r="L5" s="36">
        <v>720</v>
      </c>
      <c r="M5" s="36">
        <v>20670</v>
      </c>
      <c r="N5" s="36">
        <v>7200</v>
      </c>
      <c r="O5" s="36">
        <v>14880</v>
      </c>
      <c r="P5" s="36">
        <v>7440</v>
      </c>
      <c r="Q5" s="36">
        <v>6960</v>
      </c>
      <c r="R5" s="36">
        <v>7430</v>
      </c>
      <c r="S5" s="36">
        <v>7200</v>
      </c>
      <c r="T5" s="36">
        <v>7440</v>
      </c>
      <c r="U5" s="36">
        <v>7200</v>
      </c>
      <c r="V5" s="36">
        <v>7440</v>
      </c>
      <c r="W5" s="36">
        <v>7440</v>
      </c>
      <c r="X5" s="36">
        <v>7200</v>
      </c>
      <c r="Y5" s="36">
        <v>7450</v>
      </c>
      <c r="Z5" s="36">
        <v>7200</v>
      </c>
      <c r="AA5" s="36">
        <v>7440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/>
    </row>
    <row r="6" spans="2:40" x14ac:dyDescent="0.25">
      <c r="B6" s="36"/>
      <c r="C6" s="37" t="s">
        <v>300</v>
      </c>
      <c r="D6" s="36">
        <v>0</v>
      </c>
      <c r="E6" s="36">
        <v>0</v>
      </c>
      <c r="F6" s="36">
        <v>7430</v>
      </c>
      <c r="G6" s="36">
        <v>7200</v>
      </c>
      <c r="H6" s="36">
        <v>7440</v>
      </c>
      <c r="I6" s="36">
        <v>7200</v>
      </c>
      <c r="J6" s="36">
        <v>0</v>
      </c>
      <c r="K6" s="36">
        <v>0</v>
      </c>
      <c r="L6" s="36">
        <v>720</v>
      </c>
      <c r="M6" s="36">
        <v>20670</v>
      </c>
      <c r="N6" s="36">
        <v>7200</v>
      </c>
      <c r="O6" s="36">
        <v>14880</v>
      </c>
      <c r="P6" s="36">
        <v>7440</v>
      </c>
      <c r="Q6" s="36">
        <v>6960</v>
      </c>
      <c r="R6" s="36">
        <v>7430</v>
      </c>
      <c r="S6" s="36">
        <v>7200</v>
      </c>
      <c r="T6" s="36">
        <v>7440</v>
      </c>
      <c r="U6" s="36">
        <v>7200</v>
      </c>
      <c r="V6" s="36">
        <v>7440</v>
      </c>
      <c r="W6" s="36">
        <v>7440</v>
      </c>
      <c r="X6" s="36">
        <v>7200</v>
      </c>
      <c r="Y6" s="36">
        <v>7450</v>
      </c>
      <c r="Z6" s="36">
        <v>7200</v>
      </c>
      <c r="AA6" s="36">
        <v>7440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36">
        <v>0</v>
      </c>
      <c r="AM6" s="36">
        <v>0</v>
      </c>
      <c r="AN6" s="36"/>
    </row>
    <row r="7" spans="2:40" x14ac:dyDescent="0.25">
      <c r="B7" s="36"/>
      <c r="C7" s="37" t="s">
        <v>151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7450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/>
    </row>
    <row r="8" spans="2:40" x14ac:dyDescent="0.25">
      <c r="B8" s="36"/>
      <c r="C8" s="37" t="s">
        <v>175</v>
      </c>
      <c r="D8" s="36">
        <v>0</v>
      </c>
      <c r="E8" s="36">
        <v>0</v>
      </c>
      <c r="F8" s="36">
        <v>7430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/>
    </row>
    <row r="9" spans="2:40" x14ac:dyDescent="0.25">
      <c r="B9" s="36"/>
      <c r="C9" s="37" t="s">
        <v>179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7440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36">
        <v>0</v>
      </c>
      <c r="AL9" s="36">
        <v>0</v>
      </c>
      <c r="AM9" s="36">
        <v>0</v>
      </c>
      <c r="AN9" s="36"/>
    </row>
    <row r="10" spans="2:40" x14ac:dyDescent="0.25">
      <c r="B10" s="36"/>
      <c r="C10" s="37" t="s">
        <v>183</v>
      </c>
      <c r="D10" s="36">
        <v>0</v>
      </c>
      <c r="E10" s="36">
        <v>0</v>
      </c>
      <c r="F10" s="36">
        <v>0</v>
      </c>
      <c r="G10" s="36">
        <v>7200</v>
      </c>
      <c r="H10" s="36">
        <v>7440</v>
      </c>
      <c r="I10" s="36">
        <v>7200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/>
    </row>
    <row r="11" spans="2:40" x14ac:dyDescent="0.25">
      <c r="B11" s="36"/>
      <c r="C11" s="37" t="s">
        <v>187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7450</v>
      </c>
      <c r="N11" s="36">
        <v>7200</v>
      </c>
      <c r="O11" s="36">
        <v>7440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/>
    </row>
    <row r="12" spans="2:40" x14ac:dyDescent="0.25">
      <c r="B12" s="36"/>
      <c r="C12" s="37" t="s">
        <v>191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7440</v>
      </c>
      <c r="Q12" s="36">
        <v>6960</v>
      </c>
      <c r="R12" s="36">
        <v>7430</v>
      </c>
      <c r="S12" s="36">
        <v>7200</v>
      </c>
      <c r="T12" s="36">
        <v>7440</v>
      </c>
      <c r="U12" s="36">
        <v>7200</v>
      </c>
      <c r="V12" s="36">
        <v>7440</v>
      </c>
      <c r="W12" s="36">
        <v>7440</v>
      </c>
      <c r="X12" s="36">
        <v>7200</v>
      </c>
      <c r="Y12" s="36">
        <v>7450</v>
      </c>
      <c r="Z12" s="36">
        <v>7200</v>
      </c>
      <c r="AA12" s="36">
        <v>7440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/>
    </row>
    <row r="13" spans="2:40" x14ac:dyDescent="0.25">
      <c r="B13" s="36"/>
      <c r="C13" s="37" t="s">
        <v>195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1680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/>
    </row>
    <row r="14" spans="2:40" x14ac:dyDescent="0.25">
      <c r="B14" s="36"/>
      <c r="C14" s="37" t="s">
        <v>199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720</v>
      </c>
      <c r="M14" s="36">
        <v>960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  <c r="AN14" s="36"/>
    </row>
    <row r="15" spans="2:40" x14ac:dyDescent="0.25">
      <c r="B15" s="36"/>
      <c r="C15" s="37" t="s">
        <v>203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1690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/>
    </row>
    <row r="16" spans="2:40" x14ac:dyDescent="0.25">
      <c r="B16" s="36"/>
      <c r="C16" s="37" t="s">
        <v>207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480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/>
    </row>
    <row r="17" spans="3:39" x14ac:dyDescent="0.25">
      <c r="C17" s="37" t="s">
        <v>211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480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</row>
    <row r="18" spans="3:39" x14ac:dyDescent="0.25">
      <c r="C18" s="37" t="s">
        <v>215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480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</row>
    <row r="19" spans="3:39" x14ac:dyDescent="0.25">
      <c r="C19" s="37" t="s">
        <v>163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</row>
    <row r="20" spans="3:39" x14ac:dyDescent="0.25">
      <c r="C20" s="37" t="s">
        <v>262</v>
      </c>
      <c r="D20" s="36">
        <v>0</v>
      </c>
      <c r="E20" s="36">
        <v>0</v>
      </c>
      <c r="F20" s="36">
        <v>7430</v>
      </c>
      <c r="G20" s="36">
        <v>7200</v>
      </c>
      <c r="H20" s="36">
        <v>7440</v>
      </c>
      <c r="I20" s="36">
        <v>7200</v>
      </c>
      <c r="J20" s="36">
        <v>0</v>
      </c>
      <c r="K20" s="36">
        <v>0</v>
      </c>
      <c r="L20" s="36">
        <v>720</v>
      </c>
      <c r="M20" s="36">
        <v>20670</v>
      </c>
      <c r="N20" s="36">
        <v>7200</v>
      </c>
      <c r="O20" s="36">
        <v>14880</v>
      </c>
      <c r="P20" s="36">
        <v>7440</v>
      </c>
      <c r="Q20" s="36">
        <v>6960</v>
      </c>
      <c r="R20" s="36">
        <v>7430</v>
      </c>
      <c r="S20" s="36">
        <v>7200</v>
      </c>
      <c r="T20" s="36">
        <v>7440</v>
      </c>
      <c r="U20" s="36">
        <v>7200</v>
      </c>
      <c r="V20" s="36">
        <v>7440</v>
      </c>
      <c r="W20" s="36">
        <v>7440</v>
      </c>
      <c r="X20" s="36">
        <v>7200</v>
      </c>
      <c r="Y20" s="36">
        <v>7450</v>
      </c>
      <c r="Z20" s="36">
        <v>7200</v>
      </c>
      <c r="AA20" s="36">
        <v>7440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opLeftCell="E1" workbookViewId="0">
      <selection activeCell="E1" sqref="A1:XFD2"/>
    </sheetView>
  </sheetViews>
  <sheetFormatPr defaultRowHeight="15" x14ac:dyDescent="0.25"/>
  <cols>
    <col min="1" max="1" width="10.140625" bestFit="1" customWidth="1"/>
    <col min="2" max="2" width="13.85546875" bestFit="1" customWidth="1"/>
    <col min="3" max="3" width="15.85546875" bestFit="1" customWidth="1"/>
    <col min="4" max="4" width="11.140625" bestFit="1" customWidth="1"/>
    <col min="5" max="7" width="12.7109375" bestFit="1" customWidth="1"/>
    <col min="8" max="8" width="23.140625" bestFit="1" customWidth="1"/>
    <col min="9" max="11" width="10.140625" bestFit="1" customWidth="1"/>
    <col min="12" max="12" width="16.5703125" bestFit="1" customWidth="1"/>
    <col min="13" max="13" width="6.140625" bestFit="1" customWidth="1"/>
    <col min="14" max="14" width="8.42578125" bestFit="1" customWidth="1"/>
    <col min="15" max="15" width="10.28515625" bestFit="1" customWidth="1"/>
    <col min="16" max="16" width="10" customWidth="1"/>
    <col min="17" max="17" width="18" bestFit="1" customWidth="1"/>
    <col min="18" max="18" width="20.28515625" bestFit="1" customWidth="1"/>
    <col min="19" max="19" width="14.5703125" bestFit="1" customWidth="1"/>
    <col min="20" max="20" width="22" bestFit="1" customWidth="1"/>
    <col min="21" max="21" width="14.7109375" customWidth="1"/>
    <col min="22" max="22" width="12" bestFit="1" customWidth="1"/>
    <col min="23" max="23" width="9.7109375" bestFit="1" customWidth="1"/>
    <col min="24" max="24" width="9.42578125" customWidth="1"/>
    <col min="25" max="25" width="15.28515625" bestFit="1" customWidth="1"/>
    <col min="26" max="26" width="21.28515625" customWidth="1"/>
    <col min="27" max="27" width="12" bestFit="1" customWidth="1"/>
    <col min="28" max="29" width="12.7109375" bestFit="1" customWidth="1"/>
    <col min="30" max="30" width="7.140625" bestFit="1" customWidth="1"/>
  </cols>
  <sheetData>
    <row r="1" spans="1:36" s="40" customFormat="1" x14ac:dyDescent="0.25">
      <c r="A1" s="41" t="s">
        <v>53</v>
      </c>
      <c r="B1" s="41" t="s">
        <v>100</v>
      </c>
      <c r="C1" s="41" t="s">
        <v>222</v>
      </c>
      <c r="D1" s="41" t="s">
        <v>225</v>
      </c>
      <c r="E1" s="41" t="s">
        <v>420</v>
      </c>
      <c r="F1" s="41" t="s">
        <v>253</v>
      </c>
      <c r="G1" s="41" t="s">
        <v>30</v>
      </c>
      <c r="H1" s="41" t="s">
        <v>421</v>
      </c>
      <c r="I1" s="41" t="s">
        <v>422</v>
      </c>
      <c r="J1" s="41" t="s">
        <v>423</v>
      </c>
      <c r="K1" s="41" t="s">
        <v>424</v>
      </c>
      <c r="L1" s="41" t="s">
        <v>229</v>
      </c>
      <c r="M1" s="41" t="s">
        <v>64</v>
      </c>
      <c r="N1" s="41" t="s">
        <v>425</v>
      </c>
      <c r="O1" s="41" t="s">
        <v>426</v>
      </c>
      <c r="P1" s="41" t="s">
        <v>427</v>
      </c>
      <c r="Q1" s="41" t="s">
        <v>428</v>
      </c>
      <c r="R1" s="44" t="s">
        <v>457</v>
      </c>
      <c r="S1" s="44" t="s">
        <v>456</v>
      </c>
      <c r="T1" s="41" t="s">
        <v>429</v>
      </c>
      <c r="U1" s="41" t="s">
        <v>430</v>
      </c>
      <c r="V1" s="41" t="s">
        <v>431</v>
      </c>
      <c r="W1" s="41" t="s">
        <v>432</v>
      </c>
      <c r="X1" s="41" t="s">
        <v>245</v>
      </c>
      <c r="Y1" s="41" t="s">
        <v>433</v>
      </c>
      <c r="Z1" s="41" t="s">
        <v>434</v>
      </c>
      <c r="AA1" s="41" t="s">
        <v>435</v>
      </c>
      <c r="AB1" s="41" t="s">
        <v>436</v>
      </c>
      <c r="AC1" s="41" t="s">
        <v>102</v>
      </c>
      <c r="AD1" s="41" t="s">
        <v>103</v>
      </c>
      <c r="AE1" s="41" t="s">
        <v>101</v>
      </c>
    </row>
    <row r="2" spans="1:36" x14ac:dyDescent="0.25">
      <c r="A2" s="41" t="s">
        <v>162</v>
      </c>
      <c r="B2" s="41" t="s">
        <v>165</v>
      </c>
      <c r="C2" s="42">
        <v>42278</v>
      </c>
      <c r="D2" s="41" t="s">
        <v>152</v>
      </c>
      <c r="E2" s="41" t="s">
        <v>153</v>
      </c>
      <c r="F2" s="41" t="s">
        <v>167</v>
      </c>
      <c r="G2" s="41" t="s">
        <v>149</v>
      </c>
      <c r="H2" s="43">
        <v>42278</v>
      </c>
      <c r="I2" s="43">
        <v>42308</v>
      </c>
      <c r="J2" s="41" t="s">
        <v>164</v>
      </c>
      <c r="K2" s="41" t="s">
        <v>160</v>
      </c>
      <c r="L2" s="41">
        <v>457</v>
      </c>
      <c r="M2" s="41">
        <v>0</v>
      </c>
      <c r="N2" s="41">
        <v>49.01</v>
      </c>
      <c r="O2" s="41">
        <v>10</v>
      </c>
      <c r="P2" s="41">
        <v>49.009718120805417</v>
      </c>
      <c r="Q2" s="41">
        <v>-2.099999999627471</v>
      </c>
      <c r="R2" s="45">
        <f>(P2-N2)*745*O2</f>
        <v>-2.0999999996309526</v>
      </c>
      <c r="S2" s="45">
        <f>AVERAGE(Q7:Q25)*(P2-N2)*10*745</f>
        <v>-19.252938434454368</v>
      </c>
      <c r="T2" s="41">
        <v>-2.099999999627471</v>
      </c>
      <c r="U2" s="41">
        <v>0</v>
      </c>
      <c r="V2" s="41">
        <v>0</v>
      </c>
      <c r="W2" s="41">
        <v>0</v>
      </c>
      <c r="X2" s="41">
        <v>1</v>
      </c>
      <c r="Y2" s="41"/>
      <c r="Z2" s="41" t="s">
        <v>161</v>
      </c>
      <c r="AA2" s="41">
        <v>0.52168949771689499</v>
      </c>
      <c r="AB2" s="41">
        <v>4570</v>
      </c>
      <c r="AC2" s="41">
        <v>0</v>
      </c>
      <c r="AD2" s="41">
        <v>0</v>
      </c>
      <c r="AE2" s="41">
        <v>0</v>
      </c>
    </row>
    <row r="4" spans="1:36" x14ac:dyDescent="0.25">
      <c r="A4" s="44" t="s">
        <v>51</v>
      </c>
      <c r="B4" s="44" t="s">
        <v>409</v>
      </c>
      <c r="C4" s="44"/>
      <c r="D4" s="44"/>
      <c r="E4" s="44" t="s">
        <v>410</v>
      </c>
      <c r="F4" s="44"/>
      <c r="G4" s="44"/>
      <c r="H4" s="44" t="s">
        <v>411</v>
      </c>
      <c r="I4" s="44"/>
      <c r="J4" s="44"/>
      <c r="K4" s="44" t="s">
        <v>412</v>
      </c>
      <c r="L4" s="44"/>
      <c r="M4" s="44"/>
      <c r="N4" s="44" t="s">
        <v>413</v>
      </c>
      <c r="O4" s="44"/>
      <c r="P4" s="44"/>
      <c r="Q4" s="44" t="s">
        <v>458</v>
      </c>
      <c r="R4" s="60" t="s">
        <v>462</v>
      </c>
      <c r="S4" s="60" t="s">
        <v>463</v>
      </c>
      <c r="T4" s="60" t="s">
        <v>464</v>
      </c>
      <c r="U4" s="60" t="s">
        <v>460</v>
      </c>
      <c r="V4" s="60" t="s">
        <v>461</v>
      </c>
      <c r="W4" s="60" t="s">
        <v>465</v>
      </c>
      <c r="X4" s="60" t="s">
        <v>466</v>
      </c>
      <c r="Y4" s="44" t="s">
        <v>414</v>
      </c>
      <c r="Z4" s="44"/>
      <c r="AA4" s="44"/>
      <c r="AB4" s="44" t="s">
        <v>415</v>
      </c>
      <c r="AC4" s="44"/>
      <c r="AD4" s="44"/>
      <c r="AE4" s="44" t="s">
        <v>416</v>
      </c>
      <c r="AF4" s="44"/>
      <c r="AG4" s="44"/>
      <c r="AH4" s="44" t="s">
        <v>417</v>
      </c>
      <c r="AI4" s="44"/>
      <c r="AJ4" s="44"/>
    </row>
    <row r="5" spans="1:36" x14ac:dyDescent="0.25">
      <c r="A5" s="44"/>
      <c r="B5" s="44" t="s">
        <v>418</v>
      </c>
      <c r="C5" s="44" t="s">
        <v>154</v>
      </c>
      <c r="D5" s="44" t="s">
        <v>172</v>
      </c>
      <c r="E5" s="44" t="s">
        <v>418</v>
      </c>
      <c r="F5" s="44" t="s">
        <v>154</v>
      </c>
      <c r="G5" s="44" t="s">
        <v>172</v>
      </c>
      <c r="H5" s="44" t="s">
        <v>418</v>
      </c>
      <c r="I5" s="44" t="s">
        <v>154</v>
      </c>
      <c r="J5" s="44" t="s">
        <v>172</v>
      </c>
      <c r="K5" s="44" t="s">
        <v>418</v>
      </c>
      <c r="L5" s="44" t="s">
        <v>154</v>
      </c>
      <c r="M5" s="44" t="s">
        <v>172</v>
      </c>
      <c r="N5" s="44" t="s">
        <v>418</v>
      </c>
      <c r="O5" s="44" t="s">
        <v>154</v>
      </c>
      <c r="P5" s="44" t="s">
        <v>172</v>
      </c>
      <c r="Q5" s="44"/>
      <c r="R5" s="60"/>
      <c r="S5" s="60"/>
      <c r="T5" s="60"/>
      <c r="U5" s="60"/>
      <c r="V5" s="60"/>
      <c r="W5" s="60"/>
      <c r="X5" s="60"/>
      <c r="Y5" s="44" t="s">
        <v>418</v>
      </c>
      <c r="Z5" s="44" t="s">
        <v>154</v>
      </c>
      <c r="AA5" s="44" t="s">
        <v>172</v>
      </c>
      <c r="AB5" s="44" t="s">
        <v>418</v>
      </c>
      <c r="AC5" s="44" t="s">
        <v>154</v>
      </c>
      <c r="AD5" s="44" t="s">
        <v>172</v>
      </c>
      <c r="AE5" s="44" t="s">
        <v>418</v>
      </c>
      <c r="AF5" s="44" t="s">
        <v>154</v>
      </c>
      <c r="AG5" s="44" t="s">
        <v>172</v>
      </c>
      <c r="AH5" s="44" t="s">
        <v>418</v>
      </c>
      <c r="AI5" s="44" t="s">
        <v>154</v>
      </c>
      <c r="AJ5" s="44" t="s">
        <v>172</v>
      </c>
    </row>
    <row r="6" spans="1:36" x14ac:dyDescent="0.25">
      <c r="A6" s="44" t="s">
        <v>419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60"/>
      <c r="R6" s="60"/>
      <c r="S6" s="48"/>
      <c r="T6" s="48"/>
      <c r="U6" s="60"/>
      <c r="V6" s="60"/>
      <c r="W6" s="60"/>
      <c r="X6" s="51"/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</row>
    <row r="7" spans="1:36" x14ac:dyDescent="0.25">
      <c r="A7" s="44" t="s">
        <v>437</v>
      </c>
      <c r="B7" s="44">
        <v>0</v>
      </c>
      <c r="C7" s="44">
        <v>0</v>
      </c>
      <c r="D7" s="44">
        <v>0</v>
      </c>
      <c r="E7" s="44">
        <v>-0.1102844638771785</v>
      </c>
      <c r="F7" s="44">
        <v>0</v>
      </c>
      <c r="G7" s="44">
        <v>-0.1102844638771785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60">
        <v>9.1656286604662398</v>
      </c>
      <c r="R7" s="60">
        <f t="shared" ref="R7:R25" si="0">1/Q7</f>
        <v>0.10910326362154102</v>
      </c>
      <c r="S7" s="48">
        <f t="shared" ref="S7:S25" si="1">R7+$D$29</f>
        <v>0.10910326372154101</v>
      </c>
      <c r="T7" s="48">
        <f>Q7+$D$29</f>
        <v>9.1656286605662398</v>
      </c>
      <c r="U7" s="60">
        <v>-19.252938434454368</v>
      </c>
      <c r="V7" s="60">
        <f t="shared" ref="V7:V25" si="2">((SUM($Q$7:$Q$25)-Q7+T7)/COUNT($Q$7:$Q$25))*(($P$2-$N$2)*7450)</f>
        <v>-19.252938434465417</v>
      </c>
      <c r="W7" s="60">
        <f t="shared" ref="W7:W25" si="3">V7-U7</f>
        <v>-1.1048939541069558E-11</v>
      </c>
      <c r="X7" s="52">
        <f t="shared" ref="X7:X25" si="4">W7/$D$29</f>
        <v>-0.11048939541069558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-0.1102844638771785</v>
      </c>
      <c r="AI7" s="44">
        <v>0</v>
      </c>
      <c r="AJ7" s="44">
        <v>-0.1102844638771785</v>
      </c>
    </row>
    <row r="8" spans="1:36" x14ac:dyDescent="0.25">
      <c r="A8" s="44" t="s">
        <v>438</v>
      </c>
      <c r="B8" s="44">
        <v>0</v>
      </c>
      <c r="C8" s="44">
        <v>0</v>
      </c>
      <c r="D8" s="44">
        <v>0</v>
      </c>
      <c r="E8" s="44">
        <v>-0.1102844638771785</v>
      </c>
      <c r="F8" s="44">
        <v>0</v>
      </c>
      <c r="G8" s="44">
        <v>-0.1102844638771785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60">
        <v>9.1658997534764293</v>
      </c>
      <c r="R8" s="60">
        <f t="shared" si="0"/>
        <v>0.10910003675533561</v>
      </c>
      <c r="S8" s="48">
        <f t="shared" si="1"/>
        <v>0.10910003685533561</v>
      </c>
      <c r="T8" s="48">
        <f t="shared" ref="T8:T25" si="5">Q8+$D$29</f>
        <v>9.1658997535764293</v>
      </c>
      <c r="U8" s="60">
        <v>-19.252938434454368</v>
      </c>
      <c r="V8" s="60">
        <f t="shared" si="2"/>
        <v>-19.25293843446542</v>
      </c>
      <c r="W8" s="60">
        <f t="shared" si="3"/>
        <v>-1.1052492254748358E-11</v>
      </c>
      <c r="X8" s="52">
        <f t="shared" si="4"/>
        <v>-0.11052492254748358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-0.1102844638771785</v>
      </c>
      <c r="AI8" s="44">
        <v>0</v>
      </c>
      <c r="AJ8" s="44">
        <v>-0.1102844638771785</v>
      </c>
    </row>
    <row r="9" spans="1:36" x14ac:dyDescent="0.25">
      <c r="A9" s="44" t="s">
        <v>439</v>
      </c>
      <c r="B9" s="44">
        <v>0</v>
      </c>
      <c r="C9" s="44">
        <v>0</v>
      </c>
      <c r="D9" s="44">
        <v>0</v>
      </c>
      <c r="E9" s="44">
        <v>-0.1102844638771785</v>
      </c>
      <c r="F9" s="44">
        <v>0</v>
      </c>
      <c r="G9" s="44">
        <v>-0.1102844638771785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60">
        <v>9.1661707542925299</v>
      </c>
      <c r="R9" s="60">
        <f t="shared" si="0"/>
        <v>0.10909681117730637</v>
      </c>
      <c r="S9" s="48">
        <f t="shared" si="1"/>
        <v>0.10909681127730636</v>
      </c>
      <c r="T9" s="48">
        <f t="shared" si="5"/>
        <v>9.1661707543925299</v>
      </c>
      <c r="U9" s="60">
        <v>-19.252938434454368</v>
      </c>
      <c r="V9" s="60">
        <f t="shared" si="2"/>
        <v>-19.25293843446542</v>
      </c>
      <c r="W9" s="60">
        <f t="shared" si="3"/>
        <v>-1.1052492254748358E-11</v>
      </c>
      <c r="X9" s="52">
        <f t="shared" si="4"/>
        <v>-0.11052492254748358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-0.1102844638771785</v>
      </c>
      <c r="AI9" s="44">
        <v>0</v>
      </c>
      <c r="AJ9" s="44">
        <v>-0.1102844638771785</v>
      </c>
    </row>
    <row r="10" spans="1:36" x14ac:dyDescent="0.25">
      <c r="A10" s="44" t="s">
        <v>440</v>
      </c>
      <c r="B10" s="44">
        <v>0</v>
      </c>
      <c r="C10" s="44">
        <v>0</v>
      </c>
      <c r="D10" s="44">
        <v>0</v>
      </c>
      <c r="E10" s="44">
        <v>-0.1102844638771785</v>
      </c>
      <c r="F10" s="44">
        <v>0</v>
      </c>
      <c r="G10" s="44">
        <v>-0.1102844638771785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60">
        <v>9.1664416668578106</v>
      </c>
      <c r="R10" s="60">
        <f t="shared" si="0"/>
        <v>0.10909358684031126</v>
      </c>
      <c r="S10" s="48">
        <f t="shared" si="1"/>
        <v>0.10909358694031125</v>
      </c>
      <c r="T10" s="48">
        <f t="shared" si="5"/>
        <v>9.1664416669578106</v>
      </c>
      <c r="U10" s="60">
        <v>-19.252938434454368</v>
      </c>
      <c r="V10" s="60">
        <f t="shared" si="2"/>
        <v>-19.252938434465417</v>
      </c>
      <c r="W10" s="60">
        <f t="shared" si="3"/>
        <v>-1.1048939541069558E-11</v>
      </c>
      <c r="X10" s="52">
        <f t="shared" si="4"/>
        <v>-0.11048939541069558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-0.1102844638771785</v>
      </c>
      <c r="AI10" s="44">
        <v>0</v>
      </c>
      <c r="AJ10" s="44">
        <v>-0.1102844638771785</v>
      </c>
    </row>
    <row r="11" spans="1:36" x14ac:dyDescent="0.25">
      <c r="A11" s="44" t="s">
        <v>441</v>
      </c>
      <c r="B11" s="44">
        <v>0</v>
      </c>
      <c r="C11" s="44">
        <v>0</v>
      </c>
      <c r="D11" s="44">
        <v>0</v>
      </c>
      <c r="E11" s="44">
        <v>-0.1102844638771785</v>
      </c>
      <c r="F11" s="44">
        <v>0</v>
      </c>
      <c r="G11" s="44">
        <v>-0.1102844638771785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60">
        <v>9.1667124965298008</v>
      </c>
      <c r="R11" s="60">
        <f t="shared" si="0"/>
        <v>0.10909036368038873</v>
      </c>
      <c r="S11" s="48">
        <f t="shared" si="1"/>
        <v>0.10909036378038872</v>
      </c>
      <c r="T11" s="48">
        <f t="shared" si="5"/>
        <v>9.1667124966298008</v>
      </c>
      <c r="U11" s="60">
        <v>-19.252938434454368</v>
      </c>
      <c r="V11" s="60">
        <f t="shared" si="2"/>
        <v>-19.252938434465417</v>
      </c>
      <c r="W11" s="60">
        <f t="shared" si="3"/>
        <v>-1.1048939541069558E-11</v>
      </c>
      <c r="X11" s="52">
        <f t="shared" si="4"/>
        <v>-0.11048939541069558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-0.1102844638771785</v>
      </c>
      <c r="AI11" s="44">
        <v>0</v>
      </c>
      <c r="AJ11" s="44">
        <v>-0.1102844638771785</v>
      </c>
    </row>
    <row r="12" spans="1:36" x14ac:dyDescent="0.25">
      <c r="A12" s="44" t="s">
        <v>442</v>
      </c>
      <c r="B12" s="44">
        <v>0</v>
      </c>
      <c r="C12" s="44">
        <v>0</v>
      </c>
      <c r="D12" s="44">
        <v>0</v>
      </c>
      <c r="E12" s="44">
        <v>-0.1102844638771785</v>
      </c>
      <c r="F12" s="44">
        <v>0</v>
      </c>
      <c r="G12" s="44">
        <v>-0.1102844638771785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60">
        <v>9.1669832561772608</v>
      </c>
      <c r="R12" s="60">
        <f t="shared" si="0"/>
        <v>0.1090871415442087</v>
      </c>
      <c r="S12" s="48">
        <f t="shared" si="1"/>
        <v>0.1090871416442087</v>
      </c>
      <c r="T12" s="48">
        <f t="shared" si="5"/>
        <v>9.1669832562772608</v>
      </c>
      <c r="U12" s="60">
        <v>-19.252938434454368</v>
      </c>
      <c r="V12" s="60">
        <f t="shared" si="2"/>
        <v>-19.252938434465417</v>
      </c>
      <c r="W12" s="60">
        <f t="shared" si="3"/>
        <v>-1.1048939541069558E-11</v>
      </c>
      <c r="X12" s="52">
        <f t="shared" si="4"/>
        <v>-0.11048939541069558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-0.1102844638771785</v>
      </c>
      <c r="AI12" s="44">
        <v>0</v>
      </c>
      <c r="AJ12" s="44">
        <v>-0.1102844638771785</v>
      </c>
    </row>
    <row r="13" spans="1:36" x14ac:dyDescent="0.25">
      <c r="A13" s="44" t="s">
        <v>443</v>
      </c>
      <c r="B13" s="44">
        <v>0</v>
      </c>
      <c r="C13" s="44">
        <v>0</v>
      </c>
      <c r="D13" s="44">
        <v>0</v>
      </c>
      <c r="E13" s="44">
        <v>-0.1102844638771785</v>
      </c>
      <c r="F13" s="44">
        <v>0</v>
      </c>
      <c r="G13" s="44">
        <v>-0.1102844638771785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60">
        <v>9.1672539605202203</v>
      </c>
      <c r="R13" s="60">
        <f t="shared" si="0"/>
        <v>0.10908392025644857</v>
      </c>
      <c r="S13" s="48">
        <f t="shared" si="1"/>
        <v>0.10908392035644857</v>
      </c>
      <c r="T13" s="48">
        <f t="shared" si="5"/>
        <v>9.1672539606202204</v>
      </c>
      <c r="U13" s="60">
        <v>-19.252938434454368</v>
      </c>
      <c r="V13" s="60">
        <f t="shared" si="2"/>
        <v>-19.25293843446542</v>
      </c>
      <c r="W13" s="60">
        <f t="shared" si="3"/>
        <v>-1.1052492254748358E-11</v>
      </c>
      <c r="X13" s="52">
        <f t="shared" si="4"/>
        <v>-0.11052492254748358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-0.1102844638771785</v>
      </c>
      <c r="AI13" s="44">
        <v>0</v>
      </c>
      <c r="AJ13" s="44">
        <v>-0.1102844638771785</v>
      </c>
    </row>
    <row r="14" spans="1:36" x14ac:dyDescent="0.25">
      <c r="A14" s="44" t="s">
        <v>444</v>
      </c>
      <c r="B14" s="44">
        <v>0</v>
      </c>
      <c r="C14" s="44">
        <v>0</v>
      </c>
      <c r="D14" s="44">
        <v>0</v>
      </c>
      <c r="E14" s="44">
        <v>-0.1102844638771785</v>
      </c>
      <c r="F14" s="44">
        <v>0</v>
      </c>
      <c r="G14" s="44">
        <v>-0.1102844638771785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60">
        <v>9.1675246294195301</v>
      </c>
      <c r="R14" s="60">
        <f t="shared" si="0"/>
        <v>0.10908069958065857</v>
      </c>
      <c r="S14" s="48">
        <f t="shared" si="1"/>
        <v>0.10908069968065856</v>
      </c>
      <c r="T14" s="48">
        <f t="shared" si="5"/>
        <v>9.1675246295195301</v>
      </c>
      <c r="U14" s="60">
        <v>-19.252938434454368</v>
      </c>
      <c r="V14" s="60">
        <f t="shared" si="2"/>
        <v>-19.25293843446542</v>
      </c>
      <c r="W14" s="60">
        <f t="shared" si="3"/>
        <v>-1.1052492254748358E-11</v>
      </c>
      <c r="X14" s="52">
        <f t="shared" si="4"/>
        <v>-0.11052492254748358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-0.1102844638771785</v>
      </c>
      <c r="AI14" s="44">
        <v>0</v>
      </c>
      <c r="AJ14" s="44">
        <v>-0.1102844638771785</v>
      </c>
    </row>
    <row r="15" spans="1:36" x14ac:dyDescent="0.25">
      <c r="A15" s="44" t="s">
        <v>445</v>
      </c>
      <c r="B15" s="44">
        <v>0</v>
      </c>
      <c r="C15" s="44">
        <v>0</v>
      </c>
      <c r="D15" s="44">
        <v>0</v>
      </c>
      <c r="E15" s="44">
        <v>-0.1102844638771785</v>
      </c>
      <c r="F15" s="44">
        <v>0</v>
      </c>
      <c r="G15" s="44">
        <v>-0.1102844638771785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60">
        <v>9.1677952727143399</v>
      </c>
      <c r="R15" s="60">
        <f t="shared" si="0"/>
        <v>0.10907747939968196</v>
      </c>
      <c r="S15" s="48">
        <f t="shared" si="1"/>
        <v>0.10907747949968195</v>
      </c>
      <c r="T15" s="48">
        <f t="shared" si="5"/>
        <v>9.1677952728143399</v>
      </c>
      <c r="U15" s="60">
        <v>-19.252938434454368</v>
      </c>
      <c r="V15" s="60">
        <f t="shared" si="2"/>
        <v>-19.25293843446542</v>
      </c>
      <c r="W15" s="60">
        <f t="shared" si="3"/>
        <v>-1.1052492254748358E-11</v>
      </c>
      <c r="X15" s="52">
        <f t="shared" si="4"/>
        <v>-0.11052492254748358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-0.1102844638771785</v>
      </c>
      <c r="AI15" s="44">
        <v>0</v>
      </c>
      <c r="AJ15" s="44">
        <v>-0.1102844638771785</v>
      </c>
    </row>
    <row r="16" spans="1:36" x14ac:dyDescent="0.25">
      <c r="A16" s="44" t="s">
        <v>446</v>
      </c>
      <c r="B16" s="44">
        <v>0</v>
      </c>
      <c r="C16" s="44">
        <v>0</v>
      </c>
      <c r="D16" s="44">
        <v>0</v>
      </c>
      <c r="E16" s="44">
        <v>-0.1102844638771785</v>
      </c>
      <c r="F16" s="44">
        <v>0</v>
      </c>
      <c r="G16" s="44">
        <v>-0.1102844638771785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60">
        <v>9.1680658981968897</v>
      </c>
      <c r="R16" s="60">
        <f t="shared" si="0"/>
        <v>0.10907425962074213</v>
      </c>
      <c r="S16" s="48">
        <f t="shared" si="1"/>
        <v>0.10907425972074213</v>
      </c>
      <c r="T16" s="48">
        <f t="shared" si="5"/>
        <v>9.1680658982968897</v>
      </c>
      <c r="U16" s="60">
        <v>-19.252938434454368</v>
      </c>
      <c r="V16" s="60">
        <f t="shared" si="2"/>
        <v>-19.25293843446542</v>
      </c>
      <c r="W16" s="60">
        <f t="shared" si="3"/>
        <v>-1.1052492254748358E-11</v>
      </c>
      <c r="X16" s="52">
        <f t="shared" si="4"/>
        <v>-0.11052492254748358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-0.1102844638771785</v>
      </c>
      <c r="AI16" s="44">
        <v>0</v>
      </c>
      <c r="AJ16" s="44">
        <v>-0.1102844638771785</v>
      </c>
    </row>
    <row r="17" spans="1:36" x14ac:dyDescent="0.25">
      <c r="A17" s="44" t="s">
        <v>447</v>
      </c>
      <c r="B17" s="44">
        <v>0</v>
      </c>
      <c r="C17" s="44">
        <v>0</v>
      </c>
      <c r="D17" s="44">
        <v>0</v>
      </c>
      <c r="E17" s="44">
        <v>-0.1102844638771785</v>
      </c>
      <c r="F17" s="44">
        <v>0</v>
      </c>
      <c r="G17" s="44">
        <v>-0.1102844638771785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60">
        <v>9.1683365184479495</v>
      </c>
      <c r="R17" s="60">
        <f t="shared" si="0"/>
        <v>0.10907104009411772</v>
      </c>
      <c r="S17" s="48">
        <f t="shared" si="1"/>
        <v>0.10907104019411772</v>
      </c>
      <c r="T17" s="48">
        <f t="shared" si="5"/>
        <v>9.1683365185479495</v>
      </c>
      <c r="U17" s="60">
        <v>-19.252938434454368</v>
      </c>
      <c r="V17" s="60">
        <f t="shared" si="2"/>
        <v>-19.25293843446542</v>
      </c>
      <c r="W17" s="60">
        <f t="shared" si="3"/>
        <v>-1.1052492254748358E-11</v>
      </c>
      <c r="X17" s="52">
        <f t="shared" si="4"/>
        <v>-0.11052492254748358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-0.1102844638771785</v>
      </c>
      <c r="AI17" s="44">
        <v>0</v>
      </c>
      <c r="AJ17" s="44">
        <v>-0.1102844638771785</v>
      </c>
    </row>
    <row r="18" spans="1:36" x14ac:dyDescent="0.25">
      <c r="A18" s="44" t="s">
        <v>448</v>
      </c>
      <c r="B18" s="44">
        <v>0</v>
      </c>
      <c r="C18" s="44">
        <v>0</v>
      </c>
      <c r="D18" s="44">
        <v>0</v>
      </c>
      <c r="E18" s="44">
        <v>-0.1102844638771785</v>
      </c>
      <c r="F18" s="44">
        <v>0</v>
      </c>
      <c r="G18" s="44">
        <v>-0.1102844638771785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60">
        <v>9.1686071463701708</v>
      </c>
      <c r="R18" s="60">
        <f t="shared" si="0"/>
        <v>0.10906782066629363</v>
      </c>
      <c r="S18" s="48">
        <f t="shared" si="1"/>
        <v>0.10906782076629362</v>
      </c>
      <c r="T18" s="48">
        <f t="shared" si="5"/>
        <v>9.1686071464701708</v>
      </c>
      <c r="U18" s="60">
        <v>-19.252938434454368</v>
      </c>
      <c r="V18" s="60">
        <f t="shared" si="2"/>
        <v>-19.25293843446542</v>
      </c>
      <c r="W18" s="60">
        <f t="shared" si="3"/>
        <v>-1.1052492254748358E-11</v>
      </c>
      <c r="X18" s="52">
        <f t="shared" si="4"/>
        <v>-0.11052492254748358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-0.1102844638771785</v>
      </c>
      <c r="AI18" s="44">
        <v>0</v>
      </c>
      <c r="AJ18" s="44">
        <v>-0.1102844638771785</v>
      </c>
    </row>
    <row r="19" spans="1:36" x14ac:dyDescent="0.25">
      <c r="A19" s="44" t="s">
        <v>449</v>
      </c>
      <c r="B19" s="44">
        <v>0</v>
      </c>
      <c r="C19" s="44">
        <v>0</v>
      </c>
      <c r="D19" s="44">
        <v>0</v>
      </c>
      <c r="E19" s="44">
        <v>-0.11487964986736188</v>
      </c>
      <c r="F19" s="44">
        <v>0</v>
      </c>
      <c r="G19" s="44">
        <v>-0.11487964986736188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60">
        <v>9.16887779794755</v>
      </c>
      <c r="R19" s="60">
        <f t="shared" si="0"/>
        <v>0.10906460114713816</v>
      </c>
      <c r="S19" s="48">
        <f t="shared" si="1"/>
        <v>0.10906460124713815</v>
      </c>
      <c r="T19" s="48">
        <f t="shared" si="5"/>
        <v>9.16887779804755</v>
      </c>
      <c r="U19" s="60">
        <v>-19.252938434454368</v>
      </c>
      <c r="V19" s="60">
        <f t="shared" si="2"/>
        <v>-19.25293843446542</v>
      </c>
      <c r="W19" s="60">
        <f t="shared" si="3"/>
        <v>-1.1052492254748358E-11</v>
      </c>
      <c r="X19" s="52">
        <f t="shared" si="4"/>
        <v>-0.11052492254748358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-0.11487964986736188</v>
      </c>
      <c r="AI19" s="44">
        <v>0</v>
      </c>
      <c r="AJ19" s="44">
        <v>-0.11487964986736188</v>
      </c>
    </row>
    <row r="20" spans="1:36" x14ac:dyDescent="0.25">
      <c r="A20" s="44" t="s">
        <v>450</v>
      </c>
      <c r="B20" s="44">
        <v>0</v>
      </c>
      <c r="C20" s="44">
        <v>0</v>
      </c>
      <c r="D20" s="44">
        <v>0</v>
      </c>
      <c r="E20" s="44">
        <v>-0.1102844638771785</v>
      </c>
      <c r="F20" s="44">
        <v>0</v>
      </c>
      <c r="G20" s="44">
        <v>-0.1102844638771785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60">
        <v>9.1691484933110399</v>
      </c>
      <c r="R20" s="60">
        <f t="shared" si="0"/>
        <v>0.10906138129723902</v>
      </c>
      <c r="S20" s="48">
        <f t="shared" si="1"/>
        <v>0.10906138139723902</v>
      </c>
      <c r="T20" s="48">
        <f t="shared" si="5"/>
        <v>9.1691484934110399</v>
      </c>
      <c r="U20" s="60">
        <v>-19.252938434454368</v>
      </c>
      <c r="V20" s="60">
        <f t="shared" si="2"/>
        <v>-19.252938434465417</v>
      </c>
      <c r="W20" s="60">
        <f t="shared" si="3"/>
        <v>-1.1048939541069558E-11</v>
      </c>
      <c r="X20" s="52">
        <f t="shared" si="4"/>
        <v>-0.11048939541069558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-0.1102844638771785</v>
      </c>
      <c r="AI20" s="44">
        <v>0</v>
      </c>
      <c r="AJ20" s="44">
        <v>-0.1102844638771785</v>
      </c>
    </row>
    <row r="21" spans="1:36" x14ac:dyDescent="0.25">
      <c r="A21" s="44" t="s">
        <v>451</v>
      </c>
      <c r="B21" s="44">
        <v>0</v>
      </c>
      <c r="C21" s="44">
        <v>0</v>
      </c>
      <c r="D21" s="44">
        <v>0</v>
      </c>
      <c r="E21" s="44">
        <v>-0.1102844638771785</v>
      </c>
      <c r="F21" s="44">
        <v>0</v>
      </c>
      <c r="G21" s="44">
        <v>-0.1102844638771785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60">
        <v>9.1694192557226692</v>
      </c>
      <c r="R21" s="60">
        <f t="shared" si="0"/>
        <v>0.10905816084000045</v>
      </c>
      <c r="S21" s="48">
        <f t="shared" si="1"/>
        <v>0.10905816094000044</v>
      </c>
      <c r="T21" s="48">
        <f t="shared" si="5"/>
        <v>9.1694192558226693</v>
      </c>
      <c r="U21" s="60">
        <v>-19.252938434454368</v>
      </c>
      <c r="V21" s="60">
        <f t="shared" si="2"/>
        <v>-19.25293843446542</v>
      </c>
      <c r="W21" s="60">
        <f t="shared" si="3"/>
        <v>-1.1052492254748358E-11</v>
      </c>
      <c r="X21" s="52">
        <f t="shared" si="4"/>
        <v>-0.11052492254748358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-0.1102844638771785</v>
      </c>
      <c r="AI21" s="44">
        <v>0</v>
      </c>
      <c r="AJ21" s="44">
        <v>-0.1102844638771785</v>
      </c>
    </row>
    <row r="22" spans="1:36" x14ac:dyDescent="0.25">
      <c r="A22" s="44" t="s">
        <v>452</v>
      </c>
      <c r="B22" s="44">
        <v>0</v>
      </c>
      <c r="C22" s="44">
        <v>0</v>
      </c>
      <c r="D22" s="44">
        <v>0</v>
      </c>
      <c r="E22" s="44">
        <v>-0.1102844638771785</v>
      </c>
      <c r="F22" s="44">
        <v>0</v>
      </c>
      <c r="G22" s="44">
        <v>-0.1102844638771785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60">
        <v>9.1696901101172905</v>
      </c>
      <c r="R22" s="60">
        <f t="shared" si="0"/>
        <v>0.10905493947899716</v>
      </c>
      <c r="S22" s="48">
        <f t="shared" si="1"/>
        <v>0.10905493957899716</v>
      </c>
      <c r="T22" s="48">
        <f t="shared" si="5"/>
        <v>9.1696901102172905</v>
      </c>
      <c r="U22" s="60">
        <v>-19.252938434454368</v>
      </c>
      <c r="V22" s="60">
        <f t="shared" si="2"/>
        <v>-19.252938434465417</v>
      </c>
      <c r="W22" s="60">
        <f t="shared" si="3"/>
        <v>-1.1048939541069558E-11</v>
      </c>
      <c r="X22" s="52">
        <f t="shared" si="4"/>
        <v>-0.11048939541069558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-0.1102844638771785</v>
      </c>
      <c r="AI22" s="44">
        <v>0</v>
      </c>
      <c r="AJ22" s="44">
        <v>-0.1102844638771785</v>
      </c>
    </row>
    <row r="23" spans="1:36" x14ac:dyDescent="0.25">
      <c r="A23" s="44" t="s">
        <v>453</v>
      </c>
      <c r="B23" s="44">
        <v>0</v>
      </c>
      <c r="C23" s="44">
        <v>0</v>
      </c>
      <c r="D23" s="44">
        <v>0</v>
      </c>
      <c r="E23" s="44">
        <v>-0.1102844638771785</v>
      </c>
      <c r="F23" s="44">
        <v>0</v>
      </c>
      <c r="G23" s="44">
        <v>-0.1102844638771785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60">
        <v>9.16996108823637</v>
      </c>
      <c r="R23" s="60">
        <f t="shared" si="0"/>
        <v>0.10905171683692792</v>
      </c>
      <c r="S23" s="48">
        <f t="shared" si="1"/>
        <v>0.10905171693692792</v>
      </c>
      <c r="T23" s="48">
        <f t="shared" si="5"/>
        <v>9.16996108833637</v>
      </c>
      <c r="U23" s="60">
        <v>-19.252938434454368</v>
      </c>
      <c r="V23" s="60">
        <f t="shared" si="2"/>
        <v>-19.25293843446542</v>
      </c>
      <c r="W23" s="60">
        <f t="shared" si="3"/>
        <v>-1.1052492254748358E-11</v>
      </c>
      <c r="X23" s="52">
        <f t="shared" si="4"/>
        <v>-0.11052492254748358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-0.1102844638771785</v>
      </c>
      <c r="AI23" s="44">
        <v>0</v>
      </c>
      <c r="AJ23" s="44">
        <v>-0.1102844638771785</v>
      </c>
    </row>
    <row r="24" spans="1:36" x14ac:dyDescent="0.25">
      <c r="A24" s="44" t="s">
        <v>454</v>
      </c>
      <c r="B24" s="44">
        <v>0</v>
      </c>
      <c r="C24" s="44">
        <v>0</v>
      </c>
      <c r="D24" s="44">
        <v>0</v>
      </c>
      <c r="E24" s="44">
        <v>-0.1102844638771785</v>
      </c>
      <c r="F24" s="44">
        <v>0</v>
      </c>
      <c r="G24" s="44">
        <v>-0.1102844638771785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60">
        <v>9.1702322221161108</v>
      </c>
      <c r="R24" s="60">
        <f t="shared" si="0"/>
        <v>0.10904849253307582</v>
      </c>
      <c r="S24" s="48">
        <f t="shared" si="1"/>
        <v>0.10904849263307581</v>
      </c>
      <c r="T24" s="48">
        <f t="shared" si="5"/>
        <v>9.1702322222161108</v>
      </c>
      <c r="U24" s="60">
        <v>-19.252938434454368</v>
      </c>
      <c r="V24" s="60">
        <f t="shared" si="2"/>
        <v>-19.252938434465417</v>
      </c>
      <c r="W24" s="60">
        <f t="shared" si="3"/>
        <v>-1.1048939541069558E-11</v>
      </c>
      <c r="X24" s="52">
        <f t="shared" si="4"/>
        <v>-0.11048939541069558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-0.1102844638771785</v>
      </c>
      <c r="AI24" s="44">
        <v>0</v>
      </c>
      <c r="AJ24" s="44">
        <v>-0.1102844638771785</v>
      </c>
    </row>
    <row r="25" spans="1:36" x14ac:dyDescent="0.25">
      <c r="A25" s="44" t="s">
        <v>455</v>
      </c>
      <c r="B25" s="44">
        <v>0</v>
      </c>
      <c r="C25" s="44">
        <v>0</v>
      </c>
      <c r="D25" s="44">
        <v>0</v>
      </c>
      <c r="E25" s="44">
        <v>-0.1102844638771785</v>
      </c>
      <c r="F25" s="44">
        <v>0</v>
      </c>
      <c r="G25" s="44">
        <v>-0.1102844638771785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60">
        <v>9.1705035518981894</v>
      </c>
      <c r="R25" s="60">
        <f t="shared" si="0"/>
        <v>0.10904526609043311</v>
      </c>
      <c r="S25" s="48">
        <f t="shared" si="1"/>
        <v>0.1090452661904331</v>
      </c>
      <c r="T25" s="48">
        <f t="shared" si="5"/>
        <v>9.1705035519981895</v>
      </c>
      <c r="U25" s="60">
        <v>-19.252938434454368</v>
      </c>
      <c r="V25" s="60">
        <f t="shared" si="2"/>
        <v>-19.25293843446542</v>
      </c>
      <c r="W25" s="60">
        <f t="shared" si="3"/>
        <v>-1.1052492254748358E-11</v>
      </c>
      <c r="X25" s="52">
        <f t="shared" si="4"/>
        <v>-0.11052492254748358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-0.1102844638771785</v>
      </c>
      <c r="AI25" s="44">
        <v>0</v>
      </c>
      <c r="AJ25" s="44">
        <v>-0.1102844638771785</v>
      </c>
    </row>
    <row r="26" spans="1:36" x14ac:dyDescent="0.25">
      <c r="X26" s="52">
        <f>SUM(X7:X25)</f>
        <v>-2.0997248384446721</v>
      </c>
    </row>
    <row r="27" spans="1:36" x14ac:dyDescent="0.25">
      <c r="X27" s="51"/>
    </row>
    <row r="28" spans="1:36" x14ac:dyDescent="0.25">
      <c r="D28" t="s">
        <v>459</v>
      </c>
    </row>
    <row r="29" spans="1:36" x14ac:dyDescent="0.25">
      <c r="D29" s="50">
        <v>1E-10</v>
      </c>
      <c r="T29" s="60"/>
      <c r="Y29" s="50"/>
    </row>
    <row r="30" spans="1:36" x14ac:dyDescent="0.25">
      <c r="T30" s="60"/>
    </row>
    <row r="31" spans="1:36" x14ac:dyDescent="0.25">
      <c r="T31" s="60"/>
    </row>
    <row r="32" spans="1:36" x14ac:dyDescent="0.25">
      <c r="T32" s="60"/>
    </row>
    <row r="33" spans="20:20" x14ac:dyDescent="0.25">
      <c r="T33" s="60"/>
    </row>
    <row r="34" spans="20:20" x14ac:dyDescent="0.25">
      <c r="T34" s="60"/>
    </row>
    <row r="35" spans="20:20" x14ac:dyDescent="0.25">
      <c r="T35" s="60"/>
    </row>
    <row r="36" spans="20:20" x14ac:dyDescent="0.25">
      <c r="T36" s="60"/>
    </row>
    <row r="37" spans="20:20" x14ac:dyDescent="0.25">
      <c r="T37" s="60"/>
    </row>
    <row r="38" spans="20:20" x14ac:dyDescent="0.25">
      <c r="T38" s="60"/>
    </row>
    <row r="39" spans="20:20" x14ac:dyDescent="0.25">
      <c r="T39" s="60"/>
    </row>
    <row r="40" spans="20:20" x14ac:dyDescent="0.25">
      <c r="T40" s="60"/>
    </row>
    <row r="41" spans="20:20" x14ac:dyDescent="0.25">
      <c r="T41" s="60"/>
    </row>
    <row r="42" spans="20:20" x14ac:dyDescent="0.25">
      <c r="T42" s="6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Report Settings</vt:lpstr>
      <vt:lpstr>TransMon Data Dump</vt:lpstr>
      <vt:lpstr>PosMon EUR</vt:lpstr>
      <vt:lpstr>CFMon Actual CF</vt:lpstr>
      <vt:lpstr>CFMon Actual PL</vt:lpstr>
      <vt:lpstr>CFMon MWh</vt:lpstr>
      <vt:lpstr>BalMon EUR</vt:lpstr>
      <vt:lpstr>CFMon vol by month</vt:lpstr>
      <vt:lpstr>CurrExp</vt:lpstr>
      <vt:lpstr>Exposure</vt:lpstr>
      <vt:lpstr>Sensitivity Abs</vt:lpstr>
      <vt:lpstr>Sensitivity 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Eikanger</dc:creator>
  <cp:lastModifiedBy>Harald Eikanger</cp:lastModifiedBy>
  <dcterms:created xsi:type="dcterms:W3CDTF">2015-11-27T14:29:42Z</dcterms:created>
  <dcterms:modified xsi:type="dcterms:W3CDTF">2015-12-03T15:28:55Z</dcterms:modified>
</cp:coreProperties>
</file>