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fs\Development\QA\Regression\Bin\Verification\"/>
    </mc:Choice>
  </mc:AlternateContent>
  <bookViews>
    <workbookView xWindow="0" yWindow="0" windowWidth="28800" windowHeight="14100"/>
  </bookViews>
  <sheets>
    <sheet name="Spot" sheetId="1" r:id="rId1"/>
    <sheet name="BalMon" sheetId="6" r:id="rId2"/>
    <sheet name="PosMon" sheetId="7" r:id="rId3"/>
    <sheet name="SP1_15Min" sheetId="4" r:id="rId4"/>
    <sheet name="NO1_15min" sheetId="5" r:id="rId5"/>
    <sheet name="SP1 Prices Day" sheetId="2" r:id="rId6"/>
    <sheet name="SP1 Prices Hour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0" i="1" l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89" i="1"/>
  <c r="I32" i="7" l="1"/>
  <c r="I33" i="7"/>
  <c r="I28" i="7"/>
  <c r="I29" i="7"/>
  <c r="H28" i="7"/>
  <c r="H29" i="7"/>
  <c r="H32" i="7"/>
  <c r="H33" i="7"/>
  <c r="F38" i="7"/>
  <c r="G38" i="7" s="1"/>
  <c r="F35" i="7"/>
  <c r="G35" i="7" s="1"/>
  <c r="F33" i="7"/>
  <c r="G33" i="7" s="1"/>
  <c r="F32" i="7"/>
  <c r="G32" i="7" s="1"/>
  <c r="F29" i="7"/>
  <c r="G29" i="7" s="1"/>
  <c r="F28" i="7"/>
  <c r="G28" i="7" s="1"/>
  <c r="F25" i="7"/>
  <c r="G25" i="7" s="1"/>
  <c r="I21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9" i="1"/>
  <c r="E32" i="7"/>
  <c r="E33" i="7"/>
  <c r="E38" i="7"/>
  <c r="E28" i="7"/>
  <c r="E2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D32" i="7"/>
  <c r="D33" i="7"/>
  <c r="D35" i="7"/>
  <c r="E35" i="7" s="1"/>
  <c r="D36" i="7"/>
  <c r="E36" i="7" s="1"/>
  <c r="D37" i="7"/>
  <c r="E37" i="7" s="1"/>
  <c r="D38" i="7"/>
  <c r="D28" i="7"/>
  <c r="D29" i="7"/>
  <c r="D25" i="7"/>
  <c r="E25" i="7" s="1"/>
  <c r="F11" i="6"/>
  <c r="F10" i="6"/>
  <c r="E11" i="6"/>
  <c r="E10" i="6"/>
  <c r="F37" i="7" l="1"/>
  <c r="G37" i="7" s="1"/>
  <c r="F36" i="7"/>
  <c r="G36" i="7" s="1"/>
  <c r="M29" i="1"/>
  <c r="N29" i="1" s="1"/>
  <c r="O29" i="1" s="1"/>
  <c r="M28" i="1"/>
  <c r="P258" i="1"/>
  <c r="P259" i="1"/>
  <c r="P260" i="1"/>
  <c r="P261" i="1"/>
  <c r="P262" i="1"/>
  <c r="M24" i="1" s="1"/>
  <c r="N24" i="1" s="1"/>
  <c r="O24" i="1" s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257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N48" i="5"/>
  <c r="P208" i="1" s="1"/>
  <c r="H48" i="5"/>
  <c r="P160" i="1" s="1"/>
  <c r="N47" i="5"/>
  <c r="P207" i="1" s="1"/>
  <c r="H47" i="5"/>
  <c r="P159" i="1" s="1"/>
  <c r="N46" i="5"/>
  <c r="P206" i="1" s="1"/>
  <c r="H46" i="5"/>
  <c r="P158" i="1" s="1"/>
  <c r="N45" i="5"/>
  <c r="P205" i="1" s="1"/>
  <c r="H45" i="5"/>
  <c r="P157" i="1" s="1"/>
  <c r="N44" i="5"/>
  <c r="P204" i="1" s="1"/>
  <c r="H44" i="5"/>
  <c r="P156" i="1" s="1"/>
  <c r="N43" i="5"/>
  <c r="P203" i="1" s="1"/>
  <c r="H43" i="5"/>
  <c r="P155" i="1" s="1"/>
  <c r="N42" i="5"/>
  <c r="P202" i="1" s="1"/>
  <c r="H42" i="5"/>
  <c r="P154" i="1" s="1"/>
  <c r="N41" i="5"/>
  <c r="P201" i="1" s="1"/>
  <c r="H41" i="5"/>
  <c r="P153" i="1" s="1"/>
  <c r="N40" i="5"/>
  <c r="P200" i="1" s="1"/>
  <c r="H40" i="5"/>
  <c r="P152" i="1" s="1"/>
  <c r="N39" i="5"/>
  <c r="P199" i="1" s="1"/>
  <c r="H39" i="5"/>
  <c r="P151" i="1" s="1"/>
  <c r="N38" i="5"/>
  <c r="P198" i="1" s="1"/>
  <c r="H38" i="5"/>
  <c r="P150" i="1" s="1"/>
  <c r="N37" i="5"/>
  <c r="P197" i="1" s="1"/>
  <c r="H37" i="5"/>
  <c r="P149" i="1" s="1"/>
  <c r="N36" i="5"/>
  <c r="P196" i="1" s="1"/>
  <c r="H36" i="5"/>
  <c r="P148" i="1" s="1"/>
  <c r="N35" i="5"/>
  <c r="P195" i="1" s="1"/>
  <c r="H35" i="5"/>
  <c r="P147" i="1" s="1"/>
  <c r="N34" i="5"/>
  <c r="P194" i="1" s="1"/>
  <c r="H34" i="5"/>
  <c r="P146" i="1" s="1"/>
  <c r="N33" i="5"/>
  <c r="P193" i="1" s="1"/>
  <c r="H33" i="5"/>
  <c r="P145" i="1" s="1"/>
  <c r="N32" i="5"/>
  <c r="P192" i="1" s="1"/>
  <c r="H32" i="5"/>
  <c r="P144" i="1" s="1"/>
  <c r="N31" i="5"/>
  <c r="P191" i="1" s="1"/>
  <c r="H31" i="5"/>
  <c r="P143" i="1" s="1"/>
  <c r="N30" i="5"/>
  <c r="P190" i="1" s="1"/>
  <c r="H30" i="5"/>
  <c r="P142" i="1" s="1"/>
  <c r="N29" i="5"/>
  <c r="P189" i="1" s="1"/>
  <c r="H29" i="5"/>
  <c r="P141" i="1" s="1"/>
  <c r="N28" i="5"/>
  <c r="P188" i="1" s="1"/>
  <c r="H28" i="5"/>
  <c r="P140" i="1" s="1"/>
  <c r="N27" i="5"/>
  <c r="P187" i="1" s="1"/>
  <c r="H27" i="5"/>
  <c r="P139" i="1" s="1"/>
  <c r="N26" i="5"/>
  <c r="P186" i="1" s="1"/>
  <c r="H26" i="5"/>
  <c r="P138" i="1" s="1"/>
  <c r="N25" i="5"/>
  <c r="P185" i="1" s="1"/>
  <c r="H25" i="5"/>
  <c r="P137" i="1" s="1"/>
  <c r="N24" i="5"/>
  <c r="P184" i="1" s="1"/>
  <c r="K24" i="5"/>
  <c r="P88" i="1" s="1"/>
  <c r="H24" i="5"/>
  <c r="P136" i="1" s="1"/>
  <c r="N23" i="5"/>
  <c r="P183" i="1" s="1"/>
  <c r="K23" i="5"/>
  <c r="P87" i="1" s="1"/>
  <c r="H23" i="5"/>
  <c r="P135" i="1" s="1"/>
  <c r="N22" i="5"/>
  <c r="P182" i="1" s="1"/>
  <c r="K22" i="5"/>
  <c r="P86" i="1" s="1"/>
  <c r="H22" i="5"/>
  <c r="P134" i="1" s="1"/>
  <c r="N21" i="5"/>
  <c r="P181" i="1" s="1"/>
  <c r="K21" i="5"/>
  <c r="P85" i="1" s="1"/>
  <c r="H21" i="5"/>
  <c r="P133" i="1" s="1"/>
  <c r="N20" i="5"/>
  <c r="P180" i="1" s="1"/>
  <c r="K20" i="5"/>
  <c r="P84" i="1" s="1"/>
  <c r="H20" i="5"/>
  <c r="P132" i="1" s="1"/>
  <c r="N19" i="5"/>
  <c r="P179" i="1" s="1"/>
  <c r="K19" i="5"/>
  <c r="P83" i="1" s="1"/>
  <c r="H19" i="5"/>
  <c r="P131" i="1" s="1"/>
  <c r="N18" i="5"/>
  <c r="P178" i="1" s="1"/>
  <c r="K18" i="5"/>
  <c r="P82" i="1" s="1"/>
  <c r="H18" i="5"/>
  <c r="P130" i="1" s="1"/>
  <c r="N17" i="5"/>
  <c r="P177" i="1" s="1"/>
  <c r="K17" i="5"/>
  <c r="P81" i="1" s="1"/>
  <c r="H17" i="5"/>
  <c r="P129" i="1" s="1"/>
  <c r="N16" i="5"/>
  <c r="P176" i="1" s="1"/>
  <c r="K16" i="5"/>
  <c r="P80" i="1" s="1"/>
  <c r="H16" i="5"/>
  <c r="P128" i="1" s="1"/>
  <c r="N15" i="5"/>
  <c r="P175" i="1" s="1"/>
  <c r="K15" i="5"/>
  <c r="P79" i="1" s="1"/>
  <c r="H15" i="5"/>
  <c r="P127" i="1" s="1"/>
  <c r="N14" i="5"/>
  <c r="P174" i="1" s="1"/>
  <c r="K14" i="5"/>
  <c r="P78" i="1" s="1"/>
  <c r="H14" i="5"/>
  <c r="P126" i="1" s="1"/>
  <c r="N13" i="5"/>
  <c r="P173" i="1" s="1"/>
  <c r="K13" i="5"/>
  <c r="P77" i="1" s="1"/>
  <c r="H13" i="5"/>
  <c r="P125" i="1" s="1"/>
  <c r="N12" i="5"/>
  <c r="P172" i="1" s="1"/>
  <c r="K12" i="5"/>
  <c r="P76" i="1" s="1"/>
  <c r="H12" i="5"/>
  <c r="P124" i="1" s="1"/>
  <c r="N11" i="5"/>
  <c r="P171" i="1" s="1"/>
  <c r="K11" i="5"/>
  <c r="P75" i="1" s="1"/>
  <c r="H11" i="5"/>
  <c r="P123" i="1" s="1"/>
  <c r="N10" i="5"/>
  <c r="P170" i="1" s="1"/>
  <c r="K10" i="5"/>
  <c r="P74" i="1" s="1"/>
  <c r="H10" i="5"/>
  <c r="P122" i="1" s="1"/>
  <c r="N9" i="5"/>
  <c r="P169" i="1" s="1"/>
  <c r="K9" i="5"/>
  <c r="P73" i="1" s="1"/>
  <c r="H9" i="5"/>
  <c r="P121" i="1" s="1"/>
  <c r="N8" i="5"/>
  <c r="P168" i="1" s="1"/>
  <c r="K8" i="5"/>
  <c r="P72" i="1" s="1"/>
  <c r="H8" i="5"/>
  <c r="P120" i="1" s="1"/>
  <c r="N7" i="5"/>
  <c r="P167" i="1" s="1"/>
  <c r="K7" i="5"/>
  <c r="P71" i="1" s="1"/>
  <c r="H7" i="5"/>
  <c r="P119" i="1" s="1"/>
  <c r="N6" i="5"/>
  <c r="P166" i="1" s="1"/>
  <c r="K6" i="5"/>
  <c r="P70" i="1" s="1"/>
  <c r="H6" i="5"/>
  <c r="P118" i="1" s="1"/>
  <c r="N5" i="5"/>
  <c r="P165" i="1" s="1"/>
  <c r="K5" i="5"/>
  <c r="P69" i="1" s="1"/>
  <c r="H5" i="5"/>
  <c r="P117" i="1" s="1"/>
  <c r="N4" i="5"/>
  <c r="P164" i="1" s="1"/>
  <c r="K4" i="5"/>
  <c r="P68" i="1" s="1"/>
  <c r="H4" i="5"/>
  <c r="P116" i="1" s="1"/>
  <c r="N3" i="5"/>
  <c r="P163" i="1" s="1"/>
  <c r="K3" i="5"/>
  <c r="P67" i="1" s="1"/>
  <c r="H3" i="5"/>
  <c r="P115" i="1" s="1"/>
  <c r="N2" i="5"/>
  <c r="P162" i="1" s="1"/>
  <c r="K2" i="5"/>
  <c r="P66" i="1" s="1"/>
  <c r="H2" i="5"/>
  <c r="P114" i="1" s="1"/>
  <c r="N1" i="5"/>
  <c r="P161" i="1" s="1"/>
  <c r="M1" i="5"/>
  <c r="M2" i="5" s="1"/>
  <c r="M3" i="5" s="1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K1" i="5"/>
  <c r="P65" i="1" s="1"/>
  <c r="J1" i="5"/>
  <c r="J2" i="5" s="1"/>
  <c r="J3" i="5" s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H1" i="5"/>
  <c r="P113" i="1" s="1"/>
  <c r="G1" i="5"/>
  <c r="G2" i="5" s="1"/>
  <c r="G3" i="5" s="1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E2" i="5"/>
  <c r="P42" i="1" s="1"/>
  <c r="E3" i="5"/>
  <c r="P43" i="1" s="1"/>
  <c r="E4" i="5"/>
  <c r="P44" i="1" s="1"/>
  <c r="E5" i="5"/>
  <c r="P45" i="1" s="1"/>
  <c r="E6" i="5"/>
  <c r="P46" i="1" s="1"/>
  <c r="E7" i="5"/>
  <c r="P47" i="1" s="1"/>
  <c r="E8" i="5"/>
  <c r="P48" i="1" s="1"/>
  <c r="E9" i="5"/>
  <c r="P49" i="1" s="1"/>
  <c r="E10" i="5"/>
  <c r="P50" i="1" s="1"/>
  <c r="E11" i="5"/>
  <c r="P51" i="1" s="1"/>
  <c r="E12" i="5"/>
  <c r="P52" i="1" s="1"/>
  <c r="E13" i="5"/>
  <c r="P53" i="1" s="1"/>
  <c r="E14" i="5"/>
  <c r="P54" i="1" s="1"/>
  <c r="E15" i="5"/>
  <c r="P55" i="1" s="1"/>
  <c r="E16" i="5"/>
  <c r="P56" i="1" s="1"/>
  <c r="E17" i="5"/>
  <c r="P57" i="1" s="1"/>
  <c r="E18" i="5"/>
  <c r="P58" i="1" s="1"/>
  <c r="E19" i="5"/>
  <c r="P59" i="1" s="1"/>
  <c r="E20" i="5"/>
  <c r="P60" i="1" s="1"/>
  <c r="E21" i="5"/>
  <c r="P61" i="1" s="1"/>
  <c r="E22" i="5"/>
  <c r="P62" i="1" s="1"/>
  <c r="E23" i="5"/>
  <c r="P63" i="1" s="1"/>
  <c r="E24" i="5"/>
  <c r="P64" i="1" s="1"/>
  <c r="E1" i="5"/>
  <c r="P41" i="1" s="1"/>
  <c r="D1" i="5"/>
  <c r="D2" i="5" s="1"/>
  <c r="D3" i="5" s="1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M30" i="1" l="1"/>
  <c r="M27" i="1"/>
  <c r="M26" i="1"/>
  <c r="M23" i="1"/>
  <c r="M21" i="1"/>
  <c r="N21" i="1" s="1"/>
  <c r="H25" i="7" s="1"/>
  <c r="I25" i="7" s="1"/>
  <c r="O21" i="1" l="1"/>
  <c r="N28" i="1"/>
  <c r="O28" i="1" s="1"/>
  <c r="C34" i="1" l="1"/>
  <c r="C38" i="7" s="1"/>
  <c r="C33" i="1"/>
  <c r="C37" i="7" s="1"/>
  <c r="C32" i="1"/>
  <c r="C36" i="7" s="1"/>
  <c r="C31" i="1"/>
  <c r="C35" i="7" s="1"/>
  <c r="C30" i="1"/>
  <c r="C34" i="7" s="1"/>
  <c r="C29" i="1"/>
  <c r="C33" i="7" s="1"/>
  <c r="C28" i="1"/>
  <c r="C32" i="7" s="1"/>
  <c r="C27" i="1"/>
  <c r="C31" i="7" s="1"/>
  <c r="C26" i="1"/>
  <c r="C30" i="7" s="1"/>
  <c r="C25" i="1"/>
  <c r="C29" i="7" s="1"/>
  <c r="C24" i="1"/>
  <c r="C28" i="7" s="1"/>
  <c r="C23" i="1"/>
  <c r="C27" i="7" s="1"/>
  <c r="C22" i="1"/>
  <c r="C26" i="7" s="1"/>
  <c r="C21" i="1"/>
  <c r="C25" i="7" s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41" i="1"/>
  <c r="K41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353" i="1"/>
  <c r="K2" i="4"/>
  <c r="N66" i="1" s="1"/>
  <c r="K3" i="4"/>
  <c r="N67" i="1" s="1"/>
  <c r="K4" i="4"/>
  <c r="N68" i="1" s="1"/>
  <c r="K5" i="4"/>
  <c r="N69" i="1" s="1"/>
  <c r="K6" i="4"/>
  <c r="N70" i="1" s="1"/>
  <c r="K7" i="4"/>
  <c r="N71" i="1" s="1"/>
  <c r="K8" i="4"/>
  <c r="N72" i="1" s="1"/>
  <c r="K9" i="4"/>
  <c r="N73" i="1" s="1"/>
  <c r="K10" i="4"/>
  <c r="N74" i="1" s="1"/>
  <c r="K11" i="4"/>
  <c r="N75" i="1" s="1"/>
  <c r="K12" i="4"/>
  <c r="N76" i="1" s="1"/>
  <c r="K13" i="4"/>
  <c r="N77" i="1" s="1"/>
  <c r="K14" i="4"/>
  <c r="N78" i="1" s="1"/>
  <c r="K15" i="4"/>
  <c r="N79" i="1" s="1"/>
  <c r="K16" i="4"/>
  <c r="N80" i="1" s="1"/>
  <c r="K17" i="4"/>
  <c r="N81" i="1" s="1"/>
  <c r="K18" i="4"/>
  <c r="N82" i="1" s="1"/>
  <c r="K19" i="4"/>
  <c r="N83" i="1" s="1"/>
  <c r="K20" i="4"/>
  <c r="N84" i="1" s="1"/>
  <c r="K21" i="4"/>
  <c r="N85" i="1" s="1"/>
  <c r="K22" i="4"/>
  <c r="N86" i="1" s="1"/>
  <c r="K23" i="4"/>
  <c r="N87" i="1" s="1"/>
  <c r="K24" i="4"/>
  <c r="N88" i="1" s="1"/>
  <c r="K1" i="4"/>
  <c r="N65" i="1" s="1"/>
  <c r="E24" i="4"/>
  <c r="N64" i="1" s="1"/>
  <c r="E2" i="4"/>
  <c r="N42" i="1" s="1"/>
  <c r="E3" i="4"/>
  <c r="N43" i="1" s="1"/>
  <c r="E4" i="4"/>
  <c r="N44" i="1" s="1"/>
  <c r="E5" i="4"/>
  <c r="N45" i="1" s="1"/>
  <c r="E6" i="4"/>
  <c r="N46" i="1" s="1"/>
  <c r="E7" i="4"/>
  <c r="N47" i="1" s="1"/>
  <c r="E8" i="4"/>
  <c r="N48" i="1" s="1"/>
  <c r="E9" i="4"/>
  <c r="N49" i="1" s="1"/>
  <c r="E10" i="4"/>
  <c r="N50" i="1" s="1"/>
  <c r="E11" i="4"/>
  <c r="N51" i="1" s="1"/>
  <c r="E12" i="4"/>
  <c r="N52" i="1" s="1"/>
  <c r="E13" i="4"/>
  <c r="N53" i="1" s="1"/>
  <c r="E14" i="4"/>
  <c r="N54" i="1" s="1"/>
  <c r="E15" i="4"/>
  <c r="N55" i="1" s="1"/>
  <c r="E16" i="4"/>
  <c r="N56" i="1" s="1"/>
  <c r="E17" i="4"/>
  <c r="N57" i="1" s="1"/>
  <c r="E18" i="4"/>
  <c r="N58" i="1" s="1"/>
  <c r="E19" i="4"/>
  <c r="N59" i="1" s="1"/>
  <c r="E20" i="4"/>
  <c r="N60" i="1" s="1"/>
  <c r="E21" i="4"/>
  <c r="N61" i="1" s="1"/>
  <c r="E22" i="4"/>
  <c r="N62" i="1" s="1"/>
  <c r="E23" i="4"/>
  <c r="N63" i="1" s="1"/>
  <c r="E1" i="4"/>
  <c r="N41" i="1" s="1"/>
  <c r="N2" i="4"/>
  <c r="N162" i="1" s="1"/>
  <c r="N3" i="4"/>
  <c r="N163" i="1" s="1"/>
  <c r="N4" i="4"/>
  <c r="N164" i="1" s="1"/>
  <c r="N5" i="4"/>
  <c r="N165" i="1" s="1"/>
  <c r="N6" i="4"/>
  <c r="N166" i="1" s="1"/>
  <c r="N7" i="4"/>
  <c r="N167" i="1" s="1"/>
  <c r="N8" i="4"/>
  <c r="N168" i="1" s="1"/>
  <c r="N9" i="4"/>
  <c r="N169" i="1" s="1"/>
  <c r="N10" i="4"/>
  <c r="N170" i="1" s="1"/>
  <c r="N11" i="4"/>
  <c r="N171" i="1" s="1"/>
  <c r="N12" i="4"/>
  <c r="N172" i="1" s="1"/>
  <c r="N13" i="4"/>
  <c r="N173" i="1" s="1"/>
  <c r="N14" i="4"/>
  <c r="N174" i="1" s="1"/>
  <c r="N15" i="4"/>
  <c r="N175" i="1" s="1"/>
  <c r="N16" i="4"/>
  <c r="N176" i="1" s="1"/>
  <c r="N17" i="4"/>
  <c r="N177" i="1" s="1"/>
  <c r="N18" i="4"/>
  <c r="N178" i="1" s="1"/>
  <c r="N19" i="4"/>
  <c r="N179" i="1" s="1"/>
  <c r="N20" i="4"/>
  <c r="N180" i="1" s="1"/>
  <c r="N21" i="4"/>
  <c r="N181" i="1" s="1"/>
  <c r="N22" i="4"/>
  <c r="N182" i="1" s="1"/>
  <c r="N23" i="4"/>
  <c r="N183" i="1" s="1"/>
  <c r="N24" i="4"/>
  <c r="N184" i="1" s="1"/>
  <c r="N25" i="4"/>
  <c r="N185" i="1" s="1"/>
  <c r="N26" i="4"/>
  <c r="N186" i="1" s="1"/>
  <c r="N27" i="4"/>
  <c r="N187" i="1" s="1"/>
  <c r="N28" i="4"/>
  <c r="N188" i="1" s="1"/>
  <c r="N29" i="4"/>
  <c r="N189" i="1" s="1"/>
  <c r="N30" i="4"/>
  <c r="N190" i="1" s="1"/>
  <c r="N31" i="4"/>
  <c r="N191" i="1" s="1"/>
  <c r="N32" i="4"/>
  <c r="N192" i="1" s="1"/>
  <c r="N33" i="4"/>
  <c r="N193" i="1" s="1"/>
  <c r="N34" i="4"/>
  <c r="N194" i="1" s="1"/>
  <c r="N35" i="4"/>
  <c r="N195" i="1" s="1"/>
  <c r="N36" i="4"/>
  <c r="N196" i="1" s="1"/>
  <c r="N37" i="4"/>
  <c r="N197" i="1" s="1"/>
  <c r="N38" i="4"/>
  <c r="N198" i="1" s="1"/>
  <c r="N39" i="4"/>
  <c r="N199" i="1" s="1"/>
  <c r="N40" i="4"/>
  <c r="N200" i="1" s="1"/>
  <c r="N41" i="4"/>
  <c r="N201" i="1" s="1"/>
  <c r="N42" i="4"/>
  <c r="N202" i="1" s="1"/>
  <c r="N43" i="4"/>
  <c r="N203" i="1" s="1"/>
  <c r="N44" i="4"/>
  <c r="N204" i="1" s="1"/>
  <c r="N45" i="4"/>
  <c r="N205" i="1" s="1"/>
  <c r="N46" i="4"/>
  <c r="N206" i="1" s="1"/>
  <c r="N47" i="4"/>
  <c r="N207" i="1" s="1"/>
  <c r="N48" i="4"/>
  <c r="N208" i="1" s="1"/>
  <c r="N1" i="4"/>
  <c r="N161" i="1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2" i="4"/>
  <c r="M1" i="4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" i="4"/>
  <c r="J1" i="4"/>
  <c r="H3" i="4"/>
  <c r="N115" i="1" s="1"/>
  <c r="H7" i="4"/>
  <c r="N119" i="1" s="1"/>
  <c r="H8" i="4"/>
  <c r="N120" i="1" s="1"/>
  <c r="H9" i="4"/>
  <c r="N121" i="1" s="1"/>
  <c r="H10" i="4"/>
  <c r="N122" i="1" s="1"/>
  <c r="H11" i="4"/>
  <c r="N123" i="1" s="1"/>
  <c r="H12" i="4"/>
  <c r="N124" i="1" s="1"/>
  <c r="H13" i="4"/>
  <c r="N125" i="1" s="1"/>
  <c r="H14" i="4"/>
  <c r="N126" i="1" s="1"/>
  <c r="H15" i="4"/>
  <c r="N127" i="1" s="1"/>
  <c r="H16" i="4"/>
  <c r="N128" i="1" s="1"/>
  <c r="H17" i="4"/>
  <c r="N129" i="1" s="1"/>
  <c r="H18" i="4"/>
  <c r="N130" i="1" s="1"/>
  <c r="H19" i="4"/>
  <c r="N131" i="1" s="1"/>
  <c r="H20" i="4"/>
  <c r="N132" i="1" s="1"/>
  <c r="H21" i="4"/>
  <c r="N133" i="1" s="1"/>
  <c r="H22" i="4"/>
  <c r="N134" i="1" s="1"/>
  <c r="H23" i="4"/>
  <c r="N135" i="1" s="1"/>
  <c r="H24" i="4"/>
  <c r="N136" i="1" s="1"/>
  <c r="H25" i="4"/>
  <c r="N137" i="1" s="1"/>
  <c r="H26" i="4"/>
  <c r="N138" i="1" s="1"/>
  <c r="H27" i="4"/>
  <c r="N139" i="1" s="1"/>
  <c r="H28" i="4"/>
  <c r="N140" i="1" s="1"/>
  <c r="H29" i="4"/>
  <c r="N141" i="1" s="1"/>
  <c r="H30" i="4"/>
  <c r="N142" i="1" s="1"/>
  <c r="H31" i="4"/>
  <c r="N143" i="1" s="1"/>
  <c r="H32" i="4"/>
  <c r="N144" i="1" s="1"/>
  <c r="H33" i="4"/>
  <c r="N145" i="1" s="1"/>
  <c r="H34" i="4"/>
  <c r="N146" i="1" s="1"/>
  <c r="H35" i="4"/>
  <c r="N147" i="1" s="1"/>
  <c r="H36" i="4"/>
  <c r="N148" i="1" s="1"/>
  <c r="H37" i="4"/>
  <c r="N149" i="1" s="1"/>
  <c r="H38" i="4"/>
  <c r="N150" i="1" s="1"/>
  <c r="H39" i="4"/>
  <c r="N151" i="1" s="1"/>
  <c r="H40" i="4"/>
  <c r="N152" i="1" s="1"/>
  <c r="H41" i="4"/>
  <c r="N153" i="1" s="1"/>
  <c r="H42" i="4"/>
  <c r="N154" i="1" s="1"/>
  <c r="H43" i="4"/>
  <c r="N155" i="1" s="1"/>
  <c r="H44" i="4"/>
  <c r="N156" i="1" s="1"/>
  <c r="H45" i="4"/>
  <c r="N157" i="1" s="1"/>
  <c r="H46" i="4"/>
  <c r="N158" i="1" s="1"/>
  <c r="H47" i="4"/>
  <c r="N159" i="1" s="1"/>
  <c r="H48" i="4"/>
  <c r="N160" i="1" s="1"/>
  <c r="H6" i="4"/>
  <c r="N118" i="1" s="1"/>
  <c r="H2" i="4"/>
  <c r="N114" i="1" s="1"/>
  <c r="H4" i="4"/>
  <c r="N116" i="1" s="1"/>
  <c r="H5" i="4"/>
  <c r="N117" i="1" s="1"/>
  <c r="H1" i="4"/>
  <c r="N113" i="1" s="1"/>
  <c r="G20" i="4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" i="4"/>
  <c r="G1" i="4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257" i="1"/>
  <c r="D1" i="4"/>
  <c r="D2" i="4" s="1"/>
  <c r="D3" i="4" s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89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65" i="1"/>
  <c r="L353" i="1"/>
  <c r="L449" i="1"/>
  <c r="M449" i="1" s="1"/>
  <c r="L257" i="1"/>
  <c r="M257" i="1" s="1"/>
  <c r="L209" i="1"/>
  <c r="M209" i="1" s="1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51" i="3"/>
  <c r="C50" i="3"/>
  <c r="L161" i="1"/>
  <c r="M41" i="1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L113" i="1"/>
  <c r="M113" i="1" s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F34" i="7" l="1"/>
  <c r="G34" i="7" s="1"/>
  <c r="F31" i="7"/>
  <c r="G31" i="7" s="1"/>
  <c r="F30" i="7"/>
  <c r="G30" i="7" s="1"/>
  <c r="F26" i="7"/>
  <c r="G26" i="7" s="1"/>
  <c r="F27" i="7"/>
  <c r="G27" i="7" s="1"/>
  <c r="M161" i="1"/>
  <c r="O161" i="1"/>
  <c r="L22" i="1"/>
  <c r="M353" i="1"/>
  <c r="O353" i="1"/>
  <c r="O113" i="1"/>
  <c r="O449" i="1"/>
  <c r="O257" i="1"/>
  <c r="O209" i="1"/>
  <c r="J29" i="1"/>
  <c r="K29" i="1" s="1"/>
  <c r="I31" i="1"/>
  <c r="K31" i="1" s="1"/>
  <c r="J24" i="1"/>
  <c r="K24" i="1" s="1"/>
  <c r="J30" i="1"/>
  <c r="D34" i="7" s="1"/>
  <c r="E34" i="7" s="1"/>
  <c r="J27" i="1"/>
  <c r="D31" i="7" s="1"/>
  <c r="E31" i="7" s="1"/>
  <c r="J23" i="1"/>
  <c r="D27" i="7" s="1"/>
  <c r="E27" i="7" s="1"/>
  <c r="J26" i="1"/>
  <c r="D30" i="7" s="1"/>
  <c r="E30" i="7" s="1"/>
  <c r="J22" i="1"/>
  <c r="D26" i="7" s="1"/>
  <c r="E26" i="7" s="1"/>
  <c r="K21" i="1"/>
  <c r="R22" i="1" l="1"/>
  <c r="R21" i="1"/>
  <c r="K30" i="1"/>
  <c r="N30" i="1"/>
  <c r="K27" i="1"/>
  <c r="N27" i="1"/>
  <c r="H31" i="7" s="1"/>
  <c r="I31" i="7" s="1"/>
  <c r="K26" i="1"/>
  <c r="N26" i="1"/>
  <c r="N23" i="1"/>
  <c r="K23" i="1"/>
  <c r="K22" i="1"/>
  <c r="N22" i="1"/>
  <c r="H26" i="7" s="1"/>
  <c r="I26" i="7" s="1"/>
  <c r="O26" i="1" l="1"/>
  <c r="H30" i="7"/>
  <c r="I30" i="7" s="1"/>
  <c r="O30" i="1"/>
  <c r="H34" i="7"/>
  <c r="I34" i="7" s="1"/>
  <c r="O23" i="1"/>
  <c r="H27" i="7"/>
  <c r="I27" i="7" s="1"/>
  <c r="S22" i="1"/>
  <c r="C11" i="6"/>
  <c r="S21" i="1"/>
  <c r="C10" i="6"/>
  <c r="R26" i="1"/>
  <c r="S26" i="1" s="1"/>
  <c r="O27" i="1"/>
  <c r="O22" i="1"/>
  <c r="R25" i="1"/>
  <c r="S25" i="1" s="1"/>
  <c r="I49" i="1"/>
  <c r="F456" i="1" s="1"/>
  <c r="I48" i="1"/>
  <c r="F360" i="1" s="1"/>
  <c r="I47" i="1"/>
  <c r="F264" i="1" s="1"/>
  <c r="I46" i="1"/>
  <c r="F216" i="1" s="1"/>
  <c r="I45" i="1"/>
  <c r="F168" i="1" s="1"/>
  <c r="H49" i="1"/>
  <c r="H48" i="1"/>
  <c r="G49" i="1"/>
  <c r="G48" i="1"/>
  <c r="H47" i="1"/>
  <c r="H46" i="1"/>
  <c r="H45" i="1"/>
  <c r="G47" i="1"/>
  <c r="G46" i="1"/>
  <c r="G45" i="1"/>
  <c r="I44" i="1"/>
  <c r="F120" i="1" s="1"/>
  <c r="H44" i="1"/>
  <c r="G44" i="1"/>
  <c r="I43" i="1"/>
  <c r="F92" i="1" s="1"/>
  <c r="H43" i="1"/>
  <c r="G43" i="1"/>
  <c r="I42" i="1"/>
  <c r="F72" i="1" s="1"/>
  <c r="H42" i="1"/>
  <c r="G42" i="1"/>
  <c r="I41" i="1"/>
  <c r="F44" i="1" s="1"/>
  <c r="H41" i="1"/>
  <c r="G41" i="1"/>
  <c r="A3" i="1" s="1"/>
  <c r="B450" i="1"/>
  <c r="C449" i="1"/>
  <c r="B354" i="1"/>
  <c r="C353" i="1"/>
  <c r="B258" i="1"/>
  <c r="C257" i="1"/>
  <c r="B210" i="1"/>
  <c r="L210" i="1" s="1"/>
  <c r="C209" i="1"/>
  <c r="B162" i="1"/>
  <c r="C161" i="1"/>
  <c r="B114" i="1"/>
  <c r="C113" i="1"/>
  <c r="C90" i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B90" i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C66" i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B66" i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C42" i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B42" i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D11" i="6" l="1"/>
  <c r="G11" i="6"/>
  <c r="H11" i="6" s="1"/>
  <c r="D10" i="6"/>
  <c r="G10" i="6"/>
  <c r="H10" i="6" s="1"/>
  <c r="M210" i="1"/>
  <c r="O210" i="1"/>
  <c r="F107" i="1"/>
  <c r="F56" i="1"/>
  <c r="F103" i="1"/>
  <c r="B259" i="1"/>
  <c r="L258" i="1"/>
  <c r="F59" i="1"/>
  <c r="F111" i="1"/>
  <c r="B115" i="1"/>
  <c r="C115" i="1" s="1"/>
  <c r="L114" i="1"/>
  <c r="C354" i="1"/>
  <c r="L354" i="1"/>
  <c r="F104" i="1"/>
  <c r="B163" i="1"/>
  <c r="L163" i="1" s="1"/>
  <c r="L162" i="1"/>
  <c r="B451" i="1"/>
  <c r="L451" i="1" s="1"/>
  <c r="L450" i="1"/>
  <c r="F48" i="1"/>
  <c r="F112" i="1"/>
  <c r="F96" i="1"/>
  <c r="F64" i="1"/>
  <c r="F46" i="1"/>
  <c r="F95" i="1"/>
  <c r="F63" i="1"/>
  <c r="F110" i="1"/>
  <c r="F94" i="1"/>
  <c r="F62" i="1"/>
  <c r="F91" i="1"/>
  <c r="F55" i="1"/>
  <c r="F102" i="1"/>
  <c r="F54" i="1"/>
  <c r="F99" i="1"/>
  <c r="F51" i="1"/>
  <c r="F43" i="1"/>
  <c r="F87" i="1"/>
  <c r="F79" i="1"/>
  <c r="F71" i="1"/>
  <c r="F159" i="1"/>
  <c r="F151" i="1"/>
  <c r="F143" i="1"/>
  <c r="F135" i="1"/>
  <c r="F127" i="1"/>
  <c r="F119" i="1"/>
  <c r="F207" i="1"/>
  <c r="F199" i="1"/>
  <c r="F191" i="1"/>
  <c r="F183" i="1"/>
  <c r="F175" i="1"/>
  <c r="F167" i="1"/>
  <c r="F255" i="1"/>
  <c r="F247" i="1"/>
  <c r="F239" i="1"/>
  <c r="F231" i="1"/>
  <c r="F223" i="1"/>
  <c r="F215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543" i="1"/>
  <c r="F535" i="1"/>
  <c r="F527" i="1"/>
  <c r="F519" i="1"/>
  <c r="F511" i="1"/>
  <c r="F503" i="1"/>
  <c r="F495" i="1"/>
  <c r="F487" i="1"/>
  <c r="F479" i="1"/>
  <c r="F471" i="1"/>
  <c r="F463" i="1"/>
  <c r="F455" i="1"/>
  <c r="C114" i="1"/>
  <c r="C258" i="1"/>
  <c r="F58" i="1"/>
  <c r="F50" i="1"/>
  <c r="F42" i="1"/>
  <c r="F86" i="1"/>
  <c r="F78" i="1"/>
  <c r="F70" i="1"/>
  <c r="F106" i="1"/>
  <c r="F98" i="1"/>
  <c r="F90" i="1"/>
  <c r="F158" i="1"/>
  <c r="F150" i="1"/>
  <c r="F142" i="1"/>
  <c r="F134" i="1"/>
  <c r="F126" i="1"/>
  <c r="F118" i="1"/>
  <c r="F206" i="1"/>
  <c r="F198" i="1"/>
  <c r="F190" i="1"/>
  <c r="F182" i="1"/>
  <c r="F174" i="1"/>
  <c r="F166" i="1"/>
  <c r="F254" i="1"/>
  <c r="F246" i="1"/>
  <c r="F238" i="1"/>
  <c r="F230" i="1"/>
  <c r="F222" i="1"/>
  <c r="F214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542" i="1"/>
  <c r="F534" i="1"/>
  <c r="F526" i="1"/>
  <c r="F518" i="1"/>
  <c r="F510" i="1"/>
  <c r="F502" i="1"/>
  <c r="F494" i="1"/>
  <c r="F486" i="1"/>
  <c r="F478" i="1"/>
  <c r="F470" i="1"/>
  <c r="F462" i="1"/>
  <c r="F454" i="1"/>
  <c r="F41" i="1"/>
  <c r="F57" i="1"/>
  <c r="F49" i="1"/>
  <c r="F85" i="1"/>
  <c r="F77" i="1"/>
  <c r="F69" i="1"/>
  <c r="F89" i="1"/>
  <c r="F105" i="1"/>
  <c r="F97" i="1"/>
  <c r="F157" i="1"/>
  <c r="F149" i="1"/>
  <c r="F141" i="1"/>
  <c r="F133" i="1"/>
  <c r="F125" i="1"/>
  <c r="F117" i="1"/>
  <c r="F205" i="1"/>
  <c r="F197" i="1"/>
  <c r="F189" i="1"/>
  <c r="F181" i="1"/>
  <c r="F173" i="1"/>
  <c r="F165" i="1"/>
  <c r="F253" i="1"/>
  <c r="F245" i="1"/>
  <c r="F237" i="1"/>
  <c r="F229" i="1"/>
  <c r="F221" i="1"/>
  <c r="F213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84" i="1"/>
  <c r="F76" i="1"/>
  <c r="F68" i="1"/>
  <c r="F156" i="1"/>
  <c r="F148" i="1"/>
  <c r="F140" i="1"/>
  <c r="F132" i="1"/>
  <c r="F124" i="1"/>
  <c r="F116" i="1"/>
  <c r="F204" i="1"/>
  <c r="F196" i="1"/>
  <c r="F188" i="1"/>
  <c r="F180" i="1"/>
  <c r="F172" i="1"/>
  <c r="F164" i="1"/>
  <c r="F252" i="1"/>
  <c r="F244" i="1"/>
  <c r="F236" i="1"/>
  <c r="F228" i="1"/>
  <c r="F220" i="1"/>
  <c r="F212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C162" i="1"/>
  <c r="B355" i="1"/>
  <c r="L355" i="1" s="1"/>
  <c r="F47" i="1"/>
  <c r="F83" i="1"/>
  <c r="F75" i="1"/>
  <c r="F67" i="1"/>
  <c r="F155" i="1"/>
  <c r="F147" i="1"/>
  <c r="F139" i="1"/>
  <c r="F131" i="1"/>
  <c r="F123" i="1"/>
  <c r="F115" i="1"/>
  <c r="F203" i="1"/>
  <c r="F195" i="1"/>
  <c r="F187" i="1"/>
  <c r="F179" i="1"/>
  <c r="F171" i="1"/>
  <c r="F163" i="1"/>
  <c r="F251" i="1"/>
  <c r="F243" i="1"/>
  <c r="F235" i="1"/>
  <c r="F227" i="1"/>
  <c r="F219" i="1"/>
  <c r="F211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539" i="1"/>
  <c r="F531" i="1"/>
  <c r="F523" i="1"/>
  <c r="F515" i="1"/>
  <c r="F507" i="1"/>
  <c r="F499" i="1"/>
  <c r="F491" i="1"/>
  <c r="F483" i="1"/>
  <c r="F475" i="1"/>
  <c r="F467" i="1"/>
  <c r="F459" i="1"/>
  <c r="F451" i="1"/>
  <c r="F82" i="1"/>
  <c r="F74" i="1"/>
  <c r="F66" i="1"/>
  <c r="F154" i="1"/>
  <c r="F146" i="1"/>
  <c r="F138" i="1"/>
  <c r="F130" i="1"/>
  <c r="F122" i="1"/>
  <c r="F114" i="1"/>
  <c r="F202" i="1"/>
  <c r="F194" i="1"/>
  <c r="F186" i="1"/>
  <c r="F178" i="1"/>
  <c r="F170" i="1"/>
  <c r="F162" i="1"/>
  <c r="F250" i="1"/>
  <c r="F242" i="1"/>
  <c r="F234" i="1"/>
  <c r="F226" i="1"/>
  <c r="F218" i="1"/>
  <c r="F210" i="1"/>
  <c r="F346" i="1"/>
  <c r="F338" i="1"/>
  <c r="F330" i="1"/>
  <c r="F322" i="1"/>
  <c r="F314" i="1"/>
  <c r="F306" i="1"/>
  <c r="F298" i="1"/>
  <c r="F290" i="1"/>
  <c r="F282" i="1"/>
  <c r="F274" i="1"/>
  <c r="F266" i="1"/>
  <c r="F258" i="1"/>
  <c r="F442" i="1"/>
  <c r="F434" i="1"/>
  <c r="F426" i="1"/>
  <c r="F418" i="1"/>
  <c r="F410" i="1"/>
  <c r="F402" i="1"/>
  <c r="F394" i="1"/>
  <c r="F386" i="1"/>
  <c r="F378" i="1"/>
  <c r="F370" i="1"/>
  <c r="F362" i="1"/>
  <c r="F354" i="1"/>
  <c r="F538" i="1"/>
  <c r="F530" i="1"/>
  <c r="F522" i="1"/>
  <c r="F514" i="1"/>
  <c r="F506" i="1"/>
  <c r="F498" i="1"/>
  <c r="F490" i="1"/>
  <c r="F482" i="1"/>
  <c r="F474" i="1"/>
  <c r="F466" i="1"/>
  <c r="F458" i="1"/>
  <c r="F450" i="1"/>
  <c r="F61" i="1"/>
  <c r="F53" i="1"/>
  <c r="F45" i="1"/>
  <c r="F65" i="1"/>
  <c r="F81" i="1"/>
  <c r="F73" i="1"/>
  <c r="F109" i="1"/>
  <c r="F101" i="1"/>
  <c r="F93" i="1"/>
  <c r="F113" i="1"/>
  <c r="F153" i="1"/>
  <c r="F145" i="1"/>
  <c r="F137" i="1"/>
  <c r="F129" i="1"/>
  <c r="F121" i="1"/>
  <c r="F161" i="1"/>
  <c r="F201" i="1"/>
  <c r="F193" i="1"/>
  <c r="F185" i="1"/>
  <c r="F177" i="1"/>
  <c r="F169" i="1"/>
  <c r="F209" i="1"/>
  <c r="F249" i="1"/>
  <c r="F241" i="1"/>
  <c r="F233" i="1"/>
  <c r="F225" i="1"/>
  <c r="F217" i="1"/>
  <c r="F257" i="1"/>
  <c r="F345" i="1"/>
  <c r="F337" i="1"/>
  <c r="F329" i="1"/>
  <c r="F321" i="1"/>
  <c r="F313" i="1"/>
  <c r="F305" i="1"/>
  <c r="F297" i="1"/>
  <c r="F289" i="1"/>
  <c r="F281" i="1"/>
  <c r="F273" i="1"/>
  <c r="F265" i="1"/>
  <c r="F353" i="1"/>
  <c r="F441" i="1"/>
  <c r="F433" i="1"/>
  <c r="F425" i="1"/>
  <c r="F417" i="1"/>
  <c r="F409" i="1"/>
  <c r="F401" i="1"/>
  <c r="F393" i="1"/>
  <c r="F385" i="1"/>
  <c r="F377" i="1"/>
  <c r="F369" i="1"/>
  <c r="F361" i="1"/>
  <c r="F449" i="1"/>
  <c r="F537" i="1"/>
  <c r="F529" i="1"/>
  <c r="F521" i="1"/>
  <c r="F513" i="1"/>
  <c r="F505" i="1"/>
  <c r="F497" i="1"/>
  <c r="F489" i="1"/>
  <c r="F481" i="1"/>
  <c r="F473" i="1"/>
  <c r="F465" i="1"/>
  <c r="F457" i="1"/>
  <c r="F60" i="1"/>
  <c r="F52" i="1"/>
  <c r="F88" i="1"/>
  <c r="F80" i="1"/>
  <c r="F108" i="1"/>
  <c r="F100" i="1"/>
  <c r="F160" i="1"/>
  <c r="F152" i="1"/>
  <c r="F144" i="1"/>
  <c r="F136" i="1"/>
  <c r="F128" i="1"/>
  <c r="F208" i="1"/>
  <c r="F200" i="1"/>
  <c r="F192" i="1"/>
  <c r="F184" i="1"/>
  <c r="F176" i="1"/>
  <c r="F256" i="1"/>
  <c r="F248" i="1"/>
  <c r="F240" i="1"/>
  <c r="F232" i="1"/>
  <c r="F224" i="1"/>
  <c r="F352" i="1"/>
  <c r="F344" i="1"/>
  <c r="F336" i="1"/>
  <c r="F328" i="1"/>
  <c r="F320" i="1"/>
  <c r="F312" i="1"/>
  <c r="F304" i="1"/>
  <c r="F296" i="1"/>
  <c r="F288" i="1"/>
  <c r="F280" i="1"/>
  <c r="F272" i="1"/>
  <c r="F448" i="1"/>
  <c r="F440" i="1"/>
  <c r="F432" i="1"/>
  <c r="F424" i="1"/>
  <c r="F416" i="1"/>
  <c r="F408" i="1"/>
  <c r="F400" i="1"/>
  <c r="F392" i="1"/>
  <c r="F384" i="1"/>
  <c r="F376" i="1"/>
  <c r="F368" i="1"/>
  <c r="F544" i="1"/>
  <c r="F536" i="1"/>
  <c r="F528" i="1"/>
  <c r="F520" i="1"/>
  <c r="F512" i="1"/>
  <c r="F504" i="1"/>
  <c r="F496" i="1"/>
  <c r="F488" i="1"/>
  <c r="F480" i="1"/>
  <c r="F472" i="1"/>
  <c r="F464" i="1"/>
  <c r="B164" i="1"/>
  <c r="L164" i="1" s="1"/>
  <c r="C163" i="1"/>
  <c r="B452" i="1"/>
  <c r="L452" i="1" s="1"/>
  <c r="C451" i="1"/>
  <c r="B260" i="1"/>
  <c r="L260" i="1" s="1"/>
  <c r="B211" i="1"/>
  <c r="L211" i="1" s="1"/>
  <c r="C210" i="1"/>
  <c r="C450" i="1"/>
  <c r="M164" i="1" l="1"/>
  <c r="O164" i="1"/>
  <c r="M162" i="1"/>
  <c r="O162" i="1"/>
  <c r="M211" i="1"/>
  <c r="O211" i="1"/>
  <c r="M355" i="1"/>
  <c r="O355" i="1"/>
  <c r="M163" i="1"/>
  <c r="O163" i="1"/>
  <c r="M258" i="1"/>
  <c r="O258" i="1"/>
  <c r="C355" i="1"/>
  <c r="B356" i="1"/>
  <c r="L356" i="1" s="1"/>
  <c r="M354" i="1"/>
  <c r="O354" i="1"/>
  <c r="M260" i="1"/>
  <c r="O260" i="1"/>
  <c r="M114" i="1"/>
  <c r="O114" i="1"/>
  <c r="M452" i="1"/>
  <c r="O452" i="1"/>
  <c r="M450" i="1"/>
  <c r="O450" i="1"/>
  <c r="M451" i="1"/>
  <c r="O451" i="1"/>
  <c r="B116" i="1"/>
  <c r="L115" i="1"/>
  <c r="C259" i="1"/>
  <c r="L259" i="1"/>
  <c r="J49" i="1"/>
  <c r="J47" i="1"/>
  <c r="J44" i="1"/>
  <c r="J43" i="1"/>
  <c r="J42" i="1"/>
  <c r="J48" i="1"/>
  <c r="J41" i="1"/>
  <c r="J45" i="1"/>
  <c r="J46" i="1"/>
  <c r="B261" i="1"/>
  <c r="L261" i="1" s="1"/>
  <c r="C260" i="1"/>
  <c r="C452" i="1"/>
  <c r="B453" i="1"/>
  <c r="L453" i="1" s="1"/>
  <c r="C164" i="1"/>
  <c r="B165" i="1"/>
  <c r="L165" i="1" s="1"/>
  <c r="C211" i="1"/>
  <c r="B212" i="1"/>
  <c r="L212" i="1" s="1"/>
  <c r="B357" i="1"/>
  <c r="L357" i="1" s="1"/>
  <c r="M261" i="1" l="1"/>
  <c r="O261" i="1"/>
  <c r="M356" i="1"/>
  <c r="O356" i="1"/>
  <c r="M212" i="1"/>
  <c r="O212" i="1"/>
  <c r="M115" i="1"/>
  <c r="O115" i="1"/>
  <c r="M357" i="1"/>
  <c r="O357" i="1"/>
  <c r="M165" i="1"/>
  <c r="O165" i="1"/>
  <c r="M259" i="1"/>
  <c r="O259" i="1"/>
  <c r="M453" i="1"/>
  <c r="O453" i="1"/>
  <c r="C356" i="1"/>
  <c r="B117" i="1"/>
  <c r="L116" i="1"/>
  <c r="C116" i="1"/>
  <c r="B166" i="1"/>
  <c r="L166" i="1" s="1"/>
  <c r="C165" i="1"/>
  <c r="B213" i="1"/>
  <c r="L213" i="1" s="1"/>
  <c r="C212" i="1"/>
  <c r="B454" i="1"/>
  <c r="L454" i="1" s="1"/>
  <c r="C453" i="1"/>
  <c r="B358" i="1"/>
  <c r="L358" i="1" s="1"/>
  <c r="C357" i="1"/>
  <c r="B262" i="1"/>
  <c r="L262" i="1" s="1"/>
  <c r="C261" i="1"/>
  <c r="M213" i="1" l="1"/>
  <c r="O213" i="1"/>
  <c r="M116" i="1"/>
  <c r="O116" i="1"/>
  <c r="M262" i="1"/>
  <c r="O262" i="1"/>
  <c r="M166" i="1"/>
  <c r="O166" i="1"/>
  <c r="M454" i="1"/>
  <c r="O454" i="1"/>
  <c r="M358" i="1"/>
  <c r="O358" i="1"/>
  <c r="L117" i="1"/>
  <c r="B118" i="1"/>
  <c r="C117" i="1"/>
  <c r="B455" i="1"/>
  <c r="L455" i="1" s="1"/>
  <c r="C454" i="1"/>
  <c r="B214" i="1"/>
  <c r="L214" i="1" s="1"/>
  <c r="C213" i="1"/>
  <c r="B263" i="1"/>
  <c r="L263" i="1" s="1"/>
  <c r="C262" i="1"/>
  <c r="C358" i="1"/>
  <c r="B359" i="1"/>
  <c r="L359" i="1" s="1"/>
  <c r="B167" i="1"/>
  <c r="L167" i="1" s="1"/>
  <c r="C166" i="1"/>
  <c r="M263" i="1" l="1"/>
  <c r="O263" i="1"/>
  <c r="M455" i="1"/>
  <c r="O455" i="1"/>
  <c r="M117" i="1"/>
  <c r="O117" i="1"/>
  <c r="M359" i="1"/>
  <c r="O359" i="1"/>
  <c r="M214" i="1"/>
  <c r="O214" i="1"/>
  <c r="M167" i="1"/>
  <c r="O167" i="1"/>
  <c r="L118" i="1"/>
  <c r="C118" i="1"/>
  <c r="B119" i="1"/>
  <c r="C263" i="1"/>
  <c r="B264" i="1"/>
  <c r="L264" i="1" s="1"/>
  <c r="B215" i="1"/>
  <c r="L215" i="1" s="1"/>
  <c r="C214" i="1"/>
  <c r="B168" i="1"/>
  <c r="L168" i="1" s="1"/>
  <c r="C167" i="1"/>
  <c r="B360" i="1"/>
  <c r="L360" i="1" s="1"/>
  <c r="C359" i="1"/>
  <c r="B456" i="1"/>
  <c r="L456" i="1" s="1"/>
  <c r="C455" i="1"/>
  <c r="M360" i="1" l="1"/>
  <c r="O360" i="1"/>
  <c r="M118" i="1"/>
  <c r="O118" i="1"/>
  <c r="M215" i="1"/>
  <c r="O215" i="1"/>
  <c r="M456" i="1"/>
  <c r="O456" i="1"/>
  <c r="M168" i="1"/>
  <c r="O168" i="1"/>
  <c r="M264" i="1"/>
  <c r="O264" i="1"/>
  <c r="L119" i="1"/>
  <c r="B120" i="1"/>
  <c r="C119" i="1"/>
  <c r="C456" i="1"/>
  <c r="B457" i="1"/>
  <c r="L457" i="1" s="1"/>
  <c r="B265" i="1"/>
  <c r="L265" i="1" s="1"/>
  <c r="C264" i="1"/>
  <c r="C168" i="1"/>
  <c r="B169" i="1"/>
  <c r="L169" i="1" s="1"/>
  <c r="B216" i="1"/>
  <c r="L216" i="1" s="1"/>
  <c r="C215" i="1"/>
  <c r="C360" i="1"/>
  <c r="B361" i="1"/>
  <c r="L361" i="1" s="1"/>
  <c r="M119" i="1" l="1"/>
  <c r="O119" i="1"/>
  <c r="M216" i="1"/>
  <c r="O216" i="1"/>
  <c r="M169" i="1"/>
  <c r="O169" i="1"/>
  <c r="M265" i="1"/>
  <c r="O265" i="1"/>
  <c r="M361" i="1"/>
  <c r="O361" i="1"/>
  <c r="M457" i="1"/>
  <c r="O457" i="1"/>
  <c r="L120" i="1"/>
  <c r="B121" i="1"/>
  <c r="C120" i="1"/>
  <c r="B170" i="1"/>
  <c r="L170" i="1" s="1"/>
  <c r="C169" i="1"/>
  <c r="B458" i="1"/>
  <c r="L458" i="1" s="1"/>
  <c r="C457" i="1"/>
  <c r="B362" i="1"/>
  <c r="L362" i="1" s="1"/>
  <c r="C361" i="1"/>
  <c r="B266" i="1"/>
  <c r="L266" i="1" s="1"/>
  <c r="C265" i="1"/>
  <c r="C216" i="1"/>
  <c r="B217" i="1"/>
  <c r="L217" i="1" s="1"/>
  <c r="M120" i="1" l="1"/>
  <c r="O120" i="1"/>
  <c r="M170" i="1"/>
  <c r="O170" i="1"/>
  <c r="M362" i="1"/>
  <c r="O362" i="1"/>
  <c r="M266" i="1"/>
  <c r="O266" i="1"/>
  <c r="M458" i="1"/>
  <c r="O458" i="1"/>
  <c r="M217" i="1"/>
  <c r="O217" i="1"/>
  <c r="L121" i="1"/>
  <c r="B122" i="1"/>
  <c r="C121" i="1"/>
  <c r="B171" i="1"/>
  <c r="L171" i="1" s="1"/>
  <c r="C170" i="1"/>
  <c r="B267" i="1"/>
  <c r="L267" i="1" s="1"/>
  <c r="C266" i="1"/>
  <c r="C362" i="1"/>
  <c r="B363" i="1"/>
  <c r="L363" i="1" s="1"/>
  <c r="B459" i="1"/>
  <c r="L459" i="1" s="1"/>
  <c r="C458" i="1"/>
  <c r="B218" i="1"/>
  <c r="L218" i="1" s="1"/>
  <c r="C217" i="1"/>
  <c r="M171" i="1" l="1"/>
  <c r="O171" i="1"/>
  <c r="M363" i="1"/>
  <c r="O363" i="1"/>
  <c r="M121" i="1"/>
  <c r="O121" i="1"/>
  <c r="M459" i="1"/>
  <c r="O459" i="1"/>
  <c r="M267" i="1"/>
  <c r="O267" i="1"/>
  <c r="M218" i="1"/>
  <c r="O218" i="1"/>
  <c r="L122" i="1"/>
  <c r="C122" i="1"/>
  <c r="B123" i="1"/>
  <c r="B364" i="1"/>
  <c r="L364" i="1" s="1"/>
  <c r="C363" i="1"/>
  <c r="C267" i="1"/>
  <c r="B268" i="1"/>
  <c r="L268" i="1" s="1"/>
  <c r="B219" i="1"/>
  <c r="L219" i="1" s="1"/>
  <c r="C218" i="1"/>
  <c r="B460" i="1"/>
  <c r="L460" i="1" s="1"/>
  <c r="C459" i="1"/>
  <c r="B172" i="1"/>
  <c r="L172" i="1" s="1"/>
  <c r="C171" i="1"/>
  <c r="M172" i="1" l="1"/>
  <c r="O172" i="1"/>
  <c r="M122" i="1"/>
  <c r="O122" i="1"/>
  <c r="M460" i="1"/>
  <c r="O460" i="1"/>
  <c r="M219" i="1"/>
  <c r="O219" i="1"/>
  <c r="M364" i="1"/>
  <c r="O364" i="1"/>
  <c r="M268" i="1"/>
  <c r="O268" i="1"/>
  <c r="L123" i="1"/>
  <c r="B124" i="1"/>
  <c r="C123" i="1"/>
  <c r="B269" i="1"/>
  <c r="L269" i="1" s="1"/>
  <c r="C268" i="1"/>
  <c r="B365" i="1"/>
  <c r="L365" i="1" s="1"/>
  <c r="C364" i="1"/>
  <c r="B220" i="1"/>
  <c r="L220" i="1" s="1"/>
  <c r="C219" i="1"/>
  <c r="C172" i="1"/>
  <c r="B173" i="1"/>
  <c r="L173" i="1" s="1"/>
  <c r="C460" i="1"/>
  <c r="B461" i="1"/>
  <c r="L461" i="1" s="1"/>
  <c r="M173" i="1" l="1"/>
  <c r="O173" i="1"/>
  <c r="M123" i="1"/>
  <c r="O123" i="1"/>
  <c r="M269" i="1"/>
  <c r="O269" i="1"/>
  <c r="M220" i="1"/>
  <c r="O220" i="1"/>
  <c r="M365" i="1"/>
  <c r="O365" i="1"/>
  <c r="M461" i="1"/>
  <c r="O461" i="1"/>
  <c r="L124" i="1"/>
  <c r="B125" i="1"/>
  <c r="C124" i="1"/>
  <c r="B221" i="1"/>
  <c r="L221" i="1" s="1"/>
  <c r="C220" i="1"/>
  <c r="B366" i="1"/>
  <c r="L366" i="1" s="1"/>
  <c r="C365" i="1"/>
  <c r="B174" i="1"/>
  <c r="L174" i="1" s="1"/>
  <c r="C173" i="1"/>
  <c r="B462" i="1"/>
  <c r="L462" i="1" s="1"/>
  <c r="C461" i="1"/>
  <c r="B270" i="1"/>
  <c r="L270" i="1" s="1"/>
  <c r="C269" i="1"/>
  <c r="M124" i="1" l="1"/>
  <c r="O124" i="1"/>
  <c r="M462" i="1"/>
  <c r="O462" i="1"/>
  <c r="M221" i="1"/>
  <c r="O221" i="1"/>
  <c r="M366" i="1"/>
  <c r="O366" i="1"/>
  <c r="M270" i="1"/>
  <c r="O270" i="1"/>
  <c r="M174" i="1"/>
  <c r="O174" i="1"/>
  <c r="L125" i="1"/>
  <c r="B126" i="1"/>
  <c r="C125" i="1"/>
  <c r="B175" i="1"/>
  <c r="L175" i="1" s="1"/>
  <c r="C174" i="1"/>
  <c r="C366" i="1"/>
  <c r="B367" i="1"/>
  <c r="L367" i="1" s="1"/>
  <c r="B271" i="1"/>
  <c r="L271" i="1" s="1"/>
  <c r="C270" i="1"/>
  <c r="B463" i="1"/>
  <c r="L463" i="1" s="1"/>
  <c r="C462" i="1"/>
  <c r="C221" i="1"/>
  <c r="B222" i="1"/>
  <c r="L222" i="1" s="1"/>
  <c r="M125" i="1" l="1"/>
  <c r="O125" i="1"/>
  <c r="M271" i="1"/>
  <c r="O271" i="1"/>
  <c r="M463" i="1"/>
  <c r="O463" i="1"/>
  <c r="M367" i="1"/>
  <c r="O367" i="1"/>
  <c r="M175" i="1"/>
  <c r="O175" i="1"/>
  <c r="M222" i="1"/>
  <c r="O222" i="1"/>
  <c r="L126" i="1"/>
  <c r="C126" i="1"/>
  <c r="B127" i="1"/>
  <c r="C271" i="1"/>
  <c r="B272" i="1"/>
  <c r="L272" i="1" s="1"/>
  <c r="B368" i="1"/>
  <c r="L368" i="1" s="1"/>
  <c r="C367" i="1"/>
  <c r="B223" i="1"/>
  <c r="L223" i="1" s="1"/>
  <c r="C222" i="1"/>
  <c r="B464" i="1"/>
  <c r="L464" i="1" s="1"/>
  <c r="C463" i="1"/>
  <c r="B176" i="1"/>
  <c r="L176" i="1" s="1"/>
  <c r="C175" i="1"/>
  <c r="M176" i="1" l="1"/>
  <c r="O176" i="1"/>
  <c r="M464" i="1"/>
  <c r="O464" i="1"/>
  <c r="M223" i="1"/>
  <c r="O223" i="1"/>
  <c r="M368" i="1"/>
  <c r="O368" i="1"/>
  <c r="M126" i="1"/>
  <c r="O126" i="1"/>
  <c r="M272" i="1"/>
  <c r="O272" i="1"/>
  <c r="L127" i="1"/>
  <c r="C127" i="1"/>
  <c r="B128" i="1"/>
  <c r="B369" i="1"/>
  <c r="L369" i="1" s="1"/>
  <c r="C368" i="1"/>
  <c r="B273" i="1"/>
  <c r="L273" i="1" s="1"/>
  <c r="C272" i="1"/>
  <c r="B224" i="1"/>
  <c r="L224" i="1" s="1"/>
  <c r="C223" i="1"/>
  <c r="C176" i="1"/>
  <c r="B177" i="1"/>
  <c r="L177" i="1" s="1"/>
  <c r="C464" i="1"/>
  <c r="B465" i="1"/>
  <c r="L465" i="1" s="1"/>
  <c r="M127" i="1" l="1"/>
  <c r="O127" i="1"/>
  <c r="M224" i="1"/>
  <c r="O224" i="1"/>
  <c r="M177" i="1"/>
  <c r="O177" i="1"/>
  <c r="M273" i="1"/>
  <c r="O273" i="1"/>
  <c r="M369" i="1"/>
  <c r="O369" i="1"/>
  <c r="M465" i="1"/>
  <c r="O465" i="1"/>
  <c r="L128" i="1"/>
  <c r="C128" i="1"/>
  <c r="B129" i="1"/>
  <c r="B274" i="1"/>
  <c r="L274" i="1" s="1"/>
  <c r="C273" i="1"/>
  <c r="B225" i="1"/>
  <c r="L225" i="1" s="1"/>
  <c r="C224" i="1"/>
  <c r="B370" i="1"/>
  <c r="L370" i="1" s="1"/>
  <c r="C369" i="1"/>
  <c r="B178" i="1"/>
  <c r="L178" i="1" s="1"/>
  <c r="C177" i="1"/>
  <c r="B466" i="1"/>
  <c r="L466" i="1" s="1"/>
  <c r="C465" i="1"/>
  <c r="M128" i="1" l="1"/>
  <c r="O128" i="1"/>
  <c r="M274" i="1"/>
  <c r="O274" i="1"/>
  <c r="M466" i="1"/>
  <c r="O466" i="1"/>
  <c r="M178" i="1"/>
  <c r="O178" i="1"/>
  <c r="M225" i="1"/>
  <c r="O225" i="1"/>
  <c r="M370" i="1"/>
  <c r="O370" i="1"/>
  <c r="L129" i="1"/>
  <c r="C129" i="1"/>
  <c r="B130" i="1"/>
  <c r="B467" i="1"/>
  <c r="L467" i="1" s="1"/>
  <c r="C466" i="1"/>
  <c r="C370" i="1"/>
  <c r="B371" i="1"/>
  <c r="L371" i="1" s="1"/>
  <c r="B179" i="1"/>
  <c r="L179" i="1" s="1"/>
  <c r="C178" i="1"/>
  <c r="B226" i="1"/>
  <c r="L226" i="1" s="1"/>
  <c r="C225" i="1"/>
  <c r="B275" i="1"/>
  <c r="L275" i="1" s="1"/>
  <c r="C274" i="1"/>
  <c r="M467" i="1" l="1"/>
  <c r="O467" i="1"/>
  <c r="M129" i="1"/>
  <c r="O129" i="1"/>
  <c r="M226" i="1"/>
  <c r="O226" i="1"/>
  <c r="M275" i="1"/>
  <c r="O275" i="1"/>
  <c r="M371" i="1"/>
  <c r="O371" i="1"/>
  <c r="M179" i="1"/>
  <c r="O179" i="1"/>
  <c r="L130" i="1"/>
  <c r="B131" i="1"/>
  <c r="C130" i="1"/>
  <c r="C275" i="1"/>
  <c r="B276" i="1"/>
  <c r="L276" i="1" s="1"/>
  <c r="B180" i="1"/>
  <c r="L180" i="1" s="1"/>
  <c r="C179" i="1"/>
  <c r="B372" i="1"/>
  <c r="L372" i="1" s="1"/>
  <c r="C371" i="1"/>
  <c r="B227" i="1"/>
  <c r="L227" i="1" s="1"/>
  <c r="C226" i="1"/>
  <c r="B468" i="1"/>
  <c r="L468" i="1" s="1"/>
  <c r="C467" i="1"/>
  <c r="M468" i="1" l="1"/>
  <c r="O468" i="1"/>
  <c r="M130" i="1"/>
  <c r="O130" i="1"/>
  <c r="M227" i="1"/>
  <c r="O227" i="1"/>
  <c r="M372" i="1"/>
  <c r="O372" i="1"/>
  <c r="M180" i="1"/>
  <c r="O180" i="1"/>
  <c r="M276" i="1"/>
  <c r="O276" i="1"/>
  <c r="L131" i="1"/>
  <c r="B132" i="1"/>
  <c r="C131" i="1"/>
  <c r="C227" i="1"/>
  <c r="B228" i="1"/>
  <c r="L228" i="1" s="1"/>
  <c r="C468" i="1"/>
  <c r="B469" i="1"/>
  <c r="L469" i="1" s="1"/>
  <c r="B373" i="1"/>
  <c r="L373" i="1" s="1"/>
  <c r="C372" i="1"/>
  <c r="C180" i="1"/>
  <c r="B181" i="1"/>
  <c r="L181" i="1" s="1"/>
  <c r="B277" i="1"/>
  <c r="L277" i="1" s="1"/>
  <c r="C276" i="1"/>
  <c r="M131" i="1" l="1"/>
  <c r="O131" i="1"/>
  <c r="M373" i="1"/>
  <c r="O373" i="1"/>
  <c r="M181" i="1"/>
  <c r="O181" i="1"/>
  <c r="M469" i="1"/>
  <c r="O469" i="1"/>
  <c r="M277" i="1"/>
  <c r="O277" i="1"/>
  <c r="M228" i="1"/>
  <c r="O228" i="1"/>
  <c r="L132" i="1"/>
  <c r="B133" i="1"/>
  <c r="C132" i="1"/>
  <c r="B374" i="1"/>
  <c r="L374" i="1" s="1"/>
  <c r="C373" i="1"/>
  <c r="B470" i="1"/>
  <c r="L470" i="1" s="1"/>
  <c r="C469" i="1"/>
  <c r="B229" i="1"/>
  <c r="L229" i="1" s="1"/>
  <c r="C228" i="1"/>
  <c r="B278" i="1"/>
  <c r="L278" i="1" s="1"/>
  <c r="C277" i="1"/>
  <c r="B182" i="1"/>
  <c r="L182" i="1" s="1"/>
  <c r="C181" i="1"/>
  <c r="M374" i="1" l="1"/>
  <c r="O374" i="1"/>
  <c r="M229" i="1"/>
  <c r="O229" i="1"/>
  <c r="M278" i="1"/>
  <c r="O278" i="1"/>
  <c r="M132" i="1"/>
  <c r="O132" i="1"/>
  <c r="M470" i="1"/>
  <c r="O470" i="1"/>
  <c r="M182" i="1"/>
  <c r="O182" i="1"/>
  <c r="L133" i="1"/>
  <c r="B134" i="1"/>
  <c r="C133" i="1"/>
  <c r="B183" i="1"/>
  <c r="L183" i="1" s="1"/>
  <c r="C182" i="1"/>
  <c r="B279" i="1"/>
  <c r="L279" i="1" s="1"/>
  <c r="C278" i="1"/>
  <c r="B471" i="1"/>
  <c r="L471" i="1" s="1"/>
  <c r="C470" i="1"/>
  <c r="B230" i="1"/>
  <c r="L230" i="1" s="1"/>
  <c r="C229" i="1"/>
  <c r="C374" i="1"/>
  <c r="B375" i="1"/>
  <c r="L375" i="1" s="1"/>
  <c r="M230" i="1" l="1"/>
  <c r="O230" i="1"/>
  <c r="M471" i="1"/>
  <c r="O471" i="1"/>
  <c r="M183" i="1"/>
  <c r="O183" i="1"/>
  <c r="M133" i="1"/>
  <c r="O133" i="1"/>
  <c r="M279" i="1"/>
  <c r="O279" i="1"/>
  <c r="M375" i="1"/>
  <c r="O375" i="1"/>
  <c r="L134" i="1"/>
  <c r="C134" i="1"/>
  <c r="B135" i="1"/>
  <c r="B231" i="1"/>
  <c r="L231" i="1" s="1"/>
  <c r="C230" i="1"/>
  <c r="B472" i="1"/>
  <c r="L472" i="1" s="1"/>
  <c r="C471" i="1"/>
  <c r="B376" i="1"/>
  <c r="L376" i="1" s="1"/>
  <c r="C375" i="1"/>
  <c r="C279" i="1"/>
  <c r="B280" i="1"/>
  <c r="L280" i="1" s="1"/>
  <c r="B184" i="1"/>
  <c r="L184" i="1" s="1"/>
  <c r="C183" i="1"/>
  <c r="M184" i="1" l="1"/>
  <c r="O184" i="1"/>
  <c r="M376" i="1"/>
  <c r="O376" i="1"/>
  <c r="M280" i="1"/>
  <c r="O280" i="1"/>
  <c r="M472" i="1"/>
  <c r="O472" i="1"/>
  <c r="M231" i="1"/>
  <c r="O231" i="1"/>
  <c r="M134" i="1"/>
  <c r="O134" i="1"/>
  <c r="L135" i="1"/>
  <c r="C135" i="1"/>
  <c r="B136" i="1"/>
  <c r="B281" i="1"/>
  <c r="L281" i="1" s="1"/>
  <c r="C280" i="1"/>
  <c r="B377" i="1"/>
  <c r="L377" i="1" s="1"/>
  <c r="C376" i="1"/>
  <c r="C184" i="1"/>
  <c r="B185" i="1"/>
  <c r="L185" i="1" s="1"/>
  <c r="C472" i="1"/>
  <c r="B473" i="1"/>
  <c r="L473" i="1" s="1"/>
  <c r="B232" i="1"/>
  <c r="L232" i="1" s="1"/>
  <c r="C231" i="1"/>
  <c r="M281" i="1" l="1"/>
  <c r="O281" i="1"/>
  <c r="M232" i="1"/>
  <c r="O232" i="1"/>
  <c r="M473" i="1"/>
  <c r="O473" i="1"/>
  <c r="M185" i="1"/>
  <c r="O185" i="1"/>
  <c r="M377" i="1"/>
  <c r="O377" i="1"/>
  <c r="M135" i="1"/>
  <c r="O135" i="1"/>
  <c r="L136" i="1"/>
  <c r="C136" i="1"/>
  <c r="B137" i="1"/>
  <c r="B186" i="1"/>
  <c r="L186" i="1" s="1"/>
  <c r="C185" i="1"/>
  <c r="B233" i="1"/>
  <c r="L233" i="1" s="1"/>
  <c r="C232" i="1"/>
  <c r="B474" i="1"/>
  <c r="L474" i="1" s="1"/>
  <c r="C473" i="1"/>
  <c r="B378" i="1"/>
  <c r="L378" i="1" s="1"/>
  <c r="C377" i="1"/>
  <c r="B282" i="1"/>
  <c r="L282" i="1" s="1"/>
  <c r="C281" i="1"/>
  <c r="M136" i="1" l="1"/>
  <c r="O136" i="1"/>
  <c r="M282" i="1"/>
  <c r="O282" i="1"/>
  <c r="M378" i="1"/>
  <c r="O378" i="1"/>
  <c r="M233" i="1"/>
  <c r="O233" i="1"/>
  <c r="M186" i="1"/>
  <c r="O186" i="1"/>
  <c r="M474" i="1"/>
  <c r="O474" i="1"/>
  <c r="L137" i="1"/>
  <c r="B138" i="1"/>
  <c r="C137" i="1"/>
  <c r="B187" i="1"/>
  <c r="L187" i="1" s="1"/>
  <c r="C186" i="1"/>
  <c r="B475" i="1"/>
  <c r="L475" i="1" s="1"/>
  <c r="C474" i="1"/>
  <c r="C378" i="1"/>
  <c r="B379" i="1"/>
  <c r="L379" i="1" s="1"/>
  <c r="B283" i="1"/>
  <c r="L283" i="1" s="1"/>
  <c r="C282" i="1"/>
  <c r="B234" i="1"/>
  <c r="L234" i="1" s="1"/>
  <c r="C233" i="1"/>
  <c r="M379" i="1" l="1"/>
  <c r="O379" i="1"/>
  <c r="M283" i="1"/>
  <c r="O283" i="1"/>
  <c r="M187" i="1"/>
  <c r="O187" i="1"/>
  <c r="M137" i="1"/>
  <c r="O137" i="1"/>
  <c r="M475" i="1"/>
  <c r="O475" i="1"/>
  <c r="M234" i="1"/>
  <c r="O234" i="1"/>
  <c r="L138" i="1"/>
  <c r="C138" i="1"/>
  <c r="B139" i="1"/>
  <c r="B188" i="1"/>
  <c r="L188" i="1" s="1"/>
  <c r="C187" i="1"/>
  <c r="C283" i="1"/>
  <c r="B284" i="1"/>
  <c r="L284" i="1" s="1"/>
  <c r="B380" i="1"/>
  <c r="L380" i="1" s="1"/>
  <c r="C379" i="1"/>
  <c r="B476" i="1"/>
  <c r="L476" i="1" s="1"/>
  <c r="C475" i="1"/>
  <c r="B235" i="1"/>
  <c r="L235" i="1" s="1"/>
  <c r="C234" i="1"/>
  <c r="M235" i="1" l="1"/>
  <c r="O235" i="1"/>
  <c r="M476" i="1"/>
  <c r="O476" i="1"/>
  <c r="M188" i="1"/>
  <c r="O188" i="1"/>
  <c r="M138" i="1"/>
  <c r="O138" i="1"/>
  <c r="M380" i="1"/>
  <c r="O380" i="1"/>
  <c r="M284" i="1"/>
  <c r="O284" i="1"/>
  <c r="L139" i="1"/>
  <c r="B140" i="1"/>
  <c r="C139" i="1"/>
  <c r="B236" i="1"/>
  <c r="L236" i="1" s="1"/>
  <c r="C235" i="1"/>
  <c r="B285" i="1"/>
  <c r="L285" i="1" s="1"/>
  <c r="C284" i="1"/>
  <c r="B381" i="1"/>
  <c r="L381" i="1" s="1"/>
  <c r="C380" i="1"/>
  <c r="C476" i="1"/>
  <c r="B477" i="1"/>
  <c r="L477" i="1" s="1"/>
  <c r="C188" i="1"/>
  <c r="B189" i="1"/>
  <c r="L189" i="1" s="1"/>
  <c r="M381" i="1" l="1"/>
  <c r="O381" i="1"/>
  <c r="M236" i="1"/>
  <c r="O236" i="1"/>
  <c r="M285" i="1"/>
  <c r="O285" i="1"/>
  <c r="M477" i="1"/>
  <c r="O477" i="1"/>
  <c r="M139" i="1"/>
  <c r="O139" i="1"/>
  <c r="M189" i="1"/>
  <c r="O189" i="1"/>
  <c r="L140" i="1"/>
  <c r="B141" i="1"/>
  <c r="C140" i="1"/>
  <c r="B382" i="1"/>
  <c r="L382" i="1" s="1"/>
  <c r="C381" i="1"/>
  <c r="B190" i="1"/>
  <c r="L190" i="1" s="1"/>
  <c r="C189" i="1"/>
  <c r="B478" i="1"/>
  <c r="L478" i="1" s="1"/>
  <c r="C477" i="1"/>
  <c r="B286" i="1"/>
  <c r="L286" i="1" s="1"/>
  <c r="C285" i="1"/>
  <c r="B237" i="1"/>
  <c r="L237" i="1" s="1"/>
  <c r="C236" i="1"/>
  <c r="M286" i="1" l="1"/>
  <c r="O286" i="1"/>
  <c r="M237" i="1"/>
  <c r="O237" i="1"/>
  <c r="M140" i="1"/>
  <c r="O140" i="1"/>
  <c r="M190" i="1"/>
  <c r="O190" i="1"/>
  <c r="M382" i="1"/>
  <c r="O382" i="1"/>
  <c r="M478" i="1"/>
  <c r="O478" i="1"/>
  <c r="L141" i="1"/>
  <c r="C141" i="1"/>
  <c r="B142" i="1"/>
  <c r="B479" i="1"/>
  <c r="L479" i="1" s="1"/>
  <c r="C478" i="1"/>
  <c r="B287" i="1"/>
  <c r="L287" i="1" s="1"/>
  <c r="C286" i="1"/>
  <c r="C237" i="1"/>
  <c r="B238" i="1"/>
  <c r="L238" i="1" s="1"/>
  <c r="B191" i="1"/>
  <c r="L191" i="1" s="1"/>
  <c r="C190" i="1"/>
  <c r="C382" i="1"/>
  <c r="B383" i="1"/>
  <c r="L383" i="1" s="1"/>
  <c r="M191" i="1" l="1"/>
  <c r="O191" i="1"/>
  <c r="M238" i="1"/>
  <c r="O238" i="1"/>
  <c r="M287" i="1"/>
  <c r="O287" i="1"/>
  <c r="M479" i="1"/>
  <c r="O479" i="1"/>
  <c r="M141" i="1"/>
  <c r="O141" i="1"/>
  <c r="M383" i="1"/>
  <c r="O383" i="1"/>
  <c r="L142" i="1"/>
  <c r="C142" i="1"/>
  <c r="B143" i="1"/>
  <c r="B239" i="1"/>
  <c r="L239" i="1" s="1"/>
  <c r="C238" i="1"/>
  <c r="B192" i="1"/>
  <c r="L192" i="1" s="1"/>
  <c r="C191" i="1"/>
  <c r="B384" i="1"/>
  <c r="L384" i="1" s="1"/>
  <c r="C383" i="1"/>
  <c r="C287" i="1"/>
  <c r="B288" i="1"/>
  <c r="L288" i="1" s="1"/>
  <c r="B480" i="1"/>
  <c r="L480" i="1" s="1"/>
  <c r="C479" i="1"/>
  <c r="M239" i="1" l="1"/>
  <c r="O239" i="1"/>
  <c r="M142" i="1"/>
  <c r="O142" i="1"/>
  <c r="M288" i="1"/>
  <c r="O288" i="1"/>
  <c r="M480" i="1"/>
  <c r="O480" i="1"/>
  <c r="M192" i="1"/>
  <c r="O192" i="1"/>
  <c r="M384" i="1"/>
  <c r="O384" i="1"/>
  <c r="L143" i="1"/>
  <c r="B144" i="1"/>
  <c r="C143" i="1"/>
  <c r="C384" i="1"/>
  <c r="B385" i="1"/>
  <c r="L385" i="1" s="1"/>
  <c r="C192" i="1"/>
  <c r="B193" i="1"/>
  <c r="L193" i="1" s="1"/>
  <c r="B289" i="1"/>
  <c r="L289" i="1" s="1"/>
  <c r="C288" i="1"/>
  <c r="C480" i="1"/>
  <c r="B481" i="1"/>
  <c r="L481" i="1" s="1"/>
  <c r="C239" i="1"/>
  <c r="B240" i="1"/>
  <c r="L240" i="1" s="1"/>
  <c r="M481" i="1" l="1"/>
  <c r="O481" i="1"/>
  <c r="M143" i="1"/>
  <c r="O143" i="1"/>
  <c r="M289" i="1"/>
  <c r="O289" i="1"/>
  <c r="M193" i="1"/>
  <c r="O193" i="1"/>
  <c r="M240" i="1"/>
  <c r="O240" i="1"/>
  <c r="M385" i="1"/>
  <c r="O385" i="1"/>
  <c r="L144" i="1"/>
  <c r="C144" i="1"/>
  <c r="B145" i="1"/>
  <c r="B290" i="1"/>
  <c r="L290" i="1" s="1"/>
  <c r="C289" i="1"/>
  <c r="B241" i="1"/>
  <c r="L241" i="1" s="1"/>
  <c r="C240" i="1"/>
  <c r="B386" i="1"/>
  <c r="L386" i="1" s="1"/>
  <c r="C385" i="1"/>
  <c r="B194" i="1"/>
  <c r="L194" i="1" s="1"/>
  <c r="C193" i="1"/>
  <c r="B482" i="1"/>
  <c r="L482" i="1" s="1"/>
  <c r="C481" i="1"/>
  <c r="M290" i="1" l="1"/>
  <c r="O290" i="1"/>
  <c r="M482" i="1"/>
  <c r="O482" i="1"/>
  <c r="M386" i="1"/>
  <c r="O386" i="1"/>
  <c r="M144" i="1"/>
  <c r="O144" i="1"/>
  <c r="M241" i="1"/>
  <c r="O241" i="1"/>
  <c r="M194" i="1"/>
  <c r="O194" i="1"/>
  <c r="L145" i="1"/>
  <c r="B146" i="1"/>
  <c r="C145" i="1"/>
  <c r="C386" i="1"/>
  <c r="B387" i="1"/>
  <c r="L387" i="1" s="1"/>
  <c r="C241" i="1"/>
  <c r="B242" i="1"/>
  <c r="L242" i="1" s="1"/>
  <c r="B195" i="1"/>
  <c r="L195" i="1" s="1"/>
  <c r="C194" i="1"/>
  <c r="B483" i="1"/>
  <c r="L483" i="1" s="1"/>
  <c r="C482" i="1"/>
  <c r="B291" i="1"/>
  <c r="L291" i="1" s="1"/>
  <c r="C290" i="1"/>
  <c r="M195" i="1" l="1"/>
  <c r="O195" i="1"/>
  <c r="M483" i="1"/>
  <c r="O483" i="1"/>
  <c r="M242" i="1"/>
  <c r="O242" i="1"/>
  <c r="M145" i="1"/>
  <c r="O145" i="1"/>
  <c r="M291" i="1"/>
  <c r="O291" i="1"/>
  <c r="M387" i="1"/>
  <c r="O387" i="1"/>
  <c r="L146" i="1"/>
  <c r="B147" i="1"/>
  <c r="C146" i="1"/>
  <c r="B196" i="1"/>
  <c r="L196" i="1" s="1"/>
  <c r="C195" i="1"/>
  <c r="B484" i="1"/>
  <c r="L484" i="1" s="1"/>
  <c r="C483" i="1"/>
  <c r="B243" i="1"/>
  <c r="L243" i="1" s="1"/>
  <c r="C242" i="1"/>
  <c r="B388" i="1"/>
  <c r="L388" i="1" s="1"/>
  <c r="C387" i="1"/>
  <c r="C291" i="1"/>
  <c r="B292" i="1"/>
  <c r="L292" i="1" s="1"/>
  <c r="M196" i="1" l="1"/>
  <c r="O196" i="1"/>
  <c r="M243" i="1"/>
  <c r="O243" i="1"/>
  <c r="M146" i="1"/>
  <c r="O146" i="1"/>
  <c r="M484" i="1"/>
  <c r="O484" i="1"/>
  <c r="M388" i="1"/>
  <c r="O388" i="1"/>
  <c r="M292" i="1"/>
  <c r="O292" i="1"/>
  <c r="L147" i="1"/>
  <c r="C147" i="1"/>
  <c r="B148" i="1"/>
  <c r="B244" i="1"/>
  <c r="L244" i="1" s="1"/>
  <c r="C243" i="1"/>
  <c r="B389" i="1"/>
  <c r="L389" i="1" s="1"/>
  <c r="C388" i="1"/>
  <c r="C484" i="1"/>
  <c r="B485" i="1"/>
  <c r="L485" i="1" s="1"/>
  <c r="B293" i="1"/>
  <c r="L293" i="1" s="1"/>
  <c r="C292" i="1"/>
  <c r="C196" i="1"/>
  <c r="B197" i="1"/>
  <c r="L197" i="1" s="1"/>
  <c r="M244" i="1" l="1"/>
  <c r="O244" i="1"/>
  <c r="M293" i="1"/>
  <c r="O293" i="1"/>
  <c r="M147" i="1"/>
  <c r="O147" i="1"/>
  <c r="M389" i="1"/>
  <c r="O389" i="1"/>
  <c r="M485" i="1"/>
  <c r="O485" i="1"/>
  <c r="M197" i="1"/>
  <c r="O197" i="1"/>
  <c r="L148" i="1"/>
  <c r="B149" i="1"/>
  <c r="C148" i="1"/>
  <c r="B198" i="1"/>
  <c r="L198" i="1" s="1"/>
  <c r="C197" i="1"/>
  <c r="B486" i="1"/>
  <c r="L486" i="1" s="1"/>
  <c r="C485" i="1"/>
  <c r="B390" i="1"/>
  <c r="L390" i="1" s="1"/>
  <c r="C389" i="1"/>
  <c r="B294" i="1"/>
  <c r="L294" i="1" s="1"/>
  <c r="C293" i="1"/>
  <c r="B245" i="1"/>
  <c r="L245" i="1" s="1"/>
  <c r="C244" i="1"/>
  <c r="M148" i="1" l="1"/>
  <c r="O148" i="1"/>
  <c r="M390" i="1"/>
  <c r="O390" i="1"/>
  <c r="M245" i="1"/>
  <c r="O245" i="1"/>
  <c r="M294" i="1"/>
  <c r="O294" i="1"/>
  <c r="M486" i="1"/>
  <c r="O486" i="1"/>
  <c r="M198" i="1"/>
  <c r="O198" i="1"/>
  <c r="L149" i="1"/>
  <c r="C149" i="1"/>
  <c r="B150" i="1"/>
  <c r="C390" i="1"/>
  <c r="B391" i="1"/>
  <c r="L391" i="1" s="1"/>
  <c r="B295" i="1"/>
  <c r="L295" i="1" s="1"/>
  <c r="C294" i="1"/>
  <c r="B487" i="1"/>
  <c r="L487" i="1" s="1"/>
  <c r="C486" i="1"/>
  <c r="C245" i="1"/>
  <c r="B246" i="1"/>
  <c r="L246" i="1" s="1"/>
  <c r="B199" i="1"/>
  <c r="L199" i="1" s="1"/>
  <c r="C198" i="1"/>
  <c r="M199" i="1" l="1"/>
  <c r="O199" i="1"/>
  <c r="M246" i="1"/>
  <c r="O246" i="1"/>
  <c r="M487" i="1"/>
  <c r="O487" i="1"/>
  <c r="M295" i="1"/>
  <c r="O295" i="1"/>
  <c r="M149" i="1"/>
  <c r="O149" i="1"/>
  <c r="M391" i="1"/>
  <c r="O391" i="1"/>
  <c r="L150" i="1"/>
  <c r="B151" i="1"/>
  <c r="C150" i="1"/>
  <c r="B488" i="1"/>
  <c r="L488" i="1" s="1"/>
  <c r="C487" i="1"/>
  <c r="B200" i="1"/>
  <c r="L200" i="1" s="1"/>
  <c r="C199" i="1"/>
  <c r="C295" i="1"/>
  <c r="B296" i="1"/>
  <c r="L296" i="1" s="1"/>
  <c r="B247" i="1"/>
  <c r="L247" i="1" s="1"/>
  <c r="C246" i="1"/>
  <c r="B392" i="1"/>
  <c r="L392" i="1" s="1"/>
  <c r="C391" i="1"/>
  <c r="M392" i="1" l="1"/>
  <c r="O392" i="1"/>
  <c r="M296" i="1"/>
  <c r="O296" i="1"/>
  <c r="M247" i="1"/>
  <c r="O247" i="1"/>
  <c r="M488" i="1"/>
  <c r="O488" i="1"/>
  <c r="M200" i="1"/>
  <c r="O200" i="1"/>
  <c r="M150" i="1"/>
  <c r="O150" i="1"/>
  <c r="L151" i="1"/>
  <c r="B152" i="1"/>
  <c r="C151" i="1"/>
  <c r="B248" i="1"/>
  <c r="L248" i="1" s="1"/>
  <c r="C247" i="1"/>
  <c r="C200" i="1"/>
  <c r="B201" i="1"/>
  <c r="L201" i="1" s="1"/>
  <c r="C488" i="1"/>
  <c r="B489" i="1"/>
  <c r="L489" i="1" s="1"/>
  <c r="B297" i="1"/>
  <c r="L297" i="1" s="1"/>
  <c r="C296" i="1"/>
  <c r="C392" i="1"/>
  <c r="B393" i="1"/>
  <c r="L393" i="1" s="1"/>
  <c r="M489" i="1" l="1"/>
  <c r="O489" i="1"/>
  <c r="M151" i="1"/>
  <c r="O151" i="1"/>
  <c r="M248" i="1"/>
  <c r="O248" i="1"/>
  <c r="M201" i="1"/>
  <c r="O201" i="1"/>
  <c r="M297" i="1"/>
  <c r="O297" i="1"/>
  <c r="M393" i="1"/>
  <c r="O393" i="1"/>
  <c r="L152" i="1"/>
  <c r="B153" i="1"/>
  <c r="C152" i="1"/>
  <c r="B298" i="1"/>
  <c r="L298" i="1" s="1"/>
  <c r="C297" i="1"/>
  <c r="B490" i="1"/>
  <c r="L490" i="1" s="1"/>
  <c r="C489" i="1"/>
  <c r="B394" i="1"/>
  <c r="L394" i="1" s="1"/>
  <c r="C393" i="1"/>
  <c r="B202" i="1"/>
  <c r="L202" i="1" s="1"/>
  <c r="C201" i="1"/>
  <c r="B249" i="1"/>
  <c r="L249" i="1" s="1"/>
  <c r="C248" i="1"/>
  <c r="M298" i="1" l="1"/>
  <c r="O298" i="1"/>
  <c r="M152" i="1"/>
  <c r="O152" i="1"/>
  <c r="M249" i="1"/>
  <c r="O249" i="1"/>
  <c r="M202" i="1"/>
  <c r="O202" i="1"/>
  <c r="M490" i="1"/>
  <c r="O490" i="1"/>
  <c r="M394" i="1"/>
  <c r="O394" i="1"/>
  <c r="L153" i="1"/>
  <c r="B154" i="1"/>
  <c r="C153" i="1"/>
  <c r="C394" i="1"/>
  <c r="B395" i="1"/>
  <c r="L395" i="1" s="1"/>
  <c r="B203" i="1"/>
  <c r="L203" i="1" s="1"/>
  <c r="C202" i="1"/>
  <c r="B491" i="1"/>
  <c r="L491" i="1" s="1"/>
  <c r="C490" i="1"/>
  <c r="B299" i="1"/>
  <c r="L299" i="1" s="1"/>
  <c r="C298" i="1"/>
  <c r="C249" i="1"/>
  <c r="B250" i="1"/>
  <c r="L250" i="1" s="1"/>
  <c r="M491" i="1" l="1"/>
  <c r="O491" i="1"/>
  <c r="M299" i="1"/>
  <c r="O299" i="1"/>
  <c r="M153" i="1"/>
  <c r="O153" i="1"/>
  <c r="M203" i="1"/>
  <c r="O203" i="1"/>
  <c r="M250" i="1"/>
  <c r="O250" i="1"/>
  <c r="M395" i="1"/>
  <c r="O395" i="1"/>
  <c r="L154" i="1"/>
  <c r="C154" i="1"/>
  <c r="B155" i="1"/>
  <c r="B396" i="1"/>
  <c r="L396" i="1" s="1"/>
  <c r="C395" i="1"/>
  <c r="B204" i="1"/>
  <c r="L204" i="1" s="1"/>
  <c r="C203" i="1"/>
  <c r="C299" i="1"/>
  <c r="B300" i="1"/>
  <c r="L300" i="1" s="1"/>
  <c r="B492" i="1"/>
  <c r="L492" i="1" s="1"/>
  <c r="C491" i="1"/>
  <c r="B251" i="1"/>
  <c r="L251" i="1" s="1"/>
  <c r="C250" i="1"/>
  <c r="M251" i="1" l="1"/>
  <c r="O251" i="1"/>
  <c r="M154" i="1"/>
  <c r="O154" i="1"/>
  <c r="M492" i="1"/>
  <c r="O492" i="1"/>
  <c r="M396" i="1"/>
  <c r="O396" i="1"/>
  <c r="M204" i="1"/>
  <c r="O204" i="1"/>
  <c r="M300" i="1"/>
  <c r="O300" i="1"/>
  <c r="L155" i="1"/>
  <c r="C155" i="1"/>
  <c r="B156" i="1"/>
  <c r="B301" i="1"/>
  <c r="L301" i="1" s="1"/>
  <c r="C300" i="1"/>
  <c r="C492" i="1"/>
  <c r="B493" i="1"/>
  <c r="L493" i="1" s="1"/>
  <c r="C204" i="1"/>
  <c r="B205" i="1"/>
  <c r="L205" i="1" s="1"/>
  <c r="B252" i="1"/>
  <c r="L252" i="1" s="1"/>
  <c r="C251" i="1"/>
  <c r="B397" i="1"/>
  <c r="L397" i="1" s="1"/>
  <c r="C396" i="1"/>
  <c r="M397" i="1" l="1"/>
  <c r="O397" i="1"/>
  <c r="M252" i="1"/>
  <c r="O252" i="1"/>
  <c r="M301" i="1"/>
  <c r="O301" i="1"/>
  <c r="M493" i="1"/>
  <c r="O493" i="1"/>
  <c r="M205" i="1"/>
  <c r="O205" i="1"/>
  <c r="M155" i="1"/>
  <c r="O155" i="1"/>
  <c r="L156" i="1"/>
  <c r="C156" i="1"/>
  <c r="B157" i="1"/>
  <c r="B398" i="1"/>
  <c r="L398" i="1" s="1"/>
  <c r="C397" i="1"/>
  <c r="B253" i="1"/>
  <c r="L253" i="1" s="1"/>
  <c r="C252" i="1"/>
  <c r="B206" i="1"/>
  <c r="L206" i="1" s="1"/>
  <c r="C205" i="1"/>
  <c r="B302" i="1"/>
  <c r="L302" i="1" s="1"/>
  <c r="C301" i="1"/>
  <c r="B494" i="1"/>
  <c r="L494" i="1" s="1"/>
  <c r="C493" i="1"/>
  <c r="M398" i="1" l="1"/>
  <c r="O398" i="1"/>
  <c r="M206" i="1"/>
  <c r="O206" i="1"/>
  <c r="M302" i="1"/>
  <c r="O302" i="1"/>
  <c r="M253" i="1"/>
  <c r="O253" i="1"/>
  <c r="M494" i="1"/>
  <c r="O494" i="1"/>
  <c r="M156" i="1"/>
  <c r="O156" i="1"/>
  <c r="L157" i="1"/>
  <c r="B158" i="1"/>
  <c r="C157" i="1"/>
  <c r="C398" i="1"/>
  <c r="B399" i="1"/>
  <c r="L399" i="1" s="1"/>
  <c r="B303" i="1"/>
  <c r="L303" i="1" s="1"/>
  <c r="C302" i="1"/>
  <c r="C206" i="1"/>
  <c r="B207" i="1"/>
  <c r="L207" i="1" s="1"/>
  <c r="B495" i="1"/>
  <c r="L495" i="1" s="1"/>
  <c r="C494" i="1"/>
  <c r="C253" i="1"/>
  <c r="B254" i="1"/>
  <c r="L254" i="1" s="1"/>
  <c r="M207" i="1" l="1"/>
  <c r="O207" i="1"/>
  <c r="M495" i="1"/>
  <c r="O495" i="1"/>
  <c r="M157" i="1"/>
  <c r="O157" i="1"/>
  <c r="M303" i="1"/>
  <c r="O303" i="1"/>
  <c r="M254" i="1"/>
  <c r="O254" i="1"/>
  <c r="M399" i="1"/>
  <c r="O399" i="1"/>
  <c r="L158" i="1"/>
  <c r="C158" i="1"/>
  <c r="B159" i="1"/>
  <c r="B208" i="1"/>
  <c r="C207" i="1"/>
  <c r="B496" i="1"/>
  <c r="L496" i="1" s="1"/>
  <c r="C495" i="1"/>
  <c r="C303" i="1"/>
  <c r="B304" i="1"/>
  <c r="L304" i="1" s="1"/>
  <c r="B255" i="1"/>
  <c r="L255" i="1" s="1"/>
  <c r="C254" i="1"/>
  <c r="B400" i="1"/>
  <c r="L400" i="1" s="1"/>
  <c r="C399" i="1"/>
  <c r="M400" i="1" l="1"/>
  <c r="O400" i="1"/>
  <c r="M255" i="1"/>
  <c r="O255" i="1"/>
  <c r="M304" i="1"/>
  <c r="O304" i="1"/>
  <c r="M496" i="1"/>
  <c r="O496" i="1"/>
  <c r="M158" i="1"/>
  <c r="O158" i="1"/>
  <c r="C208" i="1"/>
  <c r="L208" i="1"/>
  <c r="L159" i="1"/>
  <c r="B160" i="1"/>
  <c r="C159" i="1"/>
  <c r="B401" i="1"/>
  <c r="L401" i="1" s="1"/>
  <c r="C400" i="1"/>
  <c r="B256" i="1"/>
  <c r="C255" i="1"/>
  <c r="B305" i="1"/>
  <c r="L305" i="1" s="1"/>
  <c r="C304" i="1"/>
  <c r="C496" i="1"/>
  <c r="B497" i="1"/>
  <c r="L497" i="1" s="1"/>
  <c r="M401" i="1" l="1"/>
  <c r="O401" i="1"/>
  <c r="M497" i="1"/>
  <c r="O497" i="1"/>
  <c r="M159" i="1"/>
  <c r="O159" i="1"/>
  <c r="M208" i="1"/>
  <c r="O208" i="1"/>
  <c r="M305" i="1"/>
  <c r="O305" i="1"/>
  <c r="C256" i="1"/>
  <c r="L256" i="1"/>
  <c r="C160" i="1"/>
  <c r="L160" i="1"/>
  <c r="B498" i="1"/>
  <c r="L498" i="1" s="1"/>
  <c r="C497" i="1"/>
  <c r="B402" i="1"/>
  <c r="L402" i="1" s="1"/>
  <c r="C401" i="1"/>
  <c r="B306" i="1"/>
  <c r="L306" i="1" s="1"/>
  <c r="C305" i="1"/>
  <c r="M498" i="1" l="1"/>
  <c r="O498" i="1"/>
  <c r="M256" i="1"/>
  <c r="O256" i="1"/>
  <c r="M160" i="1"/>
  <c r="I25" i="1" s="1"/>
  <c r="K25" i="1" s="1"/>
  <c r="O160" i="1"/>
  <c r="L25" i="1" s="1"/>
  <c r="N25" i="1" s="1"/>
  <c r="O25" i="1" s="1"/>
  <c r="M306" i="1"/>
  <c r="O306" i="1"/>
  <c r="M402" i="1"/>
  <c r="O402" i="1"/>
  <c r="I34" i="1"/>
  <c r="K34" i="1" s="1"/>
  <c r="I33" i="1"/>
  <c r="K33" i="1" s="1"/>
  <c r="B499" i="1"/>
  <c r="L499" i="1" s="1"/>
  <c r="C498" i="1"/>
  <c r="B307" i="1"/>
  <c r="L307" i="1" s="1"/>
  <c r="C306" i="1"/>
  <c r="C402" i="1"/>
  <c r="B403" i="1"/>
  <c r="L403" i="1" s="1"/>
  <c r="M307" i="1" l="1"/>
  <c r="O307" i="1"/>
  <c r="M499" i="1"/>
  <c r="O499" i="1"/>
  <c r="M403" i="1"/>
  <c r="O403" i="1"/>
  <c r="B404" i="1"/>
  <c r="L404" i="1" s="1"/>
  <c r="C403" i="1"/>
  <c r="C307" i="1"/>
  <c r="B308" i="1"/>
  <c r="L308" i="1" s="1"/>
  <c r="B500" i="1"/>
  <c r="L500" i="1" s="1"/>
  <c r="C499" i="1"/>
  <c r="M404" i="1" l="1"/>
  <c r="O404" i="1"/>
  <c r="M308" i="1"/>
  <c r="O308" i="1"/>
  <c r="M500" i="1"/>
  <c r="O500" i="1"/>
  <c r="B405" i="1"/>
  <c r="L405" i="1" s="1"/>
  <c r="C404" i="1"/>
  <c r="C500" i="1"/>
  <c r="B501" i="1"/>
  <c r="L501" i="1" s="1"/>
  <c r="B309" i="1"/>
  <c r="L309" i="1" s="1"/>
  <c r="C308" i="1"/>
  <c r="M405" i="1" l="1"/>
  <c r="O405" i="1"/>
  <c r="M309" i="1"/>
  <c r="O309" i="1"/>
  <c r="M501" i="1"/>
  <c r="O501" i="1"/>
  <c r="B406" i="1"/>
  <c r="L406" i="1" s="1"/>
  <c r="C405" i="1"/>
  <c r="B502" i="1"/>
  <c r="L502" i="1" s="1"/>
  <c r="C501" i="1"/>
  <c r="B310" i="1"/>
  <c r="L310" i="1" s="1"/>
  <c r="C309" i="1"/>
  <c r="M310" i="1" l="1"/>
  <c r="O310" i="1"/>
  <c r="M406" i="1"/>
  <c r="O406" i="1"/>
  <c r="M502" i="1"/>
  <c r="O502" i="1"/>
  <c r="B311" i="1"/>
  <c r="L311" i="1" s="1"/>
  <c r="C310" i="1"/>
  <c r="B503" i="1"/>
  <c r="L503" i="1" s="1"/>
  <c r="C502" i="1"/>
  <c r="B407" i="1"/>
  <c r="L407" i="1" s="1"/>
  <c r="C406" i="1"/>
  <c r="M407" i="1" l="1"/>
  <c r="O407" i="1"/>
  <c r="M311" i="1"/>
  <c r="O311" i="1"/>
  <c r="M503" i="1"/>
  <c r="O503" i="1"/>
  <c r="B408" i="1"/>
  <c r="L408" i="1" s="1"/>
  <c r="C407" i="1"/>
  <c r="B504" i="1"/>
  <c r="L504" i="1" s="1"/>
  <c r="C503" i="1"/>
  <c r="C311" i="1"/>
  <c r="B312" i="1"/>
  <c r="L312" i="1" s="1"/>
  <c r="M408" i="1" l="1"/>
  <c r="O408" i="1"/>
  <c r="M312" i="1"/>
  <c r="O312" i="1"/>
  <c r="M504" i="1"/>
  <c r="O504" i="1"/>
  <c r="B313" i="1"/>
  <c r="L313" i="1" s="1"/>
  <c r="C312" i="1"/>
  <c r="C504" i="1"/>
  <c r="B505" i="1"/>
  <c r="L505" i="1" s="1"/>
  <c r="B409" i="1"/>
  <c r="L409" i="1" s="1"/>
  <c r="C408" i="1"/>
  <c r="M313" i="1" l="1"/>
  <c r="O313" i="1"/>
  <c r="M505" i="1"/>
  <c r="O505" i="1"/>
  <c r="M409" i="1"/>
  <c r="O409" i="1"/>
  <c r="B314" i="1"/>
  <c r="L314" i="1" s="1"/>
  <c r="C313" i="1"/>
  <c r="B410" i="1"/>
  <c r="L410" i="1" s="1"/>
  <c r="C409" i="1"/>
  <c r="B506" i="1"/>
  <c r="L506" i="1" s="1"/>
  <c r="C505" i="1"/>
  <c r="M314" i="1" l="1"/>
  <c r="O314" i="1"/>
  <c r="M506" i="1"/>
  <c r="O506" i="1"/>
  <c r="M410" i="1"/>
  <c r="O410" i="1"/>
  <c r="B315" i="1"/>
  <c r="L315" i="1" s="1"/>
  <c r="C314" i="1"/>
  <c r="B507" i="1"/>
  <c r="L507" i="1" s="1"/>
  <c r="C506" i="1"/>
  <c r="B411" i="1"/>
  <c r="L411" i="1" s="1"/>
  <c r="C410" i="1"/>
  <c r="M411" i="1" l="1"/>
  <c r="O411" i="1"/>
  <c r="M315" i="1"/>
  <c r="O315" i="1"/>
  <c r="M507" i="1"/>
  <c r="O507" i="1"/>
  <c r="B412" i="1"/>
  <c r="L412" i="1" s="1"/>
  <c r="C411" i="1"/>
  <c r="B508" i="1"/>
  <c r="L508" i="1" s="1"/>
  <c r="C507" i="1"/>
  <c r="C315" i="1"/>
  <c r="B316" i="1"/>
  <c r="L316" i="1" s="1"/>
  <c r="M316" i="1" l="1"/>
  <c r="O316" i="1"/>
  <c r="M412" i="1"/>
  <c r="O412" i="1"/>
  <c r="M508" i="1"/>
  <c r="O508" i="1"/>
  <c r="B317" i="1"/>
  <c r="L317" i="1" s="1"/>
  <c r="C316" i="1"/>
  <c r="C508" i="1"/>
  <c r="B509" i="1"/>
  <c r="L509" i="1" s="1"/>
  <c r="B413" i="1"/>
  <c r="L413" i="1" s="1"/>
  <c r="C412" i="1"/>
  <c r="M317" i="1" l="1"/>
  <c r="O317" i="1"/>
  <c r="M509" i="1"/>
  <c r="O509" i="1"/>
  <c r="M413" i="1"/>
  <c r="O413" i="1"/>
  <c r="B510" i="1"/>
  <c r="L510" i="1" s="1"/>
  <c r="C509" i="1"/>
  <c r="B318" i="1"/>
  <c r="L318" i="1" s="1"/>
  <c r="C317" i="1"/>
  <c r="B414" i="1"/>
  <c r="L414" i="1" s="1"/>
  <c r="C413" i="1"/>
  <c r="M414" i="1" l="1"/>
  <c r="O414" i="1"/>
  <c r="M510" i="1"/>
  <c r="O510" i="1"/>
  <c r="M318" i="1"/>
  <c r="O318" i="1"/>
  <c r="B415" i="1"/>
  <c r="L415" i="1" s="1"/>
  <c r="C414" i="1"/>
  <c r="B319" i="1"/>
  <c r="L319" i="1" s="1"/>
  <c r="C318" i="1"/>
  <c r="B511" i="1"/>
  <c r="L511" i="1" s="1"/>
  <c r="C510" i="1"/>
  <c r="M511" i="1" l="1"/>
  <c r="O511" i="1"/>
  <c r="M415" i="1"/>
  <c r="O415" i="1"/>
  <c r="M319" i="1"/>
  <c r="O319" i="1"/>
  <c r="B512" i="1"/>
  <c r="L512" i="1" s="1"/>
  <c r="C511" i="1"/>
  <c r="C319" i="1"/>
  <c r="B320" i="1"/>
  <c r="L320" i="1" s="1"/>
  <c r="B416" i="1"/>
  <c r="L416" i="1" s="1"/>
  <c r="C415" i="1"/>
  <c r="M512" i="1" l="1"/>
  <c r="O512" i="1"/>
  <c r="M320" i="1"/>
  <c r="O320" i="1"/>
  <c r="M416" i="1"/>
  <c r="O416" i="1"/>
  <c r="B417" i="1"/>
  <c r="L417" i="1" s="1"/>
  <c r="C416" i="1"/>
  <c r="C512" i="1"/>
  <c r="B513" i="1"/>
  <c r="L513" i="1" s="1"/>
  <c r="B321" i="1"/>
  <c r="L321" i="1" s="1"/>
  <c r="C320" i="1"/>
  <c r="M417" i="1" l="1"/>
  <c r="O417" i="1"/>
  <c r="M513" i="1"/>
  <c r="O513" i="1"/>
  <c r="M321" i="1"/>
  <c r="O321" i="1"/>
  <c r="B418" i="1"/>
  <c r="L418" i="1" s="1"/>
  <c r="C417" i="1"/>
  <c r="B322" i="1"/>
  <c r="L322" i="1" s="1"/>
  <c r="C321" i="1"/>
  <c r="B514" i="1"/>
  <c r="L514" i="1" s="1"/>
  <c r="C513" i="1"/>
  <c r="M514" i="1" l="1"/>
  <c r="O514" i="1"/>
  <c r="M418" i="1"/>
  <c r="O418" i="1"/>
  <c r="M322" i="1"/>
  <c r="O322" i="1"/>
  <c r="B515" i="1"/>
  <c r="L515" i="1" s="1"/>
  <c r="C514" i="1"/>
  <c r="B323" i="1"/>
  <c r="L323" i="1" s="1"/>
  <c r="C322" i="1"/>
  <c r="B419" i="1"/>
  <c r="L419" i="1" s="1"/>
  <c r="C418" i="1"/>
  <c r="M515" i="1" l="1"/>
  <c r="O515" i="1"/>
  <c r="M419" i="1"/>
  <c r="O419" i="1"/>
  <c r="M323" i="1"/>
  <c r="O323" i="1"/>
  <c r="B516" i="1"/>
  <c r="L516" i="1" s="1"/>
  <c r="C515" i="1"/>
  <c r="B420" i="1"/>
  <c r="L420" i="1" s="1"/>
  <c r="C419" i="1"/>
  <c r="C323" i="1"/>
  <c r="B324" i="1"/>
  <c r="L324" i="1" s="1"/>
  <c r="M516" i="1" l="1"/>
  <c r="O516" i="1"/>
  <c r="M324" i="1"/>
  <c r="O324" i="1"/>
  <c r="M420" i="1"/>
  <c r="O420" i="1"/>
  <c r="C516" i="1"/>
  <c r="B517" i="1"/>
  <c r="L517" i="1" s="1"/>
  <c r="B325" i="1"/>
  <c r="L325" i="1" s="1"/>
  <c r="C324" i="1"/>
  <c r="B421" i="1"/>
  <c r="L421" i="1" s="1"/>
  <c r="C420" i="1"/>
  <c r="M517" i="1" l="1"/>
  <c r="O517" i="1"/>
  <c r="M421" i="1"/>
  <c r="O421" i="1"/>
  <c r="M325" i="1"/>
  <c r="O325" i="1"/>
  <c r="B422" i="1"/>
  <c r="L422" i="1" s="1"/>
  <c r="C421" i="1"/>
  <c r="B326" i="1"/>
  <c r="L326" i="1" s="1"/>
  <c r="C325" i="1"/>
  <c r="B518" i="1"/>
  <c r="L518" i="1" s="1"/>
  <c r="C517" i="1"/>
  <c r="M518" i="1" l="1"/>
  <c r="O518" i="1"/>
  <c r="M422" i="1"/>
  <c r="O422" i="1"/>
  <c r="M326" i="1"/>
  <c r="O326" i="1"/>
  <c r="B423" i="1"/>
  <c r="L423" i="1" s="1"/>
  <c r="C422" i="1"/>
  <c r="B519" i="1"/>
  <c r="L519" i="1" s="1"/>
  <c r="C518" i="1"/>
  <c r="B327" i="1"/>
  <c r="L327" i="1" s="1"/>
  <c r="C326" i="1"/>
  <c r="M327" i="1" l="1"/>
  <c r="O327" i="1"/>
  <c r="M423" i="1"/>
  <c r="O423" i="1"/>
  <c r="M519" i="1"/>
  <c r="O519" i="1"/>
  <c r="B424" i="1"/>
  <c r="L424" i="1" s="1"/>
  <c r="C423" i="1"/>
  <c r="C327" i="1"/>
  <c r="B328" i="1"/>
  <c r="L328" i="1" s="1"/>
  <c r="B520" i="1"/>
  <c r="L520" i="1" s="1"/>
  <c r="C519" i="1"/>
  <c r="M424" i="1" l="1"/>
  <c r="O424" i="1"/>
  <c r="M328" i="1"/>
  <c r="O328" i="1"/>
  <c r="M520" i="1"/>
  <c r="O520" i="1"/>
  <c r="C520" i="1"/>
  <c r="B521" i="1"/>
  <c r="L521" i="1" s="1"/>
  <c r="B329" i="1"/>
  <c r="L329" i="1" s="1"/>
  <c r="C328" i="1"/>
  <c r="B425" i="1"/>
  <c r="L425" i="1" s="1"/>
  <c r="C424" i="1"/>
  <c r="M425" i="1" l="1"/>
  <c r="O425" i="1"/>
  <c r="M521" i="1"/>
  <c r="O521" i="1"/>
  <c r="M329" i="1"/>
  <c r="O329" i="1"/>
  <c r="B426" i="1"/>
  <c r="L426" i="1" s="1"/>
  <c r="C425" i="1"/>
  <c r="B330" i="1"/>
  <c r="L330" i="1" s="1"/>
  <c r="C329" i="1"/>
  <c r="B522" i="1"/>
  <c r="L522" i="1" s="1"/>
  <c r="C521" i="1"/>
  <c r="M522" i="1" l="1"/>
  <c r="O522" i="1"/>
  <c r="M426" i="1"/>
  <c r="O426" i="1"/>
  <c r="M330" i="1"/>
  <c r="O330" i="1"/>
  <c r="B427" i="1"/>
  <c r="L427" i="1" s="1"/>
  <c r="C426" i="1"/>
  <c r="B523" i="1"/>
  <c r="L523" i="1" s="1"/>
  <c r="C522" i="1"/>
  <c r="B331" i="1"/>
  <c r="L331" i="1" s="1"/>
  <c r="C330" i="1"/>
  <c r="M331" i="1" l="1"/>
  <c r="O331" i="1"/>
  <c r="M427" i="1"/>
  <c r="O427" i="1"/>
  <c r="M523" i="1"/>
  <c r="O523" i="1"/>
  <c r="B428" i="1"/>
  <c r="L428" i="1" s="1"/>
  <c r="C427" i="1"/>
  <c r="C331" i="1"/>
  <c r="B332" i="1"/>
  <c r="L332" i="1" s="1"/>
  <c r="B524" i="1"/>
  <c r="L524" i="1" s="1"/>
  <c r="C523" i="1"/>
  <c r="M428" i="1" l="1"/>
  <c r="O428" i="1"/>
  <c r="M332" i="1"/>
  <c r="O332" i="1"/>
  <c r="M524" i="1"/>
  <c r="O524" i="1"/>
  <c r="C524" i="1"/>
  <c r="B525" i="1"/>
  <c r="L525" i="1" s="1"/>
  <c r="B333" i="1"/>
  <c r="L333" i="1" s="1"/>
  <c r="C332" i="1"/>
  <c r="B429" i="1"/>
  <c r="L429" i="1" s="1"/>
  <c r="C428" i="1"/>
  <c r="M525" i="1" l="1"/>
  <c r="O525" i="1"/>
  <c r="M429" i="1"/>
  <c r="O429" i="1"/>
  <c r="M333" i="1"/>
  <c r="O333" i="1"/>
  <c r="B430" i="1"/>
  <c r="L430" i="1" s="1"/>
  <c r="C429" i="1"/>
  <c r="B334" i="1"/>
  <c r="L334" i="1" s="1"/>
  <c r="C333" i="1"/>
  <c r="B526" i="1"/>
  <c r="L526" i="1" s="1"/>
  <c r="C525" i="1"/>
  <c r="M526" i="1" l="1"/>
  <c r="O526" i="1"/>
  <c r="M430" i="1"/>
  <c r="O430" i="1"/>
  <c r="M334" i="1"/>
  <c r="O334" i="1"/>
  <c r="B527" i="1"/>
  <c r="L527" i="1" s="1"/>
  <c r="C526" i="1"/>
  <c r="B335" i="1"/>
  <c r="L335" i="1" s="1"/>
  <c r="C334" i="1"/>
  <c r="B431" i="1"/>
  <c r="L431" i="1" s="1"/>
  <c r="C430" i="1"/>
  <c r="M431" i="1" l="1"/>
  <c r="O431" i="1"/>
  <c r="M527" i="1"/>
  <c r="O527" i="1"/>
  <c r="M335" i="1"/>
  <c r="O335" i="1"/>
  <c r="B528" i="1"/>
  <c r="L528" i="1" s="1"/>
  <c r="C527" i="1"/>
  <c r="B432" i="1"/>
  <c r="L432" i="1" s="1"/>
  <c r="C431" i="1"/>
  <c r="C335" i="1"/>
  <c r="B336" i="1"/>
  <c r="L336" i="1" s="1"/>
  <c r="M336" i="1" l="1"/>
  <c r="O336" i="1"/>
  <c r="M528" i="1"/>
  <c r="O528" i="1"/>
  <c r="M432" i="1"/>
  <c r="O432" i="1"/>
  <c r="B337" i="1"/>
  <c r="L337" i="1" s="1"/>
  <c r="C336" i="1"/>
  <c r="C528" i="1"/>
  <c r="B529" i="1"/>
  <c r="L529" i="1" s="1"/>
  <c r="B433" i="1"/>
  <c r="L433" i="1" s="1"/>
  <c r="C432" i="1"/>
  <c r="M337" i="1" l="1"/>
  <c r="O337" i="1"/>
  <c r="M529" i="1"/>
  <c r="O529" i="1"/>
  <c r="M433" i="1"/>
  <c r="O433" i="1"/>
  <c r="B338" i="1"/>
  <c r="L338" i="1" s="1"/>
  <c r="C337" i="1"/>
  <c r="B434" i="1"/>
  <c r="L434" i="1" s="1"/>
  <c r="C433" i="1"/>
  <c r="B530" i="1"/>
  <c r="L530" i="1" s="1"/>
  <c r="C529" i="1"/>
  <c r="M530" i="1" l="1"/>
  <c r="O530" i="1"/>
  <c r="M338" i="1"/>
  <c r="O338" i="1"/>
  <c r="M434" i="1"/>
  <c r="O434" i="1"/>
  <c r="B531" i="1"/>
  <c r="L531" i="1" s="1"/>
  <c r="C530" i="1"/>
  <c r="B435" i="1"/>
  <c r="L435" i="1" s="1"/>
  <c r="C434" i="1"/>
  <c r="B339" i="1"/>
  <c r="L339" i="1" s="1"/>
  <c r="C338" i="1"/>
  <c r="M339" i="1" l="1"/>
  <c r="O339" i="1"/>
  <c r="M531" i="1"/>
  <c r="O531" i="1"/>
  <c r="M435" i="1"/>
  <c r="O435" i="1"/>
  <c r="B532" i="1"/>
  <c r="L532" i="1" s="1"/>
  <c r="C531" i="1"/>
  <c r="C339" i="1"/>
  <c r="B340" i="1"/>
  <c r="L340" i="1" s="1"/>
  <c r="B436" i="1"/>
  <c r="L436" i="1" s="1"/>
  <c r="C435" i="1"/>
  <c r="M532" i="1" l="1"/>
  <c r="O532" i="1"/>
  <c r="M340" i="1"/>
  <c r="O340" i="1"/>
  <c r="M436" i="1"/>
  <c r="O436" i="1"/>
  <c r="B437" i="1"/>
  <c r="L437" i="1" s="1"/>
  <c r="C436" i="1"/>
  <c r="B341" i="1"/>
  <c r="L341" i="1" s="1"/>
  <c r="C340" i="1"/>
  <c r="C532" i="1"/>
  <c r="B533" i="1"/>
  <c r="L533" i="1" s="1"/>
  <c r="M533" i="1" l="1"/>
  <c r="O533" i="1"/>
  <c r="M437" i="1"/>
  <c r="O437" i="1"/>
  <c r="M341" i="1"/>
  <c r="O341" i="1"/>
  <c r="B438" i="1"/>
  <c r="L438" i="1" s="1"/>
  <c r="C437" i="1"/>
  <c r="B534" i="1"/>
  <c r="L534" i="1" s="1"/>
  <c r="C533" i="1"/>
  <c r="B342" i="1"/>
  <c r="L342" i="1" s="1"/>
  <c r="C341" i="1"/>
  <c r="M342" i="1" l="1"/>
  <c r="O342" i="1"/>
  <c r="M438" i="1"/>
  <c r="O438" i="1"/>
  <c r="M534" i="1"/>
  <c r="O534" i="1"/>
  <c r="B343" i="1"/>
  <c r="L343" i="1" s="1"/>
  <c r="C342" i="1"/>
  <c r="B535" i="1"/>
  <c r="L535" i="1" s="1"/>
  <c r="C534" i="1"/>
  <c r="B439" i="1"/>
  <c r="L439" i="1" s="1"/>
  <c r="C438" i="1"/>
  <c r="M343" i="1" l="1"/>
  <c r="O343" i="1"/>
  <c r="M439" i="1"/>
  <c r="O439" i="1"/>
  <c r="M535" i="1"/>
  <c r="O535" i="1"/>
  <c r="C343" i="1"/>
  <c r="B344" i="1"/>
  <c r="L344" i="1" s="1"/>
  <c r="B440" i="1"/>
  <c r="L440" i="1" s="1"/>
  <c r="C439" i="1"/>
  <c r="B536" i="1"/>
  <c r="L536" i="1" s="1"/>
  <c r="C535" i="1"/>
  <c r="M344" i="1" l="1"/>
  <c r="O344" i="1"/>
  <c r="M536" i="1"/>
  <c r="O536" i="1"/>
  <c r="M440" i="1"/>
  <c r="O440" i="1"/>
  <c r="B441" i="1"/>
  <c r="L441" i="1" s="1"/>
  <c r="C440" i="1"/>
  <c r="C536" i="1"/>
  <c r="B537" i="1"/>
  <c r="L537" i="1" s="1"/>
  <c r="B345" i="1"/>
  <c r="L345" i="1" s="1"/>
  <c r="C344" i="1"/>
  <c r="M441" i="1" l="1"/>
  <c r="O441" i="1"/>
  <c r="M537" i="1"/>
  <c r="O537" i="1"/>
  <c r="M345" i="1"/>
  <c r="O345" i="1"/>
  <c r="B346" i="1"/>
  <c r="L346" i="1" s="1"/>
  <c r="C345" i="1"/>
  <c r="B538" i="1"/>
  <c r="L538" i="1" s="1"/>
  <c r="C537" i="1"/>
  <c r="B442" i="1"/>
  <c r="L442" i="1" s="1"/>
  <c r="C441" i="1"/>
  <c r="M442" i="1" l="1"/>
  <c r="O442" i="1"/>
  <c r="M346" i="1"/>
  <c r="O346" i="1"/>
  <c r="M538" i="1"/>
  <c r="O538" i="1"/>
  <c r="B443" i="1"/>
  <c r="L443" i="1" s="1"/>
  <c r="C442" i="1"/>
  <c r="B539" i="1"/>
  <c r="L539" i="1" s="1"/>
  <c r="C538" i="1"/>
  <c r="B347" i="1"/>
  <c r="L347" i="1" s="1"/>
  <c r="C346" i="1"/>
  <c r="M347" i="1" l="1"/>
  <c r="O347" i="1"/>
  <c r="M443" i="1"/>
  <c r="O443" i="1"/>
  <c r="M539" i="1"/>
  <c r="O539" i="1"/>
  <c r="C347" i="1"/>
  <c r="B348" i="1"/>
  <c r="L348" i="1" s="1"/>
  <c r="B540" i="1"/>
  <c r="L540" i="1" s="1"/>
  <c r="C539" i="1"/>
  <c r="B444" i="1"/>
  <c r="L444" i="1" s="1"/>
  <c r="C443" i="1"/>
  <c r="M444" i="1" l="1"/>
  <c r="O444" i="1"/>
  <c r="M348" i="1"/>
  <c r="O348" i="1"/>
  <c r="M540" i="1"/>
  <c r="O540" i="1"/>
  <c r="C540" i="1"/>
  <c r="B541" i="1"/>
  <c r="L541" i="1" s="1"/>
  <c r="B445" i="1"/>
  <c r="L445" i="1" s="1"/>
  <c r="C444" i="1"/>
  <c r="B349" i="1"/>
  <c r="L349" i="1" s="1"/>
  <c r="C348" i="1"/>
  <c r="M349" i="1" l="1"/>
  <c r="O349" i="1"/>
  <c r="M541" i="1"/>
  <c r="O541" i="1"/>
  <c r="M445" i="1"/>
  <c r="O445" i="1"/>
  <c r="B350" i="1"/>
  <c r="L350" i="1" s="1"/>
  <c r="C349" i="1"/>
  <c r="B446" i="1"/>
  <c r="L446" i="1" s="1"/>
  <c r="C445" i="1"/>
  <c r="B542" i="1"/>
  <c r="L542" i="1" s="1"/>
  <c r="C541" i="1"/>
  <c r="M542" i="1" l="1"/>
  <c r="O542" i="1"/>
  <c r="M350" i="1"/>
  <c r="O350" i="1"/>
  <c r="M446" i="1"/>
  <c r="O446" i="1"/>
  <c r="B447" i="1"/>
  <c r="L447" i="1" s="1"/>
  <c r="C446" i="1"/>
  <c r="B543" i="1"/>
  <c r="L543" i="1" s="1"/>
  <c r="C542" i="1"/>
  <c r="B351" i="1"/>
  <c r="L351" i="1" s="1"/>
  <c r="C350" i="1"/>
  <c r="M351" i="1" l="1"/>
  <c r="O351" i="1"/>
  <c r="M447" i="1"/>
  <c r="O447" i="1"/>
  <c r="M543" i="1"/>
  <c r="O543" i="1"/>
  <c r="B448" i="1"/>
  <c r="C447" i="1"/>
  <c r="C351" i="1"/>
  <c r="B352" i="1"/>
  <c r="B544" i="1"/>
  <c r="C543" i="1"/>
  <c r="C544" i="1" l="1"/>
  <c r="L544" i="1"/>
  <c r="C352" i="1"/>
  <c r="L352" i="1"/>
  <c r="C448" i="1"/>
  <c r="L448" i="1"/>
  <c r="M448" i="1" l="1"/>
  <c r="I28" i="1" s="1"/>
  <c r="K28" i="1" s="1"/>
  <c r="O448" i="1"/>
  <c r="M544" i="1"/>
  <c r="I32" i="1" s="1"/>
  <c r="K32" i="1" s="1"/>
  <c r="O544" i="1"/>
  <c r="M352" i="1"/>
  <c r="O352" i="1"/>
</calcChain>
</file>

<file path=xl/sharedStrings.xml><?xml version="1.0" encoding="utf-8"?>
<sst xmlns="http://schemas.openxmlformats.org/spreadsheetml/2006/main" count="2304" uniqueCount="326">
  <si>
    <t>Id</t>
  </si>
  <si>
    <t>Date</t>
  </si>
  <si>
    <t>Time</t>
  </si>
  <si>
    <t>Commodity</t>
  </si>
  <si>
    <t>Portfolio</t>
  </si>
  <si>
    <t>Company</t>
  </si>
  <si>
    <t>Instrument</t>
  </si>
  <si>
    <t>Instrument type</t>
  </si>
  <si>
    <t>Delivery type</t>
  </si>
  <si>
    <t>Buy/Sell</t>
  </si>
  <si>
    <t>Quantity</t>
  </si>
  <si>
    <t>Quantity unit</t>
  </si>
  <si>
    <t>Total quantity</t>
  </si>
  <si>
    <t>Total quantity unit</t>
  </si>
  <si>
    <t>Price</t>
  </si>
  <si>
    <t>Mkt. price</t>
  </si>
  <si>
    <t>Rem. hours</t>
  </si>
  <si>
    <t>MtM value</t>
  </si>
  <si>
    <t>Unreal. P/L</t>
  </si>
  <si>
    <t>Price source</t>
  </si>
  <si>
    <t>Min vol</t>
  </si>
  <si>
    <t>Max vol</t>
  </si>
  <si>
    <t>User</t>
  </si>
  <si>
    <t>Trader</t>
  </si>
  <si>
    <t>Status</t>
  </si>
  <si>
    <t>Currency</t>
  </si>
  <si>
    <t>Curr.source</t>
  </si>
  <si>
    <t>Price basis</t>
  </si>
  <si>
    <t>Ticket no.</t>
  </si>
  <si>
    <t>Deal Group 1</t>
  </si>
  <si>
    <t>Deal Group 2</t>
  </si>
  <si>
    <t>Deal Group 3</t>
  </si>
  <si>
    <t>Contract split name</t>
  </si>
  <si>
    <t>From</t>
  </si>
  <si>
    <t>To</t>
  </si>
  <si>
    <t>Timezone</t>
  </si>
  <si>
    <t>Deliveries</t>
  </si>
  <si>
    <t>Put/Call</t>
  </si>
  <si>
    <t>Strike</t>
  </si>
  <si>
    <t>Expiry</t>
  </si>
  <si>
    <t>Fixing price</t>
  </si>
  <si>
    <t>Broker</t>
  </si>
  <si>
    <t>Counterparty portfolio</t>
  </si>
  <si>
    <t>Counterparty company</t>
  </si>
  <si>
    <t>Broker variable fee</t>
  </si>
  <si>
    <t>Broker fixed fee</t>
  </si>
  <si>
    <t>Broker fee curr.</t>
  </si>
  <si>
    <t>Clearing variable fee</t>
  </si>
  <si>
    <t>Clearing fixed fee</t>
  </si>
  <si>
    <t>Clearing fee curr.</t>
  </si>
  <si>
    <t>Commission variable fee</t>
  </si>
  <si>
    <t>Commission fixed fee</t>
  </si>
  <si>
    <t>Commission fee curr.</t>
  </si>
  <si>
    <t>Trading variable fee</t>
  </si>
  <si>
    <t>Trading fixed fee</t>
  </si>
  <si>
    <t>Trading fee curr.</t>
  </si>
  <si>
    <t>Decl. trans. id</t>
  </si>
  <si>
    <t>Threshold price</t>
  </si>
  <si>
    <t>Trans. paid</t>
  </si>
  <si>
    <t>Delivery location</t>
  </si>
  <si>
    <t>Load profile</t>
  </si>
  <si>
    <t>Decl. vol.</t>
  </si>
  <si>
    <t>Netted vol.</t>
  </si>
  <si>
    <t>Base curr.</t>
  </si>
  <si>
    <t>Cross curr.</t>
  </si>
  <si>
    <t>Swap name</t>
  </si>
  <si>
    <t>Swap price type</t>
  </si>
  <si>
    <t>External id</t>
  </si>
  <si>
    <t>External source</t>
  </si>
  <si>
    <t>From party</t>
  </si>
  <si>
    <t>To party</t>
  </si>
  <si>
    <t>In area</t>
  </si>
  <si>
    <t>Out area</t>
  </si>
  <si>
    <t>Delivery area</t>
  </si>
  <si>
    <t>Execution venue</t>
  </si>
  <si>
    <t>Payout</t>
  </si>
  <si>
    <t>Lower trigger</t>
  </si>
  <si>
    <t>Upper trigger</t>
  </si>
  <si>
    <t>Sampling from</t>
  </si>
  <si>
    <t>Sampling to</t>
  </si>
  <si>
    <t>Sampling period</t>
  </si>
  <si>
    <t>Expiry time</t>
  </si>
  <si>
    <t>Market price multiplicator</t>
  </si>
  <si>
    <t>Interconnector</t>
  </si>
  <si>
    <t>Entry variable fee</t>
  </si>
  <si>
    <t>Entry fixed fee</t>
  </si>
  <si>
    <t>Entry fee curr.</t>
  </si>
  <si>
    <t>Exit variable fee</t>
  </si>
  <si>
    <t>Exit fixed fee</t>
  </si>
  <si>
    <t>Exit fee curr.</t>
  </si>
  <si>
    <t>Nomination variable fee</t>
  </si>
  <si>
    <t>Nomination fixed fee</t>
  </si>
  <si>
    <t>Nomination fee curr.</t>
  </si>
  <si>
    <t>Settlement rule</t>
  </si>
  <si>
    <t>Prod. facility</t>
  </si>
  <si>
    <t>Prod. facility country</t>
  </si>
  <si>
    <t>Energy source</t>
  </si>
  <si>
    <t>Environment label</t>
  </si>
  <si>
    <t>Transfer date</t>
  </si>
  <si>
    <t>Certificate type</t>
  </si>
  <si>
    <t>Trigger currency</t>
  </si>
  <si>
    <t>From country</t>
  </si>
  <si>
    <t>To country</t>
  </si>
  <si>
    <t>Index formula</t>
  </si>
  <si>
    <t>Master agreement</t>
  </si>
  <si>
    <t>Master agreement ext.id</t>
  </si>
  <si>
    <t>Risk value</t>
  </si>
  <si>
    <t>Message</t>
  </si>
  <si>
    <t>BalanceArea</t>
  </si>
  <si>
    <t>Underlying Delivery type</t>
  </si>
  <si>
    <t>Underlying Instrument type</t>
  </si>
  <si>
    <t>Underlying Instrument</t>
  </si>
  <si>
    <t>Periodicity</t>
  </si>
  <si>
    <t>Price unit</t>
  </si>
  <si>
    <t>Price type</t>
  </si>
  <si>
    <t>Custom company id</t>
  </si>
  <si>
    <t>Custom company name</t>
  </si>
  <si>
    <t>Unique Trade Identifier</t>
  </si>
  <si>
    <t>Price Basis To Area</t>
  </si>
  <si>
    <t>Comment</t>
  </si>
  <si>
    <t>Capacity Id</t>
  </si>
  <si>
    <t>Cap/Floor Resolution</t>
  </si>
  <si>
    <t>Capacity Bid Price</t>
  </si>
  <si>
    <t>Capacity Bid Volume</t>
  </si>
  <si>
    <t>Capacity Traded Volume</t>
  </si>
  <si>
    <t>AuctionType</t>
  </si>
  <si>
    <t>Electricity</t>
  </si>
  <si>
    <t>RegCustomerCompany</t>
  </si>
  <si>
    <t>D2910-11</t>
  </si>
  <si>
    <t>Spot</t>
  </si>
  <si>
    <t>Physical</t>
  </si>
  <si>
    <t>Buy</t>
  </si>
  <si>
    <t>MW</t>
  </si>
  <si>
    <t>MWh</t>
  </si>
  <si>
    <t/>
  </si>
  <si>
    <t>DealImport</t>
  </si>
  <si>
    <t>Active</t>
  </si>
  <si>
    <t>EUR</t>
  </si>
  <si>
    <t>Viz</t>
  </si>
  <si>
    <t>NordPool System Price</t>
  </si>
  <si>
    <t>CET</t>
  </si>
  <si>
    <t>RegCounterpartyCompany</t>
  </si>
  <si>
    <t>Unpaid</t>
  </si>
  <si>
    <t>RegTest</t>
  </si>
  <si>
    <t>N/A</t>
  </si>
  <si>
    <t>Hour</t>
  </si>
  <si>
    <t>Spot w/margin</t>
  </si>
  <si>
    <t>D0111-11</t>
  </si>
  <si>
    <t>D2111-11</t>
  </si>
  <si>
    <t>ECS Curve</t>
  </si>
  <si>
    <t>Spot-Hourly-Pre-Delivery</t>
  </si>
  <si>
    <t>Spot-Hourly-In-Delivery</t>
  </si>
  <si>
    <t>Spot-Hourly-Post-Delivery</t>
  </si>
  <si>
    <t>Spot-30min-Pre-Delivery</t>
  </si>
  <si>
    <t>Spot-30min-In-Delivery</t>
  </si>
  <si>
    <t>Spot-30min-Post-Delivery</t>
  </si>
  <si>
    <t>Spot-15min-Pre-Delivery</t>
  </si>
  <si>
    <t>Spot-15min-In-Delivery</t>
  </si>
  <si>
    <t>Spot-15min-Post-Delivery</t>
  </si>
  <si>
    <t>vol</t>
  </si>
  <si>
    <t>price</t>
  </si>
  <si>
    <t>ExpHistoricalPrices-Spot-EUR</t>
  </si>
  <si>
    <t>Counterparty-ExpHistoricalPrices-Spot-EUR</t>
  </si>
  <si>
    <t>ExpHistoricalPrices-Spot-EUR-0001</t>
  </si>
  <si>
    <t>ExpHistoricalPrices-Spot-EUR-0002</t>
  </si>
  <si>
    <t>ExpHistoricalPrices-Spot-EUR-0003</t>
  </si>
  <si>
    <t>ExpHistoricalPrices-Spot-EUR-0010</t>
  </si>
  <si>
    <t>ExpHistoricalPrices-Spot-EUR-0011</t>
  </si>
  <si>
    <t>ExpHistoricalPrices-Spot-EUR-0012</t>
  </si>
  <si>
    <t>ExpHistoricalPrices-Spot-EUR-0004</t>
  </si>
  <si>
    <t>ExpHistoricalPrices-Spot-EUR-0005</t>
  </si>
  <si>
    <t>ExpHistoricalPrices-Spot-EUR-0006</t>
  </si>
  <si>
    <t>ExpHistoricalPrices-Spot-EUR-0013</t>
  </si>
  <si>
    <t>ExpHistoricalPrices-Spot-EUR-0007</t>
  </si>
  <si>
    <t>ExpHistoricalPrices-Spot-EUR-0008</t>
  </si>
  <si>
    <t>ExpHistoricalPrices-Spot-EUR-0009</t>
  </si>
  <si>
    <t>ExpHistoricalPrices-Spot-EUR-0014</t>
  </si>
  <si>
    <t>vol weighted</t>
  </si>
  <si>
    <t>15min-in-delivery</t>
  </si>
  <si>
    <t>hourly-in-delivery</t>
  </si>
  <si>
    <t>30min-in-delivery</t>
  </si>
  <si>
    <t>hourly-post-delivery</t>
  </si>
  <si>
    <t>30min-post</t>
  </si>
  <si>
    <t>15min-post</t>
  </si>
  <si>
    <t>30min-pre</t>
  </si>
  <si>
    <t>15min-pre</t>
  </si>
  <si>
    <t>hourly-pre</t>
  </si>
  <si>
    <t>Description</t>
  </si>
  <si>
    <t>okt-11</t>
  </si>
  <si>
    <t>nov-11</t>
  </si>
  <si>
    <t xml:space="preserve"> </t>
  </si>
  <si>
    <t>Subtotal - ExpHistoricalPrices-Spot-EUR</t>
  </si>
  <si>
    <t>Subtotal - Spot</t>
  </si>
  <si>
    <t>Grand Total</t>
  </si>
  <si>
    <t>TradeDate</t>
  </si>
  <si>
    <t>Avg Price</t>
  </si>
  <si>
    <t>&lt;null&gt;</t>
  </si>
  <si>
    <t>DateTime</t>
  </si>
  <si>
    <t>Eur</t>
  </si>
  <si>
    <t>average vol</t>
  </si>
  <si>
    <t>average price</t>
  </si>
  <si>
    <t>vol*(spot+price)*hourfactor</t>
  </si>
  <si>
    <t>SP1 hour</t>
  </si>
  <si>
    <t>Sp1 15min</t>
  </si>
  <si>
    <t>SP1 Hour</t>
  </si>
  <si>
    <t>x</t>
  </si>
  <si>
    <t>CF</t>
  </si>
  <si>
    <t>CF SP1 Hour</t>
  </si>
  <si>
    <t>CF SP1 15Min</t>
  </si>
  <si>
    <t>PL</t>
  </si>
  <si>
    <t>(BP-SP)*vol</t>
  </si>
  <si>
    <t>Book value</t>
  </si>
  <si>
    <t>Settlement value</t>
  </si>
  <si>
    <t>PL (SV -BV)</t>
  </si>
  <si>
    <t>Profit/Loss</t>
  </si>
  <si>
    <t>NO1</t>
  </si>
  <si>
    <t>SP1</t>
  </si>
  <si>
    <t>SP1+NO1</t>
  </si>
  <si>
    <t>spot*vol</t>
  </si>
  <si>
    <t>NO1 15min</t>
  </si>
  <si>
    <t>NO1 15 min</t>
  </si>
  <si>
    <t>Differences</t>
  </si>
  <si>
    <t>BV aggr CF</t>
  </si>
  <si>
    <t>BV aggr PL</t>
  </si>
  <si>
    <t>Period</t>
  </si>
  <si>
    <t>Hours</t>
  </si>
  <si>
    <t>PeakFlag</t>
  </si>
  <si>
    <t>Gen/Con MWh</t>
  </si>
  <si>
    <t>Gen/Con MW</t>
  </si>
  <si>
    <t>Gen/Con Price</t>
  </si>
  <si>
    <t>GenConValue</t>
  </si>
  <si>
    <t>Retail MWh</t>
  </si>
  <si>
    <t>Retail MW</t>
  </si>
  <si>
    <t>Retail Price</t>
  </si>
  <si>
    <t>RetailValue</t>
  </si>
  <si>
    <t>Phys MWh</t>
  </si>
  <si>
    <t>Phys MW</t>
  </si>
  <si>
    <t>Phys Price</t>
  </si>
  <si>
    <t>Phys Value</t>
  </si>
  <si>
    <t>Fin MWh</t>
  </si>
  <si>
    <t>Fin MW</t>
  </si>
  <si>
    <t>Fin Price</t>
  </si>
  <si>
    <t>Fin Value</t>
  </si>
  <si>
    <t>Net MWh</t>
  </si>
  <si>
    <t>Net MW</t>
  </si>
  <si>
    <t>Peak Net MWh</t>
  </si>
  <si>
    <t>Peak Net MW</t>
  </si>
  <si>
    <t>OffPeak Net MWh</t>
  </si>
  <si>
    <t>OffPeak Net MW</t>
  </si>
  <si>
    <t>Net Result</t>
  </si>
  <si>
    <t>Market Price</t>
  </si>
  <si>
    <t>Peak Price</t>
  </si>
  <si>
    <t>WeightedRetailPrice</t>
  </si>
  <si>
    <t>WeightedGenconPrice</t>
  </si>
  <si>
    <t>WeightedPhysicalPrice</t>
  </si>
  <si>
    <t>2011-10</t>
  </si>
  <si>
    <t>2011-11</t>
  </si>
  <si>
    <t>Actual CF</t>
  </si>
  <si>
    <t>From export</t>
  </si>
  <si>
    <t>calculated</t>
  </si>
  <si>
    <t>diff</t>
  </si>
  <si>
    <t>Pos. Status</t>
  </si>
  <si>
    <t>SortGroup</t>
  </si>
  <si>
    <t>Qty.</t>
  </si>
  <si>
    <t>Unit</t>
  </si>
  <si>
    <t>Instr. type</t>
  </si>
  <si>
    <t>Used Vol</t>
  </si>
  <si>
    <t>Bk. price</t>
  </si>
  <si>
    <t>Price Unit</t>
  </si>
  <si>
    <t>Bk. value</t>
  </si>
  <si>
    <t>Price Source</t>
  </si>
  <si>
    <t>Gross value</t>
  </si>
  <si>
    <t>Trade P/L Deliv.</t>
  </si>
  <si>
    <t>Trade P/L Undeliv.</t>
  </si>
  <si>
    <t>Trade P/L</t>
  </si>
  <si>
    <t>Real. P/L</t>
  </si>
  <si>
    <t>Net P/L</t>
  </si>
  <si>
    <t>CFs to Date</t>
  </si>
  <si>
    <t>Fwd CFs</t>
  </si>
  <si>
    <t>Net CFs</t>
  </si>
  <si>
    <t>Curr.</t>
  </si>
  <si>
    <t>Curr. Source</t>
  </si>
  <si>
    <t>PriceBasis</t>
  </si>
  <si>
    <t>Load</t>
  </si>
  <si>
    <t>Del. type</t>
  </si>
  <si>
    <t>Exp MW Yr</t>
  </si>
  <si>
    <t>Exp MWh</t>
  </si>
  <si>
    <t>Fees Paid</t>
  </si>
  <si>
    <t>Product</t>
  </si>
  <si>
    <t>Delta Qty.</t>
  </si>
  <si>
    <t>Execution Venue</t>
  </si>
  <si>
    <t>0177 ExpHistoricalPrices-Spot-EUR</t>
  </si>
  <si>
    <t>D0111-11 - Base</t>
  </si>
  <si>
    <t>Base</t>
  </si>
  <si>
    <t>Other Period</t>
  </si>
  <si>
    <t>Other Period - Base</t>
  </si>
  <si>
    <t>D2111-11 - Base</t>
  </si>
  <si>
    <t>Total 0177 ExpHistoricalPrices-Spot-EUR</t>
  </si>
  <si>
    <t xml:space="preserve"> Total Active</t>
  </si>
  <si>
    <t xml:space="preserve"> Total Expired</t>
  </si>
  <si>
    <t>Expired</t>
  </si>
  <si>
    <t>D2910-11 - Base</t>
  </si>
  <si>
    <t>Bk value</t>
  </si>
  <si>
    <t>External ID</t>
  </si>
  <si>
    <t>Spot-11</t>
  </si>
  <si>
    <t>Spot-10</t>
  </si>
  <si>
    <t>Spot-1</t>
  </si>
  <si>
    <t>Spot-3</t>
  </si>
  <si>
    <t>Spot-12</t>
  </si>
  <si>
    <t>Spot-2</t>
  </si>
  <si>
    <t>Spot-4</t>
  </si>
  <si>
    <t>Spot-13</t>
  </si>
  <si>
    <t>Spot-6</t>
  </si>
  <si>
    <t>Spot-5</t>
  </si>
  <si>
    <t>Spot-7</t>
  </si>
  <si>
    <t>Spot-9</t>
  </si>
  <si>
    <t>Spot-14</t>
  </si>
  <si>
    <t>Spot-8</t>
  </si>
  <si>
    <t>BP</t>
  </si>
  <si>
    <t>hour</t>
  </si>
  <si>
    <t>15min</t>
  </si>
  <si>
    <t>30min</t>
  </si>
  <si>
    <t>hourly</t>
  </si>
  <si>
    <t>Net PL</t>
  </si>
  <si>
    <t>Calculated values</t>
  </si>
  <si>
    <t>Verified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</si>
</sst>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.mm\.yyyy"/>
    <numFmt numFmtId="165" formatCode="0.000"/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22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4" fontId="0" fillId="0" borderId="0" xfId="0" applyNumberFormat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21" fontId="0" fillId="0" borderId="0" xfId="0" applyNumberFormat="1"/>
    <xf numFmtId="0" fontId="2" fillId="0" borderId="0" xfId="0" applyFont="1" applyFill="1"/>
    <xf numFmtId="0" fontId="0" fillId="2" borderId="0" xfId="0" applyFill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49" fontId="1" fillId="0" borderId="0" xfId="0" applyNumberFormat="1" applyFont="1"/>
    <xf numFmtId="164" fontId="0" fillId="0" borderId="0" xfId="0" applyNumberFormat="1"/>
    <xf numFmtId="22" fontId="0" fillId="0" borderId="0" xfId="0" applyNumberFormat="1" applyFont="1" applyFill="1"/>
    <xf numFmtId="0" fontId="1" fillId="0" borderId="0" xfId="0" applyFont="1" applyAlignment="1">
      <alignment horizontal="center" vertical="center" wrapText="1"/>
    </xf>
    <xf numFmtId="2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" fontId="0" fillId="0" borderId="0" xfId="0" applyNumberFormat="1"/>
    <xf numFmtId="0" fontId="0" fillId="0" borderId="0" xfId="0"/>
    <xf numFmtId="0" fontId="0" fillId="0" borderId="0" xfId="0"/>
    <xf numFmtId="49" fontId="0" fillId="0" borderId="0" xfId="0" applyNumberFormat="1"/>
    <xf numFmtId="0" fontId="0" fillId="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0" applyFill="1"/>
    <xf numFmtId="17" fontId="0" fillId="0" borderId="0" xfId="0" applyNumberFormat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2" fontId="0" fillId="2" borderId="0" xfId="0" applyNumberFormat="1" applyFill="1"/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0" fontId="0" fillId="5" borderId="0" xfId="0" applyFill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544"/>
  <sheetViews>
    <sheetView tabSelected="1" topLeftCell="A16" workbookViewId="0">
      <selection activeCell="P41" sqref="P41"/>
    </sheetView>
  </sheetViews>
  <sheetFormatPr baseColWidth="10" defaultRowHeight="15" x14ac:dyDescent="0.25"/>
  <cols>
    <col min="1" max="1" width="24.5703125" bestFit="1" customWidth="1"/>
    <col min="2" max="3" width="15.140625" bestFit="1" customWidth="1"/>
    <col min="7" max="7" width="14.42578125" customWidth="1"/>
    <col min="8" max="8" width="15.140625" bestFit="1" customWidth="1"/>
    <col min="12" max="12" width="12.85546875" bestFit="1" customWidth="1"/>
    <col min="13" max="13" width="11.42578125" style="1"/>
    <col min="16" max="16" width="11.42578125" style="14"/>
  </cols>
  <sheetData>
    <row r="2" spans="1:129" x14ac:dyDescent="0.25"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1" t="s">
        <v>29</v>
      </c>
      <c r="AF2" s="11" t="s">
        <v>30</v>
      </c>
      <c r="AG2" s="11" t="s">
        <v>31</v>
      </c>
      <c r="AH2" s="11" t="s">
        <v>32</v>
      </c>
      <c r="AI2" s="11" t="s">
        <v>33</v>
      </c>
      <c r="AJ2" s="11" t="s">
        <v>34</v>
      </c>
      <c r="AK2" s="11" t="s">
        <v>35</v>
      </c>
      <c r="AL2" s="11" t="s">
        <v>36</v>
      </c>
      <c r="AM2" s="11" t="s">
        <v>37</v>
      </c>
      <c r="AN2" s="11" t="s">
        <v>38</v>
      </c>
      <c r="AO2" s="11" t="s">
        <v>39</v>
      </c>
      <c r="AP2" s="11" t="s">
        <v>40</v>
      </c>
      <c r="AQ2" s="11" t="s">
        <v>41</v>
      </c>
      <c r="AR2" s="11" t="s">
        <v>42</v>
      </c>
      <c r="AS2" s="11" t="s">
        <v>43</v>
      </c>
      <c r="AT2" s="11" t="s">
        <v>44</v>
      </c>
      <c r="AU2" s="11" t="s">
        <v>45</v>
      </c>
      <c r="AV2" s="11" t="s">
        <v>46</v>
      </c>
      <c r="AW2" s="11" t="s">
        <v>47</v>
      </c>
      <c r="AX2" s="11" t="s">
        <v>48</v>
      </c>
      <c r="AY2" s="11" t="s">
        <v>49</v>
      </c>
      <c r="AZ2" s="11" t="s">
        <v>50</v>
      </c>
      <c r="BA2" s="11" t="s">
        <v>51</v>
      </c>
      <c r="BB2" s="11" t="s">
        <v>52</v>
      </c>
      <c r="BC2" s="11" t="s">
        <v>53</v>
      </c>
      <c r="BD2" s="11" t="s">
        <v>54</v>
      </c>
      <c r="BE2" s="11" t="s">
        <v>55</v>
      </c>
      <c r="BF2" s="11" t="s">
        <v>56</v>
      </c>
      <c r="BG2" s="11" t="s">
        <v>57</v>
      </c>
      <c r="BH2" s="11" t="s">
        <v>58</v>
      </c>
      <c r="BI2" s="11" t="s">
        <v>59</v>
      </c>
      <c r="BJ2" s="11" t="s">
        <v>60</v>
      </c>
      <c r="BK2" s="11" t="s">
        <v>61</v>
      </c>
      <c r="BL2" s="11" t="s">
        <v>62</v>
      </c>
      <c r="BM2" s="11" t="s">
        <v>63</v>
      </c>
      <c r="BN2" s="11" t="s">
        <v>64</v>
      </c>
      <c r="BO2" s="11" t="s">
        <v>65</v>
      </c>
      <c r="BP2" s="11" t="s">
        <v>66</v>
      </c>
      <c r="BQ2" s="11" t="s">
        <v>67</v>
      </c>
      <c r="BR2" s="11" t="s">
        <v>68</v>
      </c>
      <c r="BS2" s="11" t="s">
        <v>69</v>
      </c>
      <c r="BT2" s="11" t="s">
        <v>70</v>
      </c>
      <c r="BU2" s="11" t="s">
        <v>71</v>
      </c>
      <c r="BV2" s="11" t="s">
        <v>72</v>
      </c>
      <c r="BW2" s="11" t="s">
        <v>73</v>
      </c>
      <c r="BX2" s="11" t="s">
        <v>74</v>
      </c>
      <c r="BY2" s="11" t="s">
        <v>75</v>
      </c>
      <c r="BZ2" s="11" t="s">
        <v>76</v>
      </c>
      <c r="CA2" s="11" t="s">
        <v>77</v>
      </c>
      <c r="CB2" s="11" t="s">
        <v>78</v>
      </c>
      <c r="CC2" s="11" t="s">
        <v>79</v>
      </c>
      <c r="CD2" s="11" t="s">
        <v>80</v>
      </c>
      <c r="CE2" s="11" t="s">
        <v>81</v>
      </c>
      <c r="CF2" s="11" t="s">
        <v>82</v>
      </c>
      <c r="CG2" s="11" t="s">
        <v>83</v>
      </c>
      <c r="CH2" s="11" t="s">
        <v>84</v>
      </c>
      <c r="CI2" s="11" t="s">
        <v>85</v>
      </c>
      <c r="CJ2" s="11" t="s">
        <v>86</v>
      </c>
      <c r="CK2" s="11" t="s">
        <v>87</v>
      </c>
      <c r="CL2" s="11" t="s">
        <v>88</v>
      </c>
      <c r="CM2" s="11" t="s">
        <v>89</v>
      </c>
      <c r="CN2" s="11" t="s">
        <v>90</v>
      </c>
      <c r="CO2" s="11" t="s">
        <v>91</v>
      </c>
      <c r="CP2" s="11" t="s">
        <v>92</v>
      </c>
      <c r="CQ2" s="11" t="s">
        <v>93</v>
      </c>
      <c r="CR2" s="11" t="s">
        <v>94</v>
      </c>
      <c r="CS2" s="11" t="s">
        <v>95</v>
      </c>
      <c r="CT2" s="11" t="s">
        <v>96</v>
      </c>
      <c r="CU2" s="11" t="s">
        <v>97</v>
      </c>
      <c r="CV2" s="11" t="s">
        <v>98</v>
      </c>
      <c r="CW2" s="11" t="s">
        <v>99</v>
      </c>
      <c r="CX2" s="11" t="s">
        <v>100</v>
      </c>
      <c r="CY2" s="11" t="s">
        <v>101</v>
      </c>
      <c r="CZ2" s="11" t="s">
        <v>102</v>
      </c>
      <c r="DA2" s="11" t="s">
        <v>103</v>
      </c>
      <c r="DB2" s="11" t="s">
        <v>104</v>
      </c>
      <c r="DC2" s="11" t="s">
        <v>105</v>
      </c>
      <c r="DD2" s="11" t="s">
        <v>106</v>
      </c>
      <c r="DE2" s="11" t="s">
        <v>107</v>
      </c>
      <c r="DF2" s="11" t="s">
        <v>108</v>
      </c>
      <c r="DG2" s="11" t="s">
        <v>109</v>
      </c>
      <c r="DH2" s="11" t="s">
        <v>110</v>
      </c>
      <c r="DI2" s="11" t="s">
        <v>111</v>
      </c>
      <c r="DJ2" s="11" t="s">
        <v>112</v>
      </c>
      <c r="DK2" s="11" t="s">
        <v>113</v>
      </c>
      <c r="DL2" s="11" t="s">
        <v>114</v>
      </c>
      <c r="DM2" s="11" t="s">
        <v>115</v>
      </c>
      <c r="DN2" s="11" t="s">
        <v>116</v>
      </c>
      <c r="DO2" s="11" t="s">
        <v>117</v>
      </c>
      <c r="DP2" s="11" t="s">
        <v>118</v>
      </c>
      <c r="DQ2" s="11" t="s">
        <v>119</v>
      </c>
      <c r="DR2" s="11" t="s">
        <v>120</v>
      </c>
      <c r="DS2" s="11" t="s">
        <v>121</v>
      </c>
      <c r="DT2" s="11" t="s">
        <v>122</v>
      </c>
      <c r="DU2" s="11" t="s">
        <v>123</v>
      </c>
      <c r="DV2" s="11" t="s">
        <v>124</v>
      </c>
      <c r="DW2" s="11" t="s">
        <v>125</v>
      </c>
      <c r="DX2" s="3" t="s">
        <v>124</v>
      </c>
      <c r="DY2" s="3" t="s">
        <v>125</v>
      </c>
    </row>
    <row r="3" spans="1:129" x14ac:dyDescent="0.25">
      <c r="A3" s="34" t="str">
        <f>G41</f>
        <v>Spot-Hourly-Pre-Delivery</v>
      </c>
      <c r="B3" s="35">
        <v>421</v>
      </c>
      <c r="C3" s="12">
        <v>40819</v>
      </c>
      <c r="D3" s="13">
        <v>0</v>
      </c>
      <c r="E3" s="10" t="s">
        <v>126</v>
      </c>
      <c r="F3" s="10" t="s">
        <v>161</v>
      </c>
      <c r="G3" s="10" t="s">
        <v>127</v>
      </c>
      <c r="H3" s="10" t="s">
        <v>128</v>
      </c>
      <c r="I3" s="10" t="s">
        <v>129</v>
      </c>
      <c r="J3" s="10" t="s">
        <v>130</v>
      </c>
      <c r="K3" s="10" t="s">
        <v>131</v>
      </c>
      <c r="L3" s="9">
        <v>3.55</v>
      </c>
      <c r="M3" s="10" t="s">
        <v>132</v>
      </c>
      <c r="N3" s="9">
        <v>85.2</v>
      </c>
      <c r="O3" s="10" t="s">
        <v>133</v>
      </c>
      <c r="P3" s="9">
        <v>3.2810000000000001</v>
      </c>
      <c r="Q3" s="9">
        <v>0</v>
      </c>
      <c r="R3" s="9">
        <v>0</v>
      </c>
      <c r="S3" s="9">
        <v>0</v>
      </c>
      <c r="T3" s="9">
        <v>0</v>
      </c>
      <c r="U3" s="10" t="s">
        <v>134</v>
      </c>
      <c r="V3" s="9"/>
      <c r="W3" s="9"/>
      <c r="X3" s="10" t="s">
        <v>135</v>
      </c>
      <c r="Y3" s="10" t="s">
        <v>135</v>
      </c>
      <c r="Z3" s="10" t="s">
        <v>136</v>
      </c>
      <c r="AA3" s="10" t="s">
        <v>137</v>
      </c>
      <c r="AB3" s="10" t="s">
        <v>138</v>
      </c>
      <c r="AC3" s="10" t="s">
        <v>139</v>
      </c>
      <c r="AD3" s="10" t="s">
        <v>134</v>
      </c>
      <c r="AE3" s="10" t="s">
        <v>134</v>
      </c>
      <c r="AF3" s="10" t="s">
        <v>134</v>
      </c>
      <c r="AG3" s="10" t="s">
        <v>134</v>
      </c>
      <c r="AH3" s="10" t="s">
        <v>134</v>
      </c>
      <c r="AI3" s="12">
        <v>40845</v>
      </c>
      <c r="AJ3" s="12">
        <v>40845</v>
      </c>
      <c r="AK3" s="10" t="s">
        <v>140</v>
      </c>
      <c r="AL3" s="9">
        <v>24</v>
      </c>
      <c r="AM3" s="10" t="s">
        <v>134</v>
      </c>
      <c r="AN3" s="9"/>
      <c r="AO3" s="12"/>
      <c r="AP3" s="10" t="s">
        <v>134</v>
      </c>
      <c r="AQ3" s="10" t="s">
        <v>134</v>
      </c>
      <c r="AR3" s="10" t="s">
        <v>162</v>
      </c>
      <c r="AS3" s="10" t="s">
        <v>141</v>
      </c>
      <c r="AT3" s="9">
        <v>0</v>
      </c>
      <c r="AU3" s="9">
        <v>0</v>
      </c>
      <c r="AV3" s="10" t="s">
        <v>137</v>
      </c>
      <c r="AW3" s="9">
        <v>0</v>
      </c>
      <c r="AX3" s="9">
        <v>0</v>
      </c>
      <c r="AY3" s="10" t="s">
        <v>137</v>
      </c>
      <c r="AZ3" s="9">
        <v>0</v>
      </c>
      <c r="BA3" s="9">
        <v>0</v>
      </c>
      <c r="BB3" s="10" t="s">
        <v>137</v>
      </c>
      <c r="BC3" s="9">
        <v>0</v>
      </c>
      <c r="BD3" s="9">
        <v>0</v>
      </c>
      <c r="BE3" s="10" t="s">
        <v>137</v>
      </c>
      <c r="BF3" s="9"/>
      <c r="BG3" s="9"/>
      <c r="BH3" s="10" t="s">
        <v>142</v>
      </c>
      <c r="BI3" s="10" t="s">
        <v>134</v>
      </c>
      <c r="BJ3" s="10" t="s">
        <v>134</v>
      </c>
      <c r="BK3" s="9"/>
      <c r="BL3" s="9"/>
      <c r="BM3" s="10" t="s">
        <v>134</v>
      </c>
      <c r="BN3" s="10" t="s">
        <v>134</v>
      </c>
      <c r="BO3" s="10" t="s">
        <v>134</v>
      </c>
      <c r="BP3" s="10" t="s">
        <v>134</v>
      </c>
      <c r="BQ3" s="10" t="s">
        <v>163</v>
      </c>
      <c r="BR3" s="10" t="s">
        <v>143</v>
      </c>
      <c r="BS3" s="10" t="s">
        <v>134</v>
      </c>
      <c r="BT3" s="10" t="s">
        <v>134</v>
      </c>
      <c r="BU3" s="10" t="s">
        <v>134</v>
      </c>
      <c r="BV3" s="10" t="s">
        <v>134</v>
      </c>
      <c r="BW3" s="10" t="s">
        <v>134</v>
      </c>
      <c r="BX3" s="10" t="s">
        <v>134</v>
      </c>
      <c r="BY3" s="9">
        <v>0</v>
      </c>
      <c r="BZ3" s="9">
        <v>0</v>
      </c>
      <c r="CA3" s="9">
        <v>0</v>
      </c>
      <c r="CB3" s="12"/>
      <c r="CC3" s="12"/>
      <c r="CD3" s="10" t="s">
        <v>134</v>
      </c>
      <c r="CE3" s="13"/>
      <c r="CF3" s="9"/>
      <c r="CG3" s="10" t="s">
        <v>134</v>
      </c>
      <c r="CH3" s="9"/>
      <c r="CI3" s="9"/>
      <c r="CJ3" s="10" t="s">
        <v>134</v>
      </c>
      <c r="CK3" s="9"/>
      <c r="CL3" s="9"/>
      <c r="CM3" s="10" t="s">
        <v>134</v>
      </c>
      <c r="CN3" s="9"/>
      <c r="CO3" s="9"/>
      <c r="CP3" s="10" t="s">
        <v>134</v>
      </c>
      <c r="CQ3" s="10" t="s">
        <v>134</v>
      </c>
      <c r="CR3" s="10" t="s">
        <v>134</v>
      </c>
      <c r="CS3" s="10" t="s">
        <v>134</v>
      </c>
      <c r="CT3" s="10" t="s">
        <v>134</v>
      </c>
      <c r="CU3" s="10" t="s">
        <v>134</v>
      </c>
      <c r="CV3" s="12"/>
      <c r="CW3" s="10" t="s">
        <v>134</v>
      </c>
      <c r="CX3" s="10" t="s">
        <v>134</v>
      </c>
      <c r="CY3" s="10" t="s">
        <v>134</v>
      </c>
      <c r="CZ3" s="10" t="s">
        <v>134</v>
      </c>
      <c r="DA3" s="10" t="s">
        <v>134</v>
      </c>
      <c r="DB3" s="10" t="s">
        <v>134</v>
      </c>
      <c r="DC3" s="10" t="s">
        <v>134</v>
      </c>
      <c r="DD3" s="9">
        <v>0</v>
      </c>
      <c r="DE3" s="10" t="s">
        <v>134</v>
      </c>
      <c r="DF3" s="10" t="s">
        <v>144</v>
      </c>
      <c r="DG3" s="10" t="s">
        <v>134</v>
      </c>
      <c r="DH3" s="10" t="s">
        <v>134</v>
      </c>
      <c r="DI3" s="10" t="s">
        <v>134</v>
      </c>
      <c r="DJ3" s="10" t="s">
        <v>145</v>
      </c>
      <c r="DK3" s="10" t="s">
        <v>133</v>
      </c>
      <c r="DL3" s="10" t="s">
        <v>146</v>
      </c>
      <c r="DM3" s="10" t="s">
        <v>134</v>
      </c>
      <c r="DN3" s="10" t="s">
        <v>134</v>
      </c>
      <c r="DO3" s="10" t="s">
        <v>134</v>
      </c>
      <c r="DP3" s="10" t="s">
        <v>134</v>
      </c>
      <c r="DQ3" s="10" t="s">
        <v>134</v>
      </c>
      <c r="DR3" s="10" t="s">
        <v>134</v>
      </c>
      <c r="DS3" s="10" t="s">
        <v>134</v>
      </c>
      <c r="DT3" s="9"/>
      <c r="DU3" s="9"/>
      <c r="DV3" s="9"/>
      <c r="DW3" s="10" t="s">
        <v>134</v>
      </c>
      <c r="DX3" s="1"/>
      <c r="DY3" s="2" t="s">
        <v>134</v>
      </c>
    </row>
    <row r="4" spans="1:129" x14ac:dyDescent="0.25">
      <c r="A4" s="34" t="s">
        <v>184</v>
      </c>
      <c r="B4" s="35">
        <v>423</v>
      </c>
      <c r="C4" s="12">
        <v>40819</v>
      </c>
      <c r="D4" s="13">
        <v>0</v>
      </c>
      <c r="E4" s="10" t="s">
        <v>126</v>
      </c>
      <c r="F4" s="10" t="s">
        <v>161</v>
      </c>
      <c r="G4" s="10" t="s">
        <v>127</v>
      </c>
      <c r="H4" s="10" t="s">
        <v>128</v>
      </c>
      <c r="I4" s="10" t="s">
        <v>129</v>
      </c>
      <c r="J4" s="10" t="s">
        <v>130</v>
      </c>
      <c r="K4" s="10" t="s">
        <v>131</v>
      </c>
      <c r="L4" s="9">
        <v>4.5</v>
      </c>
      <c r="M4" s="10" t="s">
        <v>132</v>
      </c>
      <c r="N4" s="9">
        <v>108</v>
      </c>
      <c r="O4" s="10" t="s">
        <v>133</v>
      </c>
      <c r="P4" s="9">
        <v>2.2444000000000002</v>
      </c>
      <c r="Q4" s="9">
        <v>0</v>
      </c>
      <c r="R4" s="9">
        <v>0</v>
      </c>
      <c r="S4" s="9">
        <v>0</v>
      </c>
      <c r="T4" s="9">
        <v>0</v>
      </c>
      <c r="U4" s="10" t="s">
        <v>134</v>
      </c>
      <c r="V4" s="9"/>
      <c r="W4" s="9"/>
      <c r="X4" s="10" t="s">
        <v>135</v>
      </c>
      <c r="Y4" s="10" t="s">
        <v>135</v>
      </c>
      <c r="Z4" s="10" t="s">
        <v>136</v>
      </c>
      <c r="AA4" s="10" t="s">
        <v>137</v>
      </c>
      <c r="AB4" s="10" t="s">
        <v>138</v>
      </c>
      <c r="AC4" s="10" t="s">
        <v>139</v>
      </c>
      <c r="AD4" s="10" t="s">
        <v>134</v>
      </c>
      <c r="AE4" s="10" t="s">
        <v>134</v>
      </c>
      <c r="AF4" s="10" t="s">
        <v>134</v>
      </c>
      <c r="AG4" s="10" t="s">
        <v>134</v>
      </c>
      <c r="AH4" s="10" t="s">
        <v>134</v>
      </c>
      <c r="AI4" s="12">
        <v>40845</v>
      </c>
      <c r="AJ4" s="12">
        <v>40845</v>
      </c>
      <c r="AK4" s="10" t="s">
        <v>140</v>
      </c>
      <c r="AL4" s="9">
        <v>24</v>
      </c>
      <c r="AM4" s="10" t="s">
        <v>134</v>
      </c>
      <c r="AN4" s="9"/>
      <c r="AO4" s="12"/>
      <c r="AP4" s="10" t="s">
        <v>134</v>
      </c>
      <c r="AQ4" s="10" t="s">
        <v>134</v>
      </c>
      <c r="AR4" s="10" t="s">
        <v>162</v>
      </c>
      <c r="AS4" s="10" t="s">
        <v>141</v>
      </c>
      <c r="AT4" s="9">
        <v>0</v>
      </c>
      <c r="AU4" s="9">
        <v>0</v>
      </c>
      <c r="AV4" s="10" t="s">
        <v>137</v>
      </c>
      <c r="AW4" s="9">
        <v>0</v>
      </c>
      <c r="AX4" s="9">
        <v>0</v>
      </c>
      <c r="AY4" s="10" t="s">
        <v>137</v>
      </c>
      <c r="AZ4" s="9">
        <v>0</v>
      </c>
      <c r="BA4" s="9">
        <v>0</v>
      </c>
      <c r="BB4" s="10" t="s">
        <v>137</v>
      </c>
      <c r="BC4" s="9">
        <v>0</v>
      </c>
      <c r="BD4" s="9">
        <v>0</v>
      </c>
      <c r="BE4" s="10" t="s">
        <v>137</v>
      </c>
      <c r="BF4" s="9"/>
      <c r="BG4" s="9"/>
      <c r="BH4" s="10" t="s">
        <v>142</v>
      </c>
      <c r="BI4" s="10" t="s">
        <v>134</v>
      </c>
      <c r="BJ4" s="10" t="s">
        <v>134</v>
      </c>
      <c r="BK4" s="9"/>
      <c r="BL4" s="9"/>
      <c r="BM4" s="10" t="s">
        <v>134</v>
      </c>
      <c r="BN4" s="10" t="s">
        <v>134</v>
      </c>
      <c r="BO4" s="10" t="s">
        <v>134</v>
      </c>
      <c r="BP4" s="10" t="s">
        <v>134</v>
      </c>
      <c r="BQ4" s="10" t="s">
        <v>164</v>
      </c>
      <c r="BR4" s="10" t="s">
        <v>143</v>
      </c>
      <c r="BS4" s="10" t="s">
        <v>134</v>
      </c>
      <c r="BT4" s="10" t="s">
        <v>134</v>
      </c>
      <c r="BU4" s="10" t="s">
        <v>134</v>
      </c>
      <c r="BV4" s="10" t="s">
        <v>134</v>
      </c>
      <c r="BW4" s="10" t="s">
        <v>134</v>
      </c>
      <c r="BX4" s="10" t="s">
        <v>134</v>
      </c>
      <c r="BY4" s="9">
        <v>0</v>
      </c>
      <c r="BZ4" s="9">
        <v>0</v>
      </c>
      <c r="CA4" s="9">
        <v>0</v>
      </c>
      <c r="CB4" s="12"/>
      <c r="CC4" s="12"/>
      <c r="CD4" s="10" t="s">
        <v>134</v>
      </c>
      <c r="CE4" s="13"/>
      <c r="CF4" s="9"/>
      <c r="CG4" s="10" t="s">
        <v>134</v>
      </c>
      <c r="CH4" s="9"/>
      <c r="CI4" s="9"/>
      <c r="CJ4" s="10" t="s">
        <v>134</v>
      </c>
      <c r="CK4" s="9"/>
      <c r="CL4" s="9"/>
      <c r="CM4" s="10" t="s">
        <v>134</v>
      </c>
      <c r="CN4" s="9"/>
      <c r="CO4" s="9"/>
      <c r="CP4" s="10" t="s">
        <v>134</v>
      </c>
      <c r="CQ4" s="10" t="s">
        <v>134</v>
      </c>
      <c r="CR4" s="10" t="s">
        <v>134</v>
      </c>
      <c r="CS4" s="10" t="s">
        <v>134</v>
      </c>
      <c r="CT4" s="10" t="s">
        <v>134</v>
      </c>
      <c r="CU4" s="10" t="s">
        <v>134</v>
      </c>
      <c r="CV4" s="12"/>
      <c r="CW4" s="10" t="s">
        <v>134</v>
      </c>
      <c r="CX4" s="10" t="s">
        <v>134</v>
      </c>
      <c r="CY4" s="10" t="s">
        <v>134</v>
      </c>
      <c r="CZ4" s="10" t="s">
        <v>134</v>
      </c>
      <c r="DA4" s="10" t="s">
        <v>134</v>
      </c>
      <c r="DB4" s="10" t="s">
        <v>134</v>
      </c>
      <c r="DC4" s="10" t="s">
        <v>134</v>
      </c>
      <c r="DD4" s="9">
        <v>0</v>
      </c>
      <c r="DE4" s="10" t="s">
        <v>134</v>
      </c>
      <c r="DF4" s="10" t="s">
        <v>144</v>
      </c>
      <c r="DG4" s="10" t="s">
        <v>134</v>
      </c>
      <c r="DH4" s="10" t="s">
        <v>134</v>
      </c>
      <c r="DI4" s="10" t="s">
        <v>134</v>
      </c>
      <c r="DJ4" s="10" t="s">
        <v>145</v>
      </c>
      <c r="DK4" s="10" t="s">
        <v>133</v>
      </c>
      <c r="DL4" s="10" t="s">
        <v>146</v>
      </c>
      <c r="DM4" s="10" t="s">
        <v>134</v>
      </c>
      <c r="DN4" s="10" t="s">
        <v>134</v>
      </c>
      <c r="DO4" s="10" t="s">
        <v>134</v>
      </c>
      <c r="DP4" s="10" t="s">
        <v>134</v>
      </c>
      <c r="DQ4" s="10" t="s">
        <v>134</v>
      </c>
      <c r="DR4" s="10" t="s">
        <v>134</v>
      </c>
      <c r="DS4" s="10" t="s">
        <v>134</v>
      </c>
      <c r="DT4" s="9"/>
      <c r="DU4" s="9"/>
      <c r="DV4" s="9"/>
      <c r="DW4" s="10" t="s">
        <v>134</v>
      </c>
      <c r="DX4" s="1"/>
      <c r="DY4" s="2" t="s">
        <v>134</v>
      </c>
    </row>
    <row r="5" spans="1:129" x14ac:dyDescent="0.25">
      <c r="A5" s="34" t="s">
        <v>185</v>
      </c>
      <c r="B5" s="35">
        <v>425</v>
      </c>
      <c r="C5" s="12">
        <v>40819</v>
      </c>
      <c r="D5" s="13">
        <v>0</v>
      </c>
      <c r="E5" s="10" t="s">
        <v>126</v>
      </c>
      <c r="F5" s="10" t="s">
        <v>161</v>
      </c>
      <c r="G5" s="10" t="s">
        <v>127</v>
      </c>
      <c r="H5" s="10" t="s">
        <v>128</v>
      </c>
      <c r="I5" s="10" t="s">
        <v>129</v>
      </c>
      <c r="J5" s="10" t="s">
        <v>130</v>
      </c>
      <c r="K5" s="10" t="s">
        <v>131</v>
      </c>
      <c r="L5" s="9">
        <v>2.7</v>
      </c>
      <c r="M5" s="10" t="s">
        <v>132</v>
      </c>
      <c r="N5" s="9">
        <v>64.8</v>
      </c>
      <c r="O5" s="10" t="s">
        <v>133</v>
      </c>
      <c r="P5" s="9">
        <v>1.7593000000000001</v>
      </c>
      <c r="Q5" s="9">
        <v>0</v>
      </c>
      <c r="R5" s="9">
        <v>0</v>
      </c>
      <c r="S5" s="9">
        <v>0</v>
      </c>
      <c r="T5" s="9">
        <v>0</v>
      </c>
      <c r="U5" s="10" t="s">
        <v>134</v>
      </c>
      <c r="V5" s="9"/>
      <c r="W5" s="9"/>
      <c r="X5" s="10" t="s">
        <v>135</v>
      </c>
      <c r="Y5" s="10" t="s">
        <v>135</v>
      </c>
      <c r="Z5" s="10" t="s">
        <v>136</v>
      </c>
      <c r="AA5" s="10" t="s">
        <v>137</v>
      </c>
      <c r="AB5" s="10" t="s">
        <v>138</v>
      </c>
      <c r="AC5" s="10" t="s">
        <v>139</v>
      </c>
      <c r="AD5" s="10" t="s">
        <v>134</v>
      </c>
      <c r="AE5" s="10" t="s">
        <v>134</v>
      </c>
      <c r="AF5" s="10" t="s">
        <v>134</v>
      </c>
      <c r="AG5" s="10" t="s">
        <v>134</v>
      </c>
      <c r="AH5" s="10" t="s">
        <v>134</v>
      </c>
      <c r="AI5" s="12">
        <v>40845</v>
      </c>
      <c r="AJ5" s="12">
        <v>40845</v>
      </c>
      <c r="AK5" s="10" t="s">
        <v>140</v>
      </c>
      <c r="AL5" s="9">
        <v>24</v>
      </c>
      <c r="AM5" s="10" t="s">
        <v>134</v>
      </c>
      <c r="AN5" s="9"/>
      <c r="AO5" s="12"/>
      <c r="AP5" s="10" t="s">
        <v>134</v>
      </c>
      <c r="AQ5" s="10" t="s">
        <v>134</v>
      </c>
      <c r="AR5" s="10" t="s">
        <v>162</v>
      </c>
      <c r="AS5" s="10" t="s">
        <v>141</v>
      </c>
      <c r="AT5" s="9">
        <v>0</v>
      </c>
      <c r="AU5" s="9">
        <v>0</v>
      </c>
      <c r="AV5" s="10" t="s">
        <v>137</v>
      </c>
      <c r="AW5" s="9">
        <v>0</v>
      </c>
      <c r="AX5" s="9">
        <v>0</v>
      </c>
      <c r="AY5" s="10" t="s">
        <v>137</v>
      </c>
      <c r="AZ5" s="9">
        <v>0</v>
      </c>
      <c r="BA5" s="9">
        <v>0</v>
      </c>
      <c r="BB5" s="10" t="s">
        <v>137</v>
      </c>
      <c r="BC5" s="9">
        <v>0</v>
      </c>
      <c r="BD5" s="9">
        <v>0</v>
      </c>
      <c r="BE5" s="10" t="s">
        <v>137</v>
      </c>
      <c r="BF5" s="9"/>
      <c r="BG5" s="9"/>
      <c r="BH5" s="10" t="s">
        <v>142</v>
      </c>
      <c r="BI5" s="10" t="s">
        <v>134</v>
      </c>
      <c r="BJ5" s="10" t="s">
        <v>134</v>
      </c>
      <c r="BK5" s="9"/>
      <c r="BL5" s="9"/>
      <c r="BM5" s="10" t="s">
        <v>134</v>
      </c>
      <c r="BN5" s="10" t="s">
        <v>134</v>
      </c>
      <c r="BO5" s="10" t="s">
        <v>134</v>
      </c>
      <c r="BP5" s="10" t="s">
        <v>134</v>
      </c>
      <c r="BQ5" s="10" t="s">
        <v>165</v>
      </c>
      <c r="BR5" s="10" t="s">
        <v>143</v>
      </c>
      <c r="BS5" s="10" t="s">
        <v>134</v>
      </c>
      <c r="BT5" s="10" t="s">
        <v>134</v>
      </c>
      <c r="BU5" s="10" t="s">
        <v>134</v>
      </c>
      <c r="BV5" s="10" t="s">
        <v>134</v>
      </c>
      <c r="BW5" s="10" t="s">
        <v>134</v>
      </c>
      <c r="BX5" s="10" t="s">
        <v>134</v>
      </c>
      <c r="BY5" s="9">
        <v>0</v>
      </c>
      <c r="BZ5" s="9">
        <v>0</v>
      </c>
      <c r="CA5" s="9">
        <v>0</v>
      </c>
      <c r="CB5" s="12"/>
      <c r="CC5" s="12"/>
      <c r="CD5" s="10" t="s">
        <v>134</v>
      </c>
      <c r="CE5" s="13"/>
      <c r="CF5" s="9"/>
      <c r="CG5" s="10" t="s">
        <v>134</v>
      </c>
      <c r="CH5" s="9"/>
      <c r="CI5" s="9"/>
      <c r="CJ5" s="10" t="s">
        <v>134</v>
      </c>
      <c r="CK5" s="9"/>
      <c r="CL5" s="9"/>
      <c r="CM5" s="10" t="s">
        <v>134</v>
      </c>
      <c r="CN5" s="9"/>
      <c r="CO5" s="9"/>
      <c r="CP5" s="10" t="s">
        <v>134</v>
      </c>
      <c r="CQ5" s="10" t="s">
        <v>134</v>
      </c>
      <c r="CR5" s="10" t="s">
        <v>134</v>
      </c>
      <c r="CS5" s="10" t="s">
        <v>134</v>
      </c>
      <c r="CT5" s="10" t="s">
        <v>134</v>
      </c>
      <c r="CU5" s="10" t="s">
        <v>134</v>
      </c>
      <c r="CV5" s="12"/>
      <c r="CW5" s="10" t="s">
        <v>134</v>
      </c>
      <c r="CX5" s="10" t="s">
        <v>134</v>
      </c>
      <c r="CY5" s="10" t="s">
        <v>134</v>
      </c>
      <c r="CZ5" s="10" t="s">
        <v>134</v>
      </c>
      <c r="DA5" s="10" t="s">
        <v>134</v>
      </c>
      <c r="DB5" s="10" t="s">
        <v>134</v>
      </c>
      <c r="DC5" s="10" t="s">
        <v>134</v>
      </c>
      <c r="DD5" s="9">
        <v>0</v>
      </c>
      <c r="DE5" s="10" t="s">
        <v>134</v>
      </c>
      <c r="DF5" s="10" t="s">
        <v>144</v>
      </c>
      <c r="DG5" s="10" t="s">
        <v>134</v>
      </c>
      <c r="DH5" s="10" t="s">
        <v>134</v>
      </c>
      <c r="DI5" s="10" t="s">
        <v>134</v>
      </c>
      <c r="DJ5" s="10" t="s">
        <v>145</v>
      </c>
      <c r="DK5" s="10" t="s">
        <v>133</v>
      </c>
      <c r="DL5" s="10" t="s">
        <v>146</v>
      </c>
      <c r="DM5" s="10" t="s">
        <v>134</v>
      </c>
      <c r="DN5" s="10" t="s">
        <v>134</v>
      </c>
      <c r="DO5" s="10" t="s">
        <v>134</v>
      </c>
      <c r="DP5" s="10" t="s">
        <v>134</v>
      </c>
      <c r="DQ5" s="10" t="s">
        <v>134</v>
      </c>
      <c r="DR5" s="10" t="s">
        <v>134</v>
      </c>
      <c r="DS5" s="10" t="s">
        <v>134</v>
      </c>
      <c r="DT5" s="9"/>
      <c r="DU5" s="9"/>
      <c r="DV5" s="9"/>
      <c r="DW5" s="10" t="s">
        <v>134</v>
      </c>
      <c r="DX5" s="1"/>
      <c r="DY5" s="2" t="s">
        <v>134</v>
      </c>
    </row>
    <row r="6" spans="1:129" x14ac:dyDescent="0.25">
      <c r="A6" s="34" t="s">
        <v>186</v>
      </c>
      <c r="B6" s="35">
        <v>439</v>
      </c>
      <c r="C6" s="12">
        <v>40819</v>
      </c>
      <c r="D6" s="13">
        <v>0</v>
      </c>
      <c r="E6" s="10" t="s">
        <v>126</v>
      </c>
      <c r="F6" s="10" t="s">
        <v>161</v>
      </c>
      <c r="G6" s="10" t="s">
        <v>127</v>
      </c>
      <c r="H6" s="10" t="s">
        <v>128</v>
      </c>
      <c r="I6" s="10" t="s">
        <v>129</v>
      </c>
      <c r="J6" s="10" t="s">
        <v>130</v>
      </c>
      <c r="K6" s="10" t="s">
        <v>131</v>
      </c>
      <c r="L6" s="9">
        <v>3.55</v>
      </c>
      <c r="M6" s="10" t="s">
        <v>132</v>
      </c>
      <c r="N6" s="9">
        <v>85.2</v>
      </c>
      <c r="O6" s="10" t="s">
        <v>133</v>
      </c>
      <c r="P6" s="9">
        <v>3.2810000000000001</v>
      </c>
      <c r="Q6" s="9">
        <v>0</v>
      </c>
      <c r="R6" s="9">
        <v>0</v>
      </c>
      <c r="S6" s="9">
        <v>0</v>
      </c>
      <c r="T6" s="9">
        <v>0</v>
      </c>
      <c r="U6" s="10" t="s">
        <v>134</v>
      </c>
      <c r="V6" s="9"/>
      <c r="W6" s="9"/>
      <c r="X6" s="10" t="s">
        <v>135</v>
      </c>
      <c r="Y6" s="10" t="s">
        <v>135</v>
      </c>
      <c r="Z6" s="10" t="s">
        <v>136</v>
      </c>
      <c r="AA6" s="10" t="s">
        <v>137</v>
      </c>
      <c r="AB6" s="10" t="s">
        <v>138</v>
      </c>
      <c r="AC6" s="10" t="s">
        <v>139</v>
      </c>
      <c r="AD6" s="10" t="s">
        <v>134</v>
      </c>
      <c r="AE6" s="10" t="s">
        <v>134</v>
      </c>
      <c r="AF6" s="10" t="s">
        <v>134</v>
      </c>
      <c r="AG6" s="10" t="s">
        <v>134</v>
      </c>
      <c r="AH6" s="10" t="s">
        <v>134</v>
      </c>
      <c r="AI6" s="12">
        <v>40845</v>
      </c>
      <c r="AJ6" s="12">
        <v>40845</v>
      </c>
      <c r="AK6" s="10" t="s">
        <v>140</v>
      </c>
      <c r="AL6" s="9">
        <v>24</v>
      </c>
      <c r="AM6" s="10" t="s">
        <v>134</v>
      </c>
      <c r="AN6" s="9"/>
      <c r="AO6" s="12"/>
      <c r="AP6" s="10" t="s">
        <v>134</v>
      </c>
      <c r="AQ6" s="10" t="s">
        <v>134</v>
      </c>
      <c r="AR6" s="10" t="s">
        <v>162</v>
      </c>
      <c r="AS6" s="10" t="s">
        <v>141</v>
      </c>
      <c r="AT6" s="9">
        <v>0</v>
      </c>
      <c r="AU6" s="9">
        <v>0</v>
      </c>
      <c r="AV6" s="10" t="s">
        <v>137</v>
      </c>
      <c r="AW6" s="9">
        <v>0</v>
      </c>
      <c r="AX6" s="9">
        <v>0</v>
      </c>
      <c r="AY6" s="10" t="s">
        <v>137</v>
      </c>
      <c r="AZ6" s="9">
        <v>0</v>
      </c>
      <c r="BA6" s="9">
        <v>0</v>
      </c>
      <c r="BB6" s="10" t="s">
        <v>137</v>
      </c>
      <c r="BC6" s="9">
        <v>0</v>
      </c>
      <c r="BD6" s="9">
        <v>0</v>
      </c>
      <c r="BE6" s="10" t="s">
        <v>137</v>
      </c>
      <c r="BF6" s="9"/>
      <c r="BG6" s="9"/>
      <c r="BH6" s="10" t="s">
        <v>142</v>
      </c>
      <c r="BI6" s="10" t="s">
        <v>134</v>
      </c>
      <c r="BJ6" s="10" t="s">
        <v>134</v>
      </c>
      <c r="BK6" s="9"/>
      <c r="BL6" s="9"/>
      <c r="BM6" s="10" t="s">
        <v>134</v>
      </c>
      <c r="BN6" s="10" t="s">
        <v>134</v>
      </c>
      <c r="BO6" s="10" t="s">
        <v>134</v>
      </c>
      <c r="BP6" s="10" t="s">
        <v>134</v>
      </c>
      <c r="BQ6" s="10" t="s">
        <v>166</v>
      </c>
      <c r="BR6" s="10" t="s">
        <v>143</v>
      </c>
      <c r="BS6" s="10" t="s">
        <v>134</v>
      </c>
      <c r="BT6" s="10" t="s">
        <v>134</v>
      </c>
      <c r="BU6" s="10" t="s">
        <v>134</v>
      </c>
      <c r="BV6" s="10" t="s">
        <v>134</v>
      </c>
      <c r="BW6" s="10" t="s">
        <v>134</v>
      </c>
      <c r="BX6" s="10" t="s">
        <v>134</v>
      </c>
      <c r="BY6" s="9">
        <v>0</v>
      </c>
      <c r="BZ6" s="9">
        <v>0</v>
      </c>
      <c r="CA6" s="9">
        <v>0</v>
      </c>
      <c r="CB6" s="12"/>
      <c r="CC6" s="12"/>
      <c r="CD6" s="10" t="s">
        <v>134</v>
      </c>
      <c r="CE6" s="13"/>
      <c r="CF6" s="9"/>
      <c r="CG6" s="10" t="s">
        <v>134</v>
      </c>
      <c r="CH6" s="9"/>
      <c r="CI6" s="9"/>
      <c r="CJ6" s="10" t="s">
        <v>134</v>
      </c>
      <c r="CK6" s="9"/>
      <c r="CL6" s="9"/>
      <c r="CM6" s="10" t="s">
        <v>134</v>
      </c>
      <c r="CN6" s="9"/>
      <c r="CO6" s="9"/>
      <c r="CP6" s="10" t="s">
        <v>134</v>
      </c>
      <c r="CQ6" s="10" t="s">
        <v>134</v>
      </c>
      <c r="CR6" s="10" t="s">
        <v>134</v>
      </c>
      <c r="CS6" s="10" t="s">
        <v>134</v>
      </c>
      <c r="CT6" s="10" t="s">
        <v>134</v>
      </c>
      <c r="CU6" s="10" t="s">
        <v>134</v>
      </c>
      <c r="CV6" s="12"/>
      <c r="CW6" s="10" t="s">
        <v>134</v>
      </c>
      <c r="CX6" s="10" t="s">
        <v>134</v>
      </c>
      <c r="CY6" s="10" t="s">
        <v>134</v>
      </c>
      <c r="CZ6" s="10" t="s">
        <v>134</v>
      </c>
      <c r="DA6" s="10" t="s">
        <v>134</v>
      </c>
      <c r="DB6" s="10" t="s">
        <v>134</v>
      </c>
      <c r="DC6" s="10" t="s">
        <v>134</v>
      </c>
      <c r="DD6" s="9">
        <v>0</v>
      </c>
      <c r="DE6" s="10" t="s">
        <v>134</v>
      </c>
      <c r="DF6" s="10" t="s">
        <v>144</v>
      </c>
      <c r="DG6" s="10" t="s">
        <v>134</v>
      </c>
      <c r="DH6" s="10" t="s">
        <v>134</v>
      </c>
      <c r="DI6" s="10" t="s">
        <v>134</v>
      </c>
      <c r="DJ6" s="10" t="s">
        <v>145</v>
      </c>
      <c r="DK6" s="10" t="s">
        <v>133</v>
      </c>
      <c r="DL6" s="10" t="s">
        <v>146</v>
      </c>
      <c r="DM6" s="10" t="s">
        <v>134</v>
      </c>
      <c r="DN6" s="10" t="s">
        <v>134</v>
      </c>
      <c r="DO6" s="10" t="s">
        <v>134</v>
      </c>
      <c r="DP6" s="10" t="s">
        <v>134</v>
      </c>
      <c r="DQ6" s="10" t="s">
        <v>134</v>
      </c>
      <c r="DR6" s="10" t="s">
        <v>134</v>
      </c>
      <c r="DS6" s="10" t="s">
        <v>134</v>
      </c>
      <c r="DT6" s="9"/>
      <c r="DU6" s="9"/>
      <c r="DV6" s="9"/>
      <c r="DW6" s="10" t="s">
        <v>134</v>
      </c>
      <c r="DX6" s="1"/>
      <c r="DY6" s="2" t="s">
        <v>134</v>
      </c>
    </row>
    <row r="7" spans="1:129" x14ac:dyDescent="0.25">
      <c r="A7" s="34" t="s">
        <v>186</v>
      </c>
      <c r="B7" s="35">
        <v>441</v>
      </c>
      <c r="C7" s="12">
        <v>40819</v>
      </c>
      <c r="D7" s="13">
        <v>0</v>
      </c>
      <c r="E7" s="10" t="s">
        <v>126</v>
      </c>
      <c r="F7" s="10" t="s">
        <v>161</v>
      </c>
      <c r="G7" s="10" t="s">
        <v>127</v>
      </c>
      <c r="H7" s="10" t="s">
        <v>128</v>
      </c>
      <c r="I7" s="10" t="s">
        <v>129</v>
      </c>
      <c r="J7" s="10" t="s">
        <v>130</v>
      </c>
      <c r="K7" s="10" t="s">
        <v>131</v>
      </c>
      <c r="L7" s="9">
        <v>3.55</v>
      </c>
      <c r="M7" s="10" t="s">
        <v>132</v>
      </c>
      <c r="N7" s="9">
        <v>85.2</v>
      </c>
      <c r="O7" s="10" t="s">
        <v>133</v>
      </c>
      <c r="P7" s="9">
        <v>3.2810000000000001</v>
      </c>
      <c r="Q7" s="9">
        <v>0</v>
      </c>
      <c r="R7" s="9">
        <v>0</v>
      </c>
      <c r="S7" s="9">
        <v>0</v>
      </c>
      <c r="T7" s="9">
        <v>0</v>
      </c>
      <c r="U7" s="10" t="s">
        <v>134</v>
      </c>
      <c r="V7" s="9"/>
      <c r="W7" s="9"/>
      <c r="X7" s="10" t="s">
        <v>135</v>
      </c>
      <c r="Y7" s="10" t="s">
        <v>135</v>
      </c>
      <c r="Z7" s="10" t="s">
        <v>136</v>
      </c>
      <c r="AA7" s="10" t="s">
        <v>137</v>
      </c>
      <c r="AB7" s="10" t="s">
        <v>138</v>
      </c>
      <c r="AC7" s="10" t="s">
        <v>139</v>
      </c>
      <c r="AD7" s="10" t="s">
        <v>134</v>
      </c>
      <c r="AE7" s="10" t="s">
        <v>134</v>
      </c>
      <c r="AF7" s="10" t="s">
        <v>134</v>
      </c>
      <c r="AG7" s="10" t="s">
        <v>134</v>
      </c>
      <c r="AH7" s="10" t="s">
        <v>134</v>
      </c>
      <c r="AI7" s="12">
        <v>40845</v>
      </c>
      <c r="AJ7" s="12">
        <v>40845</v>
      </c>
      <c r="AK7" s="10" t="s">
        <v>140</v>
      </c>
      <c r="AL7" s="9">
        <v>24</v>
      </c>
      <c r="AM7" s="10" t="s">
        <v>134</v>
      </c>
      <c r="AN7" s="9"/>
      <c r="AO7" s="12"/>
      <c r="AP7" s="10" t="s">
        <v>134</v>
      </c>
      <c r="AQ7" s="10" t="s">
        <v>134</v>
      </c>
      <c r="AR7" s="10" t="s">
        <v>162</v>
      </c>
      <c r="AS7" s="10" t="s">
        <v>141</v>
      </c>
      <c r="AT7" s="9">
        <v>0</v>
      </c>
      <c r="AU7" s="9">
        <v>0</v>
      </c>
      <c r="AV7" s="10" t="s">
        <v>137</v>
      </c>
      <c r="AW7" s="9">
        <v>0</v>
      </c>
      <c r="AX7" s="9">
        <v>0</v>
      </c>
      <c r="AY7" s="10" t="s">
        <v>137</v>
      </c>
      <c r="AZ7" s="9">
        <v>0</v>
      </c>
      <c r="BA7" s="9">
        <v>0</v>
      </c>
      <c r="BB7" s="10" t="s">
        <v>137</v>
      </c>
      <c r="BC7" s="9">
        <v>0</v>
      </c>
      <c r="BD7" s="9">
        <v>0</v>
      </c>
      <c r="BE7" s="10" t="s">
        <v>137</v>
      </c>
      <c r="BF7" s="9"/>
      <c r="BG7" s="9"/>
      <c r="BH7" s="10" t="s">
        <v>142</v>
      </c>
      <c r="BI7" s="10" t="s">
        <v>134</v>
      </c>
      <c r="BJ7" s="10" t="s">
        <v>134</v>
      </c>
      <c r="BK7" s="9"/>
      <c r="BL7" s="9"/>
      <c r="BM7" s="10" t="s">
        <v>134</v>
      </c>
      <c r="BN7" s="10" t="s">
        <v>134</v>
      </c>
      <c r="BO7" s="10" t="s">
        <v>134</v>
      </c>
      <c r="BP7" s="10" t="s">
        <v>134</v>
      </c>
      <c r="BQ7" s="10" t="s">
        <v>167</v>
      </c>
      <c r="BR7" s="10" t="s">
        <v>143</v>
      </c>
      <c r="BS7" s="10" t="s">
        <v>134</v>
      </c>
      <c r="BT7" s="10" t="s">
        <v>134</v>
      </c>
      <c r="BU7" s="10" t="s">
        <v>134</v>
      </c>
      <c r="BV7" s="10" t="s">
        <v>134</v>
      </c>
      <c r="BW7" s="10" t="s">
        <v>134</v>
      </c>
      <c r="BX7" s="10" t="s">
        <v>134</v>
      </c>
      <c r="BY7" s="9">
        <v>0</v>
      </c>
      <c r="BZ7" s="9">
        <v>0</v>
      </c>
      <c r="CA7" s="9">
        <v>0</v>
      </c>
      <c r="CB7" s="12"/>
      <c r="CC7" s="12"/>
      <c r="CD7" s="10" t="s">
        <v>134</v>
      </c>
      <c r="CE7" s="13"/>
      <c r="CF7" s="9"/>
      <c r="CG7" s="10" t="s">
        <v>134</v>
      </c>
      <c r="CH7" s="9"/>
      <c r="CI7" s="9"/>
      <c r="CJ7" s="10" t="s">
        <v>134</v>
      </c>
      <c r="CK7" s="9"/>
      <c r="CL7" s="9"/>
      <c r="CM7" s="10" t="s">
        <v>134</v>
      </c>
      <c r="CN7" s="9"/>
      <c r="CO7" s="9"/>
      <c r="CP7" s="10" t="s">
        <v>134</v>
      </c>
      <c r="CQ7" s="10" t="s">
        <v>134</v>
      </c>
      <c r="CR7" s="10" t="s">
        <v>134</v>
      </c>
      <c r="CS7" s="10" t="s">
        <v>134</v>
      </c>
      <c r="CT7" s="10" t="s">
        <v>134</v>
      </c>
      <c r="CU7" s="10" t="s">
        <v>134</v>
      </c>
      <c r="CV7" s="12"/>
      <c r="CW7" s="10" t="s">
        <v>134</v>
      </c>
      <c r="CX7" s="10" t="s">
        <v>134</v>
      </c>
      <c r="CY7" s="10" t="s">
        <v>134</v>
      </c>
      <c r="CZ7" s="10" t="s">
        <v>134</v>
      </c>
      <c r="DA7" s="10" t="s">
        <v>134</v>
      </c>
      <c r="DB7" s="10" t="s">
        <v>134</v>
      </c>
      <c r="DC7" s="10" t="s">
        <v>134</v>
      </c>
      <c r="DD7" s="9">
        <v>0</v>
      </c>
      <c r="DE7" s="10" t="s">
        <v>134</v>
      </c>
      <c r="DF7" s="10" t="s">
        <v>144</v>
      </c>
      <c r="DG7" s="10" t="s">
        <v>134</v>
      </c>
      <c r="DH7" s="10" t="s">
        <v>134</v>
      </c>
      <c r="DI7" s="10" t="s">
        <v>134</v>
      </c>
      <c r="DJ7" s="10" t="s">
        <v>145</v>
      </c>
      <c r="DK7" s="10" t="s">
        <v>133</v>
      </c>
      <c r="DL7" s="10" t="s">
        <v>146</v>
      </c>
      <c r="DM7" s="10" t="s">
        <v>134</v>
      </c>
      <c r="DN7" s="10" t="s">
        <v>134</v>
      </c>
      <c r="DO7" s="10" t="s">
        <v>134</v>
      </c>
      <c r="DP7" s="10" t="s">
        <v>134</v>
      </c>
      <c r="DQ7" s="10" t="s">
        <v>134</v>
      </c>
      <c r="DR7" s="10" t="s">
        <v>134</v>
      </c>
      <c r="DS7" s="10" t="s">
        <v>134</v>
      </c>
      <c r="DT7" s="9"/>
      <c r="DU7" s="9"/>
      <c r="DV7" s="9"/>
      <c r="DW7" s="10" t="s">
        <v>134</v>
      </c>
      <c r="DX7" s="1"/>
      <c r="DY7" s="2" t="s">
        <v>134</v>
      </c>
    </row>
    <row r="8" spans="1:129" x14ac:dyDescent="0.25">
      <c r="A8" s="34" t="s">
        <v>184</v>
      </c>
      <c r="B8" s="35">
        <v>443</v>
      </c>
      <c r="C8" s="12">
        <v>40819</v>
      </c>
      <c r="D8" s="13">
        <v>0</v>
      </c>
      <c r="E8" s="10" t="s">
        <v>126</v>
      </c>
      <c r="F8" s="10" t="s">
        <v>161</v>
      </c>
      <c r="G8" s="10" t="s">
        <v>127</v>
      </c>
      <c r="H8" s="10" t="s">
        <v>128</v>
      </c>
      <c r="I8" s="10" t="s">
        <v>129</v>
      </c>
      <c r="J8" s="10" t="s">
        <v>130</v>
      </c>
      <c r="K8" s="10" t="s">
        <v>131</v>
      </c>
      <c r="L8" s="9">
        <v>4.5</v>
      </c>
      <c r="M8" s="10" t="s">
        <v>132</v>
      </c>
      <c r="N8" s="9">
        <v>108</v>
      </c>
      <c r="O8" s="10" t="s">
        <v>133</v>
      </c>
      <c r="P8" s="9">
        <v>2.2444000000000002</v>
      </c>
      <c r="Q8" s="9">
        <v>0</v>
      </c>
      <c r="R8" s="9">
        <v>0</v>
      </c>
      <c r="S8" s="9">
        <v>0</v>
      </c>
      <c r="T8" s="9">
        <v>0</v>
      </c>
      <c r="U8" s="10" t="s">
        <v>134</v>
      </c>
      <c r="V8" s="9"/>
      <c r="W8" s="9"/>
      <c r="X8" s="10" t="s">
        <v>135</v>
      </c>
      <c r="Y8" s="10" t="s">
        <v>135</v>
      </c>
      <c r="Z8" s="10" t="s">
        <v>136</v>
      </c>
      <c r="AA8" s="10" t="s">
        <v>137</v>
      </c>
      <c r="AB8" s="10" t="s">
        <v>138</v>
      </c>
      <c r="AC8" s="10" t="s">
        <v>139</v>
      </c>
      <c r="AD8" s="10" t="s">
        <v>134</v>
      </c>
      <c r="AE8" s="10" t="s">
        <v>134</v>
      </c>
      <c r="AF8" s="10" t="s">
        <v>134</v>
      </c>
      <c r="AG8" s="10" t="s">
        <v>134</v>
      </c>
      <c r="AH8" s="10" t="s">
        <v>134</v>
      </c>
      <c r="AI8" s="12">
        <v>40845</v>
      </c>
      <c r="AJ8" s="12">
        <v>40845</v>
      </c>
      <c r="AK8" s="10" t="s">
        <v>140</v>
      </c>
      <c r="AL8" s="9">
        <v>24</v>
      </c>
      <c r="AM8" s="10" t="s">
        <v>134</v>
      </c>
      <c r="AN8" s="9"/>
      <c r="AO8" s="12"/>
      <c r="AP8" s="10" t="s">
        <v>134</v>
      </c>
      <c r="AQ8" s="10" t="s">
        <v>134</v>
      </c>
      <c r="AR8" s="10" t="s">
        <v>162</v>
      </c>
      <c r="AS8" s="10" t="s">
        <v>141</v>
      </c>
      <c r="AT8" s="9">
        <v>0</v>
      </c>
      <c r="AU8" s="9">
        <v>0</v>
      </c>
      <c r="AV8" s="10" t="s">
        <v>137</v>
      </c>
      <c r="AW8" s="9">
        <v>0</v>
      </c>
      <c r="AX8" s="9">
        <v>0</v>
      </c>
      <c r="AY8" s="10" t="s">
        <v>137</v>
      </c>
      <c r="AZ8" s="9">
        <v>0</v>
      </c>
      <c r="BA8" s="9">
        <v>0</v>
      </c>
      <c r="BB8" s="10" t="s">
        <v>137</v>
      </c>
      <c r="BC8" s="9">
        <v>0</v>
      </c>
      <c r="BD8" s="9">
        <v>0</v>
      </c>
      <c r="BE8" s="10" t="s">
        <v>137</v>
      </c>
      <c r="BF8" s="9"/>
      <c r="BG8" s="9"/>
      <c r="BH8" s="10" t="s">
        <v>142</v>
      </c>
      <c r="BI8" s="10" t="s">
        <v>134</v>
      </c>
      <c r="BJ8" s="10" t="s">
        <v>134</v>
      </c>
      <c r="BK8" s="9"/>
      <c r="BL8" s="9"/>
      <c r="BM8" s="10" t="s">
        <v>134</v>
      </c>
      <c r="BN8" s="10" t="s">
        <v>134</v>
      </c>
      <c r="BO8" s="10" t="s">
        <v>134</v>
      </c>
      <c r="BP8" s="10" t="s">
        <v>134</v>
      </c>
      <c r="BQ8" s="10" t="s">
        <v>168</v>
      </c>
      <c r="BR8" s="10" t="s">
        <v>143</v>
      </c>
      <c r="BS8" s="10" t="s">
        <v>134</v>
      </c>
      <c r="BT8" s="10" t="s">
        <v>134</v>
      </c>
      <c r="BU8" s="10" t="s">
        <v>134</v>
      </c>
      <c r="BV8" s="10" t="s">
        <v>134</v>
      </c>
      <c r="BW8" s="10" t="s">
        <v>134</v>
      </c>
      <c r="BX8" s="10" t="s">
        <v>134</v>
      </c>
      <c r="BY8" s="9">
        <v>0</v>
      </c>
      <c r="BZ8" s="9">
        <v>0</v>
      </c>
      <c r="CA8" s="9">
        <v>0</v>
      </c>
      <c r="CB8" s="12"/>
      <c r="CC8" s="12"/>
      <c r="CD8" s="10" t="s">
        <v>134</v>
      </c>
      <c r="CE8" s="13"/>
      <c r="CF8" s="9"/>
      <c r="CG8" s="10" t="s">
        <v>134</v>
      </c>
      <c r="CH8" s="9"/>
      <c r="CI8" s="9"/>
      <c r="CJ8" s="10" t="s">
        <v>134</v>
      </c>
      <c r="CK8" s="9"/>
      <c r="CL8" s="9"/>
      <c r="CM8" s="10" t="s">
        <v>134</v>
      </c>
      <c r="CN8" s="9"/>
      <c r="CO8" s="9"/>
      <c r="CP8" s="10" t="s">
        <v>134</v>
      </c>
      <c r="CQ8" s="10" t="s">
        <v>134</v>
      </c>
      <c r="CR8" s="10" t="s">
        <v>134</v>
      </c>
      <c r="CS8" s="10" t="s">
        <v>134</v>
      </c>
      <c r="CT8" s="10" t="s">
        <v>134</v>
      </c>
      <c r="CU8" s="10" t="s">
        <v>134</v>
      </c>
      <c r="CV8" s="12"/>
      <c r="CW8" s="10" t="s">
        <v>134</v>
      </c>
      <c r="CX8" s="10" t="s">
        <v>134</v>
      </c>
      <c r="CY8" s="10" t="s">
        <v>134</v>
      </c>
      <c r="CZ8" s="10" t="s">
        <v>134</v>
      </c>
      <c r="DA8" s="10" t="s">
        <v>134</v>
      </c>
      <c r="DB8" s="10" t="s">
        <v>134</v>
      </c>
      <c r="DC8" s="10" t="s">
        <v>134</v>
      </c>
      <c r="DD8" s="9">
        <v>0</v>
      </c>
      <c r="DE8" s="10" t="s">
        <v>134</v>
      </c>
      <c r="DF8" s="10" t="s">
        <v>144</v>
      </c>
      <c r="DG8" s="10" t="s">
        <v>134</v>
      </c>
      <c r="DH8" s="10" t="s">
        <v>134</v>
      </c>
      <c r="DI8" s="10" t="s">
        <v>134</v>
      </c>
      <c r="DJ8" s="10" t="s">
        <v>145</v>
      </c>
      <c r="DK8" s="10" t="s">
        <v>133</v>
      </c>
      <c r="DL8" s="10" t="s">
        <v>146</v>
      </c>
      <c r="DM8" s="10" t="s">
        <v>134</v>
      </c>
      <c r="DN8" s="10" t="s">
        <v>134</v>
      </c>
      <c r="DO8" s="10" t="s">
        <v>134</v>
      </c>
      <c r="DP8" s="10" t="s">
        <v>134</v>
      </c>
      <c r="DQ8" s="10" t="s">
        <v>134</v>
      </c>
      <c r="DR8" s="10" t="s">
        <v>134</v>
      </c>
      <c r="DS8" s="10" t="s">
        <v>134</v>
      </c>
      <c r="DT8" s="9"/>
      <c r="DU8" s="9"/>
      <c r="DV8" s="9"/>
      <c r="DW8" s="10" t="s">
        <v>134</v>
      </c>
      <c r="DX8" s="1"/>
      <c r="DY8" s="2" t="s">
        <v>134</v>
      </c>
    </row>
    <row r="9" spans="1:129" x14ac:dyDescent="0.25">
      <c r="A9" s="34" t="s">
        <v>179</v>
      </c>
      <c r="B9" s="35">
        <v>427</v>
      </c>
      <c r="C9" s="12">
        <v>40819</v>
      </c>
      <c r="D9" s="13">
        <v>0</v>
      </c>
      <c r="E9" s="10" t="s">
        <v>126</v>
      </c>
      <c r="F9" s="10" t="s">
        <v>161</v>
      </c>
      <c r="G9" s="10" t="s">
        <v>127</v>
      </c>
      <c r="H9" s="10" t="s">
        <v>147</v>
      </c>
      <c r="I9" s="10" t="s">
        <v>129</v>
      </c>
      <c r="J9" s="10" t="s">
        <v>130</v>
      </c>
      <c r="K9" s="10" t="s">
        <v>131</v>
      </c>
      <c r="L9" s="9">
        <v>3.55</v>
      </c>
      <c r="M9" s="10" t="s">
        <v>132</v>
      </c>
      <c r="N9" s="9">
        <v>85.2</v>
      </c>
      <c r="O9" s="10" t="s">
        <v>133</v>
      </c>
      <c r="P9" s="9">
        <v>3.2810000000000001</v>
      </c>
      <c r="Q9" s="9">
        <v>0</v>
      </c>
      <c r="R9" s="9">
        <v>0</v>
      </c>
      <c r="S9" s="9">
        <v>0</v>
      </c>
      <c r="T9" s="9">
        <v>0</v>
      </c>
      <c r="U9" s="10" t="s">
        <v>134</v>
      </c>
      <c r="V9" s="9"/>
      <c r="W9" s="9"/>
      <c r="X9" s="10" t="s">
        <v>135</v>
      </c>
      <c r="Y9" s="10" t="s">
        <v>135</v>
      </c>
      <c r="Z9" s="10" t="s">
        <v>136</v>
      </c>
      <c r="AA9" s="10" t="s">
        <v>137</v>
      </c>
      <c r="AB9" s="10" t="s">
        <v>138</v>
      </c>
      <c r="AC9" s="10" t="s">
        <v>139</v>
      </c>
      <c r="AD9" s="10" t="s">
        <v>134</v>
      </c>
      <c r="AE9" s="10" t="s">
        <v>134</v>
      </c>
      <c r="AF9" s="10" t="s">
        <v>134</v>
      </c>
      <c r="AG9" s="10" t="s">
        <v>134</v>
      </c>
      <c r="AH9" s="10" t="s">
        <v>134</v>
      </c>
      <c r="AI9" s="12">
        <v>40848</v>
      </c>
      <c r="AJ9" s="12">
        <v>40848</v>
      </c>
      <c r="AK9" s="10" t="s">
        <v>140</v>
      </c>
      <c r="AL9" s="9">
        <v>24</v>
      </c>
      <c r="AM9" s="10" t="s">
        <v>134</v>
      </c>
      <c r="AN9" s="9"/>
      <c r="AO9" s="12"/>
      <c r="AP9" s="10" t="s">
        <v>134</v>
      </c>
      <c r="AQ9" s="10" t="s">
        <v>134</v>
      </c>
      <c r="AR9" s="10" t="s">
        <v>162</v>
      </c>
      <c r="AS9" s="10" t="s">
        <v>141</v>
      </c>
      <c r="AT9" s="9">
        <v>0</v>
      </c>
      <c r="AU9" s="9">
        <v>0</v>
      </c>
      <c r="AV9" s="10" t="s">
        <v>137</v>
      </c>
      <c r="AW9" s="9">
        <v>0</v>
      </c>
      <c r="AX9" s="9">
        <v>0</v>
      </c>
      <c r="AY9" s="10" t="s">
        <v>137</v>
      </c>
      <c r="AZ9" s="9">
        <v>0</v>
      </c>
      <c r="BA9" s="9">
        <v>0</v>
      </c>
      <c r="BB9" s="10" t="s">
        <v>137</v>
      </c>
      <c r="BC9" s="9">
        <v>0</v>
      </c>
      <c r="BD9" s="9">
        <v>0</v>
      </c>
      <c r="BE9" s="10" t="s">
        <v>137</v>
      </c>
      <c r="BF9" s="9"/>
      <c r="BG9" s="9"/>
      <c r="BH9" s="10" t="s">
        <v>142</v>
      </c>
      <c r="BI9" s="10" t="s">
        <v>134</v>
      </c>
      <c r="BJ9" s="10" t="s">
        <v>134</v>
      </c>
      <c r="BK9" s="9"/>
      <c r="BL9" s="9"/>
      <c r="BM9" s="10" t="s">
        <v>134</v>
      </c>
      <c r="BN9" s="10" t="s">
        <v>134</v>
      </c>
      <c r="BO9" s="10" t="s">
        <v>134</v>
      </c>
      <c r="BP9" s="10" t="s">
        <v>134</v>
      </c>
      <c r="BQ9" s="10" t="s">
        <v>169</v>
      </c>
      <c r="BR9" s="10" t="s">
        <v>143</v>
      </c>
      <c r="BS9" s="10" t="s">
        <v>134</v>
      </c>
      <c r="BT9" s="10" t="s">
        <v>134</v>
      </c>
      <c r="BU9" s="10" t="s">
        <v>134</v>
      </c>
      <c r="BV9" s="10" t="s">
        <v>134</v>
      </c>
      <c r="BW9" s="10" t="s">
        <v>134</v>
      </c>
      <c r="BX9" s="10" t="s">
        <v>134</v>
      </c>
      <c r="BY9" s="9">
        <v>0</v>
      </c>
      <c r="BZ9" s="9">
        <v>0</v>
      </c>
      <c r="CA9" s="9">
        <v>0</v>
      </c>
      <c r="CB9" s="12"/>
      <c r="CC9" s="12"/>
      <c r="CD9" s="10" t="s">
        <v>134</v>
      </c>
      <c r="CE9" s="13"/>
      <c r="CF9" s="9"/>
      <c r="CG9" s="10" t="s">
        <v>134</v>
      </c>
      <c r="CH9" s="9"/>
      <c r="CI9" s="9"/>
      <c r="CJ9" s="10" t="s">
        <v>134</v>
      </c>
      <c r="CK9" s="9"/>
      <c r="CL9" s="9"/>
      <c r="CM9" s="10" t="s">
        <v>134</v>
      </c>
      <c r="CN9" s="9"/>
      <c r="CO9" s="9"/>
      <c r="CP9" s="10" t="s">
        <v>134</v>
      </c>
      <c r="CQ9" s="10" t="s">
        <v>134</v>
      </c>
      <c r="CR9" s="10" t="s">
        <v>134</v>
      </c>
      <c r="CS9" s="10" t="s">
        <v>134</v>
      </c>
      <c r="CT9" s="10" t="s">
        <v>134</v>
      </c>
      <c r="CU9" s="10" t="s">
        <v>134</v>
      </c>
      <c r="CV9" s="12"/>
      <c r="CW9" s="10" t="s">
        <v>134</v>
      </c>
      <c r="CX9" s="10" t="s">
        <v>134</v>
      </c>
      <c r="CY9" s="10" t="s">
        <v>134</v>
      </c>
      <c r="CZ9" s="10" t="s">
        <v>134</v>
      </c>
      <c r="DA9" s="10" t="s">
        <v>134</v>
      </c>
      <c r="DB9" s="10" t="s">
        <v>134</v>
      </c>
      <c r="DC9" s="10" t="s">
        <v>134</v>
      </c>
      <c r="DD9" s="9">
        <v>0</v>
      </c>
      <c r="DE9" s="10" t="s">
        <v>134</v>
      </c>
      <c r="DF9" s="10" t="s">
        <v>144</v>
      </c>
      <c r="DG9" s="10" t="s">
        <v>134</v>
      </c>
      <c r="DH9" s="10" t="s">
        <v>134</v>
      </c>
      <c r="DI9" s="10" t="s">
        <v>134</v>
      </c>
      <c r="DJ9" s="10" t="s">
        <v>145</v>
      </c>
      <c r="DK9" s="10" t="s">
        <v>133</v>
      </c>
      <c r="DL9" s="10" t="s">
        <v>146</v>
      </c>
      <c r="DM9" s="10" t="s">
        <v>134</v>
      </c>
      <c r="DN9" s="10" t="s">
        <v>134</v>
      </c>
      <c r="DO9" s="10" t="s">
        <v>134</v>
      </c>
      <c r="DP9" s="10" t="s">
        <v>134</v>
      </c>
      <c r="DQ9" s="10" t="s">
        <v>134</v>
      </c>
      <c r="DR9" s="10" t="s">
        <v>134</v>
      </c>
      <c r="DS9" s="10" t="s">
        <v>134</v>
      </c>
      <c r="DT9" s="9"/>
      <c r="DU9" s="9"/>
      <c r="DV9" s="9"/>
      <c r="DW9" s="10" t="s">
        <v>134</v>
      </c>
      <c r="DX9" s="1"/>
      <c r="DY9" s="2" t="s">
        <v>134</v>
      </c>
    </row>
    <row r="10" spans="1:129" x14ac:dyDescent="0.25">
      <c r="A10" s="34" t="s">
        <v>180</v>
      </c>
      <c r="B10" s="35">
        <v>429</v>
      </c>
      <c r="C10" s="12">
        <v>40819</v>
      </c>
      <c r="D10" s="13">
        <v>0</v>
      </c>
      <c r="E10" s="10" t="s">
        <v>126</v>
      </c>
      <c r="F10" s="10" t="s">
        <v>161</v>
      </c>
      <c r="G10" s="10" t="s">
        <v>127</v>
      </c>
      <c r="H10" s="10" t="s">
        <v>147</v>
      </c>
      <c r="I10" s="10" t="s">
        <v>129</v>
      </c>
      <c r="J10" s="10" t="s">
        <v>130</v>
      </c>
      <c r="K10" s="10" t="s">
        <v>131</v>
      </c>
      <c r="L10" s="9">
        <v>4.5</v>
      </c>
      <c r="M10" s="10" t="s">
        <v>132</v>
      </c>
      <c r="N10" s="9">
        <v>108</v>
      </c>
      <c r="O10" s="10" t="s">
        <v>133</v>
      </c>
      <c r="P10" s="9">
        <v>2.2444000000000002</v>
      </c>
      <c r="Q10" s="9">
        <v>0</v>
      </c>
      <c r="R10" s="9">
        <v>0</v>
      </c>
      <c r="S10" s="9">
        <v>0</v>
      </c>
      <c r="T10" s="9">
        <v>0</v>
      </c>
      <c r="U10" s="10" t="s">
        <v>134</v>
      </c>
      <c r="V10" s="9"/>
      <c r="W10" s="9"/>
      <c r="X10" s="10" t="s">
        <v>135</v>
      </c>
      <c r="Y10" s="10" t="s">
        <v>135</v>
      </c>
      <c r="Z10" s="10" t="s">
        <v>136</v>
      </c>
      <c r="AA10" s="10" t="s">
        <v>137</v>
      </c>
      <c r="AB10" s="10" t="s">
        <v>138</v>
      </c>
      <c r="AC10" s="10" t="s">
        <v>139</v>
      </c>
      <c r="AD10" s="10" t="s">
        <v>134</v>
      </c>
      <c r="AE10" s="10" t="s">
        <v>134</v>
      </c>
      <c r="AF10" s="10" t="s">
        <v>134</v>
      </c>
      <c r="AG10" s="10" t="s">
        <v>134</v>
      </c>
      <c r="AH10" s="10" t="s">
        <v>134</v>
      </c>
      <c r="AI10" s="12">
        <v>40848</v>
      </c>
      <c r="AJ10" s="12">
        <v>40848</v>
      </c>
      <c r="AK10" s="10" t="s">
        <v>140</v>
      </c>
      <c r="AL10" s="9">
        <v>24</v>
      </c>
      <c r="AM10" s="10" t="s">
        <v>134</v>
      </c>
      <c r="AN10" s="9"/>
      <c r="AO10" s="12"/>
      <c r="AP10" s="10" t="s">
        <v>134</v>
      </c>
      <c r="AQ10" s="10" t="s">
        <v>134</v>
      </c>
      <c r="AR10" s="10" t="s">
        <v>162</v>
      </c>
      <c r="AS10" s="10" t="s">
        <v>141</v>
      </c>
      <c r="AT10" s="9">
        <v>0</v>
      </c>
      <c r="AU10" s="9">
        <v>0</v>
      </c>
      <c r="AV10" s="10" t="s">
        <v>137</v>
      </c>
      <c r="AW10" s="9">
        <v>0</v>
      </c>
      <c r="AX10" s="9">
        <v>0</v>
      </c>
      <c r="AY10" s="10" t="s">
        <v>137</v>
      </c>
      <c r="AZ10" s="9">
        <v>0</v>
      </c>
      <c r="BA10" s="9">
        <v>0</v>
      </c>
      <c r="BB10" s="10" t="s">
        <v>137</v>
      </c>
      <c r="BC10" s="9">
        <v>0</v>
      </c>
      <c r="BD10" s="9">
        <v>0</v>
      </c>
      <c r="BE10" s="10" t="s">
        <v>137</v>
      </c>
      <c r="BF10" s="9"/>
      <c r="BG10" s="9"/>
      <c r="BH10" s="10" t="s">
        <v>142</v>
      </c>
      <c r="BI10" s="10" t="s">
        <v>134</v>
      </c>
      <c r="BJ10" s="10" t="s">
        <v>134</v>
      </c>
      <c r="BK10" s="9"/>
      <c r="BL10" s="9"/>
      <c r="BM10" s="10" t="s">
        <v>134</v>
      </c>
      <c r="BN10" s="10" t="s">
        <v>134</v>
      </c>
      <c r="BO10" s="10" t="s">
        <v>134</v>
      </c>
      <c r="BP10" s="10" t="s">
        <v>134</v>
      </c>
      <c r="BQ10" s="10" t="s">
        <v>170</v>
      </c>
      <c r="BR10" s="10" t="s">
        <v>143</v>
      </c>
      <c r="BS10" s="10" t="s">
        <v>134</v>
      </c>
      <c r="BT10" s="10" t="s">
        <v>134</v>
      </c>
      <c r="BU10" s="10" t="s">
        <v>134</v>
      </c>
      <c r="BV10" s="10" t="s">
        <v>134</v>
      </c>
      <c r="BW10" s="10" t="s">
        <v>134</v>
      </c>
      <c r="BX10" s="10" t="s">
        <v>134</v>
      </c>
      <c r="BY10" s="9">
        <v>0</v>
      </c>
      <c r="BZ10" s="9">
        <v>0</v>
      </c>
      <c r="CA10" s="9">
        <v>0</v>
      </c>
      <c r="CB10" s="12"/>
      <c r="CC10" s="12"/>
      <c r="CD10" s="10" t="s">
        <v>134</v>
      </c>
      <c r="CE10" s="13"/>
      <c r="CF10" s="9"/>
      <c r="CG10" s="10" t="s">
        <v>134</v>
      </c>
      <c r="CH10" s="9"/>
      <c r="CI10" s="9"/>
      <c r="CJ10" s="10" t="s">
        <v>134</v>
      </c>
      <c r="CK10" s="9"/>
      <c r="CL10" s="9"/>
      <c r="CM10" s="10" t="s">
        <v>134</v>
      </c>
      <c r="CN10" s="9"/>
      <c r="CO10" s="9"/>
      <c r="CP10" s="10" t="s">
        <v>134</v>
      </c>
      <c r="CQ10" s="10" t="s">
        <v>134</v>
      </c>
      <c r="CR10" s="10" t="s">
        <v>134</v>
      </c>
      <c r="CS10" s="10" t="s">
        <v>134</v>
      </c>
      <c r="CT10" s="10" t="s">
        <v>134</v>
      </c>
      <c r="CU10" s="10" t="s">
        <v>134</v>
      </c>
      <c r="CV10" s="12"/>
      <c r="CW10" s="10" t="s">
        <v>134</v>
      </c>
      <c r="CX10" s="10" t="s">
        <v>134</v>
      </c>
      <c r="CY10" s="10" t="s">
        <v>134</v>
      </c>
      <c r="CZ10" s="10" t="s">
        <v>134</v>
      </c>
      <c r="DA10" s="10" t="s">
        <v>134</v>
      </c>
      <c r="DB10" s="10" t="s">
        <v>134</v>
      </c>
      <c r="DC10" s="10" t="s">
        <v>134</v>
      </c>
      <c r="DD10" s="9">
        <v>0</v>
      </c>
      <c r="DE10" s="10" t="s">
        <v>134</v>
      </c>
      <c r="DF10" s="10" t="s">
        <v>144</v>
      </c>
      <c r="DG10" s="10" t="s">
        <v>134</v>
      </c>
      <c r="DH10" s="10" t="s">
        <v>134</v>
      </c>
      <c r="DI10" s="10" t="s">
        <v>134</v>
      </c>
      <c r="DJ10" s="10" t="s">
        <v>145</v>
      </c>
      <c r="DK10" s="10" t="s">
        <v>133</v>
      </c>
      <c r="DL10" s="10" t="s">
        <v>146</v>
      </c>
      <c r="DM10" s="10" t="s">
        <v>134</v>
      </c>
      <c r="DN10" s="10" t="s">
        <v>134</v>
      </c>
      <c r="DO10" s="10" t="s">
        <v>134</v>
      </c>
      <c r="DP10" s="10" t="s">
        <v>134</v>
      </c>
      <c r="DQ10" s="10" t="s">
        <v>134</v>
      </c>
      <c r="DR10" s="10" t="s">
        <v>134</v>
      </c>
      <c r="DS10" s="10" t="s">
        <v>134</v>
      </c>
      <c r="DT10" s="9"/>
      <c r="DU10" s="9"/>
      <c r="DV10" s="9"/>
      <c r="DW10" s="10" t="s">
        <v>134</v>
      </c>
      <c r="DX10" s="1"/>
      <c r="DY10" s="2" t="s">
        <v>134</v>
      </c>
    </row>
    <row r="11" spans="1:129" x14ac:dyDescent="0.25">
      <c r="A11" s="34" t="s">
        <v>178</v>
      </c>
      <c r="B11" s="35">
        <v>431</v>
      </c>
      <c r="C11" s="12">
        <v>40819</v>
      </c>
      <c r="D11" s="13">
        <v>0</v>
      </c>
      <c r="E11" s="10" t="s">
        <v>126</v>
      </c>
      <c r="F11" s="10" t="s">
        <v>161</v>
      </c>
      <c r="G11" s="10" t="s">
        <v>127</v>
      </c>
      <c r="H11" s="10" t="s">
        <v>147</v>
      </c>
      <c r="I11" s="10" t="s">
        <v>129</v>
      </c>
      <c r="J11" s="10" t="s">
        <v>130</v>
      </c>
      <c r="K11" s="10" t="s">
        <v>131</v>
      </c>
      <c r="L11" s="9">
        <v>2.7</v>
      </c>
      <c r="M11" s="10" t="s">
        <v>132</v>
      </c>
      <c r="N11" s="9">
        <v>64.8</v>
      </c>
      <c r="O11" s="10" t="s">
        <v>133</v>
      </c>
      <c r="P11" s="9">
        <v>1.7593000000000001</v>
      </c>
      <c r="Q11" s="9">
        <v>0</v>
      </c>
      <c r="R11" s="9">
        <v>0</v>
      </c>
      <c r="S11" s="9">
        <v>0</v>
      </c>
      <c r="T11" s="9">
        <v>0</v>
      </c>
      <c r="U11" s="10" t="s">
        <v>134</v>
      </c>
      <c r="V11" s="9"/>
      <c r="W11" s="9"/>
      <c r="X11" s="10" t="s">
        <v>135</v>
      </c>
      <c r="Y11" s="10" t="s">
        <v>135</v>
      </c>
      <c r="Z11" s="10" t="s">
        <v>136</v>
      </c>
      <c r="AA11" s="10" t="s">
        <v>137</v>
      </c>
      <c r="AB11" s="10" t="s">
        <v>138</v>
      </c>
      <c r="AC11" s="10" t="s">
        <v>139</v>
      </c>
      <c r="AD11" s="10" t="s">
        <v>134</v>
      </c>
      <c r="AE11" s="10" t="s">
        <v>134</v>
      </c>
      <c r="AF11" s="10" t="s">
        <v>134</v>
      </c>
      <c r="AG11" s="10" t="s">
        <v>134</v>
      </c>
      <c r="AH11" s="10" t="s">
        <v>134</v>
      </c>
      <c r="AI11" s="12">
        <v>40848</v>
      </c>
      <c r="AJ11" s="12">
        <v>40848</v>
      </c>
      <c r="AK11" s="10" t="s">
        <v>140</v>
      </c>
      <c r="AL11" s="9">
        <v>24</v>
      </c>
      <c r="AM11" s="10" t="s">
        <v>134</v>
      </c>
      <c r="AN11" s="9"/>
      <c r="AO11" s="12"/>
      <c r="AP11" s="10" t="s">
        <v>134</v>
      </c>
      <c r="AQ11" s="10" t="s">
        <v>134</v>
      </c>
      <c r="AR11" s="10" t="s">
        <v>162</v>
      </c>
      <c r="AS11" s="10" t="s">
        <v>141</v>
      </c>
      <c r="AT11" s="9">
        <v>0</v>
      </c>
      <c r="AU11" s="9">
        <v>0</v>
      </c>
      <c r="AV11" s="10" t="s">
        <v>137</v>
      </c>
      <c r="AW11" s="9">
        <v>0</v>
      </c>
      <c r="AX11" s="9">
        <v>0</v>
      </c>
      <c r="AY11" s="10" t="s">
        <v>137</v>
      </c>
      <c r="AZ11" s="9">
        <v>0</v>
      </c>
      <c r="BA11" s="9">
        <v>0</v>
      </c>
      <c r="BB11" s="10" t="s">
        <v>137</v>
      </c>
      <c r="BC11" s="9">
        <v>0</v>
      </c>
      <c r="BD11" s="9">
        <v>0</v>
      </c>
      <c r="BE11" s="10" t="s">
        <v>137</v>
      </c>
      <c r="BF11" s="9"/>
      <c r="BG11" s="9"/>
      <c r="BH11" s="10" t="s">
        <v>142</v>
      </c>
      <c r="BI11" s="10" t="s">
        <v>134</v>
      </c>
      <c r="BJ11" s="10" t="s">
        <v>134</v>
      </c>
      <c r="BK11" s="9"/>
      <c r="BL11" s="9"/>
      <c r="BM11" s="10" t="s">
        <v>134</v>
      </c>
      <c r="BN11" s="10" t="s">
        <v>134</v>
      </c>
      <c r="BO11" s="10" t="s">
        <v>134</v>
      </c>
      <c r="BP11" s="10" t="s">
        <v>134</v>
      </c>
      <c r="BQ11" s="10" t="s">
        <v>171</v>
      </c>
      <c r="BR11" s="10" t="s">
        <v>143</v>
      </c>
      <c r="BS11" s="10" t="s">
        <v>134</v>
      </c>
      <c r="BT11" s="10" t="s">
        <v>134</v>
      </c>
      <c r="BU11" s="10" t="s">
        <v>134</v>
      </c>
      <c r="BV11" s="10" t="s">
        <v>134</v>
      </c>
      <c r="BW11" s="10" t="s">
        <v>134</v>
      </c>
      <c r="BX11" s="10" t="s">
        <v>134</v>
      </c>
      <c r="BY11" s="9">
        <v>0</v>
      </c>
      <c r="BZ11" s="9">
        <v>0</v>
      </c>
      <c r="CA11" s="9">
        <v>0</v>
      </c>
      <c r="CB11" s="12"/>
      <c r="CC11" s="12"/>
      <c r="CD11" s="10" t="s">
        <v>134</v>
      </c>
      <c r="CE11" s="13"/>
      <c r="CF11" s="9"/>
      <c r="CG11" s="10" t="s">
        <v>134</v>
      </c>
      <c r="CH11" s="9"/>
      <c r="CI11" s="9"/>
      <c r="CJ11" s="10" t="s">
        <v>134</v>
      </c>
      <c r="CK11" s="9"/>
      <c r="CL11" s="9"/>
      <c r="CM11" s="10" t="s">
        <v>134</v>
      </c>
      <c r="CN11" s="9"/>
      <c r="CO11" s="9"/>
      <c r="CP11" s="10" t="s">
        <v>134</v>
      </c>
      <c r="CQ11" s="10" t="s">
        <v>134</v>
      </c>
      <c r="CR11" s="10" t="s">
        <v>134</v>
      </c>
      <c r="CS11" s="10" t="s">
        <v>134</v>
      </c>
      <c r="CT11" s="10" t="s">
        <v>134</v>
      </c>
      <c r="CU11" s="10" t="s">
        <v>134</v>
      </c>
      <c r="CV11" s="12"/>
      <c r="CW11" s="10" t="s">
        <v>134</v>
      </c>
      <c r="CX11" s="10" t="s">
        <v>134</v>
      </c>
      <c r="CY11" s="10" t="s">
        <v>134</v>
      </c>
      <c r="CZ11" s="10" t="s">
        <v>134</v>
      </c>
      <c r="DA11" s="10" t="s">
        <v>134</v>
      </c>
      <c r="DB11" s="10" t="s">
        <v>134</v>
      </c>
      <c r="DC11" s="10" t="s">
        <v>134</v>
      </c>
      <c r="DD11" s="9">
        <v>0</v>
      </c>
      <c r="DE11" s="10" t="s">
        <v>134</v>
      </c>
      <c r="DF11" s="10" t="s">
        <v>144</v>
      </c>
      <c r="DG11" s="10" t="s">
        <v>134</v>
      </c>
      <c r="DH11" s="10" t="s">
        <v>134</v>
      </c>
      <c r="DI11" s="10" t="s">
        <v>134</v>
      </c>
      <c r="DJ11" s="10" t="s">
        <v>145</v>
      </c>
      <c r="DK11" s="10" t="s">
        <v>133</v>
      </c>
      <c r="DL11" s="10" t="s">
        <v>146</v>
      </c>
      <c r="DM11" s="10" t="s">
        <v>134</v>
      </c>
      <c r="DN11" s="10" t="s">
        <v>134</v>
      </c>
      <c r="DO11" s="10" t="s">
        <v>134</v>
      </c>
      <c r="DP11" s="10" t="s">
        <v>134</v>
      </c>
      <c r="DQ11" s="10" t="s">
        <v>134</v>
      </c>
      <c r="DR11" s="10" t="s">
        <v>134</v>
      </c>
      <c r="DS11" s="10" t="s">
        <v>134</v>
      </c>
      <c r="DT11" s="9"/>
      <c r="DU11" s="9"/>
      <c r="DV11" s="9"/>
      <c r="DW11" s="10" t="s">
        <v>134</v>
      </c>
      <c r="DX11" s="1"/>
      <c r="DY11" s="2" t="s">
        <v>134</v>
      </c>
    </row>
    <row r="12" spans="1:129" x14ac:dyDescent="0.25">
      <c r="A12" s="34" t="s">
        <v>178</v>
      </c>
      <c r="B12" s="35">
        <v>445</v>
      </c>
      <c r="C12" s="12">
        <v>40819</v>
      </c>
      <c r="D12" s="13">
        <v>0</v>
      </c>
      <c r="E12" s="10" t="s">
        <v>126</v>
      </c>
      <c r="F12" s="10" t="s">
        <v>161</v>
      </c>
      <c r="G12" s="10" t="s">
        <v>127</v>
      </c>
      <c r="H12" s="10" t="s">
        <v>147</v>
      </c>
      <c r="I12" s="10" t="s">
        <v>129</v>
      </c>
      <c r="J12" s="10" t="s">
        <v>130</v>
      </c>
      <c r="K12" s="10" t="s">
        <v>131</v>
      </c>
      <c r="L12" s="9">
        <v>2.7</v>
      </c>
      <c r="M12" s="10" t="s">
        <v>132</v>
      </c>
      <c r="N12" s="9">
        <v>64.8</v>
      </c>
      <c r="O12" s="10" t="s">
        <v>133</v>
      </c>
      <c r="P12" s="9">
        <v>1.7593000000000001</v>
      </c>
      <c r="Q12" s="9">
        <v>0</v>
      </c>
      <c r="R12" s="9">
        <v>0</v>
      </c>
      <c r="S12" s="9">
        <v>0</v>
      </c>
      <c r="T12" s="9">
        <v>0</v>
      </c>
      <c r="U12" s="10" t="s">
        <v>134</v>
      </c>
      <c r="V12" s="9"/>
      <c r="W12" s="9"/>
      <c r="X12" s="10" t="s">
        <v>135</v>
      </c>
      <c r="Y12" s="10" t="s">
        <v>135</v>
      </c>
      <c r="Z12" s="10" t="s">
        <v>136</v>
      </c>
      <c r="AA12" s="10" t="s">
        <v>137</v>
      </c>
      <c r="AB12" s="10" t="s">
        <v>138</v>
      </c>
      <c r="AC12" s="10" t="s">
        <v>139</v>
      </c>
      <c r="AD12" s="10" t="s">
        <v>134</v>
      </c>
      <c r="AE12" s="10" t="s">
        <v>134</v>
      </c>
      <c r="AF12" s="10" t="s">
        <v>134</v>
      </c>
      <c r="AG12" s="10" t="s">
        <v>134</v>
      </c>
      <c r="AH12" s="10" t="s">
        <v>134</v>
      </c>
      <c r="AI12" s="12">
        <v>40848</v>
      </c>
      <c r="AJ12" s="12">
        <v>40848</v>
      </c>
      <c r="AK12" s="10" t="s">
        <v>140</v>
      </c>
      <c r="AL12" s="9">
        <v>24</v>
      </c>
      <c r="AM12" s="10" t="s">
        <v>134</v>
      </c>
      <c r="AN12" s="9"/>
      <c r="AO12" s="12"/>
      <c r="AP12" s="10" t="s">
        <v>134</v>
      </c>
      <c r="AQ12" s="10" t="s">
        <v>134</v>
      </c>
      <c r="AR12" s="10" t="s">
        <v>162</v>
      </c>
      <c r="AS12" s="10" t="s">
        <v>141</v>
      </c>
      <c r="AT12" s="9">
        <v>0</v>
      </c>
      <c r="AU12" s="9">
        <v>0</v>
      </c>
      <c r="AV12" s="10" t="s">
        <v>137</v>
      </c>
      <c r="AW12" s="9">
        <v>0</v>
      </c>
      <c r="AX12" s="9">
        <v>0</v>
      </c>
      <c r="AY12" s="10" t="s">
        <v>137</v>
      </c>
      <c r="AZ12" s="9">
        <v>0</v>
      </c>
      <c r="BA12" s="9">
        <v>0</v>
      </c>
      <c r="BB12" s="10" t="s">
        <v>137</v>
      </c>
      <c r="BC12" s="9">
        <v>0</v>
      </c>
      <c r="BD12" s="9">
        <v>0</v>
      </c>
      <c r="BE12" s="10" t="s">
        <v>137</v>
      </c>
      <c r="BF12" s="9"/>
      <c r="BG12" s="9"/>
      <c r="BH12" s="10" t="s">
        <v>142</v>
      </c>
      <c r="BI12" s="10" t="s">
        <v>134</v>
      </c>
      <c r="BJ12" s="10" t="s">
        <v>134</v>
      </c>
      <c r="BK12" s="9"/>
      <c r="BL12" s="9"/>
      <c r="BM12" s="10" t="s">
        <v>134</v>
      </c>
      <c r="BN12" s="10" t="s">
        <v>134</v>
      </c>
      <c r="BO12" s="10" t="s">
        <v>134</v>
      </c>
      <c r="BP12" s="10" t="s">
        <v>134</v>
      </c>
      <c r="BQ12" s="10" t="s">
        <v>172</v>
      </c>
      <c r="BR12" s="10" t="s">
        <v>143</v>
      </c>
      <c r="BS12" s="10" t="s">
        <v>134</v>
      </c>
      <c r="BT12" s="10" t="s">
        <v>134</v>
      </c>
      <c r="BU12" s="10" t="s">
        <v>134</v>
      </c>
      <c r="BV12" s="10" t="s">
        <v>134</v>
      </c>
      <c r="BW12" s="10" t="s">
        <v>134</v>
      </c>
      <c r="BX12" s="10" t="s">
        <v>134</v>
      </c>
      <c r="BY12" s="9">
        <v>0</v>
      </c>
      <c r="BZ12" s="9">
        <v>0</v>
      </c>
      <c r="CA12" s="9">
        <v>0</v>
      </c>
      <c r="CB12" s="12"/>
      <c r="CC12" s="12"/>
      <c r="CD12" s="10" t="s">
        <v>134</v>
      </c>
      <c r="CE12" s="13"/>
      <c r="CF12" s="9"/>
      <c r="CG12" s="10" t="s">
        <v>134</v>
      </c>
      <c r="CH12" s="9"/>
      <c r="CI12" s="9"/>
      <c r="CJ12" s="10" t="s">
        <v>134</v>
      </c>
      <c r="CK12" s="9"/>
      <c r="CL12" s="9"/>
      <c r="CM12" s="10" t="s">
        <v>134</v>
      </c>
      <c r="CN12" s="9"/>
      <c r="CO12" s="9"/>
      <c r="CP12" s="10" t="s">
        <v>134</v>
      </c>
      <c r="CQ12" s="10" t="s">
        <v>134</v>
      </c>
      <c r="CR12" s="10" t="s">
        <v>134</v>
      </c>
      <c r="CS12" s="10" t="s">
        <v>134</v>
      </c>
      <c r="CT12" s="10" t="s">
        <v>134</v>
      </c>
      <c r="CU12" s="10" t="s">
        <v>134</v>
      </c>
      <c r="CV12" s="12"/>
      <c r="CW12" s="10" t="s">
        <v>134</v>
      </c>
      <c r="CX12" s="10" t="s">
        <v>134</v>
      </c>
      <c r="CY12" s="10" t="s">
        <v>134</v>
      </c>
      <c r="CZ12" s="10" t="s">
        <v>134</v>
      </c>
      <c r="DA12" s="10" t="s">
        <v>134</v>
      </c>
      <c r="DB12" s="10" t="s">
        <v>134</v>
      </c>
      <c r="DC12" s="10" t="s">
        <v>134</v>
      </c>
      <c r="DD12" s="9">
        <v>0</v>
      </c>
      <c r="DE12" s="10" t="s">
        <v>134</v>
      </c>
      <c r="DF12" s="10" t="s">
        <v>144</v>
      </c>
      <c r="DG12" s="10" t="s">
        <v>134</v>
      </c>
      <c r="DH12" s="10" t="s">
        <v>134</v>
      </c>
      <c r="DI12" s="10" t="s">
        <v>134</v>
      </c>
      <c r="DJ12" s="10" t="s">
        <v>145</v>
      </c>
      <c r="DK12" s="10" t="s">
        <v>133</v>
      </c>
      <c r="DL12" s="10" t="s">
        <v>146</v>
      </c>
      <c r="DM12" s="10" t="s">
        <v>134</v>
      </c>
      <c r="DN12" s="10" t="s">
        <v>134</v>
      </c>
      <c r="DO12" s="10" t="s">
        <v>134</v>
      </c>
      <c r="DP12" s="10" t="s">
        <v>134</v>
      </c>
      <c r="DQ12" s="10" t="s">
        <v>134</v>
      </c>
      <c r="DR12" s="10" t="s">
        <v>134</v>
      </c>
      <c r="DS12" s="10" t="s">
        <v>134</v>
      </c>
      <c r="DT12" s="9"/>
      <c r="DU12" s="9"/>
      <c r="DV12" s="9"/>
      <c r="DW12" s="10" t="s">
        <v>134</v>
      </c>
      <c r="DX12" s="1"/>
      <c r="DY12" s="2" t="s">
        <v>134</v>
      </c>
    </row>
    <row r="13" spans="1:129" x14ac:dyDescent="0.25">
      <c r="A13" s="34" t="s">
        <v>181</v>
      </c>
      <c r="B13" s="35">
        <v>433</v>
      </c>
      <c r="C13" s="12">
        <v>40819</v>
      </c>
      <c r="D13" s="13">
        <v>0</v>
      </c>
      <c r="E13" s="10" t="s">
        <v>126</v>
      </c>
      <c r="F13" s="10" t="s">
        <v>161</v>
      </c>
      <c r="G13" s="10" t="s">
        <v>127</v>
      </c>
      <c r="H13" s="10" t="s">
        <v>148</v>
      </c>
      <c r="I13" s="10" t="s">
        <v>129</v>
      </c>
      <c r="J13" s="10" t="s">
        <v>130</v>
      </c>
      <c r="K13" s="10" t="s">
        <v>131</v>
      </c>
      <c r="L13" s="9">
        <v>3.55</v>
      </c>
      <c r="M13" s="10" t="s">
        <v>132</v>
      </c>
      <c r="N13" s="9">
        <v>85.2</v>
      </c>
      <c r="O13" s="10" t="s">
        <v>133</v>
      </c>
      <c r="P13" s="9">
        <v>3.2810000000000001</v>
      </c>
      <c r="Q13" s="9">
        <v>47.564998948049698</v>
      </c>
      <c r="R13" s="9">
        <v>24</v>
      </c>
      <c r="S13" s="9">
        <v>-279.539999999999</v>
      </c>
      <c r="T13" s="9">
        <v>-279.539999999999</v>
      </c>
      <c r="U13" s="10" t="s">
        <v>149</v>
      </c>
      <c r="V13" s="9"/>
      <c r="W13" s="9"/>
      <c r="X13" s="10" t="s">
        <v>135</v>
      </c>
      <c r="Y13" s="10" t="s">
        <v>135</v>
      </c>
      <c r="Z13" s="10" t="s">
        <v>136</v>
      </c>
      <c r="AA13" s="10" t="s">
        <v>137</v>
      </c>
      <c r="AB13" s="10" t="s">
        <v>138</v>
      </c>
      <c r="AC13" s="10" t="s">
        <v>139</v>
      </c>
      <c r="AD13" s="10" t="s">
        <v>134</v>
      </c>
      <c r="AE13" s="10" t="s">
        <v>134</v>
      </c>
      <c r="AF13" s="10" t="s">
        <v>134</v>
      </c>
      <c r="AG13" s="10" t="s">
        <v>134</v>
      </c>
      <c r="AH13" s="10" t="s">
        <v>134</v>
      </c>
      <c r="AI13" s="12">
        <v>40868</v>
      </c>
      <c r="AJ13" s="12">
        <v>40868</v>
      </c>
      <c r="AK13" s="10" t="s">
        <v>140</v>
      </c>
      <c r="AL13" s="9">
        <v>24</v>
      </c>
      <c r="AM13" s="10" t="s">
        <v>134</v>
      </c>
      <c r="AN13" s="9"/>
      <c r="AO13" s="12"/>
      <c r="AP13" s="10" t="s">
        <v>134</v>
      </c>
      <c r="AQ13" s="10" t="s">
        <v>134</v>
      </c>
      <c r="AR13" s="10" t="s">
        <v>162</v>
      </c>
      <c r="AS13" s="10" t="s">
        <v>141</v>
      </c>
      <c r="AT13" s="9">
        <v>0</v>
      </c>
      <c r="AU13" s="9">
        <v>0</v>
      </c>
      <c r="AV13" s="10" t="s">
        <v>137</v>
      </c>
      <c r="AW13" s="9">
        <v>0</v>
      </c>
      <c r="AX13" s="9">
        <v>0</v>
      </c>
      <c r="AY13" s="10" t="s">
        <v>137</v>
      </c>
      <c r="AZ13" s="9">
        <v>0</v>
      </c>
      <c r="BA13" s="9">
        <v>0</v>
      </c>
      <c r="BB13" s="10" t="s">
        <v>137</v>
      </c>
      <c r="BC13" s="9">
        <v>0</v>
      </c>
      <c r="BD13" s="9">
        <v>0</v>
      </c>
      <c r="BE13" s="10" t="s">
        <v>137</v>
      </c>
      <c r="BF13" s="9"/>
      <c r="BG13" s="9"/>
      <c r="BH13" s="10" t="s">
        <v>142</v>
      </c>
      <c r="BI13" s="10" t="s">
        <v>134</v>
      </c>
      <c r="BJ13" s="10" t="s">
        <v>134</v>
      </c>
      <c r="BK13" s="9"/>
      <c r="BL13" s="9"/>
      <c r="BM13" s="10" t="s">
        <v>134</v>
      </c>
      <c r="BN13" s="10" t="s">
        <v>134</v>
      </c>
      <c r="BO13" s="10" t="s">
        <v>134</v>
      </c>
      <c r="BP13" s="10" t="s">
        <v>134</v>
      </c>
      <c r="BQ13" s="10" t="s">
        <v>173</v>
      </c>
      <c r="BR13" s="10" t="s">
        <v>143</v>
      </c>
      <c r="BS13" s="10" t="s">
        <v>134</v>
      </c>
      <c r="BT13" s="10" t="s">
        <v>134</v>
      </c>
      <c r="BU13" s="10" t="s">
        <v>134</v>
      </c>
      <c r="BV13" s="10" t="s">
        <v>134</v>
      </c>
      <c r="BW13" s="10" t="s">
        <v>134</v>
      </c>
      <c r="BX13" s="10" t="s">
        <v>134</v>
      </c>
      <c r="BY13" s="9">
        <v>0</v>
      </c>
      <c r="BZ13" s="9">
        <v>0</v>
      </c>
      <c r="CA13" s="9">
        <v>0</v>
      </c>
      <c r="CB13" s="12"/>
      <c r="CC13" s="12"/>
      <c r="CD13" s="10" t="s">
        <v>134</v>
      </c>
      <c r="CE13" s="13"/>
      <c r="CF13" s="9"/>
      <c r="CG13" s="10" t="s">
        <v>134</v>
      </c>
      <c r="CH13" s="9"/>
      <c r="CI13" s="9"/>
      <c r="CJ13" s="10" t="s">
        <v>134</v>
      </c>
      <c r="CK13" s="9"/>
      <c r="CL13" s="9"/>
      <c r="CM13" s="10" t="s">
        <v>134</v>
      </c>
      <c r="CN13" s="9"/>
      <c r="CO13" s="9"/>
      <c r="CP13" s="10" t="s">
        <v>134</v>
      </c>
      <c r="CQ13" s="10" t="s">
        <v>134</v>
      </c>
      <c r="CR13" s="10" t="s">
        <v>134</v>
      </c>
      <c r="CS13" s="10" t="s">
        <v>134</v>
      </c>
      <c r="CT13" s="10" t="s">
        <v>134</v>
      </c>
      <c r="CU13" s="10" t="s">
        <v>134</v>
      </c>
      <c r="CV13" s="12"/>
      <c r="CW13" s="10" t="s">
        <v>134</v>
      </c>
      <c r="CX13" s="10" t="s">
        <v>134</v>
      </c>
      <c r="CY13" s="10" t="s">
        <v>134</v>
      </c>
      <c r="CZ13" s="10" t="s">
        <v>134</v>
      </c>
      <c r="DA13" s="10" t="s">
        <v>134</v>
      </c>
      <c r="DB13" s="10" t="s">
        <v>134</v>
      </c>
      <c r="DC13" s="10" t="s">
        <v>134</v>
      </c>
      <c r="DD13" s="9">
        <v>0</v>
      </c>
      <c r="DE13" s="10" t="s">
        <v>134</v>
      </c>
      <c r="DF13" s="10" t="s">
        <v>144</v>
      </c>
      <c r="DG13" s="10" t="s">
        <v>134</v>
      </c>
      <c r="DH13" s="10" t="s">
        <v>134</v>
      </c>
      <c r="DI13" s="10" t="s">
        <v>134</v>
      </c>
      <c r="DJ13" s="10" t="s">
        <v>145</v>
      </c>
      <c r="DK13" s="10" t="s">
        <v>133</v>
      </c>
      <c r="DL13" s="10" t="s">
        <v>146</v>
      </c>
      <c r="DM13" s="10" t="s">
        <v>134</v>
      </c>
      <c r="DN13" s="10" t="s">
        <v>134</v>
      </c>
      <c r="DO13" s="10" t="s">
        <v>134</v>
      </c>
      <c r="DP13" s="10" t="s">
        <v>134</v>
      </c>
      <c r="DQ13" s="10" t="s">
        <v>134</v>
      </c>
      <c r="DR13" s="10" t="s">
        <v>134</v>
      </c>
      <c r="DS13" s="10" t="s">
        <v>134</v>
      </c>
      <c r="DT13" s="9"/>
      <c r="DU13" s="9"/>
      <c r="DV13" s="9"/>
      <c r="DW13" s="10" t="s">
        <v>134</v>
      </c>
      <c r="DX13" s="1"/>
      <c r="DY13" s="2" t="s">
        <v>134</v>
      </c>
    </row>
    <row r="14" spans="1:129" x14ac:dyDescent="0.25">
      <c r="A14" s="34" t="s">
        <v>182</v>
      </c>
      <c r="B14" s="35">
        <v>435</v>
      </c>
      <c r="C14" s="12">
        <v>40819</v>
      </c>
      <c r="D14" s="13">
        <v>0</v>
      </c>
      <c r="E14" s="10" t="s">
        <v>126</v>
      </c>
      <c r="F14" s="10" t="s">
        <v>161</v>
      </c>
      <c r="G14" s="10" t="s">
        <v>127</v>
      </c>
      <c r="H14" s="10" t="s">
        <v>148</v>
      </c>
      <c r="I14" s="10" t="s">
        <v>129</v>
      </c>
      <c r="J14" s="10" t="s">
        <v>130</v>
      </c>
      <c r="K14" s="10" t="s">
        <v>131</v>
      </c>
      <c r="L14" s="9">
        <v>4.5</v>
      </c>
      <c r="M14" s="10" t="s">
        <v>132</v>
      </c>
      <c r="N14" s="9">
        <v>108</v>
      </c>
      <c r="O14" s="10" t="s">
        <v>133</v>
      </c>
      <c r="P14" s="9">
        <v>2.2444000000000002</v>
      </c>
      <c r="Q14" s="9">
        <v>47.523086594476602</v>
      </c>
      <c r="R14" s="9">
        <v>24</v>
      </c>
      <c r="S14" s="9">
        <v>-242.39999999998</v>
      </c>
      <c r="T14" s="9">
        <v>-242.39999999998</v>
      </c>
      <c r="U14" s="10" t="s">
        <v>149</v>
      </c>
      <c r="V14" s="9"/>
      <c r="W14" s="9"/>
      <c r="X14" s="10" t="s">
        <v>135</v>
      </c>
      <c r="Y14" s="10" t="s">
        <v>135</v>
      </c>
      <c r="Z14" s="10" t="s">
        <v>136</v>
      </c>
      <c r="AA14" s="10" t="s">
        <v>137</v>
      </c>
      <c r="AB14" s="10" t="s">
        <v>138</v>
      </c>
      <c r="AC14" s="10" t="s">
        <v>139</v>
      </c>
      <c r="AD14" s="10" t="s">
        <v>134</v>
      </c>
      <c r="AE14" s="10" t="s">
        <v>134</v>
      </c>
      <c r="AF14" s="10" t="s">
        <v>134</v>
      </c>
      <c r="AG14" s="10" t="s">
        <v>134</v>
      </c>
      <c r="AH14" s="10" t="s">
        <v>134</v>
      </c>
      <c r="AI14" s="12">
        <v>40868</v>
      </c>
      <c r="AJ14" s="12">
        <v>40868</v>
      </c>
      <c r="AK14" s="10" t="s">
        <v>140</v>
      </c>
      <c r="AL14" s="9">
        <v>24</v>
      </c>
      <c r="AM14" s="10" t="s">
        <v>134</v>
      </c>
      <c r="AN14" s="9"/>
      <c r="AO14" s="12"/>
      <c r="AP14" s="10" t="s">
        <v>134</v>
      </c>
      <c r="AQ14" s="10" t="s">
        <v>134</v>
      </c>
      <c r="AR14" s="10" t="s">
        <v>162</v>
      </c>
      <c r="AS14" s="10" t="s">
        <v>141</v>
      </c>
      <c r="AT14" s="9">
        <v>0</v>
      </c>
      <c r="AU14" s="9">
        <v>0</v>
      </c>
      <c r="AV14" s="10" t="s">
        <v>137</v>
      </c>
      <c r="AW14" s="9">
        <v>0</v>
      </c>
      <c r="AX14" s="9">
        <v>0</v>
      </c>
      <c r="AY14" s="10" t="s">
        <v>137</v>
      </c>
      <c r="AZ14" s="9">
        <v>0</v>
      </c>
      <c r="BA14" s="9">
        <v>0</v>
      </c>
      <c r="BB14" s="10" t="s">
        <v>137</v>
      </c>
      <c r="BC14" s="9">
        <v>0</v>
      </c>
      <c r="BD14" s="9">
        <v>0</v>
      </c>
      <c r="BE14" s="10" t="s">
        <v>137</v>
      </c>
      <c r="BF14" s="9"/>
      <c r="BG14" s="9"/>
      <c r="BH14" s="10" t="s">
        <v>142</v>
      </c>
      <c r="BI14" s="10" t="s">
        <v>134</v>
      </c>
      <c r="BJ14" s="10" t="s">
        <v>134</v>
      </c>
      <c r="BK14" s="9"/>
      <c r="BL14" s="9"/>
      <c r="BM14" s="10" t="s">
        <v>134</v>
      </c>
      <c r="BN14" s="10" t="s">
        <v>134</v>
      </c>
      <c r="BO14" s="10" t="s">
        <v>134</v>
      </c>
      <c r="BP14" s="10" t="s">
        <v>134</v>
      </c>
      <c r="BQ14" s="10" t="s">
        <v>174</v>
      </c>
      <c r="BR14" s="10" t="s">
        <v>143</v>
      </c>
      <c r="BS14" s="10" t="s">
        <v>134</v>
      </c>
      <c r="BT14" s="10" t="s">
        <v>134</v>
      </c>
      <c r="BU14" s="10" t="s">
        <v>134</v>
      </c>
      <c r="BV14" s="10" t="s">
        <v>134</v>
      </c>
      <c r="BW14" s="10" t="s">
        <v>134</v>
      </c>
      <c r="BX14" s="10" t="s">
        <v>134</v>
      </c>
      <c r="BY14" s="9">
        <v>0</v>
      </c>
      <c r="BZ14" s="9">
        <v>0</v>
      </c>
      <c r="CA14" s="9">
        <v>0</v>
      </c>
      <c r="CB14" s="12"/>
      <c r="CC14" s="12"/>
      <c r="CD14" s="10" t="s">
        <v>134</v>
      </c>
      <c r="CE14" s="13"/>
      <c r="CF14" s="9"/>
      <c r="CG14" s="10" t="s">
        <v>134</v>
      </c>
      <c r="CH14" s="9"/>
      <c r="CI14" s="9"/>
      <c r="CJ14" s="10" t="s">
        <v>134</v>
      </c>
      <c r="CK14" s="9"/>
      <c r="CL14" s="9"/>
      <c r="CM14" s="10" t="s">
        <v>134</v>
      </c>
      <c r="CN14" s="9"/>
      <c r="CO14" s="9"/>
      <c r="CP14" s="10" t="s">
        <v>134</v>
      </c>
      <c r="CQ14" s="10" t="s">
        <v>134</v>
      </c>
      <c r="CR14" s="10" t="s">
        <v>134</v>
      </c>
      <c r="CS14" s="10" t="s">
        <v>134</v>
      </c>
      <c r="CT14" s="10" t="s">
        <v>134</v>
      </c>
      <c r="CU14" s="10" t="s">
        <v>134</v>
      </c>
      <c r="CV14" s="12"/>
      <c r="CW14" s="10" t="s">
        <v>134</v>
      </c>
      <c r="CX14" s="10" t="s">
        <v>134</v>
      </c>
      <c r="CY14" s="10" t="s">
        <v>134</v>
      </c>
      <c r="CZ14" s="10" t="s">
        <v>134</v>
      </c>
      <c r="DA14" s="10" t="s">
        <v>134</v>
      </c>
      <c r="DB14" s="10" t="s">
        <v>134</v>
      </c>
      <c r="DC14" s="10" t="s">
        <v>134</v>
      </c>
      <c r="DD14" s="9">
        <v>0</v>
      </c>
      <c r="DE14" s="10" t="s">
        <v>134</v>
      </c>
      <c r="DF14" s="10" t="s">
        <v>144</v>
      </c>
      <c r="DG14" s="10" t="s">
        <v>134</v>
      </c>
      <c r="DH14" s="10" t="s">
        <v>134</v>
      </c>
      <c r="DI14" s="10" t="s">
        <v>134</v>
      </c>
      <c r="DJ14" s="10" t="s">
        <v>145</v>
      </c>
      <c r="DK14" s="10" t="s">
        <v>133</v>
      </c>
      <c r="DL14" s="10" t="s">
        <v>146</v>
      </c>
      <c r="DM14" s="10" t="s">
        <v>134</v>
      </c>
      <c r="DN14" s="10" t="s">
        <v>134</v>
      </c>
      <c r="DO14" s="10" t="s">
        <v>134</v>
      </c>
      <c r="DP14" s="10" t="s">
        <v>134</v>
      </c>
      <c r="DQ14" s="10" t="s">
        <v>134</v>
      </c>
      <c r="DR14" s="10" t="s">
        <v>134</v>
      </c>
      <c r="DS14" s="10" t="s">
        <v>134</v>
      </c>
      <c r="DT14" s="9"/>
      <c r="DU14" s="9"/>
      <c r="DV14" s="9"/>
      <c r="DW14" s="10" t="s">
        <v>134</v>
      </c>
      <c r="DX14" s="1"/>
      <c r="DY14" s="2" t="s">
        <v>134</v>
      </c>
    </row>
    <row r="15" spans="1:129" x14ac:dyDescent="0.25">
      <c r="A15" s="34" t="s">
        <v>183</v>
      </c>
      <c r="B15" s="35">
        <v>437</v>
      </c>
      <c r="C15" s="12">
        <v>40819</v>
      </c>
      <c r="D15" s="13">
        <v>0</v>
      </c>
      <c r="E15" s="10" t="s">
        <v>126</v>
      </c>
      <c r="F15" s="10" t="s">
        <v>161</v>
      </c>
      <c r="G15" s="10" t="s">
        <v>127</v>
      </c>
      <c r="H15" s="10" t="s">
        <v>148</v>
      </c>
      <c r="I15" s="10" t="s">
        <v>129</v>
      </c>
      <c r="J15" s="10" t="s">
        <v>130</v>
      </c>
      <c r="K15" s="10" t="s">
        <v>131</v>
      </c>
      <c r="L15" s="9">
        <v>2.7</v>
      </c>
      <c r="M15" s="10" t="s">
        <v>132</v>
      </c>
      <c r="N15" s="9">
        <v>64.8</v>
      </c>
      <c r="O15" s="10" t="s">
        <v>133</v>
      </c>
      <c r="P15" s="9">
        <v>1.7593000000000001</v>
      </c>
      <c r="Q15" s="9">
        <v>47.548211301812501</v>
      </c>
      <c r="R15" s="9">
        <v>24</v>
      </c>
      <c r="S15" s="9">
        <v>-113.999999999986</v>
      </c>
      <c r="T15" s="9">
        <v>-113.999999999986</v>
      </c>
      <c r="U15" s="10" t="s">
        <v>149</v>
      </c>
      <c r="V15" s="9"/>
      <c r="W15" s="9"/>
      <c r="X15" s="10" t="s">
        <v>135</v>
      </c>
      <c r="Y15" s="10" t="s">
        <v>135</v>
      </c>
      <c r="Z15" s="10" t="s">
        <v>136</v>
      </c>
      <c r="AA15" s="10" t="s">
        <v>137</v>
      </c>
      <c r="AB15" s="10" t="s">
        <v>138</v>
      </c>
      <c r="AC15" s="10" t="s">
        <v>139</v>
      </c>
      <c r="AD15" s="10" t="s">
        <v>134</v>
      </c>
      <c r="AE15" s="10" t="s">
        <v>134</v>
      </c>
      <c r="AF15" s="10" t="s">
        <v>134</v>
      </c>
      <c r="AG15" s="10" t="s">
        <v>134</v>
      </c>
      <c r="AH15" s="10" t="s">
        <v>134</v>
      </c>
      <c r="AI15" s="12">
        <v>40868</v>
      </c>
      <c r="AJ15" s="12">
        <v>40868</v>
      </c>
      <c r="AK15" s="10" t="s">
        <v>140</v>
      </c>
      <c r="AL15" s="9">
        <v>24</v>
      </c>
      <c r="AM15" s="10" t="s">
        <v>134</v>
      </c>
      <c r="AN15" s="9"/>
      <c r="AO15" s="12"/>
      <c r="AP15" s="10" t="s">
        <v>134</v>
      </c>
      <c r="AQ15" s="10" t="s">
        <v>134</v>
      </c>
      <c r="AR15" s="10" t="s">
        <v>162</v>
      </c>
      <c r="AS15" s="10" t="s">
        <v>141</v>
      </c>
      <c r="AT15" s="9">
        <v>0</v>
      </c>
      <c r="AU15" s="9">
        <v>0</v>
      </c>
      <c r="AV15" s="10" t="s">
        <v>137</v>
      </c>
      <c r="AW15" s="9">
        <v>0</v>
      </c>
      <c r="AX15" s="9">
        <v>0</v>
      </c>
      <c r="AY15" s="10" t="s">
        <v>137</v>
      </c>
      <c r="AZ15" s="9">
        <v>0</v>
      </c>
      <c r="BA15" s="9">
        <v>0</v>
      </c>
      <c r="BB15" s="10" t="s">
        <v>137</v>
      </c>
      <c r="BC15" s="9">
        <v>0</v>
      </c>
      <c r="BD15" s="9">
        <v>0</v>
      </c>
      <c r="BE15" s="10" t="s">
        <v>137</v>
      </c>
      <c r="BF15" s="9"/>
      <c r="BG15" s="9"/>
      <c r="BH15" s="10" t="s">
        <v>142</v>
      </c>
      <c r="BI15" s="10" t="s">
        <v>134</v>
      </c>
      <c r="BJ15" s="10" t="s">
        <v>134</v>
      </c>
      <c r="BK15" s="9"/>
      <c r="BL15" s="9"/>
      <c r="BM15" s="10" t="s">
        <v>134</v>
      </c>
      <c r="BN15" s="10" t="s">
        <v>134</v>
      </c>
      <c r="BO15" s="10" t="s">
        <v>134</v>
      </c>
      <c r="BP15" s="10" t="s">
        <v>134</v>
      </c>
      <c r="BQ15" s="10" t="s">
        <v>175</v>
      </c>
      <c r="BR15" s="10" t="s">
        <v>143</v>
      </c>
      <c r="BS15" s="10" t="s">
        <v>134</v>
      </c>
      <c r="BT15" s="10" t="s">
        <v>134</v>
      </c>
      <c r="BU15" s="10" t="s">
        <v>134</v>
      </c>
      <c r="BV15" s="10" t="s">
        <v>134</v>
      </c>
      <c r="BW15" s="10" t="s">
        <v>134</v>
      </c>
      <c r="BX15" s="10" t="s">
        <v>134</v>
      </c>
      <c r="BY15" s="9">
        <v>0</v>
      </c>
      <c r="BZ15" s="9">
        <v>0</v>
      </c>
      <c r="CA15" s="9">
        <v>0</v>
      </c>
      <c r="CB15" s="12"/>
      <c r="CC15" s="12"/>
      <c r="CD15" s="10" t="s">
        <v>134</v>
      </c>
      <c r="CE15" s="13"/>
      <c r="CF15" s="9"/>
      <c r="CG15" s="10" t="s">
        <v>134</v>
      </c>
      <c r="CH15" s="9"/>
      <c r="CI15" s="9"/>
      <c r="CJ15" s="10" t="s">
        <v>134</v>
      </c>
      <c r="CK15" s="9"/>
      <c r="CL15" s="9"/>
      <c r="CM15" s="10" t="s">
        <v>134</v>
      </c>
      <c r="CN15" s="9"/>
      <c r="CO15" s="9"/>
      <c r="CP15" s="10" t="s">
        <v>134</v>
      </c>
      <c r="CQ15" s="10" t="s">
        <v>134</v>
      </c>
      <c r="CR15" s="10" t="s">
        <v>134</v>
      </c>
      <c r="CS15" s="10" t="s">
        <v>134</v>
      </c>
      <c r="CT15" s="10" t="s">
        <v>134</v>
      </c>
      <c r="CU15" s="10" t="s">
        <v>134</v>
      </c>
      <c r="CV15" s="12"/>
      <c r="CW15" s="10" t="s">
        <v>134</v>
      </c>
      <c r="CX15" s="10" t="s">
        <v>134</v>
      </c>
      <c r="CY15" s="10" t="s">
        <v>134</v>
      </c>
      <c r="CZ15" s="10" t="s">
        <v>134</v>
      </c>
      <c r="DA15" s="10" t="s">
        <v>134</v>
      </c>
      <c r="DB15" s="10" t="s">
        <v>134</v>
      </c>
      <c r="DC15" s="10" t="s">
        <v>134</v>
      </c>
      <c r="DD15" s="9">
        <v>0</v>
      </c>
      <c r="DE15" s="10" t="s">
        <v>134</v>
      </c>
      <c r="DF15" s="10" t="s">
        <v>144</v>
      </c>
      <c r="DG15" s="10" t="s">
        <v>134</v>
      </c>
      <c r="DH15" s="10" t="s">
        <v>134</v>
      </c>
      <c r="DI15" s="10" t="s">
        <v>134</v>
      </c>
      <c r="DJ15" s="10" t="s">
        <v>145</v>
      </c>
      <c r="DK15" s="10" t="s">
        <v>133</v>
      </c>
      <c r="DL15" s="10" t="s">
        <v>146</v>
      </c>
      <c r="DM15" s="10" t="s">
        <v>134</v>
      </c>
      <c r="DN15" s="10" t="s">
        <v>134</v>
      </c>
      <c r="DO15" s="10" t="s">
        <v>134</v>
      </c>
      <c r="DP15" s="10" t="s">
        <v>134</v>
      </c>
      <c r="DQ15" s="10" t="s">
        <v>134</v>
      </c>
      <c r="DR15" s="10" t="s">
        <v>134</v>
      </c>
      <c r="DS15" s="10" t="s">
        <v>134</v>
      </c>
      <c r="DT15" s="9"/>
      <c r="DU15" s="9"/>
      <c r="DV15" s="9"/>
      <c r="DW15" s="10" t="s">
        <v>134</v>
      </c>
      <c r="DX15" s="1"/>
      <c r="DY15" s="2" t="s">
        <v>134</v>
      </c>
    </row>
    <row r="16" spans="1:129" x14ac:dyDescent="0.25">
      <c r="A16" s="34" t="s">
        <v>182</v>
      </c>
      <c r="B16" s="35">
        <v>447</v>
      </c>
      <c r="C16" s="12">
        <v>40819</v>
      </c>
      <c r="D16" s="13">
        <v>0</v>
      </c>
      <c r="E16" s="10" t="s">
        <v>126</v>
      </c>
      <c r="F16" s="10" t="s">
        <v>161</v>
      </c>
      <c r="G16" s="10" t="s">
        <v>127</v>
      </c>
      <c r="H16" s="10" t="s">
        <v>148</v>
      </c>
      <c r="I16" s="10" t="s">
        <v>129</v>
      </c>
      <c r="J16" s="10" t="s">
        <v>130</v>
      </c>
      <c r="K16" s="10" t="s">
        <v>131</v>
      </c>
      <c r="L16" s="9">
        <v>4.5</v>
      </c>
      <c r="M16" s="10" t="s">
        <v>132</v>
      </c>
      <c r="N16" s="9">
        <v>108</v>
      </c>
      <c r="O16" s="10" t="s">
        <v>133</v>
      </c>
      <c r="P16" s="9">
        <v>2.2444000000000002</v>
      </c>
      <c r="Q16" s="9">
        <v>47.523086594476602</v>
      </c>
      <c r="R16" s="9">
        <v>24</v>
      </c>
      <c r="S16" s="9">
        <v>-242.39999999998</v>
      </c>
      <c r="T16" s="9">
        <v>-242.39999999998</v>
      </c>
      <c r="U16" s="10" t="s">
        <v>149</v>
      </c>
      <c r="V16" s="9"/>
      <c r="W16" s="9"/>
      <c r="X16" s="10" t="s">
        <v>135</v>
      </c>
      <c r="Y16" s="10" t="s">
        <v>135</v>
      </c>
      <c r="Z16" s="10" t="s">
        <v>136</v>
      </c>
      <c r="AA16" s="10" t="s">
        <v>137</v>
      </c>
      <c r="AB16" s="10" t="s">
        <v>138</v>
      </c>
      <c r="AC16" s="10" t="s">
        <v>139</v>
      </c>
      <c r="AD16" s="10" t="s">
        <v>134</v>
      </c>
      <c r="AE16" s="10" t="s">
        <v>134</v>
      </c>
      <c r="AF16" s="10" t="s">
        <v>134</v>
      </c>
      <c r="AG16" s="10" t="s">
        <v>134</v>
      </c>
      <c r="AH16" s="10" t="s">
        <v>134</v>
      </c>
      <c r="AI16" s="12">
        <v>40868</v>
      </c>
      <c r="AJ16" s="12">
        <v>40868</v>
      </c>
      <c r="AK16" s="10" t="s">
        <v>140</v>
      </c>
      <c r="AL16" s="9">
        <v>24</v>
      </c>
      <c r="AM16" s="10" t="s">
        <v>134</v>
      </c>
      <c r="AN16" s="9"/>
      <c r="AO16" s="12"/>
      <c r="AP16" s="10" t="s">
        <v>134</v>
      </c>
      <c r="AQ16" s="10" t="s">
        <v>134</v>
      </c>
      <c r="AR16" s="10" t="s">
        <v>162</v>
      </c>
      <c r="AS16" s="10" t="s">
        <v>141</v>
      </c>
      <c r="AT16" s="9">
        <v>0</v>
      </c>
      <c r="AU16" s="9">
        <v>0</v>
      </c>
      <c r="AV16" s="10" t="s">
        <v>137</v>
      </c>
      <c r="AW16" s="9">
        <v>0</v>
      </c>
      <c r="AX16" s="9">
        <v>0</v>
      </c>
      <c r="AY16" s="10" t="s">
        <v>137</v>
      </c>
      <c r="AZ16" s="9">
        <v>0</v>
      </c>
      <c r="BA16" s="9">
        <v>0</v>
      </c>
      <c r="BB16" s="10" t="s">
        <v>137</v>
      </c>
      <c r="BC16" s="9">
        <v>0</v>
      </c>
      <c r="BD16" s="9">
        <v>0</v>
      </c>
      <c r="BE16" s="10" t="s">
        <v>137</v>
      </c>
      <c r="BF16" s="9"/>
      <c r="BG16" s="9"/>
      <c r="BH16" s="10" t="s">
        <v>142</v>
      </c>
      <c r="BI16" s="10" t="s">
        <v>134</v>
      </c>
      <c r="BJ16" s="10" t="s">
        <v>134</v>
      </c>
      <c r="BK16" s="9"/>
      <c r="BL16" s="9"/>
      <c r="BM16" s="10" t="s">
        <v>134</v>
      </c>
      <c r="BN16" s="10" t="s">
        <v>134</v>
      </c>
      <c r="BO16" s="10" t="s">
        <v>134</v>
      </c>
      <c r="BP16" s="10" t="s">
        <v>134</v>
      </c>
      <c r="BQ16" s="10" t="s">
        <v>176</v>
      </c>
      <c r="BR16" s="10" t="s">
        <v>143</v>
      </c>
      <c r="BS16" s="10" t="s">
        <v>134</v>
      </c>
      <c r="BT16" s="10" t="s">
        <v>134</v>
      </c>
      <c r="BU16" s="10" t="s">
        <v>134</v>
      </c>
      <c r="BV16" s="10" t="s">
        <v>134</v>
      </c>
      <c r="BW16" s="10" t="s">
        <v>134</v>
      </c>
      <c r="BX16" s="10" t="s">
        <v>134</v>
      </c>
      <c r="BY16" s="9">
        <v>0</v>
      </c>
      <c r="BZ16" s="9">
        <v>0</v>
      </c>
      <c r="CA16" s="9">
        <v>0</v>
      </c>
      <c r="CB16" s="12"/>
      <c r="CC16" s="12"/>
      <c r="CD16" s="10" t="s">
        <v>134</v>
      </c>
      <c r="CE16" s="13"/>
      <c r="CF16" s="9"/>
      <c r="CG16" s="10" t="s">
        <v>134</v>
      </c>
      <c r="CH16" s="9"/>
      <c r="CI16" s="9"/>
      <c r="CJ16" s="10" t="s">
        <v>134</v>
      </c>
      <c r="CK16" s="9"/>
      <c r="CL16" s="9"/>
      <c r="CM16" s="10" t="s">
        <v>134</v>
      </c>
      <c r="CN16" s="9"/>
      <c r="CO16" s="9"/>
      <c r="CP16" s="10" t="s">
        <v>134</v>
      </c>
      <c r="CQ16" s="10" t="s">
        <v>134</v>
      </c>
      <c r="CR16" s="10" t="s">
        <v>134</v>
      </c>
      <c r="CS16" s="10" t="s">
        <v>134</v>
      </c>
      <c r="CT16" s="10" t="s">
        <v>134</v>
      </c>
      <c r="CU16" s="10" t="s">
        <v>134</v>
      </c>
      <c r="CV16" s="12"/>
      <c r="CW16" s="10" t="s">
        <v>134</v>
      </c>
      <c r="CX16" s="10" t="s">
        <v>134</v>
      </c>
      <c r="CY16" s="10" t="s">
        <v>134</v>
      </c>
      <c r="CZ16" s="10" t="s">
        <v>134</v>
      </c>
      <c r="DA16" s="10" t="s">
        <v>134</v>
      </c>
      <c r="DB16" s="10" t="s">
        <v>134</v>
      </c>
      <c r="DC16" s="10" t="s">
        <v>134</v>
      </c>
      <c r="DD16" s="9">
        <v>0</v>
      </c>
      <c r="DE16" s="10" t="s">
        <v>134</v>
      </c>
      <c r="DF16" s="10" t="s">
        <v>144</v>
      </c>
      <c r="DG16" s="10" t="s">
        <v>134</v>
      </c>
      <c r="DH16" s="10" t="s">
        <v>134</v>
      </c>
      <c r="DI16" s="10" t="s">
        <v>134</v>
      </c>
      <c r="DJ16" s="10" t="s">
        <v>145</v>
      </c>
      <c r="DK16" s="10" t="s">
        <v>133</v>
      </c>
      <c r="DL16" s="10" t="s">
        <v>146</v>
      </c>
      <c r="DM16" s="10" t="s">
        <v>134</v>
      </c>
      <c r="DN16" s="10" t="s">
        <v>134</v>
      </c>
      <c r="DO16" s="10" t="s">
        <v>134</v>
      </c>
      <c r="DP16" s="10" t="s">
        <v>134</v>
      </c>
      <c r="DQ16" s="10" t="s">
        <v>134</v>
      </c>
      <c r="DR16" s="10" t="s">
        <v>134</v>
      </c>
      <c r="DS16" s="10" t="s">
        <v>134</v>
      </c>
      <c r="DT16" s="9"/>
      <c r="DU16" s="9"/>
      <c r="DV16" s="9"/>
      <c r="DW16" s="10" t="s">
        <v>134</v>
      </c>
      <c r="DX16" s="1"/>
      <c r="DY16" s="2" t="s">
        <v>134</v>
      </c>
    </row>
    <row r="17" spans="1:21" x14ac:dyDescent="0.25">
      <c r="D17" t="s">
        <v>206</v>
      </c>
      <c r="E17" t="s">
        <v>206</v>
      </c>
      <c r="F17" s="31" t="s">
        <v>209</v>
      </c>
      <c r="G17" s="31" t="s">
        <v>209</v>
      </c>
    </row>
    <row r="18" spans="1:21" s="9" customFormat="1" x14ac:dyDescent="0.25">
      <c r="A18" s="30"/>
      <c r="B18" s="18" t="s">
        <v>187</v>
      </c>
      <c r="C18" s="18" t="s">
        <v>0</v>
      </c>
      <c r="D18" s="18" t="s">
        <v>188</v>
      </c>
      <c r="E18" s="18" t="s">
        <v>189</v>
      </c>
      <c r="F18" s="32" t="s">
        <v>188</v>
      </c>
      <c r="G18" s="32" t="s">
        <v>189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 t="s">
        <v>190</v>
      </c>
    </row>
    <row r="19" spans="1:21" s="9" customFormat="1" x14ac:dyDescent="0.25">
      <c r="A19" s="30"/>
      <c r="B19" s="17" t="s">
        <v>191</v>
      </c>
      <c r="C19" s="16"/>
      <c r="D19" s="16">
        <v>-21896.38</v>
      </c>
      <c r="E19" s="16">
        <v>-30274.03</v>
      </c>
      <c r="F19" s="30">
        <v>-1555.42</v>
      </c>
      <c r="G19" s="30">
        <v>-2379.5700000000002</v>
      </c>
      <c r="H19" s="16"/>
      <c r="I19" s="59" t="s">
        <v>211</v>
      </c>
      <c r="J19" s="59"/>
      <c r="K19" s="36" t="s">
        <v>221</v>
      </c>
      <c r="L19" s="60" t="s">
        <v>212</v>
      </c>
      <c r="M19" s="60"/>
      <c r="N19" s="35" t="s">
        <v>214</v>
      </c>
      <c r="O19" s="36" t="s">
        <v>221</v>
      </c>
      <c r="Q19" s="60" t="s">
        <v>222</v>
      </c>
      <c r="R19" s="60"/>
      <c r="S19" s="60"/>
      <c r="T19" s="16"/>
      <c r="U19" s="16"/>
    </row>
    <row r="20" spans="1:21" s="9" customFormat="1" x14ac:dyDescent="0.25">
      <c r="A20" s="30"/>
      <c r="B20" s="17" t="s">
        <v>192</v>
      </c>
      <c r="C20" s="16"/>
      <c r="D20" s="16">
        <v>-21896.38</v>
      </c>
      <c r="E20" s="16">
        <v>-30274.03</v>
      </c>
      <c r="F20" s="30">
        <v>-1555.42</v>
      </c>
      <c r="G20" s="30">
        <v>-2379.5700000000002</v>
      </c>
      <c r="H20" s="16"/>
      <c r="I20" s="16" t="s">
        <v>207</v>
      </c>
      <c r="J20" s="16" t="s">
        <v>208</v>
      </c>
      <c r="K20" s="16"/>
      <c r="L20" s="35" t="s">
        <v>204</v>
      </c>
      <c r="M20" s="35" t="s">
        <v>219</v>
      </c>
      <c r="N20" s="35" t="s">
        <v>213</v>
      </c>
      <c r="O20" s="16"/>
      <c r="Q20" s="16" t="s">
        <v>258</v>
      </c>
      <c r="R20" s="16" t="s">
        <v>259</v>
      </c>
      <c r="S20" s="16" t="s">
        <v>260</v>
      </c>
      <c r="T20" s="16"/>
      <c r="U20" s="16"/>
    </row>
    <row r="21" spans="1:21" s="9" customFormat="1" x14ac:dyDescent="0.25">
      <c r="A21" s="30" t="s">
        <v>215</v>
      </c>
      <c r="B21" s="17" t="s">
        <v>128</v>
      </c>
      <c r="C21" s="16">
        <f>B7</f>
        <v>441</v>
      </c>
      <c r="D21" s="28">
        <v>-3528.64</v>
      </c>
      <c r="E21" s="16">
        <v>0</v>
      </c>
      <c r="F21" s="30">
        <v>419.87</v>
      </c>
      <c r="G21" s="30">
        <v>0</v>
      </c>
      <c r="H21" s="16"/>
      <c r="I21" s="15">
        <f>SUM(M41:M64)</f>
        <v>3528.6367999999998</v>
      </c>
      <c r="J21" s="15"/>
      <c r="K21" s="16">
        <f>IF(ROUND(1-(I21/ABS(D21)),8)&gt;0.000001,ROUND(1-(I21/ABS(D21)),8),0)</f>
        <v>0</v>
      </c>
      <c r="L21" s="15" t="s">
        <v>205</v>
      </c>
      <c r="M21" s="15">
        <f ca="1">SUM(P41:P64)</f>
        <v>3948.5020749999994</v>
      </c>
      <c r="N21" s="15">
        <f ca="1">M21-I21</f>
        <v>419.86527499999966</v>
      </c>
      <c r="O21" s="35">
        <f t="shared" ref="O21:O26" ca="1" si="0">IF(ABS(ROUND(1-(ABS(N21)/ABS(F21)),8))&gt;0.000001,ROUND(1-(ABS(N21)/ABS(F21)),8),0)</f>
        <v>1.1250000000000001E-5</v>
      </c>
      <c r="Q21" s="38">
        <v>-24800.59</v>
      </c>
      <c r="R21" s="15">
        <f ca="1">I21+J22+J23+J24+I25+J26</f>
        <v>24800.59345</v>
      </c>
      <c r="S21" s="35">
        <f ca="1">IF(ABS(ROUND(1-(ABS(R21)/ABS(Q21)),8))&gt;0.000001,ROUND(1-(ABS(R21)/ABS(Q21)),8),0)</f>
        <v>0</v>
      </c>
      <c r="T21" s="16"/>
      <c r="U21" s="16"/>
    </row>
    <row r="22" spans="1:21" s="9" customFormat="1" x14ac:dyDescent="0.25">
      <c r="A22" s="30" t="s">
        <v>216</v>
      </c>
      <c r="B22" s="17" t="s">
        <v>128</v>
      </c>
      <c r="C22" s="16">
        <f>B6</f>
        <v>439</v>
      </c>
      <c r="D22" s="28">
        <v>-4237.09</v>
      </c>
      <c r="E22" s="16">
        <v>0</v>
      </c>
      <c r="F22" s="33">
        <v>-988</v>
      </c>
      <c r="G22" s="30">
        <v>0</v>
      </c>
      <c r="H22" s="16"/>
      <c r="I22" s="15" t="s">
        <v>205</v>
      </c>
      <c r="J22" s="15">
        <f ca="1">SUM(N41:N64)</f>
        <v>4237.0920750000005</v>
      </c>
      <c r="K22" s="29">
        <f ca="1">IF(ROUND(1-(J22/ABS(D22)),8)&gt;0.00000001,ROUND(1-(J22/ABS(D22)),8),0)</f>
        <v>0</v>
      </c>
      <c r="L22" s="15">
        <f>SUM(O41:O64)</f>
        <v>3249.0968000000003</v>
      </c>
      <c r="M22" s="15" t="s">
        <v>205</v>
      </c>
      <c r="N22" s="15">
        <f ca="1">L22-J22</f>
        <v>-987.99527500000022</v>
      </c>
      <c r="O22" s="30">
        <f t="shared" ca="1" si="0"/>
        <v>4.78E-6</v>
      </c>
      <c r="Q22" s="39">
        <v>-35337.519999999997</v>
      </c>
      <c r="R22" s="15">
        <f ca="1">J27+I28+J29+J30+I31+I32+I33+I34</f>
        <v>35337.416553037088</v>
      </c>
      <c r="S22" s="35">
        <f ca="1">IF(ABS(ROUND(1-(ABS(R22)/ABS(Q22)),8))&gt;0.000001,ROUND(1-(ABS(R22)/ABS(Q22)),8),0)</f>
        <v>2.9299999999999999E-6</v>
      </c>
      <c r="T22" s="16"/>
      <c r="U22" s="16"/>
    </row>
    <row r="23" spans="1:21" s="9" customFormat="1" x14ac:dyDescent="0.25">
      <c r="A23" s="30" t="s">
        <v>217</v>
      </c>
      <c r="B23" s="17" t="s">
        <v>128</v>
      </c>
      <c r="C23" s="16">
        <f>B3</f>
        <v>421</v>
      </c>
      <c r="D23" s="28">
        <v>-4237.09</v>
      </c>
      <c r="E23" s="16">
        <v>0</v>
      </c>
      <c r="F23" s="30">
        <v>-288.58999999999997</v>
      </c>
      <c r="G23" s="30">
        <v>0</v>
      </c>
      <c r="H23" s="16"/>
      <c r="I23" s="15" t="s">
        <v>205</v>
      </c>
      <c r="J23" s="15">
        <f ca="1">SUM(N41:N64)</f>
        <v>4237.0920750000005</v>
      </c>
      <c r="K23" s="29">
        <f ca="1">IF(ROUND(1-(J23/ABS(D23)),8)&gt;0.00000001,ROUND(1-(J23/ABS(D23)),8),0)</f>
        <v>0</v>
      </c>
      <c r="L23" s="15" t="s">
        <v>205</v>
      </c>
      <c r="M23" s="15">
        <f ca="1">SUM(P41:P64)</f>
        <v>3948.5020749999994</v>
      </c>
      <c r="N23" s="15">
        <f ca="1">M23-J23</f>
        <v>-288.59000000000106</v>
      </c>
      <c r="O23" s="35">
        <f t="shared" ca="1" si="0"/>
        <v>0</v>
      </c>
      <c r="Q23" s="16"/>
      <c r="R23" s="16"/>
      <c r="S23" s="16"/>
      <c r="T23" s="16"/>
      <c r="U23" s="16"/>
    </row>
    <row r="24" spans="1:21" s="9" customFormat="1" x14ac:dyDescent="0.25">
      <c r="A24" s="30" t="s">
        <v>217</v>
      </c>
      <c r="B24" s="17" t="s">
        <v>128</v>
      </c>
      <c r="C24" s="16">
        <f>B5</f>
        <v>425</v>
      </c>
      <c r="D24" s="28">
        <v>-3116.43</v>
      </c>
      <c r="E24" s="16">
        <v>0</v>
      </c>
      <c r="F24" s="30">
        <v>-129.75</v>
      </c>
      <c r="G24" s="30">
        <v>0</v>
      </c>
      <c r="H24" s="16"/>
      <c r="I24" s="15" t="s">
        <v>205</v>
      </c>
      <c r="J24" s="15">
        <f>SUM(N257:N352)</f>
        <v>3116.43</v>
      </c>
      <c r="K24" s="29">
        <f>IF(ROUND(1-(J24/ABS(D24)),8)&gt;0.00000001,ROUND(1-(J24/ABS(D24)),8),0)</f>
        <v>0</v>
      </c>
      <c r="L24" s="15" t="s">
        <v>205</v>
      </c>
      <c r="M24" s="15">
        <f>SUM(P257:P352)</f>
        <v>2986.6829999999986</v>
      </c>
      <c r="N24" s="15">
        <f>M24-J24</f>
        <v>-129.74700000000121</v>
      </c>
      <c r="O24" s="35">
        <f t="shared" si="0"/>
        <v>2.3119999999999999E-5</v>
      </c>
      <c r="Q24" s="60" t="s">
        <v>223</v>
      </c>
      <c r="R24" s="60"/>
      <c r="S24" s="60"/>
      <c r="T24" s="16"/>
      <c r="U24" s="16"/>
    </row>
    <row r="25" spans="1:21" s="9" customFormat="1" x14ac:dyDescent="0.25">
      <c r="A25" s="30"/>
      <c r="B25" s="17" t="s">
        <v>128</v>
      </c>
      <c r="C25" s="16">
        <f>B8</f>
        <v>443</v>
      </c>
      <c r="D25" s="28">
        <v>-4362.57</v>
      </c>
      <c r="E25" s="16">
        <v>0</v>
      </c>
      <c r="F25" s="30">
        <v>-242.4</v>
      </c>
      <c r="G25" s="30">
        <v>0</v>
      </c>
      <c r="H25" s="16"/>
      <c r="I25" s="15">
        <f>SUM(M113:M160)</f>
        <v>4362.5649999999996</v>
      </c>
      <c r="J25" s="15" t="s">
        <v>205</v>
      </c>
      <c r="K25" s="28">
        <f>IF(ROUND(1-(I25/ABS(D25)),8)&gt;0.000001,ROUND(1-(I25/ABS(D25)),8),0)</f>
        <v>1.15E-6</v>
      </c>
      <c r="L25" s="15">
        <f>SUM(O113:O160)</f>
        <v>4120.1650000000009</v>
      </c>
      <c r="M25" s="15" t="s">
        <v>205</v>
      </c>
      <c r="N25" s="15">
        <f>L25-I25</f>
        <v>-242.39999999999873</v>
      </c>
      <c r="O25" s="30">
        <f t="shared" si="0"/>
        <v>0</v>
      </c>
      <c r="Q25" s="40">
        <v>-1437.42</v>
      </c>
      <c r="R25" s="15">
        <f ca="1">N21+N22+N23+N24+N25+N26</f>
        <v>-1555.4170000000017</v>
      </c>
      <c r="S25" s="42">
        <f ca="1">IF(ABS(ROUND(1-(ABS(R25)/ABS(Q25)),8))&gt;0.000001,ROUND(1-(ABS(R25)/ABS(Q25)),8),0)</f>
        <v>-8.208944E-2</v>
      </c>
      <c r="T25" s="16"/>
      <c r="U25" s="16"/>
    </row>
    <row r="26" spans="1:21" s="9" customFormat="1" x14ac:dyDescent="0.25">
      <c r="A26" s="35" t="s">
        <v>217</v>
      </c>
      <c r="B26" s="17" t="s">
        <v>128</v>
      </c>
      <c r="C26" s="16">
        <f>B4</f>
        <v>423</v>
      </c>
      <c r="D26" s="5">
        <v>-5318.78</v>
      </c>
      <c r="E26" s="16">
        <v>0</v>
      </c>
      <c r="F26" s="30">
        <v>-326.55</v>
      </c>
      <c r="G26" s="30">
        <v>0</v>
      </c>
      <c r="H26" s="16"/>
      <c r="I26" s="15" t="s">
        <v>205</v>
      </c>
      <c r="J26" s="15">
        <f ca="1">SUM(N113:N160)</f>
        <v>5318.7775000000011</v>
      </c>
      <c r="K26" s="29">
        <f ca="1">IF(ROUND(1-(J26/ABS(D26)),8)&gt;0.00000001,ROUND(1-(J26/ABS(D26)),8),0)</f>
        <v>4.7E-7</v>
      </c>
      <c r="L26" s="15" t="s">
        <v>205</v>
      </c>
      <c r="M26" s="15">
        <f ca="1">SUM(P113:P160)</f>
        <v>4992.2275000000009</v>
      </c>
      <c r="N26" s="15">
        <f ca="1">M26-J26</f>
        <v>-326.55000000000018</v>
      </c>
      <c r="O26" s="35">
        <f t="shared" ca="1" si="0"/>
        <v>0</v>
      </c>
      <c r="Q26" s="41">
        <v>-1628.28</v>
      </c>
      <c r="R26" s="15">
        <f ca="1">N27+N28+N29+N30+G31+G32+G33+G34</f>
        <v>-2379.7993750000055</v>
      </c>
      <c r="S26" s="42">
        <f ca="1">IF(ABS(ROUND(1-(ABS(R26)/ABS(Q26)),8))&gt;0.000001,ROUND(1-(ABS(R26)/ABS(Q26)),8),0)</f>
        <v>-0.46154186000000003</v>
      </c>
      <c r="T26" s="16"/>
      <c r="U26" s="16"/>
    </row>
    <row r="27" spans="1:21" s="9" customFormat="1" x14ac:dyDescent="0.25">
      <c r="A27" s="35" t="s">
        <v>217</v>
      </c>
      <c r="B27" s="17" t="s">
        <v>147</v>
      </c>
      <c r="C27" s="16">
        <f>B9</f>
        <v>427</v>
      </c>
      <c r="D27" s="16">
        <v>0</v>
      </c>
      <c r="E27" s="35">
        <v>0</v>
      </c>
      <c r="F27" s="30">
        <v>0</v>
      </c>
      <c r="G27" s="30">
        <v>-650.65</v>
      </c>
      <c r="H27" s="16"/>
      <c r="I27" s="15" t="s">
        <v>205</v>
      </c>
      <c r="J27" s="15">
        <f ca="1">SUM(N65:N88)</f>
        <v>4771.4734750000007</v>
      </c>
      <c r="K27" s="28">
        <f ca="1">IF(ROUND(1-(J27/ABS($D$22)),8)&gt;0.00000001,ROUND(1-(J27/ABS($D$22)),8),0)</f>
        <v>0</v>
      </c>
      <c r="L27" s="15" t="s">
        <v>205</v>
      </c>
      <c r="M27" s="15">
        <f ca="1">SUM(P65:P88)</f>
        <v>4120.8250999999991</v>
      </c>
      <c r="N27" s="15">
        <f ca="1">M27-J27</f>
        <v>-650.64837500000158</v>
      </c>
      <c r="O27" s="35">
        <f ca="1">IF(ABS(ROUND(1-(ABS(N27)/ABS(G27)),8))&gt;0.000001,ROUND(1-(ABS(N27)/ABS(G27)),8),0)</f>
        <v>2.5000000000000002E-6</v>
      </c>
      <c r="Q27" s="16"/>
      <c r="R27" s="16"/>
      <c r="S27" s="16"/>
      <c r="T27" s="16"/>
      <c r="U27" s="16"/>
    </row>
    <row r="28" spans="1:21" s="9" customFormat="1" x14ac:dyDescent="0.25">
      <c r="A28" s="30" t="s">
        <v>215</v>
      </c>
      <c r="B28" s="17" t="s">
        <v>147</v>
      </c>
      <c r="C28" s="16">
        <f>B12</f>
        <v>445</v>
      </c>
      <c r="D28" s="16">
        <v>0</v>
      </c>
      <c r="E28" s="29">
        <v>-2716.15</v>
      </c>
      <c r="F28" s="30">
        <v>0</v>
      </c>
      <c r="G28" s="30">
        <v>399.49</v>
      </c>
      <c r="H28" s="16"/>
      <c r="I28" s="15">
        <f>SUM(M353:M448)</f>
        <v>2716.3844999999992</v>
      </c>
      <c r="J28" s="15" t="s">
        <v>205</v>
      </c>
      <c r="K28" s="28">
        <f>IF(ROUND(1-(I28/ABS(E28)),8)&gt;0.000001,ROUND(1-(I28/ABS(E28)),8),0)</f>
        <v>0</v>
      </c>
      <c r="L28" s="15" t="s">
        <v>205</v>
      </c>
      <c r="M28" s="15">
        <f>SUM(P353:P448)</f>
        <v>3115.6409999999987</v>
      </c>
      <c r="N28" s="15">
        <f>M28-I28</f>
        <v>399.25649999999951</v>
      </c>
      <c r="O28" s="35">
        <f>IF(ABS(ROUND(1-(ABS(N28)/ABS(G28)),8))&gt;0.000001,ROUND(1-(ABS(N28)/ABS(G28)),8),0)</f>
        <v>5.8449999999999995E-4</v>
      </c>
      <c r="Q28" s="16"/>
      <c r="R28" s="16"/>
      <c r="S28" s="16"/>
      <c r="T28" s="16"/>
      <c r="U28" s="16"/>
    </row>
    <row r="29" spans="1:21" s="9" customFormat="1" x14ac:dyDescent="0.25">
      <c r="A29" s="35" t="s">
        <v>217</v>
      </c>
      <c r="B29" s="17" t="s">
        <v>147</v>
      </c>
      <c r="C29" s="16">
        <f>B11</f>
        <v>431</v>
      </c>
      <c r="D29" s="16">
        <v>0</v>
      </c>
      <c r="E29" s="29">
        <v>-3598.63</v>
      </c>
      <c r="F29" s="30">
        <v>0</v>
      </c>
      <c r="G29" s="30">
        <v>-482.99</v>
      </c>
      <c r="H29" s="16"/>
      <c r="I29" s="15" t="s">
        <v>205</v>
      </c>
      <c r="J29" s="15">
        <f>SUM(N353:N448)</f>
        <v>3598.6259999999997</v>
      </c>
      <c r="K29" s="28">
        <f>IF(ROUND(1-(J29/ABS(E29)),8)&gt;0.00000001,ROUND(1-(J29/ABS(E29)),8),0)</f>
        <v>1.11E-6</v>
      </c>
      <c r="L29" s="15" t="s">
        <v>205</v>
      </c>
      <c r="M29" s="15">
        <f>SUM(P353:P448)</f>
        <v>3115.6409999999987</v>
      </c>
      <c r="N29" s="15">
        <f>M29-J29</f>
        <v>-482.98500000000104</v>
      </c>
      <c r="O29" s="35">
        <f>IF(ABS(ROUND(1-(ABS(N29)/ABS(G29)),8))&gt;0.000001,ROUND(1-(ABS(N29)/ABS(G29)),8),0)</f>
        <v>1.0349999999999999E-5</v>
      </c>
      <c r="Q29" s="16"/>
      <c r="R29" s="16"/>
      <c r="S29" s="16"/>
      <c r="T29" s="16"/>
      <c r="U29" s="16"/>
    </row>
    <row r="30" spans="1:21" s="9" customFormat="1" x14ac:dyDescent="0.25">
      <c r="A30" s="35" t="s">
        <v>217</v>
      </c>
      <c r="B30" s="17" t="s">
        <v>147</v>
      </c>
      <c r="C30" s="16">
        <f>B10</f>
        <v>429</v>
      </c>
      <c r="D30" s="16">
        <v>0</v>
      </c>
      <c r="E30" s="29">
        <v>-5974.28</v>
      </c>
      <c r="F30" s="30">
        <v>0</v>
      </c>
      <c r="G30" s="30">
        <v>-767.08</v>
      </c>
      <c r="H30" s="16"/>
      <c r="I30" s="15" t="s">
        <v>205</v>
      </c>
      <c r="J30" s="15">
        <f ca="1">SUM(N161:N208)</f>
        <v>5974.2750000000015</v>
      </c>
      <c r="K30" s="29">
        <f ca="1">IF(ROUND(1-(J30/ABS(E30)),8)&gt;0.00000001,ROUND(1-(J30/ABS(E30)),8),0)</f>
        <v>8.4E-7</v>
      </c>
      <c r="L30" s="15" t="s">
        <v>205</v>
      </c>
      <c r="M30" s="15">
        <f ca="1">SUM(P161:P208)</f>
        <v>5207.1924999999992</v>
      </c>
      <c r="N30" s="15">
        <f ca="1">M30-J30</f>
        <v>-767.08250000000226</v>
      </c>
      <c r="O30" s="35">
        <f ca="1">IF(ABS(ROUND(1-(ABS(N30)/ABS(G30)),8))&gt;0.000001,ROUND(1-(ABS(N30)/ABS(G30)),8),0)</f>
        <v>-3.2600000000000001E-6</v>
      </c>
      <c r="Q30" s="16"/>
      <c r="R30" s="16"/>
      <c r="S30" s="16"/>
      <c r="T30" s="16"/>
      <c r="U30" s="16"/>
    </row>
    <row r="31" spans="1:21" s="9" customFormat="1" x14ac:dyDescent="0.25">
      <c r="A31" s="35" t="s">
        <v>217</v>
      </c>
      <c r="B31" s="17" t="s">
        <v>148</v>
      </c>
      <c r="C31" s="16">
        <f>B13</f>
        <v>433</v>
      </c>
      <c r="D31" s="16">
        <v>0</v>
      </c>
      <c r="E31" s="29">
        <v>-4332.08</v>
      </c>
      <c r="F31" s="30">
        <v>0</v>
      </c>
      <c r="G31" s="30">
        <v>-279.54000000000002</v>
      </c>
      <c r="H31" s="16"/>
      <c r="I31" s="37">
        <f>SUM(M89:M112)</f>
        <v>4332.0779103738205</v>
      </c>
      <c r="J31" s="37"/>
      <c r="K31" s="28">
        <f>IF(ROUND(1-(I31/ABS(E31)),8)&gt;0.000001,ROUND(1-(I31/ABS(E31)),8),0)</f>
        <v>0</v>
      </c>
      <c r="L31" s="37"/>
      <c r="M31" s="37"/>
      <c r="N31" s="37"/>
      <c r="O31" s="16"/>
      <c r="Q31" s="16"/>
      <c r="R31" s="16"/>
      <c r="S31" s="16"/>
      <c r="T31" s="16"/>
    </row>
    <row r="32" spans="1:21" s="9" customFormat="1" x14ac:dyDescent="0.25">
      <c r="A32" s="35" t="s">
        <v>217</v>
      </c>
      <c r="B32" s="17" t="s">
        <v>148</v>
      </c>
      <c r="C32" s="16">
        <f>B15</f>
        <v>437</v>
      </c>
      <c r="D32" s="16">
        <v>0</v>
      </c>
      <c r="E32" s="29">
        <v>-3195.12</v>
      </c>
      <c r="F32" s="30">
        <v>0</v>
      </c>
      <c r="G32" s="30">
        <v>-114</v>
      </c>
      <c r="H32" s="16"/>
      <c r="I32" s="37">
        <f>SUM(M449:M544)</f>
        <v>3194.7929632563619</v>
      </c>
      <c r="J32" s="37"/>
      <c r="K32" s="28">
        <f>IF(ROUND(1-(I32/ABS(E32)),8)&gt;0.000001,ROUND(1-(I32/ABS(E32)),8),0)</f>
        <v>1.0236E-4</v>
      </c>
      <c r="L32" s="37"/>
      <c r="M32" s="37"/>
      <c r="N32" s="37"/>
      <c r="O32" s="16"/>
      <c r="Q32" s="16"/>
      <c r="R32" s="16"/>
      <c r="S32" s="16"/>
      <c r="T32" s="16"/>
    </row>
    <row r="33" spans="1:20" s="9" customFormat="1" x14ac:dyDescent="0.25">
      <c r="A33" s="30" t="s">
        <v>216</v>
      </c>
      <c r="B33" s="17" t="s">
        <v>148</v>
      </c>
      <c r="C33" s="16">
        <f>B16</f>
        <v>447</v>
      </c>
      <c r="D33" s="16">
        <v>0</v>
      </c>
      <c r="E33" s="29">
        <v>-5374.89</v>
      </c>
      <c r="F33" s="30">
        <v>0</v>
      </c>
      <c r="G33" s="30">
        <v>-242.4</v>
      </c>
      <c r="H33" s="16"/>
      <c r="I33" s="37">
        <f>SUM(M209:M256)</f>
        <v>5374.893352203454</v>
      </c>
      <c r="J33" s="37"/>
      <c r="K33" s="28">
        <f>IF(ROUND(1-(I33/ABS(E33)),8)&gt;0.000001,ROUND(1-(I33/ABS(E33)),8),0)</f>
        <v>0</v>
      </c>
      <c r="L33" s="37"/>
      <c r="M33" s="37"/>
      <c r="N33" s="37"/>
      <c r="O33" s="16"/>
      <c r="Q33" s="16"/>
      <c r="R33" s="16"/>
      <c r="S33" s="16"/>
      <c r="T33" s="16"/>
    </row>
    <row r="34" spans="1:20" s="9" customFormat="1" x14ac:dyDescent="0.25">
      <c r="A34" s="35" t="s">
        <v>217</v>
      </c>
      <c r="B34" s="17" t="s">
        <v>148</v>
      </c>
      <c r="C34" s="16">
        <f>B14</f>
        <v>435</v>
      </c>
      <c r="D34" s="16">
        <v>0</v>
      </c>
      <c r="E34" s="29">
        <v>-5374.89</v>
      </c>
      <c r="F34" s="30">
        <v>0</v>
      </c>
      <c r="G34" s="30">
        <v>-242.4</v>
      </c>
      <c r="H34" s="16"/>
      <c r="I34" s="37">
        <f>SUM(M209:M256)</f>
        <v>5374.893352203454</v>
      </c>
      <c r="J34" s="37"/>
      <c r="K34" s="28">
        <f>IF(ROUND(1-(I34/ABS(E34)),8)&gt;0.000001,ROUND(1-(I34/ABS(E34)),8),0)</f>
        <v>0</v>
      </c>
      <c r="L34" s="37"/>
      <c r="M34" s="37"/>
      <c r="N34" s="37"/>
      <c r="O34" s="16"/>
      <c r="Q34" s="16"/>
      <c r="R34" s="16"/>
      <c r="S34" s="16"/>
      <c r="T34" s="16"/>
    </row>
    <row r="35" spans="1:20" x14ac:dyDescent="0.25">
      <c r="A35" s="30"/>
      <c r="B35" s="17" t="s">
        <v>134</v>
      </c>
      <c r="C35" s="16"/>
      <c r="D35" s="16"/>
      <c r="E35" s="16"/>
      <c r="F35" s="30"/>
      <c r="G35" s="30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</row>
    <row r="36" spans="1:20" x14ac:dyDescent="0.25">
      <c r="A36" s="30"/>
      <c r="B36" s="17" t="s">
        <v>193</v>
      </c>
      <c r="C36" s="16"/>
      <c r="D36" s="16">
        <v>-21896.38</v>
      </c>
      <c r="E36" s="16">
        <v>-30274.03</v>
      </c>
      <c r="F36" s="30">
        <v>-1555.42</v>
      </c>
      <c r="G36" s="30">
        <v>-2379.5700000000002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</row>
    <row r="39" spans="1:20" x14ac:dyDescent="0.25">
      <c r="M39" s="1" t="s">
        <v>202</v>
      </c>
      <c r="N39" t="s">
        <v>203</v>
      </c>
      <c r="O39" t="s">
        <v>202</v>
      </c>
      <c r="P39" s="14" t="s">
        <v>220</v>
      </c>
    </row>
    <row r="40" spans="1:20" ht="45" x14ac:dyDescent="0.25">
      <c r="D40" t="s">
        <v>159</v>
      </c>
      <c r="E40" t="s">
        <v>160</v>
      </c>
      <c r="F40" t="s">
        <v>177</v>
      </c>
      <c r="I40" t="s">
        <v>199</v>
      </c>
      <c r="J40" t="s">
        <v>200</v>
      </c>
      <c r="K40" t="s">
        <v>210</v>
      </c>
      <c r="L40" t="s">
        <v>318</v>
      </c>
      <c r="M40" s="6" t="s">
        <v>201</v>
      </c>
      <c r="N40" s="6" t="s">
        <v>201</v>
      </c>
      <c r="O40" t="s">
        <v>218</v>
      </c>
      <c r="P40" s="14" t="s">
        <v>218</v>
      </c>
    </row>
    <row r="41" spans="1:20" ht="30" x14ac:dyDescent="0.25">
      <c r="A41" s="1" t="s">
        <v>150</v>
      </c>
      <c r="B41" s="4">
        <v>40845</v>
      </c>
      <c r="C41" s="4">
        <v>40845.041666666664</v>
      </c>
      <c r="D41" s="5">
        <v>4</v>
      </c>
      <c r="E41" s="5">
        <v>3</v>
      </c>
      <c r="F41" s="5">
        <f>E41*(D41/$I$41)</f>
        <v>3.3802816901408459</v>
      </c>
      <c r="G41" s="6" t="str">
        <f>A41</f>
        <v>Spot-Hourly-Pre-Delivery</v>
      </c>
      <c r="H41" s="8">
        <f>B41</f>
        <v>40845</v>
      </c>
      <c r="I41" s="7">
        <f>AVERAGE(D41:D64)</f>
        <v>3.5499999999999994</v>
      </c>
      <c r="J41" s="7">
        <f>AVERAGE(F41:F64)</f>
        <v>3.2809859154929586</v>
      </c>
      <c r="K41" s="5">
        <f>(E41-'SP1 Prices Hour'!D26)*D41</f>
        <v>-138.08000000000001</v>
      </c>
      <c r="L41" s="5"/>
      <c r="M41" s="1">
        <f>D41*('SP1 Prices Hour'!D2+E41)</f>
        <v>161.91999999999999</v>
      </c>
      <c r="N41">
        <f ca="1">D41*(SP1_15Min!E1+Spot!E41)</f>
        <v>206.03</v>
      </c>
      <c r="O41" s="30">
        <f>('SP1 Prices Hour'!D2)*D41</f>
        <v>149.91999999999999</v>
      </c>
      <c r="P41" s="14">
        <f ca="1">(NO1_15min!E1)*D41</f>
        <v>177.26999999999998</v>
      </c>
      <c r="R41" s="56"/>
    </row>
    <row r="42" spans="1:20" ht="30" x14ac:dyDescent="0.25">
      <c r="A42" s="1" t="s">
        <v>150</v>
      </c>
      <c r="B42" s="4">
        <f>B41+TIME(1,0,0)</f>
        <v>40845.041666666664</v>
      </c>
      <c r="C42" s="4">
        <f>C41+TIME(1,0,0)</f>
        <v>40845.083333333328</v>
      </c>
      <c r="D42" s="5">
        <v>3.66</v>
      </c>
      <c r="E42" s="5">
        <v>3.2</v>
      </c>
      <c r="F42" s="5">
        <f t="shared" ref="F42:F64" si="1">E42*(D42/$I$41)</f>
        <v>3.2991549295774654</v>
      </c>
      <c r="G42" s="6" t="str">
        <f>A65</f>
        <v>Spot-Hourly-In-Delivery</v>
      </c>
      <c r="H42" s="8">
        <f>B65</f>
        <v>40848</v>
      </c>
      <c r="I42" s="7">
        <f>AVERAGE(D65:D88)</f>
        <v>3.5499999999999994</v>
      </c>
      <c r="J42" s="7">
        <f>AVERAGE(F65:F88)</f>
        <v>3.2809859154929586</v>
      </c>
      <c r="L42" s="5"/>
      <c r="M42" s="19">
        <f>D42*('SP1 Prices Hour'!D3+E42)</f>
        <v>147.68100000000001</v>
      </c>
      <c r="N42" s="28">
        <f ca="1">D42*(SP1_15Min!E2+Spot!E42)</f>
        <v>86.275350000000003</v>
      </c>
      <c r="O42" s="30">
        <f>('SP1 Prices Hour'!D3)*D42</f>
        <v>135.96899999999999</v>
      </c>
      <c r="P42" s="14">
        <f ca="1">(NO1_15min!E2)*D42</f>
        <v>209.74545000000003</v>
      </c>
      <c r="R42" s="56"/>
      <c r="S42" s="52"/>
    </row>
    <row r="43" spans="1:20" ht="30" x14ac:dyDescent="0.25">
      <c r="A43" s="1" t="s">
        <v>150</v>
      </c>
      <c r="B43" s="4">
        <f t="shared" ref="B43:C58" si="2">B42+TIME(1,0,0)</f>
        <v>40845.083333333328</v>
      </c>
      <c r="C43" s="4">
        <f t="shared" si="2"/>
        <v>40845.124999999993</v>
      </c>
      <c r="D43" s="5">
        <v>3.33</v>
      </c>
      <c r="E43" s="5">
        <v>3.4</v>
      </c>
      <c r="F43" s="5">
        <f t="shared" si="1"/>
        <v>3.189295774647888</v>
      </c>
      <c r="G43" s="6" t="str">
        <f>A89</f>
        <v>Spot-Hourly-Post-Delivery</v>
      </c>
      <c r="H43" s="8">
        <f>B89</f>
        <v>40868</v>
      </c>
      <c r="I43" s="7">
        <f>AVERAGE(D89:D112)</f>
        <v>3.5499999999999994</v>
      </c>
      <c r="J43" s="7">
        <f>AVERAGE(F89:F112)</f>
        <v>3.2809859154929586</v>
      </c>
      <c r="L43" s="5"/>
      <c r="M43" s="19">
        <f>D43*('SP1 Prices Hour'!D4+E43)</f>
        <v>134.19899999999998</v>
      </c>
      <c r="N43" s="28">
        <f ca="1">D43*(SP1_15Min!E3+Spot!E43)</f>
        <v>177.81367500000002</v>
      </c>
      <c r="O43" s="30">
        <f>('SP1 Prices Hour'!D4)*D43</f>
        <v>122.877</v>
      </c>
      <c r="P43" s="14">
        <f ca="1">(NO1_15min!E3)*D43</f>
        <v>130.28625</v>
      </c>
      <c r="S43" s="52"/>
    </row>
    <row r="44" spans="1:20" ht="30" x14ac:dyDescent="0.25">
      <c r="A44" s="1" t="s">
        <v>150</v>
      </c>
      <c r="B44" s="4">
        <f t="shared" si="2"/>
        <v>40845.124999999993</v>
      </c>
      <c r="C44" s="4">
        <f t="shared" si="2"/>
        <v>40845.166666666657</v>
      </c>
      <c r="D44" s="5">
        <v>3.21</v>
      </c>
      <c r="E44" s="5">
        <v>3.6</v>
      </c>
      <c r="F44" s="5">
        <f t="shared" si="1"/>
        <v>3.2552112676056342</v>
      </c>
      <c r="G44" s="6" t="str">
        <f>A113</f>
        <v>Spot-30min-Pre-Delivery</v>
      </c>
      <c r="H44" s="8">
        <f>B113</f>
        <v>40845</v>
      </c>
      <c r="I44" s="7">
        <f>AVERAGE(D113:D160)</f>
        <v>4.5</v>
      </c>
      <c r="J44" s="7">
        <f>AVERAGE(F113:F160)</f>
        <v>2.2444444444444454</v>
      </c>
      <c r="L44" s="5"/>
      <c r="M44" s="19">
        <f>D44*('SP1 Prices Hour'!D5+E44)</f>
        <v>129.81240000000003</v>
      </c>
      <c r="N44" s="28">
        <f ca="1">D44*(SP1_15Min!E4+Spot!E44)</f>
        <v>130.205625</v>
      </c>
      <c r="O44" s="30">
        <f>('SP1 Prices Hour'!D5)*D44</f>
        <v>118.25640000000001</v>
      </c>
      <c r="P44" s="14">
        <f ca="1">(NO1_15min!E4)*D44</f>
        <v>180.07297499999999</v>
      </c>
      <c r="S44" s="52"/>
    </row>
    <row r="45" spans="1:20" ht="30" x14ac:dyDescent="0.25">
      <c r="A45" s="1" t="s">
        <v>150</v>
      </c>
      <c r="B45" s="4">
        <f t="shared" si="2"/>
        <v>40845.166666666657</v>
      </c>
      <c r="C45" s="4">
        <f t="shared" si="2"/>
        <v>40845.208333333321</v>
      </c>
      <c r="D45" s="5">
        <v>4</v>
      </c>
      <c r="E45" s="5">
        <v>3</v>
      </c>
      <c r="F45" s="5">
        <f t="shared" si="1"/>
        <v>3.3802816901408459</v>
      </c>
      <c r="G45" s="6" t="str">
        <f>A161</f>
        <v>Spot-30min-In-Delivery</v>
      </c>
      <c r="H45" s="8">
        <f>B161</f>
        <v>40848</v>
      </c>
      <c r="I45" s="7">
        <f>AVERAGE(D161:D209)</f>
        <v>4.5306122448979593</v>
      </c>
      <c r="J45" s="7">
        <f>AVERAGE(F161:F208)</f>
        <v>2.2292792792792793</v>
      </c>
      <c r="L45" s="5"/>
      <c r="M45" s="19">
        <f>D45*('SP1 Prices Hour'!D6+E45)</f>
        <v>160.08000000000001</v>
      </c>
      <c r="N45" s="28">
        <f ca="1">D45*(SP1_15Min!E5+Spot!E45)</f>
        <v>216.71</v>
      </c>
      <c r="O45" s="30">
        <f>('SP1 Prices Hour'!D6)*D45</f>
        <v>148.08000000000001</v>
      </c>
      <c r="P45" s="14">
        <f ca="1">(NO1_15min!E5)*D45</f>
        <v>206.77999999999997</v>
      </c>
      <c r="R45" s="56"/>
      <c r="S45" s="52"/>
    </row>
    <row r="46" spans="1:20" ht="30" x14ac:dyDescent="0.25">
      <c r="A46" s="1" t="s">
        <v>150</v>
      </c>
      <c r="B46" s="4">
        <f t="shared" si="2"/>
        <v>40845.208333333321</v>
      </c>
      <c r="C46" s="4">
        <f t="shared" si="2"/>
        <v>40845.249999999985</v>
      </c>
      <c r="D46" s="5">
        <v>3.66</v>
      </c>
      <c r="E46" s="5">
        <v>3.2</v>
      </c>
      <c r="F46" s="5">
        <f t="shared" si="1"/>
        <v>3.2991549295774654</v>
      </c>
      <c r="G46" s="6" t="str">
        <f>A209</f>
        <v>Spot-30min-Post-Delivery</v>
      </c>
      <c r="H46" s="8">
        <f>B209</f>
        <v>40868</v>
      </c>
      <c r="I46" s="7">
        <f>AVERAGE(D209:D256)</f>
        <v>4.5</v>
      </c>
      <c r="J46" s="7">
        <f>AVERAGE(F209:F256)</f>
        <v>2.2444444444444454</v>
      </c>
      <c r="L46" s="5"/>
      <c r="M46" s="19">
        <f>D46*('SP1 Prices Hour'!D7+E46)</f>
        <v>148.26660000000001</v>
      </c>
      <c r="N46" s="28">
        <f ca="1">D46*(SP1_15Min!E6+Spot!E46)</f>
        <v>196.08450000000002</v>
      </c>
      <c r="O46" s="30">
        <f>('SP1 Prices Hour'!D7)*D46</f>
        <v>136.55460000000002</v>
      </c>
      <c r="P46" s="14">
        <f ca="1">(NO1_15min!E6)*D46</f>
        <v>101.34540000000001</v>
      </c>
      <c r="S46" s="52"/>
    </row>
    <row r="47" spans="1:20" ht="30" x14ac:dyDescent="0.25">
      <c r="A47" s="1" t="s">
        <v>150</v>
      </c>
      <c r="B47" s="4">
        <f t="shared" si="2"/>
        <v>40845.249999999985</v>
      </c>
      <c r="C47" s="4">
        <f t="shared" si="2"/>
        <v>40845.29166666665</v>
      </c>
      <c r="D47" s="5">
        <v>3.33</v>
      </c>
      <c r="E47" s="5">
        <v>3.4</v>
      </c>
      <c r="F47" s="5">
        <f t="shared" si="1"/>
        <v>3.189295774647888</v>
      </c>
      <c r="G47" s="6" t="str">
        <f>A257</f>
        <v>Spot-15min-Pre-Delivery</v>
      </c>
      <c r="H47" s="8">
        <f>B257</f>
        <v>40845</v>
      </c>
      <c r="I47" s="7">
        <f>AVERAGE(D257:D352)</f>
        <v>2.7000000000000011</v>
      </c>
      <c r="J47" s="7">
        <f>AVERAGE(F257:F352)</f>
        <v>1.759259259259258</v>
      </c>
      <c r="L47" s="5"/>
      <c r="M47" s="19">
        <f>D47*('SP1 Prices Hour'!D8+E47)</f>
        <v>137.7954</v>
      </c>
      <c r="N47" s="28">
        <f ca="1">D47*(SP1_15Min!E7+Spot!E47)</f>
        <v>132.65887499999999</v>
      </c>
      <c r="O47" s="30">
        <f>('SP1 Prices Hour'!D8)*D47</f>
        <v>126.4734</v>
      </c>
      <c r="P47" s="14">
        <f ca="1">(NO1_15min!E7)*D47</f>
        <v>157.9419</v>
      </c>
      <c r="S47" s="52"/>
    </row>
    <row r="48" spans="1:20" ht="30" x14ac:dyDescent="0.25">
      <c r="A48" s="1" t="s">
        <v>150</v>
      </c>
      <c r="B48" s="4">
        <f t="shared" si="2"/>
        <v>40845.29166666665</v>
      </c>
      <c r="C48" s="4">
        <f t="shared" si="2"/>
        <v>40845.333333333314</v>
      </c>
      <c r="D48" s="5">
        <v>3.21</v>
      </c>
      <c r="E48" s="5">
        <v>3.6</v>
      </c>
      <c r="F48" s="5">
        <f t="shared" si="1"/>
        <v>3.2552112676056342</v>
      </c>
      <c r="G48" s="6" t="str">
        <f>A353</f>
        <v>Spot-15min-In-Delivery</v>
      </c>
      <c r="H48" s="8">
        <f>B353</f>
        <v>40848</v>
      </c>
      <c r="I48" s="7">
        <f>AVERAGE(D353:D448)</f>
        <v>2.7000000000000011</v>
      </c>
      <c r="J48" s="7">
        <f>AVERAGE(F353:F448)</f>
        <v>1.759259259259258</v>
      </c>
      <c r="L48" s="5"/>
      <c r="M48" s="19">
        <f>D48*('SP1 Prices Hour'!D9+E48)</f>
        <v>133.4076</v>
      </c>
      <c r="N48" s="28">
        <f ca="1">D48*(SP1_15Min!E8+Spot!E48)</f>
        <v>129.59572500000002</v>
      </c>
      <c r="O48" s="30">
        <f>('SP1 Prices Hour'!D9)*D48</f>
        <v>121.8516</v>
      </c>
      <c r="P48" s="14">
        <f ca="1">(NO1_15min!E8)*D48</f>
        <v>113.6019</v>
      </c>
      <c r="S48" s="52"/>
    </row>
    <row r="49" spans="1:19" ht="30" x14ac:dyDescent="0.25">
      <c r="A49" s="1" t="s">
        <v>150</v>
      </c>
      <c r="B49" s="4">
        <f t="shared" si="2"/>
        <v>40845.333333333314</v>
      </c>
      <c r="C49" s="4">
        <f t="shared" si="2"/>
        <v>40845.374999999978</v>
      </c>
      <c r="D49" s="5">
        <v>4</v>
      </c>
      <c r="E49" s="5">
        <v>3</v>
      </c>
      <c r="F49" s="5">
        <f t="shared" si="1"/>
        <v>3.3802816901408459</v>
      </c>
      <c r="G49" s="6" t="str">
        <f>A449</f>
        <v>Spot-15min-Post-Delivery</v>
      </c>
      <c r="H49" s="8">
        <f>B449</f>
        <v>40868</v>
      </c>
      <c r="I49" s="7">
        <f>AVERAGE(D449:D544)</f>
        <v>2.7000000000000011</v>
      </c>
      <c r="J49" s="7">
        <f>AVERAGE(F449:F544)</f>
        <v>1.759259259259258</v>
      </c>
      <c r="L49" s="5"/>
      <c r="M49" s="19">
        <f>D49*('SP1 Prices Hour'!D10+E49)</f>
        <v>163.96</v>
      </c>
      <c r="N49" s="28">
        <f ca="1">D49*(SP1_15Min!E9+Spot!E49)</f>
        <v>224.55</v>
      </c>
      <c r="O49" s="30">
        <f>('SP1 Prices Hour'!D10)*D49</f>
        <v>151.96</v>
      </c>
      <c r="P49" s="14">
        <f ca="1">(NO1_15min!E9)*D49</f>
        <v>259.39999999999998</v>
      </c>
      <c r="S49" s="52"/>
    </row>
    <row r="50" spans="1:19" x14ac:dyDescent="0.25">
      <c r="A50" s="1" t="s">
        <v>150</v>
      </c>
      <c r="B50" s="4">
        <f t="shared" si="2"/>
        <v>40845.374999999978</v>
      </c>
      <c r="C50" s="4">
        <f t="shared" si="2"/>
        <v>40845.416666666642</v>
      </c>
      <c r="D50" s="5">
        <v>3.66</v>
      </c>
      <c r="E50" s="5">
        <v>3.2</v>
      </c>
      <c r="F50" s="5">
        <f t="shared" si="1"/>
        <v>3.2991549295774654</v>
      </c>
      <c r="L50" s="5"/>
      <c r="M50" s="19">
        <f>D50*('SP1 Prices Hour'!D11+E50)</f>
        <v>154.01280000000003</v>
      </c>
      <c r="N50" s="28">
        <f ca="1">D50*(SP1_15Min!E10+Spot!E50)</f>
        <v>190.55789999999999</v>
      </c>
      <c r="O50" s="30">
        <f>('SP1 Prices Hour'!D11)*D50</f>
        <v>142.30080000000001</v>
      </c>
      <c r="P50" s="14">
        <f ca="1">(NO1_15min!E10)*D50</f>
        <v>93.906449999999992</v>
      </c>
      <c r="S50" s="52"/>
    </row>
    <row r="51" spans="1:19" x14ac:dyDescent="0.25">
      <c r="A51" s="1" t="s">
        <v>150</v>
      </c>
      <c r="B51" s="4">
        <f t="shared" si="2"/>
        <v>40845.416666666642</v>
      </c>
      <c r="C51" s="4">
        <f t="shared" si="2"/>
        <v>40845.458333333307</v>
      </c>
      <c r="D51" s="5">
        <v>3.33</v>
      </c>
      <c r="E51" s="5">
        <v>3.4</v>
      </c>
      <c r="F51" s="5">
        <f t="shared" si="1"/>
        <v>3.189295774647888</v>
      </c>
      <c r="L51" s="5"/>
      <c r="M51" s="19">
        <f>D51*('SP1 Prices Hour'!D12+E51)</f>
        <v>141.42509999999999</v>
      </c>
      <c r="N51" s="28">
        <f ca="1">D51*(SP1_15Min!E11+Spot!E51)</f>
        <v>114.01920000000001</v>
      </c>
      <c r="O51" s="30">
        <f>('SP1 Prices Hour'!D12)*D51</f>
        <v>130.10310000000001</v>
      </c>
      <c r="P51" s="14">
        <f ca="1">(NO1_15min!E11)*D51</f>
        <v>189.72675000000001</v>
      </c>
      <c r="S51" s="52"/>
    </row>
    <row r="52" spans="1:19" x14ac:dyDescent="0.25">
      <c r="A52" s="1" t="s">
        <v>150</v>
      </c>
      <c r="B52" s="4">
        <f t="shared" si="2"/>
        <v>40845.458333333307</v>
      </c>
      <c r="C52" s="4">
        <f t="shared" si="2"/>
        <v>40845.499999999971</v>
      </c>
      <c r="D52" s="5">
        <v>3.21</v>
      </c>
      <c r="E52" s="5">
        <v>3.6</v>
      </c>
      <c r="F52" s="5">
        <f t="shared" si="1"/>
        <v>3.2552112676056342</v>
      </c>
      <c r="L52" s="5"/>
      <c r="M52" s="19">
        <f>D52*('SP1 Prices Hour'!D13+E52)</f>
        <v>136.7139</v>
      </c>
      <c r="N52" s="28">
        <f ca="1">D52*(SP1_15Min!E12+Spot!E52)</f>
        <v>214.6848</v>
      </c>
      <c r="O52" s="30">
        <f>('SP1 Prices Hour'!D13)*D52</f>
        <v>125.1579</v>
      </c>
      <c r="P52" s="14">
        <f ca="1">(NO1_15min!E12)*D52</f>
        <v>106.6041</v>
      </c>
      <c r="S52" s="52"/>
    </row>
    <row r="53" spans="1:19" x14ac:dyDescent="0.25">
      <c r="A53" s="1" t="s">
        <v>150</v>
      </c>
      <c r="B53" s="4">
        <f t="shared" si="2"/>
        <v>40845.499999999971</v>
      </c>
      <c r="C53" s="4">
        <f t="shared" si="2"/>
        <v>40845.541666666635</v>
      </c>
      <c r="D53" s="5">
        <v>4</v>
      </c>
      <c r="E53" s="5">
        <v>3</v>
      </c>
      <c r="F53" s="5">
        <f t="shared" si="1"/>
        <v>3.3802816901408459</v>
      </c>
      <c r="L53" s="5"/>
      <c r="M53" s="19">
        <f>D53*('SP1 Prices Hour'!D14+E53)</f>
        <v>166.44</v>
      </c>
      <c r="N53" s="28">
        <f ca="1">D53*(SP1_15Min!E13+Spot!E53)</f>
        <v>177.88000000000002</v>
      </c>
      <c r="O53" s="30">
        <f>('SP1 Prices Hour'!D14)*D53</f>
        <v>154.44</v>
      </c>
      <c r="P53" s="14">
        <f ca="1">(NO1_15min!E13)*D53</f>
        <v>245.59</v>
      </c>
      <c r="S53" s="52"/>
    </row>
    <row r="54" spans="1:19" x14ac:dyDescent="0.25">
      <c r="A54" s="1" t="s">
        <v>150</v>
      </c>
      <c r="B54" s="4">
        <f t="shared" si="2"/>
        <v>40845.541666666635</v>
      </c>
      <c r="C54" s="4">
        <f t="shared" si="2"/>
        <v>40845.583333333299</v>
      </c>
      <c r="D54" s="5">
        <v>3.66</v>
      </c>
      <c r="E54" s="5">
        <v>3.2</v>
      </c>
      <c r="F54" s="5">
        <f t="shared" si="1"/>
        <v>3.2991549295774654</v>
      </c>
      <c r="L54" s="5"/>
      <c r="M54" s="19">
        <f>D54*('SP1 Prices Hour'!D15+E54)</f>
        <v>150.60900000000004</v>
      </c>
      <c r="N54" s="28">
        <f ca="1">D54*(SP1_15Min!E14+Spot!E54)</f>
        <v>211.61204999999998</v>
      </c>
      <c r="O54" s="30">
        <f>('SP1 Prices Hour'!D15)*D54</f>
        <v>138.89700000000002</v>
      </c>
      <c r="P54" s="14">
        <f ca="1">(NO1_15min!E14)*D54</f>
        <v>203.97180000000003</v>
      </c>
      <c r="S54" s="52"/>
    </row>
    <row r="55" spans="1:19" x14ac:dyDescent="0.25">
      <c r="A55" s="1" t="s">
        <v>150</v>
      </c>
      <c r="B55" s="4">
        <f t="shared" si="2"/>
        <v>40845.583333333299</v>
      </c>
      <c r="C55" s="4">
        <f t="shared" si="2"/>
        <v>40845.624999999964</v>
      </c>
      <c r="D55" s="5">
        <v>3.33</v>
      </c>
      <c r="E55" s="5">
        <v>3.4</v>
      </c>
      <c r="F55" s="5">
        <f t="shared" si="1"/>
        <v>3.189295774647888</v>
      </c>
      <c r="L55" s="5"/>
      <c r="M55" s="19">
        <f>D55*('SP1 Prices Hour'!D16+E55)</f>
        <v>137.42909999999998</v>
      </c>
      <c r="N55" s="28">
        <f ca="1">D55*(SP1_15Min!E15+Spot!E55)</f>
        <v>174.866625</v>
      </c>
      <c r="O55" s="30">
        <f>('SP1 Prices Hour'!D16)*D55</f>
        <v>126.10709999999999</v>
      </c>
      <c r="P55" s="14">
        <f ca="1">(NO1_15min!E15)*D55</f>
        <v>139.6935</v>
      </c>
      <c r="S55" s="52"/>
    </row>
    <row r="56" spans="1:19" x14ac:dyDescent="0.25">
      <c r="A56" s="1" t="s">
        <v>150</v>
      </c>
      <c r="B56" s="4">
        <f t="shared" si="2"/>
        <v>40845.624999999964</v>
      </c>
      <c r="C56" s="4">
        <f t="shared" si="2"/>
        <v>40845.666666666628</v>
      </c>
      <c r="D56" s="5">
        <v>3.21</v>
      </c>
      <c r="E56" s="5">
        <v>3.6</v>
      </c>
      <c r="F56" s="5">
        <f t="shared" si="1"/>
        <v>3.2552112676056342</v>
      </c>
      <c r="L56" s="5"/>
      <c r="M56" s="19">
        <f>D56*('SP1 Prices Hour'!D17+E56)</f>
        <v>133.3434</v>
      </c>
      <c r="N56" s="28">
        <f ca="1">D56*(SP1_15Min!E16+Spot!E56)</f>
        <v>148.48657499999999</v>
      </c>
      <c r="O56" s="30">
        <f>('SP1 Prices Hour'!D17)*D56</f>
        <v>121.78739999999999</v>
      </c>
      <c r="P56" s="14">
        <f ca="1">(NO1_15min!E16)*D56</f>
        <v>172.36897500000001</v>
      </c>
      <c r="S56" s="52"/>
    </row>
    <row r="57" spans="1:19" x14ac:dyDescent="0.25">
      <c r="A57" s="1" t="s">
        <v>150</v>
      </c>
      <c r="B57" s="4">
        <f t="shared" si="2"/>
        <v>40845.666666666628</v>
      </c>
      <c r="C57" s="4">
        <f t="shared" si="2"/>
        <v>40845.708333333292</v>
      </c>
      <c r="D57" s="5">
        <v>4</v>
      </c>
      <c r="E57" s="5">
        <v>3</v>
      </c>
      <c r="F57" s="5">
        <f t="shared" si="1"/>
        <v>3.3802816901408459</v>
      </c>
      <c r="L57" s="5"/>
      <c r="M57" s="19">
        <f>D57*('SP1 Prices Hour'!D18+E57)</f>
        <v>165.96</v>
      </c>
      <c r="N57" s="28">
        <f ca="1">D57*(SP1_15Min!E17+Spot!E57)</f>
        <v>174.98000000000002</v>
      </c>
      <c r="O57" s="30">
        <f>('SP1 Prices Hour'!D18)*D57</f>
        <v>153.96</v>
      </c>
      <c r="P57" s="14">
        <f ca="1">(NO1_15min!E17)*D57</f>
        <v>229.16</v>
      </c>
      <c r="S57" s="52"/>
    </row>
    <row r="58" spans="1:19" x14ac:dyDescent="0.25">
      <c r="A58" s="1" t="s">
        <v>150</v>
      </c>
      <c r="B58" s="4">
        <f t="shared" si="2"/>
        <v>40845.708333333292</v>
      </c>
      <c r="C58" s="4">
        <f t="shared" si="2"/>
        <v>40845.749999999956</v>
      </c>
      <c r="D58" s="5">
        <v>3.66</v>
      </c>
      <c r="E58" s="5">
        <v>3.2</v>
      </c>
      <c r="F58" s="5">
        <f t="shared" si="1"/>
        <v>3.2991549295774654</v>
      </c>
      <c r="L58" s="5"/>
      <c r="M58" s="19">
        <f>D58*('SP1 Prices Hour'!D19+E58)</f>
        <v>157.01400000000004</v>
      </c>
      <c r="N58" s="28">
        <f ca="1">D58*(SP1_15Min!E18+Spot!E58)</f>
        <v>130.79925</v>
      </c>
      <c r="O58" s="30">
        <f>('SP1 Prices Hour'!D19)*D58</f>
        <v>145.30200000000002</v>
      </c>
      <c r="P58" s="14">
        <f ca="1">(NO1_15min!E18)*D58</f>
        <v>213.5976</v>
      </c>
      <c r="S58" s="52"/>
    </row>
    <row r="59" spans="1:19" x14ac:dyDescent="0.25">
      <c r="A59" s="1" t="s">
        <v>150</v>
      </c>
      <c r="B59" s="4">
        <f t="shared" ref="B59:C61" si="3">B58+TIME(1,0,0)</f>
        <v>40845.749999999956</v>
      </c>
      <c r="C59" s="4">
        <f t="shared" si="3"/>
        <v>40845.791666666621</v>
      </c>
      <c r="D59" s="5">
        <v>3.33</v>
      </c>
      <c r="E59" s="5">
        <v>3.4</v>
      </c>
      <c r="F59" s="5">
        <f t="shared" si="1"/>
        <v>3.189295774647888</v>
      </c>
      <c r="L59" s="5"/>
      <c r="M59" s="19">
        <f>D59*('SP1 Prices Hour'!D20+E59)</f>
        <v>146.2869</v>
      </c>
      <c r="N59" s="28">
        <f ca="1">D59*(SP1_15Min!E19+Spot!E59)</f>
        <v>254.07900000000004</v>
      </c>
      <c r="O59" s="30">
        <f>('SP1 Prices Hour'!D20)*D59</f>
        <v>134.9649</v>
      </c>
      <c r="P59" s="14">
        <f ca="1">(NO1_15min!E19)*D59</f>
        <v>75.532724999999999</v>
      </c>
      <c r="S59" s="52"/>
    </row>
    <row r="60" spans="1:19" x14ac:dyDescent="0.25">
      <c r="A60" s="1" t="s">
        <v>150</v>
      </c>
      <c r="B60" s="4">
        <f t="shared" si="3"/>
        <v>40845.791666666621</v>
      </c>
      <c r="C60" s="4">
        <f t="shared" si="3"/>
        <v>40845.833333333285</v>
      </c>
      <c r="D60" s="5">
        <v>3.21</v>
      </c>
      <c r="E60" s="5">
        <v>3.6</v>
      </c>
      <c r="F60" s="5">
        <f t="shared" si="1"/>
        <v>3.2552112676056342</v>
      </c>
      <c r="L60" s="5"/>
      <c r="M60" s="19">
        <f>D60*('SP1 Prices Hour'!D21+E60)</f>
        <v>138.41520000000003</v>
      </c>
      <c r="N60" s="28">
        <f ca="1">D60*(SP1_15Min!E20+Spot!E60)</f>
        <v>193.55497499999998</v>
      </c>
      <c r="O60" s="30">
        <f>('SP1 Prices Hour'!D21)*D60</f>
        <v>126.85920000000002</v>
      </c>
      <c r="P60" s="14">
        <f ca="1">(NO1_15min!E20)*D60</f>
        <v>215.92064999999999</v>
      </c>
      <c r="S60" s="52"/>
    </row>
    <row r="61" spans="1:19" x14ac:dyDescent="0.25">
      <c r="A61" s="1" t="s">
        <v>150</v>
      </c>
      <c r="B61" s="4">
        <f t="shared" si="3"/>
        <v>40845.833333333285</v>
      </c>
      <c r="C61" s="4">
        <f t="shared" si="3"/>
        <v>40845.874999999949</v>
      </c>
      <c r="D61" s="5">
        <v>4</v>
      </c>
      <c r="E61" s="5">
        <v>3</v>
      </c>
      <c r="F61" s="5">
        <f t="shared" si="1"/>
        <v>3.3802816901408459</v>
      </c>
      <c r="L61" s="5"/>
      <c r="M61" s="19">
        <f>D61*('SP1 Prices Hour'!D22+E61)</f>
        <v>166.92</v>
      </c>
      <c r="N61" s="28">
        <f ca="1">D61*(SP1_15Min!E21+Spot!E61)</f>
        <v>282.83</v>
      </c>
      <c r="O61" s="30">
        <f>('SP1 Prices Hour'!D22)*D61</f>
        <v>154.91999999999999</v>
      </c>
      <c r="P61" s="14">
        <f ca="1">(NO1_15min!E21)*D61</f>
        <v>188.22</v>
      </c>
      <c r="S61" s="52"/>
    </row>
    <row r="62" spans="1:19" x14ac:dyDescent="0.25">
      <c r="A62" s="1" t="s">
        <v>150</v>
      </c>
      <c r="B62" s="4">
        <f>B61+TIME(1,0,0)</f>
        <v>40845.874999999949</v>
      </c>
      <c r="C62" s="4">
        <f>C61+TIME(1,0,0)</f>
        <v>40845.916666666613</v>
      </c>
      <c r="D62" s="5">
        <v>3.66</v>
      </c>
      <c r="E62" s="5">
        <v>3.2</v>
      </c>
      <c r="F62" s="5">
        <f t="shared" si="1"/>
        <v>3.2991549295774654</v>
      </c>
      <c r="L62" s="5"/>
      <c r="M62" s="19">
        <f>D62*('SP1 Prices Hour'!D23+E62)</f>
        <v>150.27960000000002</v>
      </c>
      <c r="N62" s="28">
        <f ca="1">D62*(SP1_15Min!E22+Spot!E62)</f>
        <v>223.53450000000001</v>
      </c>
      <c r="O62" s="30">
        <f>('SP1 Prices Hour'!D23)*D62</f>
        <v>138.5676</v>
      </c>
      <c r="P62" s="14">
        <f ca="1">(NO1_15min!E22)*D62</f>
        <v>125.0622</v>
      </c>
      <c r="S62" s="52"/>
    </row>
    <row r="63" spans="1:19" x14ac:dyDescent="0.25">
      <c r="A63" s="1" t="s">
        <v>150</v>
      </c>
      <c r="B63" s="4">
        <f t="shared" ref="B63:C63" si="4">B62+TIME(1,0,0)</f>
        <v>40845.916666666613</v>
      </c>
      <c r="C63" s="4">
        <f t="shared" si="4"/>
        <v>40845.958333333278</v>
      </c>
      <c r="D63" s="5">
        <v>3.33</v>
      </c>
      <c r="E63" s="5">
        <v>3.4</v>
      </c>
      <c r="F63" s="5">
        <f t="shared" si="1"/>
        <v>3.189295774647888</v>
      </c>
      <c r="L63" s="5"/>
      <c r="M63" s="19">
        <f>D63*('SP1 Prices Hour'!D24+E63)</f>
        <v>136.5966</v>
      </c>
      <c r="N63" s="28">
        <f ca="1">D63*(SP1_15Min!E23+Spot!E63)</f>
        <v>128.92094999999998</v>
      </c>
      <c r="O63" s="30">
        <f>('SP1 Prices Hour'!D24)*D63</f>
        <v>125.27459999999999</v>
      </c>
      <c r="P63" s="14">
        <f ca="1">(NO1_15min!E23)*D63</f>
        <v>128.96257499999999</v>
      </c>
      <c r="S63" s="52"/>
    </row>
    <row r="64" spans="1:19" x14ac:dyDescent="0.25">
      <c r="A64" s="1" t="s">
        <v>150</v>
      </c>
      <c r="B64" s="4">
        <f>B63+TIME(1,0,0)</f>
        <v>40845.958333333278</v>
      </c>
      <c r="C64" s="4">
        <f>C63+TIME(1,0,0)</f>
        <v>40845.999999999942</v>
      </c>
      <c r="D64" s="5">
        <v>3.21</v>
      </c>
      <c r="E64" s="5">
        <v>3.6</v>
      </c>
      <c r="F64" s="5">
        <f t="shared" si="1"/>
        <v>3.2552112676056342</v>
      </c>
      <c r="L64" s="5"/>
      <c r="M64" s="19">
        <f>D64*('SP1 Prices Hour'!D25+E64)</f>
        <v>130.0692</v>
      </c>
      <c r="N64" s="28">
        <f ca="1">D64*(SP1_15Min!E24+Spot!E64)</f>
        <v>116.3625</v>
      </c>
      <c r="O64" s="30">
        <f>('SP1 Prices Hour'!D25)*D64</f>
        <v>118.5132</v>
      </c>
      <c r="P64" s="14">
        <f ca="1">(NO1_15min!E24)*D64</f>
        <v>83.740874999999988</v>
      </c>
      <c r="S64" s="52"/>
    </row>
    <row r="65" spans="1:16" x14ac:dyDescent="0.25">
      <c r="A65" s="1" t="s">
        <v>151</v>
      </c>
      <c r="B65" s="4">
        <v>40848</v>
      </c>
      <c r="C65" s="4">
        <v>40848.041666666664</v>
      </c>
      <c r="D65" s="5">
        <v>4</v>
      </c>
      <c r="E65" s="5">
        <v>3</v>
      </c>
      <c r="F65" s="5">
        <f>E65*(D65/$I$42)</f>
        <v>3.3802816901408459</v>
      </c>
      <c r="L65" s="5"/>
      <c r="M65" s="19">
        <f>D65*('SP1 Prices Hour'!D26+E65)</f>
        <v>162.08000000000001</v>
      </c>
      <c r="N65">
        <f ca="1">D65*(SP1_15Min!K1+Spot!E65)</f>
        <v>263.93</v>
      </c>
      <c r="P65" s="14">
        <f ca="1">(NO1_15min!K1)*D65</f>
        <v>202.72</v>
      </c>
    </row>
    <row r="66" spans="1:16" x14ac:dyDescent="0.25">
      <c r="A66" s="1" t="s">
        <v>151</v>
      </c>
      <c r="B66" s="4">
        <f>B65+TIME(1,0,0)</f>
        <v>40848.041666666664</v>
      </c>
      <c r="C66" s="4">
        <f>C65+TIME(1,0,0)</f>
        <v>40848.083333333328</v>
      </c>
      <c r="D66" s="5">
        <v>3.66</v>
      </c>
      <c r="E66" s="5">
        <v>3.2</v>
      </c>
      <c r="F66" s="5">
        <f t="shared" ref="F66:F88" si="5">E66*(D66/$I$42)</f>
        <v>3.2991549295774654</v>
      </c>
      <c r="L66" s="5"/>
      <c r="M66" s="27">
        <f>D66*('SP1 Prices Hour'!D27+E66)</f>
        <v>147.49800000000002</v>
      </c>
      <c r="N66" s="29">
        <f ca="1">D66*(SP1_15Min!K2+Spot!E66)</f>
        <v>280.49325000000005</v>
      </c>
      <c r="O66" s="30"/>
      <c r="P66" s="14">
        <f ca="1">(NO1_15min!K2)*D66</f>
        <v>163.49220000000003</v>
      </c>
    </row>
    <row r="67" spans="1:16" x14ac:dyDescent="0.25">
      <c r="A67" s="1" t="s">
        <v>151</v>
      </c>
      <c r="B67" s="4">
        <f t="shared" ref="B67:C82" si="6">B66+TIME(1,0,0)</f>
        <v>40848.083333333328</v>
      </c>
      <c r="C67" s="4">
        <f t="shared" si="6"/>
        <v>40848.124999999993</v>
      </c>
      <c r="D67" s="5">
        <v>3.33</v>
      </c>
      <c r="E67" s="5">
        <v>3.4</v>
      </c>
      <c r="F67" s="5">
        <f t="shared" si="5"/>
        <v>3.189295774647888</v>
      </c>
      <c r="L67" s="5"/>
      <c r="M67" s="27">
        <f>D67*('SP1 Prices Hour'!D28+E67)</f>
        <v>127.7388</v>
      </c>
      <c r="N67" s="29">
        <f ca="1">D67*(SP1_15Min!K3+Spot!E67)</f>
        <v>141.10875000000001</v>
      </c>
      <c r="O67" s="30"/>
      <c r="P67" s="14">
        <f ca="1">(NO1_15min!K3)*D67</f>
        <v>153.60457499999998</v>
      </c>
    </row>
    <row r="68" spans="1:16" x14ac:dyDescent="0.25">
      <c r="A68" s="1" t="s">
        <v>151</v>
      </c>
      <c r="B68" s="4">
        <f t="shared" si="6"/>
        <v>40848.124999999993</v>
      </c>
      <c r="C68" s="4">
        <f t="shared" si="6"/>
        <v>40848.166666666657</v>
      </c>
      <c r="D68" s="5">
        <v>3.21</v>
      </c>
      <c r="E68" s="5">
        <v>3.6</v>
      </c>
      <c r="F68" s="5">
        <f t="shared" si="5"/>
        <v>3.2552112676056342</v>
      </c>
      <c r="L68" s="5"/>
      <c r="M68" s="27">
        <f>D68*('SP1 Prices Hour'!D29+E68)</f>
        <v>115.4316</v>
      </c>
      <c r="N68" s="29">
        <f ca="1">D68*(SP1_15Min!K4+Spot!E68)</f>
        <v>119.60460000000002</v>
      </c>
      <c r="O68" s="30"/>
      <c r="P68" s="14">
        <f ca="1">(NO1_15min!K4)*D68</f>
        <v>195.62542499999998</v>
      </c>
    </row>
    <row r="69" spans="1:16" x14ac:dyDescent="0.25">
      <c r="A69" s="1" t="s">
        <v>151</v>
      </c>
      <c r="B69" s="4">
        <f t="shared" si="6"/>
        <v>40848.166666666657</v>
      </c>
      <c r="C69" s="4">
        <f t="shared" si="6"/>
        <v>40848.208333333321</v>
      </c>
      <c r="D69" s="5">
        <v>4</v>
      </c>
      <c r="E69" s="5">
        <v>3</v>
      </c>
      <c r="F69" s="5">
        <f t="shared" si="5"/>
        <v>3.3802816901408459</v>
      </c>
      <c r="M69" s="27">
        <f>D69*('SP1 Prices Hour'!D30+E69)</f>
        <v>149.68</v>
      </c>
      <c r="N69" s="29">
        <f ca="1">D69*(SP1_15Min!K5+Spot!E69)</f>
        <v>196.32999999999998</v>
      </c>
      <c r="O69" s="30"/>
      <c r="P69" s="14">
        <f ca="1">(NO1_15min!K5)*D69</f>
        <v>172.19</v>
      </c>
    </row>
    <row r="70" spans="1:16" x14ac:dyDescent="0.25">
      <c r="A70" s="1" t="s">
        <v>151</v>
      </c>
      <c r="B70" s="4">
        <f t="shared" si="6"/>
        <v>40848.208333333321</v>
      </c>
      <c r="C70" s="4">
        <f t="shared" si="6"/>
        <v>40848.249999999985</v>
      </c>
      <c r="D70" s="5">
        <v>3.66</v>
      </c>
      <c r="E70" s="5">
        <v>3.2</v>
      </c>
      <c r="F70" s="5">
        <f t="shared" si="5"/>
        <v>3.2991549295774654</v>
      </c>
      <c r="M70" s="27">
        <f>D70*('SP1 Prices Hour'!D31+E70)</f>
        <v>147.35160000000002</v>
      </c>
      <c r="N70" s="29">
        <f ca="1">D70*(SP1_15Min!K6+Spot!E70)</f>
        <v>174.07875000000004</v>
      </c>
      <c r="O70" s="30"/>
      <c r="P70" s="14">
        <f ca="1">(NO1_15min!K6)*D70</f>
        <v>118.53824999999999</v>
      </c>
    </row>
    <row r="71" spans="1:16" x14ac:dyDescent="0.25">
      <c r="A71" s="1" t="s">
        <v>151</v>
      </c>
      <c r="B71" s="4">
        <f t="shared" si="6"/>
        <v>40848.249999999985</v>
      </c>
      <c r="C71" s="4">
        <f t="shared" si="6"/>
        <v>40848.29166666665</v>
      </c>
      <c r="D71" s="5">
        <v>3.33</v>
      </c>
      <c r="E71" s="5">
        <v>3.4</v>
      </c>
      <c r="F71" s="5">
        <f t="shared" si="5"/>
        <v>3.189295774647888</v>
      </c>
      <c r="M71" s="27">
        <f>D71*('SP1 Prices Hour'!D32+E71)</f>
        <v>145.6542</v>
      </c>
      <c r="N71" s="29">
        <f ca="1">D71*(SP1_15Min!K7+Spot!E71)</f>
        <v>220.26285000000004</v>
      </c>
      <c r="O71" s="30"/>
      <c r="P71" s="14">
        <f ca="1">(NO1_15min!K7)*D71</f>
        <v>202.64715000000001</v>
      </c>
    </row>
    <row r="72" spans="1:16" x14ac:dyDescent="0.25">
      <c r="A72" s="1" t="s">
        <v>151</v>
      </c>
      <c r="B72" s="4">
        <f t="shared" si="6"/>
        <v>40848.29166666665</v>
      </c>
      <c r="C72" s="4">
        <f t="shared" si="6"/>
        <v>40848.333333333314</v>
      </c>
      <c r="D72" s="5">
        <v>3.21</v>
      </c>
      <c r="E72" s="5">
        <v>3.6</v>
      </c>
      <c r="F72" s="5">
        <f t="shared" si="5"/>
        <v>3.2552112676056342</v>
      </c>
      <c r="M72" s="27">
        <f>D72*('SP1 Prices Hour'!D33+E72)</f>
        <v>145.66980000000001</v>
      </c>
      <c r="N72" s="29">
        <f ca="1">D72*(SP1_15Min!K8+Spot!E72)</f>
        <v>259.08712499999996</v>
      </c>
      <c r="O72" s="30"/>
      <c r="P72" s="14">
        <f ca="1">(NO1_15min!K8)*D72</f>
        <v>90.176924999999997</v>
      </c>
    </row>
    <row r="73" spans="1:16" x14ac:dyDescent="0.25">
      <c r="A73" s="1" t="s">
        <v>151</v>
      </c>
      <c r="B73" s="4">
        <f t="shared" si="6"/>
        <v>40848.333333333314</v>
      </c>
      <c r="C73" s="4">
        <f t="shared" si="6"/>
        <v>40848.374999999978</v>
      </c>
      <c r="D73" s="5">
        <v>4</v>
      </c>
      <c r="E73" s="5">
        <v>3</v>
      </c>
      <c r="F73" s="5">
        <f t="shared" si="5"/>
        <v>3.3802816901408459</v>
      </c>
      <c r="M73" s="27">
        <f>D73*('SP1 Prices Hour'!D34+E73)</f>
        <v>182.68</v>
      </c>
      <c r="N73" s="29">
        <f ca="1">D73*(SP1_15Min!K9+Spot!E73)</f>
        <v>180.92</v>
      </c>
      <c r="O73" s="30"/>
      <c r="P73" s="14">
        <f ca="1">(NO1_15min!K9)*D73</f>
        <v>232.62</v>
      </c>
    </row>
    <row r="74" spans="1:16" x14ac:dyDescent="0.25">
      <c r="A74" s="1" t="s">
        <v>151</v>
      </c>
      <c r="B74" s="4">
        <f t="shared" si="6"/>
        <v>40848.374999999978</v>
      </c>
      <c r="C74" s="4">
        <f t="shared" si="6"/>
        <v>40848.416666666642</v>
      </c>
      <c r="D74" s="5">
        <v>3.66</v>
      </c>
      <c r="E74" s="5">
        <v>3.2</v>
      </c>
      <c r="F74" s="5">
        <f t="shared" si="5"/>
        <v>3.2991549295774654</v>
      </c>
      <c r="M74" s="27">
        <f>D74*('SP1 Prices Hour'!D35+E74)</f>
        <v>168.46980000000002</v>
      </c>
      <c r="N74" s="29">
        <f ca="1">D74*(SP1_15Min!K10+Spot!E74)</f>
        <v>257.57249999999999</v>
      </c>
      <c r="O74" s="30"/>
      <c r="P74" s="14">
        <f ca="1">(NO1_15min!K10)*D74</f>
        <v>242.59395000000001</v>
      </c>
    </row>
    <row r="75" spans="1:16" x14ac:dyDescent="0.25">
      <c r="A75" s="1" t="s">
        <v>151</v>
      </c>
      <c r="B75" s="4">
        <f t="shared" si="6"/>
        <v>40848.416666666642</v>
      </c>
      <c r="C75" s="4">
        <f t="shared" si="6"/>
        <v>40848.458333333307</v>
      </c>
      <c r="D75" s="5">
        <v>3.33</v>
      </c>
      <c r="E75" s="5">
        <v>3.4</v>
      </c>
      <c r="F75" s="5">
        <f t="shared" si="5"/>
        <v>3.189295774647888</v>
      </c>
      <c r="M75" s="27">
        <f>D75*('SP1 Prices Hour'!D36+E75)</f>
        <v>151.88130000000001</v>
      </c>
      <c r="N75" s="29">
        <f ca="1">D75*(SP1_15Min!K11+Spot!E75)</f>
        <v>165.68414999999999</v>
      </c>
      <c r="O75" s="30"/>
      <c r="P75" s="14">
        <f ca="1">(NO1_15min!K11)*D75</f>
        <v>116.47507500000002</v>
      </c>
    </row>
    <row r="76" spans="1:16" x14ac:dyDescent="0.25">
      <c r="A76" s="1" t="s">
        <v>151</v>
      </c>
      <c r="B76" s="4">
        <f t="shared" si="6"/>
        <v>40848.458333333307</v>
      </c>
      <c r="C76" s="4">
        <f t="shared" si="6"/>
        <v>40848.499999999971</v>
      </c>
      <c r="D76" s="5">
        <v>3.21</v>
      </c>
      <c r="E76" s="5">
        <v>3.6</v>
      </c>
      <c r="F76" s="5">
        <f t="shared" si="5"/>
        <v>3.2552112676056342</v>
      </c>
      <c r="M76" s="27">
        <f>D76*('SP1 Prices Hour'!D37+E76)</f>
        <v>146.8254</v>
      </c>
      <c r="N76" s="29">
        <f ca="1">D76*(SP1_15Min!K12+Spot!E76)</f>
        <v>268.89367499999997</v>
      </c>
      <c r="O76" s="30"/>
      <c r="P76" s="14">
        <f ca="1">(NO1_15min!K12)*D76</f>
        <v>239.68267499999996</v>
      </c>
    </row>
    <row r="77" spans="1:16" x14ac:dyDescent="0.25">
      <c r="A77" s="1" t="s">
        <v>151</v>
      </c>
      <c r="B77" s="4">
        <f t="shared" si="6"/>
        <v>40848.499999999971</v>
      </c>
      <c r="C77" s="4">
        <f t="shared" si="6"/>
        <v>40848.541666666635</v>
      </c>
      <c r="D77" s="5">
        <v>4</v>
      </c>
      <c r="E77" s="5">
        <v>3</v>
      </c>
      <c r="F77" s="5">
        <f t="shared" si="5"/>
        <v>3.3802816901408459</v>
      </c>
      <c r="M77" s="27">
        <f>D77*('SP1 Prices Hour'!D38+E77)</f>
        <v>179.28</v>
      </c>
      <c r="N77" s="29">
        <f ca="1">D77*(SP1_15Min!K13+Spot!E77)</f>
        <v>81.27</v>
      </c>
      <c r="O77" s="30"/>
      <c r="P77" s="14">
        <f ca="1">(NO1_15min!K13)*D77</f>
        <v>117.22</v>
      </c>
    </row>
    <row r="78" spans="1:16" x14ac:dyDescent="0.25">
      <c r="A78" s="1" t="s">
        <v>151</v>
      </c>
      <c r="B78" s="4">
        <f t="shared" si="6"/>
        <v>40848.541666666635</v>
      </c>
      <c r="C78" s="4">
        <f t="shared" si="6"/>
        <v>40848.583333333299</v>
      </c>
      <c r="D78" s="5">
        <v>3.66</v>
      </c>
      <c r="E78" s="5">
        <v>3.2</v>
      </c>
      <c r="F78" s="5">
        <f t="shared" si="5"/>
        <v>3.2991549295774654</v>
      </c>
      <c r="M78" s="27">
        <f>D78*('SP1 Prices Hour'!D39+E78)</f>
        <v>163.41900000000004</v>
      </c>
      <c r="N78" s="29">
        <f ca="1">D78*(SP1_15Min!K14+Spot!E78)</f>
        <v>185.36985000000004</v>
      </c>
      <c r="O78" s="30"/>
      <c r="P78" s="14">
        <f ca="1">(NO1_15min!K14)*D78</f>
        <v>147.43395000000001</v>
      </c>
    </row>
    <row r="79" spans="1:16" x14ac:dyDescent="0.25">
      <c r="A79" s="1" t="s">
        <v>151</v>
      </c>
      <c r="B79" s="4">
        <f t="shared" si="6"/>
        <v>40848.583333333299</v>
      </c>
      <c r="C79" s="4">
        <f t="shared" si="6"/>
        <v>40848.624999999964</v>
      </c>
      <c r="D79" s="5">
        <v>3.33</v>
      </c>
      <c r="E79" s="5">
        <v>3.4</v>
      </c>
      <c r="F79" s="5">
        <f t="shared" si="5"/>
        <v>3.189295774647888</v>
      </c>
      <c r="M79" s="27">
        <f>D79*('SP1 Prices Hour'!D40+E79)</f>
        <v>148.68449999999999</v>
      </c>
      <c r="N79" s="29">
        <f ca="1">D79*(SP1_15Min!K15+Spot!E79)</f>
        <v>227.98845000000003</v>
      </c>
      <c r="O79" s="30"/>
      <c r="P79" s="14">
        <f ca="1">(NO1_15min!K15)*D79</f>
        <v>94.971600000000009</v>
      </c>
    </row>
    <row r="80" spans="1:16" x14ac:dyDescent="0.25">
      <c r="A80" s="1" t="s">
        <v>151</v>
      </c>
      <c r="B80" s="4">
        <f t="shared" si="6"/>
        <v>40848.624999999964</v>
      </c>
      <c r="C80" s="4">
        <f t="shared" si="6"/>
        <v>40848.666666666628</v>
      </c>
      <c r="D80" s="5">
        <v>3.21</v>
      </c>
      <c r="E80" s="5">
        <v>3.6</v>
      </c>
      <c r="F80" s="5">
        <f t="shared" si="5"/>
        <v>3.2552112676056342</v>
      </c>
      <c r="M80" s="27">
        <f>D80*('SP1 Prices Hour'!D41+E80)</f>
        <v>144.19319999999999</v>
      </c>
      <c r="N80" s="29">
        <f ca="1">D80*(SP1_15Min!K16+Spot!E80)</f>
        <v>249.29662499999998</v>
      </c>
      <c r="O80" s="30"/>
      <c r="P80" s="14">
        <f ca="1">(NO1_15min!K16)*D80</f>
        <v>205.046775</v>
      </c>
    </row>
    <row r="81" spans="1:16" x14ac:dyDescent="0.25">
      <c r="A81" s="1" t="s">
        <v>151</v>
      </c>
      <c r="B81" s="4">
        <f t="shared" si="6"/>
        <v>40848.666666666628</v>
      </c>
      <c r="C81" s="4">
        <f t="shared" si="6"/>
        <v>40848.708333333292</v>
      </c>
      <c r="D81" s="5">
        <v>4</v>
      </c>
      <c r="E81" s="5">
        <v>3</v>
      </c>
      <c r="F81" s="5">
        <f t="shared" si="5"/>
        <v>3.3802816901408459</v>
      </c>
      <c r="M81" s="27">
        <f>D81*('SP1 Prices Hour'!D42+E81)</f>
        <v>181.56</v>
      </c>
      <c r="N81" s="29">
        <f ca="1">D81*(SP1_15Min!K17+Spot!E81)</f>
        <v>181.04</v>
      </c>
      <c r="O81" s="30"/>
      <c r="P81" s="14">
        <f ca="1">(NO1_15min!K17)*D81</f>
        <v>269.33</v>
      </c>
    </row>
    <row r="82" spans="1:16" x14ac:dyDescent="0.25">
      <c r="A82" s="1" t="s">
        <v>151</v>
      </c>
      <c r="B82" s="4">
        <f t="shared" si="6"/>
        <v>40848.708333333292</v>
      </c>
      <c r="C82" s="4">
        <f t="shared" si="6"/>
        <v>40848.749999999956</v>
      </c>
      <c r="D82" s="5">
        <v>3.66</v>
      </c>
      <c r="E82" s="5">
        <v>3.2</v>
      </c>
      <c r="F82" s="5">
        <f t="shared" si="5"/>
        <v>3.2991549295774654</v>
      </c>
      <c r="M82" s="27">
        <f>D82*('SP1 Prices Hour'!D43+E82)</f>
        <v>176.99760000000001</v>
      </c>
      <c r="N82" s="29">
        <f ca="1">D82*(SP1_15Min!K18+Spot!E82)</f>
        <v>97.484100000000012</v>
      </c>
      <c r="O82" s="30"/>
      <c r="P82" s="14">
        <f ca="1">(NO1_15min!K18)*D82</f>
        <v>94.9953</v>
      </c>
    </row>
    <row r="83" spans="1:16" x14ac:dyDescent="0.25">
      <c r="A83" s="1" t="s">
        <v>151</v>
      </c>
      <c r="B83" s="4">
        <f t="shared" ref="B83:C85" si="7">B82+TIME(1,0,0)</f>
        <v>40848.749999999956</v>
      </c>
      <c r="C83" s="4">
        <f t="shared" si="7"/>
        <v>40848.791666666621</v>
      </c>
      <c r="D83" s="5">
        <v>3.33</v>
      </c>
      <c r="E83" s="5">
        <v>3.4</v>
      </c>
      <c r="F83" s="5">
        <f t="shared" si="5"/>
        <v>3.189295774647888</v>
      </c>
      <c r="M83" s="27">
        <f>D83*('SP1 Prices Hour'!D44+E83)</f>
        <v>159.74010000000001</v>
      </c>
      <c r="N83" s="29">
        <f ca="1">D83*(SP1_15Min!K19+Spot!E83)</f>
        <v>124.14239999999998</v>
      </c>
      <c r="O83" s="30"/>
      <c r="P83" s="14">
        <f ca="1">(NO1_15min!K19)*D83</f>
        <v>250.60747499999999</v>
      </c>
    </row>
    <row r="84" spans="1:16" x14ac:dyDescent="0.25">
      <c r="A84" s="1" t="s">
        <v>151</v>
      </c>
      <c r="B84" s="4">
        <f t="shared" si="7"/>
        <v>40848.791666666621</v>
      </c>
      <c r="C84" s="4">
        <f t="shared" si="7"/>
        <v>40848.833333333285</v>
      </c>
      <c r="D84" s="5">
        <v>3.21</v>
      </c>
      <c r="E84" s="5">
        <v>3.6</v>
      </c>
      <c r="F84" s="5">
        <f t="shared" si="5"/>
        <v>3.2552112676056342</v>
      </c>
      <c r="M84" s="27">
        <f>D84*('SP1 Prices Hour'!D45+E84)</f>
        <v>149.1687</v>
      </c>
      <c r="N84" s="29">
        <f ca="1">D84*(SP1_15Min!K20+Spot!E84)</f>
        <v>203.06459999999998</v>
      </c>
      <c r="O84" s="30"/>
      <c r="P84" s="14">
        <f ca="1">(NO1_15min!K20)*D84</f>
        <v>131.1927</v>
      </c>
    </row>
    <row r="85" spans="1:16" x14ac:dyDescent="0.25">
      <c r="A85" s="1" t="s">
        <v>151</v>
      </c>
      <c r="B85" s="4">
        <f t="shared" si="7"/>
        <v>40848.833333333285</v>
      </c>
      <c r="C85" s="4">
        <f t="shared" si="7"/>
        <v>40848.874999999949</v>
      </c>
      <c r="D85" s="5">
        <v>4</v>
      </c>
      <c r="E85" s="5">
        <v>3</v>
      </c>
      <c r="F85" s="5">
        <f t="shared" si="5"/>
        <v>3.3802816901408459</v>
      </c>
      <c r="M85" s="27">
        <f>D85*('SP1 Prices Hour'!D46+E85)</f>
        <v>175.96</v>
      </c>
      <c r="N85" s="29">
        <f ca="1">D85*(SP1_15Min!K21+Spot!E85)</f>
        <v>277.83000000000004</v>
      </c>
      <c r="O85" s="30"/>
      <c r="P85" s="14">
        <f ca="1">(NO1_15min!K21)*D85</f>
        <v>220.01</v>
      </c>
    </row>
    <row r="86" spans="1:16" x14ac:dyDescent="0.25">
      <c r="A86" s="1" t="s">
        <v>151</v>
      </c>
      <c r="B86" s="4">
        <f>B85+TIME(1,0,0)</f>
        <v>40848.874999999949</v>
      </c>
      <c r="C86" s="4">
        <f>C85+TIME(1,0,0)</f>
        <v>40848.916666666613</v>
      </c>
      <c r="D86" s="5">
        <v>3.66</v>
      </c>
      <c r="E86" s="5">
        <v>3.2</v>
      </c>
      <c r="F86" s="5">
        <f t="shared" si="5"/>
        <v>3.2991549295774654</v>
      </c>
      <c r="M86" s="27">
        <f>D86*('SP1 Prices Hour'!D47+E86)</f>
        <v>159.21</v>
      </c>
      <c r="N86" s="29">
        <f ca="1">D86*(SP1_15Min!K22+Spot!E86)</f>
        <v>163.82160000000002</v>
      </c>
      <c r="O86" s="30"/>
      <c r="P86" s="14">
        <f ca="1">(NO1_15min!K22)*D86</f>
        <v>218.47455000000005</v>
      </c>
    </row>
    <row r="87" spans="1:16" x14ac:dyDescent="0.25">
      <c r="A87" s="1" t="s">
        <v>151</v>
      </c>
      <c r="B87" s="4">
        <f t="shared" ref="B87:C87" si="8">B86+TIME(1,0,0)</f>
        <v>40848.916666666613</v>
      </c>
      <c r="C87" s="4">
        <f t="shared" si="8"/>
        <v>40848.958333333278</v>
      </c>
      <c r="D87" s="5">
        <v>3.33</v>
      </c>
      <c r="E87" s="5">
        <v>3.4</v>
      </c>
      <c r="F87" s="5">
        <f t="shared" si="5"/>
        <v>3.189295774647888</v>
      </c>
      <c r="M87" s="27">
        <f>D87*('SP1 Prices Hour'!D48+E87)</f>
        <v>141.3252</v>
      </c>
      <c r="N87" s="29">
        <f ca="1">D87*(SP1_15Min!K23+Spot!E87)</f>
        <v>231.80962499999998</v>
      </c>
      <c r="O87" s="30"/>
      <c r="P87" s="14">
        <f ca="1">(NO1_15min!K23)*D87</f>
        <v>138.10342500000002</v>
      </c>
    </row>
    <row r="88" spans="1:16" x14ac:dyDescent="0.25">
      <c r="A88" s="1" t="s">
        <v>151</v>
      </c>
      <c r="B88" s="4">
        <f>B87+TIME(1,0,0)</f>
        <v>40848.958333333278</v>
      </c>
      <c r="C88" s="4">
        <f>C87+TIME(1,0,0)</f>
        <v>40848.999999999942</v>
      </c>
      <c r="D88" s="5">
        <v>3.21</v>
      </c>
      <c r="E88" s="5">
        <v>3.6</v>
      </c>
      <c r="F88" s="5">
        <f t="shared" si="5"/>
        <v>3.2552112676056342</v>
      </c>
      <c r="M88" s="27">
        <f>D88*('SP1 Prices Hour'!D49+E88)</f>
        <v>131.0001</v>
      </c>
      <c r="N88" s="29">
        <f ca="1">D88*(SP1_15Min!K24+Spot!E88)</f>
        <v>220.39057499999998</v>
      </c>
      <c r="O88" s="30"/>
      <c r="P88" s="14">
        <f ca="1">(NO1_15min!K24)*D88</f>
        <v>103.0731</v>
      </c>
    </row>
    <row r="89" spans="1:16" x14ac:dyDescent="0.25">
      <c r="A89" s="1" t="s">
        <v>152</v>
      </c>
      <c r="B89" s="4">
        <v>40868</v>
      </c>
      <c r="C89" s="4">
        <v>40868.041666666664</v>
      </c>
      <c r="D89" s="5">
        <v>4</v>
      </c>
      <c r="E89" s="5">
        <v>3</v>
      </c>
      <c r="F89" s="5">
        <f>E89*(D89/$I$43)</f>
        <v>3.3802816901408459</v>
      </c>
      <c r="L89" s="5">
        <f>'SP1 Prices Hour'!D50+E89</f>
        <v>43.1604215219377</v>
      </c>
      <c r="M89" s="19">
        <f>D89*('SP1 Prices Hour'!D50+E89)</f>
        <v>172.6416860877508</v>
      </c>
      <c r="O89">
        <f>D89*'SP1 Prices Hour'!D50</f>
        <v>160.6416860877508</v>
      </c>
      <c r="P89" s="14">
        <f>(NO1_15min!E49)*D89</f>
        <v>0</v>
      </c>
    </row>
    <row r="90" spans="1:16" x14ac:dyDescent="0.25">
      <c r="A90" s="1" t="s">
        <v>152</v>
      </c>
      <c r="B90" s="4">
        <f>B89+TIME(1,0,0)</f>
        <v>40868.041666666664</v>
      </c>
      <c r="C90" s="4">
        <f>C89+TIME(1,0,0)</f>
        <v>40868.083333333328</v>
      </c>
      <c r="D90" s="5">
        <v>3.66</v>
      </c>
      <c r="E90" s="5">
        <v>3.2</v>
      </c>
      <c r="F90" s="5">
        <f t="shared" ref="F90:F112" si="9">E90*(D90/$I$43)</f>
        <v>3.2991549295774654</v>
      </c>
      <c r="L90" s="5">
        <f>'SP1 Prices Hour'!D51+E90</f>
        <v>41.587897823598901</v>
      </c>
      <c r="M90" s="27">
        <f>D90*('SP1 Prices Hour'!D51+E90)</f>
        <v>152.21170603437199</v>
      </c>
      <c r="O90" s="52">
        <f>D90*'SP1 Prices Hour'!D51</f>
        <v>140.49970603437197</v>
      </c>
      <c r="P90" s="14">
        <f>(NO1_15min!E50)*D90</f>
        <v>0</v>
      </c>
    </row>
    <row r="91" spans="1:16" x14ac:dyDescent="0.25">
      <c r="A91" s="1" t="s">
        <v>152</v>
      </c>
      <c r="B91" s="4">
        <f t="shared" ref="B91:C106" si="10">B90+TIME(1,0,0)</f>
        <v>40868.083333333328</v>
      </c>
      <c r="C91" s="4">
        <f t="shared" si="10"/>
        <v>40868.124999999993</v>
      </c>
      <c r="D91" s="5">
        <v>3.33</v>
      </c>
      <c r="E91" s="5">
        <v>3.4</v>
      </c>
      <c r="F91" s="5">
        <f t="shared" si="9"/>
        <v>3.189295774647888</v>
      </c>
      <c r="L91" s="5">
        <f>'SP1 Prices Hour'!D52+E91</f>
        <v>40.818455196988396</v>
      </c>
      <c r="M91" s="27">
        <f>D91*('SP1 Prices Hour'!D52+E91)</f>
        <v>135.92545580597135</v>
      </c>
      <c r="O91" s="52">
        <f>D91*'SP1 Prices Hour'!D52</f>
        <v>124.60345580597136</v>
      </c>
      <c r="P91" s="14">
        <f>(NO1_15min!E51)*D91</f>
        <v>0</v>
      </c>
    </row>
    <row r="92" spans="1:16" x14ac:dyDescent="0.25">
      <c r="A92" s="1" t="s">
        <v>152</v>
      </c>
      <c r="B92" s="4">
        <f t="shared" si="10"/>
        <v>40868.124999999993</v>
      </c>
      <c r="C92" s="4">
        <f t="shared" si="10"/>
        <v>40868.166666666657</v>
      </c>
      <c r="D92" s="5">
        <v>3.21</v>
      </c>
      <c r="E92" s="5">
        <v>3.6</v>
      </c>
      <c r="F92" s="5">
        <f t="shared" si="9"/>
        <v>3.2552112676056342</v>
      </c>
      <c r="L92" s="5">
        <f>'SP1 Prices Hour'!D53+E92</f>
        <v>41.291945599610301</v>
      </c>
      <c r="M92" s="27">
        <f>D92*('SP1 Prices Hour'!D53+E92)</f>
        <v>132.54714537474908</v>
      </c>
      <c r="O92" s="52">
        <f>D92*'SP1 Prices Hour'!D53</f>
        <v>120.99114537474907</v>
      </c>
      <c r="P92" s="14">
        <f>(NO1_15min!E52)*D92</f>
        <v>0</v>
      </c>
    </row>
    <row r="93" spans="1:16" x14ac:dyDescent="0.25">
      <c r="A93" s="1" t="s">
        <v>152</v>
      </c>
      <c r="B93" s="4">
        <f t="shared" si="10"/>
        <v>40868.166666666657</v>
      </c>
      <c r="C93" s="4">
        <f t="shared" si="10"/>
        <v>40868.208333333321</v>
      </c>
      <c r="D93" s="5">
        <v>4</v>
      </c>
      <c r="E93" s="5">
        <v>3</v>
      </c>
      <c r="F93" s="5">
        <f t="shared" si="9"/>
        <v>3.3802816901408459</v>
      </c>
      <c r="L93" s="5">
        <f>'SP1 Prices Hour'!D54+E93</f>
        <v>42.698694904513097</v>
      </c>
      <c r="M93" s="27">
        <f>D93*('SP1 Prices Hour'!D54+E93)</f>
        <v>170.79477961805239</v>
      </c>
      <c r="O93" s="52">
        <f>D93*'SP1 Prices Hour'!D54</f>
        <v>158.79477961805239</v>
      </c>
      <c r="P93" s="14">
        <f>(NO1_15min!E53)*D93</f>
        <v>0</v>
      </c>
    </row>
    <row r="94" spans="1:16" x14ac:dyDescent="0.25">
      <c r="A94" s="1" t="s">
        <v>152</v>
      </c>
      <c r="B94" s="4">
        <f t="shared" si="10"/>
        <v>40868.208333333321</v>
      </c>
      <c r="C94" s="4">
        <f t="shared" si="10"/>
        <v>40868.249999999985</v>
      </c>
      <c r="D94" s="5">
        <v>3.66</v>
      </c>
      <c r="E94" s="5">
        <v>3.2</v>
      </c>
      <c r="F94" s="5">
        <f t="shared" si="9"/>
        <v>3.2991549295774654</v>
      </c>
      <c r="L94" s="5">
        <f>'SP1 Prices Hour'!D55+E94</f>
        <v>46.574249620981604</v>
      </c>
      <c r="M94" s="27">
        <f>D94*('SP1 Prices Hour'!D55+E94)</f>
        <v>170.46175361279268</v>
      </c>
      <c r="O94" s="52">
        <f>D94*'SP1 Prices Hour'!D55</f>
        <v>158.74975361279266</v>
      </c>
      <c r="P94" s="14">
        <f>(NO1_15min!E54)*D94</f>
        <v>0</v>
      </c>
    </row>
    <row r="95" spans="1:16" x14ac:dyDescent="0.25">
      <c r="A95" s="1" t="s">
        <v>152</v>
      </c>
      <c r="B95" s="4">
        <f t="shared" si="10"/>
        <v>40868.249999999985</v>
      </c>
      <c r="C95" s="4">
        <f t="shared" si="10"/>
        <v>40868.29166666665</v>
      </c>
      <c r="D95" s="5">
        <v>3.33</v>
      </c>
      <c r="E95" s="5">
        <v>3.4</v>
      </c>
      <c r="F95" s="5">
        <f t="shared" si="9"/>
        <v>3.189295774647888</v>
      </c>
      <c r="L95" s="5">
        <f>'SP1 Prices Hour'!D56+E95</f>
        <v>50.591554728131499</v>
      </c>
      <c r="M95" s="27">
        <f>D95*('SP1 Prices Hour'!D56+E95)</f>
        <v>168.46987724467789</v>
      </c>
      <c r="O95" s="52">
        <f>D95*'SP1 Prices Hour'!D56</f>
        <v>157.14787724467789</v>
      </c>
      <c r="P95" s="14">
        <f>(NO1_15min!E55)*D95</f>
        <v>0</v>
      </c>
    </row>
    <row r="96" spans="1:16" x14ac:dyDescent="0.25">
      <c r="A96" s="1" t="s">
        <v>152</v>
      </c>
      <c r="B96" s="4">
        <f t="shared" si="10"/>
        <v>40868.29166666665</v>
      </c>
      <c r="C96" s="4">
        <f t="shared" si="10"/>
        <v>40868.333333333314</v>
      </c>
      <c r="D96" s="5">
        <v>3.21</v>
      </c>
      <c r="E96" s="5">
        <v>3.6</v>
      </c>
      <c r="F96" s="5">
        <f t="shared" si="9"/>
        <v>3.2552112676056342</v>
      </c>
      <c r="L96" s="5">
        <f>'SP1 Prices Hour'!D57+E96</f>
        <v>55.941602348595204</v>
      </c>
      <c r="M96" s="27">
        <f>D96*('SP1 Prices Hour'!D57+E96)</f>
        <v>179.5725435389906</v>
      </c>
      <c r="O96" s="52">
        <f>D96*'SP1 Prices Hour'!D57</f>
        <v>168.01654353899059</v>
      </c>
      <c r="P96" s="14">
        <f>(NO1_15min!E56)*D96</f>
        <v>0</v>
      </c>
    </row>
    <row r="97" spans="1:16" x14ac:dyDescent="0.25">
      <c r="A97" s="1" t="s">
        <v>152</v>
      </c>
      <c r="B97" s="4">
        <f t="shared" si="10"/>
        <v>40868.333333333314</v>
      </c>
      <c r="C97" s="4">
        <f t="shared" si="10"/>
        <v>40868.374999999978</v>
      </c>
      <c r="D97" s="5">
        <v>4</v>
      </c>
      <c r="E97" s="5">
        <v>3</v>
      </c>
      <c r="F97" s="5">
        <f t="shared" si="9"/>
        <v>3.3802816901408459</v>
      </c>
      <c r="L97" s="5">
        <f>'SP1 Prices Hour'!D58+E97</f>
        <v>57.3046593177205</v>
      </c>
      <c r="M97" s="27">
        <f>D97*('SP1 Prices Hour'!D58+E97)</f>
        <v>229.218637270882</v>
      </c>
      <c r="O97" s="52">
        <f>D97*'SP1 Prices Hour'!D58</f>
        <v>217.218637270882</v>
      </c>
      <c r="P97" s="14">
        <f>(NO1_15min!E57)*D97</f>
        <v>0</v>
      </c>
    </row>
    <row r="98" spans="1:16" x14ac:dyDescent="0.25">
      <c r="A98" s="1" t="s">
        <v>152</v>
      </c>
      <c r="B98" s="4">
        <f t="shared" si="10"/>
        <v>40868.374999999978</v>
      </c>
      <c r="C98" s="4">
        <f t="shared" si="10"/>
        <v>40868.416666666642</v>
      </c>
      <c r="D98" s="5">
        <v>3.66</v>
      </c>
      <c r="E98" s="5">
        <v>3.2</v>
      </c>
      <c r="F98" s="5">
        <f t="shared" si="9"/>
        <v>3.2991549295774654</v>
      </c>
      <c r="L98" s="5">
        <f>'SP1 Prices Hour'!D59+E98</f>
        <v>56.004365476862603</v>
      </c>
      <c r="M98" s="27">
        <f>D98*('SP1 Prices Hour'!D59+E98)</f>
        <v>204.97597764531713</v>
      </c>
      <c r="O98" s="52">
        <f>D98*'SP1 Prices Hour'!D59</f>
        <v>193.26397764531711</v>
      </c>
      <c r="P98" s="14">
        <f>(NO1_15min!E58)*D98</f>
        <v>0</v>
      </c>
    </row>
    <row r="99" spans="1:16" x14ac:dyDescent="0.25">
      <c r="A99" s="1" t="s">
        <v>152</v>
      </c>
      <c r="B99" s="4">
        <f t="shared" si="10"/>
        <v>40868.416666666642</v>
      </c>
      <c r="C99" s="4">
        <f t="shared" si="10"/>
        <v>40868.458333333307</v>
      </c>
      <c r="D99" s="5">
        <v>3.33</v>
      </c>
      <c r="E99" s="5">
        <v>3.4</v>
      </c>
      <c r="F99" s="5">
        <f t="shared" si="9"/>
        <v>3.189295774647888</v>
      </c>
      <c r="L99" s="5">
        <f>'SP1 Prices Hour'!D60+E99</f>
        <v>55.018480260673101</v>
      </c>
      <c r="M99" s="27">
        <f>D99*('SP1 Prices Hour'!D60+E99)</f>
        <v>183.21153926804143</v>
      </c>
      <c r="O99" s="52">
        <f>D99*'SP1 Prices Hour'!D60</f>
        <v>171.88953926804143</v>
      </c>
      <c r="P99" s="14">
        <f>(NO1_15min!E59)*D99</f>
        <v>0</v>
      </c>
    </row>
    <row r="100" spans="1:16" x14ac:dyDescent="0.25">
      <c r="A100" s="1" t="s">
        <v>152</v>
      </c>
      <c r="B100" s="4">
        <f t="shared" si="10"/>
        <v>40868.458333333307</v>
      </c>
      <c r="C100" s="4">
        <f t="shared" si="10"/>
        <v>40868.499999999971</v>
      </c>
      <c r="D100" s="5">
        <v>3.21</v>
      </c>
      <c r="E100" s="5">
        <v>3.6</v>
      </c>
      <c r="F100" s="5">
        <f t="shared" si="9"/>
        <v>3.2552112676056342</v>
      </c>
      <c r="L100" s="5">
        <f>'SP1 Prices Hour'!D61+E100</f>
        <v>54.586830727892099</v>
      </c>
      <c r="M100" s="27">
        <f>D100*('SP1 Prices Hour'!D61+E100)</f>
        <v>175.22372663653363</v>
      </c>
      <c r="O100" s="52">
        <f>D100*'SP1 Prices Hour'!D61</f>
        <v>163.66772663653364</v>
      </c>
      <c r="P100" s="14">
        <f>(NO1_15min!E60)*D100</f>
        <v>0</v>
      </c>
    </row>
    <row r="101" spans="1:16" x14ac:dyDescent="0.25">
      <c r="A101" s="1" t="s">
        <v>152</v>
      </c>
      <c r="B101" s="4">
        <f t="shared" si="10"/>
        <v>40868.499999999971</v>
      </c>
      <c r="C101" s="4">
        <f t="shared" si="10"/>
        <v>40868.541666666635</v>
      </c>
      <c r="D101" s="5">
        <v>4</v>
      </c>
      <c r="E101" s="5">
        <v>3</v>
      </c>
      <c r="F101" s="5">
        <f t="shared" si="9"/>
        <v>3.3802816901408459</v>
      </c>
      <c r="L101" s="5">
        <f>'SP1 Prices Hour'!D62+E101</f>
        <v>52.515490522266198</v>
      </c>
      <c r="M101" s="27">
        <f>D101*('SP1 Prices Hour'!D62+E101)</f>
        <v>210.06196208906479</v>
      </c>
      <c r="O101" s="52">
        <f>D101*'SP1 Prices Hour'!D62</f>
        <v>198.06196208906479</v>
      </c>
      <c r="P101" s="14">
        <f>(NO1_15min!E61)*D101</f>
        <v>0</v>
      </c>
    </row>
    <row r="102" spans="1:16" x14ac:dyDescent="0.25">
      <c r="A102" s="1" t="s">
        <v>152</v>
      </c>
      <c r="B102" s="4">
        <f t="shared" si="10"/>
        <v>40868.541666666635</v>
      </c>
      <c r="C102" s="4">
        <f t="shared" si="10"/>
        <v>40868.583333333299</v>
      </c>
      <c r="D102" s="5">
        <v>3.66</v>
      </c>
      <c r="E102" s="5">
        <v>3.2</v>
      </c>
      <c r="F102" s="5">
        <f t="shared" si="9"/>
        <v>3.2991549295774654</v>
      </c>
      <c r="L102" s="5">
        <f>'SP1 Prices Hour'!D63+E102</f>
        <v>52.112285416627103</v>
      </c>
      <c r="M102" s="27">
        <f>D102*('SP1 Prices Hour'!D63+E102)</f>
        <v>190.7309646248552</v>
      </c>
      <c r="O102" s="52">
        <f>D102*'SP1 Prices Hour'!D63</f>
        <v>179.01896462485519</v>
      </c>
      <c r="P102" s="14">
        <f>(NO1_15min!E62)*D102</f>
        <v>0</v>
      </c>
    </row>
    <row r="103" spans="1:16" x14ac:dyDescent="0.25">
      <c r="A103" s="1" t="s">
        <v>152</v>
      </c>
      <c r="B103" s="4">
        <f t="shared" si="10"/>
        <v>40868.583333333299</v>
      </c>
      <c r="C103" s="4">
        <f t="shared" si="10"/>
        <v>40868.624999999964</v>
      </c>
      <c r="D103" s="5">
        <v>3.33</v>
      </c>
      <c r="E103" s="5">
        <v>3.4</v>
      </c>
      <c r="F103" s="5">
        <f t="shared" si="9"/>
        <v>3.189295774647888</v>
      </c>
      <c r="L103" s="5">
        <f>'SP1 Prices Hour'!D64+E103</f>
        <v>52.479693162544599</v>
      </c>
      <c r="M103" s="27">
        <f>D103*('SP1 Prices Hour'!D64+E103)</f>
        <v>174.75737823127352</v>
      </c>
      <c r="O103" s="52">
        <f>D103*'SP1 Prices Hour'!D64</f>
        <v>163.43537823127352</v>
      </c>
      <c r="P103" s="14">
        <f>(NO1_15min!E63)*D103</f>
        <v>0</v>
      </c>
    </row>
    <row r="104" spans="1:16" x14ac:dyDescent="0.25">
      <c r="A104" s="1" t="s">
        <v>152</v>
      </c>
      <c r="B104" s="4">
        <f t="shared" si="10"/>
        <v>40868.624999999964</v>
      </c>
      <c r="C104" s="4">
        <f t="shared" si="10"/>
        <v>40868.666666666628</v>
      </c>
      <c r="D104" s="5">
        <v>3.21</v>
      </c>
      <c r="E104" s="5">
        <v>3.6</v>
      </c>
      <c r="F104" s="5">
        <f t="shared" si="9"/>
        <v>3.2552112676056342</v>
      </c>
      <c r="L104" s="5">
        <f>'SP1 Prices Hour'!D65+E104</f>
        <v>54.944433933900299</v>
      </c>
      <c r="M104" s="27">
        <f>D104*('SP1 Prices Hour'!D65+E104)</f>
        <v>176.37163292781995</v>
      </c>
      <c r="O104" s="52">
        <f>D104*'SP1 Prices Hour'!D65</f>
        <v>164.81563292781996</v>
      </c>
      <c r="P104" s="14">
        <f>(NO1_15min!E64)*D104</f>
        <v>0</v>
      </c>
    </row>
    <row r="105" spans="1:16" x14ac:dyDescent="0.25">
      <c r="A105" s="1" t="s">
        <v>152</v>
      </c>
      <c r="B105" s="4">
        <f t="shared" si="10"/>
        <v>40868.666666666628</v>
      </c>
      <c r="C105" s="4">
        <f t="shared" si="10"/>
        <v>40868.708333333292</v>
      </c>
      <c r="D105" s="5">
        <v>4</v>
      </c>
      <c r="E105" s="5">
        <v>3</v>
      </c>
      <c r="F105" s="5">
        <f t="shared" si="9"/>
        <v>3.3802816901408459</v>
      </c>
      <c r="L105" s="5">
        <f>'SP1 Prices Hour'!D66+E105</f>
        <v>57.893103433438199</v>
      </c>
      <c r="M105" s="27">
        <f>D105*('SP1 Prices Hour'!D66+E105)</f>
        <v>231.5724137337528</v>
      </c>
      <c r="O105" s="52">
        <f>D105*'SP1 Prices Hour'!D66</f>
        <v>219.5724137337528</v>
      </c>
      <c r="P105" s="14">
        <f>(NO1_15min!E65)*D105</f>
        <v>0</v>
      </c>
    </row>
    <row r="106" spans="1:16" x14ac:dyDescent="0.25">
      <c r="A106" s="1" t="s">
        <v>152</v>
      </c>
      <c r="B106" s="4">
        <f t="shared" si="10"/>
        <v>40868.708333333292</v>
      </c>
      <c r="C106" s="4">
        <f t="shared" si="10"/>
        <v>40868.749999999956</v>
      </c>
      <c r="D106" s="5">
        <v>3.66</v>
      </c>
      <c r="E106" s="5">
        <v>3.2</v>
      </c>
      <c r="F106" s="5">
        <f t="shared" si="9"/>
        <v>3.2991549295774654</v>
      </c>
      <c r="L106" s="5">
        <f>'SP1 Prices Hour'!D67+E106</f>
        <v>61.438881549299502</v>
      </c>
      <c r="M106" s="27">
        <f>D106*('SP1 Prices Hour'!D67+E106)</f>
        <v>224.8663064704362</v>
      </c>
      <c r="O106" s="52">
        <f>D106*'SP1 Prices Hour'!D67</f>
        <v>213.15430647043618</v>
      </c>
      <c r="P106" s="14">
        <f>(NO1_15min!E66)*D106</f>
        <v>0</v>
      </c>
    </row>
    <row r="107" spans="1:16" x14ac:dyDescent="0.25">
      <c r="A107" s="1" t="s">
        <v>152</v>
      </c>
      <c r="B107" s="4">
        <f t="shared" ref="B107:C109" si="11">B106+TIME(1,0,0)</f>
        <v>40868.749999999956</v>
      </c>
      <c r="C107" s="4">
        <f t="shared" si="11"/>
        <v>40868.791666666621</v>
      </c>
      <c r="D107" s="5">
        <v>3.33</v>
      </c>
      <c r="E107" s="5">
        <v>3.4</v>
      </c>
      <c r="F107" s="5">
        <f t="shared" si="9"/>
        <v>3.189295774647888</v>
      </c>
      <c r="L107" s="5">
        <f>'SP1 Prices Hour'!D68+E107</f>
        <v>58.033206887334401</v>
      </c>
      <c r="M107" s="27">
        <f>D107*('SP1 Prices Hour'!D68+E107)</f>
        <v>193.25057893482355</v>
      </c>
      <c r="O107" s="52">
        <f>D107*'SP1 Prices Hour'!D68</f>
        <v>181.92857893482358</v>
      </c>
      <c r="P107" s="14">
        <f>(NO1_15min!E67)*D107</f>
        <v>0</v>
      </c>
    </row>
    <row r="108" spans="1:16" x14ac:dyDescent="0.25">
      <c r="A108" s="1" t="s">
        <v>152</v>
      </c>
      <c r="B108" s="4">
        <f t="shared" si="11"/>
        <v>40868.791666666621</v>
      </c>
      <c r="C108" s="4">
        <f t="shared" si="11"/>
        <v>40868.833333333285</v>
      </c>
      <c r="D108" s="5">
        <v>3.21</v>
      </c>
      <c r="E108" s="5">
        <v>3.6</v>
      </c>
      <c r="F108" s="5">
        <f t="shared" si="9"/>
        <v>3.2552112676056342</v>
      </c>
      <c r="L108" s="5">
        <f>'SP1 Prices Hour'!D69+E108</f>
        <v>54.524755354852104</v>
      </c>
      <c r="M108" s="27">
        <f>D108*('SP1 Prices Hour'!D69+E108)</f>
        <v>175.02446468907524</v>
      </c>
      <c r="O108" s="52">
        <f>D108*'SP1 Prices Hour'!D69</f>
        <v>163.46846468907523</v>
      </c>
      <c r="P108" s="14">
        <f>(NO1_15min!E68)*D108</f>
        <v>0</v>
      </c>
    </row>
    <row r="109" spans="1:16" x14ac:dyDescent="0.25">
      <c r="A109" s="1" t="s">
        <v>152</v>
      </c>
      <c r="B109" s="4">
        <f t="shared" si="11"/>
        <v>40868.833333333285</v>
      </c>
      <c r="C109" s="4">
        <f t="shared" si="11"/>
        <v>40868.874999999949</v>
      </c>
      <c r="D109" s="5">
        <v>4</v>
      </c>
      <c r="E109" s="5">
        <v>3</v>
      </c>
      <c r="F109" s="5">
        <f t="shared" si="9"/>
        <v>3.3802816901408459</v>
      </c>
      <c r="L109" s="5">
        <f>'SP1 Prices Hour'!D70+E109</f>
        <v>50.244640483379001</v>
      </c>
      <c r="M109" s="27">
        <f>D109*('SP1 Prices Hour'!D70+E109)</f>
        <v>200.978561933516</v>
      </c>
      <c r="O109" s="52">
        <f>D109*'SP1 Prices Hour'!D70</f>
        <v>188.978561933516</v>
      </c>
      <c r="P109" s="14">
        <f>(NO1_15min!E69)*D109</f>
        <v>0</v>
      </c>
    </row>
    <row r="110" spans="1:16" x14ac:dyDescent="0.25">
      <c r="A110" s="1" t="s">
        <v>152</v>
      </c>
      <c r="B110" s="4">
        <f>B109+TIME(1,0,0)</f>
        <v>40868.874999999949</v>
      </c>
      <c r="C110" s="4">
        <f>C109+TIME(1,0,0)</f>
        <v>40868.916666666613</v>
      </c>
      <c r="D110" s="5">
        <v>3.66</v>
      </c>
      <c r="E110" s="5">
        <v>3.2</v>
      </c>
      <c r="F110" s="5">
        <f t="shared" si="9"/>
        <v>3.2991549295774654</v>
      </c>
      <c r="L110" s="5">
        <f>'SP1 Prices Hour'!D71+E110</f>
        <v>49.526094975625902</v>
      </c>
      <c r="M110" s="27">
        <f>D110*('SP1 Prices Hour'!D71+E110)</f>
        <v>181.26550761079082</v>
      </c>
      <c r="O110" s="52">
        <f>D110*'SP1 Prices Hour'!D71</f>
        <v>169.5535076107908</v>
      </c>
      <c r="P110" s="14">
        <f>(NO1_15min!E70)*D110</f>
        <v>0</v>
      </c>
    </row>
    <row r="111" spans="1:16" x14ac:dyDescent="0.25">
      <c r="A111" s="1" t="s">
        <v>152</v>
      </c>
      <c r="B111" s="4">
        <f t="shared" ref="B111:C111" si="12">B110+TIME(1,0,0)</f>
        <v>40868.916666666613</v>
      </c>
      <c r="C111" s="4">
        <f t="shared" si="12"/>
        <v>40868.958333333278</v>
      </c>
      <c r="D111" s="5">
        <v>3.33</v>
      </c>
      <c r="E111" s="5">
        <v>3.4</v>
      </c>
      <c r="F111" s="5">
        <f t="shared" si="9"/>
        <v>3.189295774647888</v>
      </c>
      <c r="L111" s="5">
        <f>'SP1 Prices Hour'!D72+E111</f>
        <v>46.863401006683901</v>
      </c>
      <c r="M111" s="27">
        <f>D111*('SP1 Prices Hour'!D72+E111)</f>
        <v>156.05512535225739</v>
      </c>
      <c r="O111" s="52">
        <f>D111*'SP1 Prices Hour'!D72</f>
        <v>144.73312535225739</v>
      </c>
      <c r="P111" s="14">
        <f>(NO1_15min!E71)*D111</f>
        <v>0</v>
      </c>
    </row>
    <row r="112" spans="1:16" x14ac:dyDescent="0.25">
      <c r="A112" s="1" t="s">
        <v>152</v>
      </c>
      <c r="B112" s="4">
        <f>B111+TIME(1,0,0)</f>
        <v>40868.958333333278</v>
      </c>
      <c r="C112" s="4">
        <f>C111+TIME(1,0,0)</f>
        <v>40868.999999999942</v>
      </c>
      <c r="D112" s="5">
        <v>3.21</v>
      </c>
      <c r="E112" s="5">
        <v>3.6</v>
      </c>
      <c r="F112" s="5">
        <f t="shared" si="9"/>
        <v>3.2552112676056342</v>
      </c>
      <c r="L112" s="5">
        <f>'SP1 Prices Hour'!D73+E112</f>
        <v>44.201926990038899</v>
      </c>
      <c r="M112" s="27">
        <f>D112*('SP1 Prices Hour'!D73+E112)</f>
        <v>141.88818563802485</v>
      </c>
      <c r="O112" s="52">
        <f>D112*'SP1 Prices Hour'!D73</f>
        <v>130.33218563802487</v>
      </c>
      <c r="P112" s="14">
        <f>(NO1_15min!E72)*D112</f>
        <v>0</v>
      </c>
    </row>
    <row r="113" spans="1:16" x14ac:dyDescent="0.25">
      <c r="A113" s="1" t="s">
        <v>153</v>
      </c>
      <c r="B113" s="4">
        <v>40845</v>
      </c>
      <c r="C113" s="4">
        <f>B113+TIME(0,30,0)</f>
        <v>40845.020833333336</v>
      </c>
      <c r="D113" s="5">
        <v>6</v>
      </c>
      <c r="E113" s="5">
        <v>2</v>
      </c>
      <c r="F113" s="5">
        <f>E113*(D113/$I$44)</f>
        <v>2.6666666666666665</v>
      </c>
      <c r="L113" s="19">
        <f>VLOOKUP(B113,'SP1 Prices Hour'!$C$2:$D$25,2)</f>
        <v>37.479999999999997</v>
      </c>
      <c r="M113" s="19">
        <f>D113*(L113+E113)*0.5</f>
        <v>118.44</v>
      </c>
      <c r="N113">
        <f ca="1">D113*(SP1_15Min!H1+E113)/2</f>
        <v>36.089999999999996</v>
      </c>
      <c r="O113">
        <f>L113*D113*0.5</f>
        <v>112.44</v>
      </c>
      <c r="P113" s="14">
        <f ca="1">(NO1_15min!H1)*D113*0.5</f>
        <v>184.33499999999998</v>
      </c>
    </row>
    <row r="114" spans="1:16" x14ac:dyDescent="0.25">
      <c r="A114" s="1" t="s">
        <v>153</v>
      </c>
      <c r="B114" s="4">
        <f>B113+TIME(0,30,0)</f>
        <v>40845.020833333336</v>
      </c>
      <c r="C114" s="4">
        <f t="shared" ref="C114:C177" si="13">B114+TIME(0,30,0)</f>
        <v>40845.041666666672</v>
      </c>
      <c r="D114" s="5">
        <v>5</v>
      </c>
      <c r="E114" s="5">
        <v>2.2000000000000002</v>
      </c>
      <c r="F114" s="5">
        <f t="shared" ref="F114:F160" si="14">E114*(D114/$I$44)</f>
        <v>2.4444444444444446</v>
      </c>
      <c r="L114" s="19">
        <f>VLOOKUP(B114,'SP1 Prices Hour'!$C$2:$D$25,2)</f>
        <v>37.479999999999997</v>
      </c>
      <c r="M114" s="19">
        <f t="shared" ref="M114:M177" si="15">D114*(L114+E114)*0.5</f>
        <v>99.2</v>
      </c>
      <c r="N114" s="29">
        <f ca="1">D114*(SP1_15Min!H2+E114)/2</f>
        <v>222.96250000000001</v>
      </c>
      <c r="O114" s="30">
        <f t="shared" ref="O114:O177" si="16">L114*D114*0.5</f>
        <v>93.699999999999989</v>
      </c>
      <c r="P114" s="14">
        <f ca="1">(NO1_15min!H2)*D114*0.5</f>
        <v>67.974999999999994</v>
      </c>
    </row>
    <row r="115" spans="1:16" x14ac:dyDescent="0.25">
      <c r="A115" s="1" t="s">
        <v>153</v>
      </c>
      <c r="B115" s="4">
        <f t="shared" ref="B115:B160" si="17">B114+TIME(0,30,0)</f>
        <v>40845.041666666672</v>
      </c>
      <c r="C115" s="4">
        <f t="shared" si="13"/>
        <v>40845.062500000007</v>
      </c>
      <c r="D115" s="5">
        <v>4</v>
      </c>
      <c r="E115" s="5">
        <v>2.4</v>
      </c>
      <c r="F115" s="5">
        <f t="shared" si="14"/>
        <v>2.1333333333333333</v>
      </c>
      <c r="L115" s="19">
        <f>VLOOKUP(B115,'SP1 Prices Hour'!$C$2:$D$25,2)</f>
        <v>37.15</v>
      </c>
      <c r="M115" s="19">
        <f t="shared" si="15"/>
        <v>79.099999999999994</v>
      </c>
      <c r="N115" s="29">
        <f ca="1">D115*(SP1_15Min!H3+E115)/2</f>
        <v>36.729999999999997</v>
      </c>
      <c r="O115" s="30">
        <f t="shared" si="16"/>
        <v>74.3</v>
      </c>
      <c r="P115" s="14">
        <f ca="1">(NO1_15min!H3)*D115*0.5</f>
        <v>133.26</v>
      </c>
    </row>
    <row r="116" spans="1:16" x14ac:dyDescent="0.25">
      <c r="A116" s="1" t="s">
        <v>153</v>
      </c>
      <c r="B116" s="4">
        <f t="shared" si="17"/>
        <v>40845.062500000007</v>
      </c>
      <c r="C116" s="4">
        <f t="shared" si="13"/>
        <v>40845.083333333343</v>
      </c>
      <c r="D116" s="5">
        <v>3</v>
      </c>
      <c r="E116" s="5">
        <v>2.6</v>
      </c>
      <c r="F116" s="5">
        <f t="shared" si="14"/>
        <v>1.7333333333333334</v>
      </c>
      <c r="L116" s="19">
        <f>VLOOKUP(B116,'SP1 Prices Hour'!$C$2:$D$25,2)</f>
        <v>37.15</v>
      </c>
      <c r="M116" s="19">
        <f t="shared" si="15"/>
        <v>59.625</v>
      </c>
      <c r="N116" s="29">
        <f ca="1">D116*(SP1_15Min!H4+E116)/2</f>
        <v>41.07</v>
      </c>
      <c r="O116" s="30">
        <f t="shared" si="16"/>
        <v>55.724999999999994</v>
      </c>
      <c r="P116" s="14">
        <f ca="1">(NO1_15min!H4)*D116*0.5</f>
        <v>71.977499999999992</v>
      </c>
    </row>
    <row r="117" spans="1:16" x14ac:dyDescent="0.25">
      <c r="A117" s="1" t="s">
        <v>153</v>
      </c>
      <c r="B117" s="4">
        <f t="shared" si="17"/>
        <v>40845.083333333343</v>
      </c>
      <c r="C117" s="4">
        <f t="shared" si="13"/>
        <v>40845.104166666679</v>
      </c>
      <c r="D117" s="5">
        <v>6</v>
      </c>
      <c r="E117" s="5">
        <v>2</v>
      </c>
      <c r="F117" s="5">
        <f t="shared" si="14"/>
        <v>2.6666666666666665</v>
      </c>
      <c r="L117" s="19">
        <f>VLOOKUP(B117,'SP1 Prices Hour'!$C$2:$D$25,2)</f>
        <v>36.9</v>
      </c>
      <c r="M117" s="19">
        <f t="shared" si="15"/>
        <v>116.69999999999999</v>
      </c>
      <c r="N117" s="29">
        <f ca="1">D117*(SP1_15Min!H5+E117)/2</f>
        <v>133.41</v>
      </c>
      <c r="O117" s="30">
        <f t="shared" si="16"/>
        <v>110.69999999999999</v>
      </c>
      <c r="P117" s="14">
        <f ca="1">(NO1_15min!H5)*D117*0.5</f>
        <v>115.02000000000001</v>
      </c>
    </row>
    <row r="118" spans="1:16" x14ac:dyDescent="0.25">
      <c r="A118" s="1" t="s">
        <v>153</v>
      </c>
      <c r="B118" s="4">
        <f t="shared" si="17"/>
        <v>40845.104166666679</v>
      </c>
      <c r="C118" s="4">
        <f t="shared" si="13"/>
        <v>40845.125000000015</v>
      </c>
      <c r="D118" s="5">
        <v>5</v>
      </c>
      <c r="E118" s="5">
        <v>2.2000000000000002</v>
      </c>
      <c r="F118" s="5">
        <f t="shared" si="14"/>
        <v>2.4444444444444446</v>
      </c>
      <c r="L118" s="19">
        <f>VLOOKUP(B118,'SP1 Prices Hour'!$C$2:$D$25,2)</f>
        <v>36.9</v>
      </c>
      <c r="M118" s="19">
        <f t="shared" si="15"/>
        <v>97.75</v>
      </c>
      <c r="N118" s="29">
        <f ca="1">D118*(SP1_15Min!H6+E118)/2</f>
        <v>149.3125</v>
      </c>
      <c r="O118" s="30">
        <f t="shared" si="16"/>
        <v>92.25</v>
      </c>
      <c r="P118" s="14">
        <f ca="1">(NO1_15min!H6)*D118*0.5</f>
        <v>99.774999999999991</v>
      </c>
    </row>
    <row r="119" spans="1:16" x14ac:dyDescent="0.25">
      <c r="A119" s="1" t="s">
        <v>153</v>
      </c>
      <c r="B119" s="4">
        <f t="shared" si="17"/>
        <v>40845.125000000015</v>
      </c>
      <c r="C119" s="4">
        <f t="shared" si="13"/>
        <v>40845.14583333335</v>
      </c>
      <c r="D119" s="5">
        <v>4</v>
      </c>
      <c r="E119" s="5">
        <v>2.4</v>
      </c>
      <c r="F119" s="5">
        <f t="shared" si="14"/>
        <v>2.1333333333333333</v>
      </c>
      <c r="L119" s="19">
        <f>VLOOKUP(B119,'SP1 Prices Hour'!$C$2:$D$25,2)</f>
        <v>36.840000000000003</v>
      </c>
      <c r="M119" s="19">
        <f t="shared" si="15"/>
        <v>78.48</v>
      </c>
      <c r="N119" s="29">
        <f ca="1">D119*(SP1_15Min!H7+E119)/2</f>
        <v>64.819999999999993</v>
      </c>
      <c r="O119" s="30">
        <f t="shared" si="16"/>
        <v>73.680000000000007</v>
      </c>
      <c r="P119" s="14">
        <f ca="1">(NO1_15min!H7)*D119*0.5</f>
        <v>126.35</v>
      </c>
    </row>
    <row r="120" spans="1:16" x14ac:dyDescent="0.25">
      <c r="A120" s="1" t="s">
        <v>153</v>
      </c>
      <c r="B120" s="4">
        <f t="shared" si="17"/>
        <v>40845.14583333335</v>
      </c>
      <c r="C120" s="4">
        <f t="shared" si="13"/>
        <v>40845.166666666686</v>
      </c>
      <c r="D120" s="5">
        <v>3</v>
      </c>
      <c r="E120" s="5">
        <v>2.6</v>
      </c>
      <c r="F120" s="5">
        <f t="shared" si="14"/>
        <v>1.7333333333333334</v>
      </c>
      <c r="L120" s="19">
        <f>VLOOKUP(B120,'SP1 Prices Hour'!$C$2:$D$25,2)</f>
        <v>36.840000000000003</v>
      </c>
      <c r="M120" s="19">
        <f t="shared" si="15"/>
        <v>59.160000000000011</v>
      </c>
      <c r="N120" s="29">
        <f ca="1">D120*(SP1_15Min!H8+E120)/2</f>
        <v>69.772500000000008</v>
      </c>
      <c r="O120" s="30">
        <f t="shared" si="16"/>
        <v>55.260000000000005</v>
      </c>
      <c r="P120" s="14">
        <f ca="1">(NO1_15min!H8)*D120*0.5</f>
        <v>73.53</v>
      </c>
    </row>
    <row r="121" spans="1:16" x14ac:dyDescent="0.25">
      <c r="A121" s="1" t="s">
        <v>153</v>
      </c>
      <c r="B121" s="4">
        <f t="shared" si="17"/>
        <v>40845.166666666686</v>
      </c>
      <c r="C121" s="4">
        <f t="shared" si="13"/>
        <v>40845.187500000022</v>
      </c>
      <c r="D121" s="5">
        <v>6</v>
      </c>
      <c r="E121" s="5">
        <v>2</v>
      </c>
      <c r="F121" s="5">
        <f t="shared" si="14"/>
        <v>2.6666666666666665</v>
      </c>
      <c r="L121" s="19">
        <f>VLOOKUP(B121,'SP1 Prices Hour'!$C$2:$D$25,2)</f>
        <v>37.020000000000003</v>
      </c>
      <c r="M121" s="19">
        <f t="shared" si="15"/>
        <v>117.06</v>
      </c>
      <c r="N121" s="29">
        <f ca="1">D121*(SP1_15Min!H9+E121)/2</f>
        <v>270.63</v>
      </c>
      <c r="O121" s="30">
        <f t="shared" si="16"/>
        <v>111.06</v>
      </c>
      <c r="P121" s="14">
        <f ca="1">(NO1_15min!H9)*D121*0.5</f>
        <v>190.2</v>
      </c>
    </row>
    <row r="122" spans="1:16" x14ac:dyDescent="0.25">
      <c r="A122" s="1" t="s">
        <v>153</v>
      </c>
      <c r="B122" s="4">
        <f t="shared" si="17"/>
        <v>40845.187500000022</v>
      </c>
      <c r="C122" s="4">
        <f t="shared" si="13"/>
        <v>40845.208333333358</v>
      </c>
      <c r="D122" s="5">
        <v>5</v>
      </c>
      <c r="E122" s="5">
        <v>2.2000000000000002</v>
      </c>
      <c r="F122" s="5">
        <f t="shared" si="14"/>
        <v>2.4444444444444446</v>
      </c>
      <c r="L122" s="19">
        <f>VLOOKUP(B122,'SP1 Prices Hour'!$C$2:$D$25,2)</f>
        <v>37.020000000000003</v>
      </c>
      <c r="M122" s="19">
        <f t="shared" si="15"/>
        <v>98.050000000000011</v>
      </c>
      <c r="N122" s="29">
        <f ca="1">D122*(SP1_15Min!H10+E122)/2</f>
        <v>40.862499999999997</v>
      </c>
      <c r="O122" s="30">
        <f t="shared" si="16"/>
        <v>92.550000000000011</v>
      </c>
      <c r="P122" s="14">
        <f ca="1">(NO1_15min!H10)*D122*0.5</f>
        <v>99.974999999999994</v>
      </c>
    </row>
    <row r="123" spans="1:16" x14ac:dyDescent="0.25">
      <c r="A123" s="1" t="s">
        <v>153</v>
      </c>
      <c r="B123" s="4">
        <f t="shared" si="17"/>
        <v>40845.208333333358</v>
      </c>
      <c r="C123" s="4">
        <f t="shared" si="13"/>
        <v>40845.229166666693</v>
      </c>
      <c r="D123" s="5">
        <v>4</v>
      </c>
      <c r="E123" s="5">
        <v>2.4</v>
      </c>
      <c r="F123" s="5">
        <f t="shared" si="14"/>
        <v>2.1333333333333333</v>
      </c>
      <c r="L123" s="19">
        <f>VLOOKUP(B123,'SP1 Prices Hour'!$C$2:$D$25,2)</f>
        <v>37.31</v>
      </c>
      <c r="M123" s="19">
        <f t="shared" si="15"/>
        <v>79.42</v>
      </c>
      <c r="N123" s="29">
        <f ca="1">D123*(SP1_15Min!H11+E123)/2</f>
        <v>109.28999999999999</v>
      </c>
      <c r="O123" s="30">
        <f t="shared" si="16"/>
        <v>74.62</v>
      </c>
      <c r="P123" s="14">
        <f ca="1">(NO1_15min!H11)*D123*0.5</f>
        <v>23.91</v>
      </c>
    </row>
    <row r="124" spans="1:16" x14ac:dyDescent="0.25">
      <c r="A124" s="1" t="s">
        <v>153</v>
      </c>
      <c r="B124" s="4">
        <f t="shared" si="17"/>
        <v>40845.229166666693</v>
      </c>
      <c r="C124" s="4">
        <f t="shared" si="13"/>
        <v>40845.250000000029</v>
      </c>
      <c r="D124" s="5">
        <v>3</v>
      </c>
      <c r="E124" s="5">
        <v>2.6</v>
      </c>
      <c r="F124" s="5">
        <f t="shared" si="14"/>
        <v>1.7333333333333334</v>
      </c>
      <c r="L124" s="19">
        <f>VLOOKUP(B124,'SP1 Prices Hour'!$C$2:$D$25,2)</f>
        <v>37.31</v>
      </c>
      <c r="M124" s="19">
        <f t="shared" si="15"/>
        <v>59.865000000000009</v>
      </c>
      <c r="N124" s="29">
        <f ca="1">D124*(SP1_15Min!H12+E124)/2</f>
        <v>76.657499999999999</v>
      </c>
      <c r="O124" s="30">
        <f t="shared" si="16"/>
        <v>55.965000000000003</v>
      </c>
      <c r="P124" s="14">
        <f ca="1">(NO1_15min!H12)*D124*0.5</f>
        <v>65.137499999999989</v>
      </c>
    </row>
    <row r="125" spans="1:16" x14ac:dyDescent="0.25">
      <c r="A125" s="1" t="s">
        <v>153</v>
      </c>
      <c r="B125" s="4">
        <f t="shared" si="17"/>
        <v>40845.250000000029</v>
      </c>
      <c r="C125" s="4">
        <f t="shared" si="13"/>
        <v>40845.270833333365</v>
      </c>
      <c r="D125" s="5">
        <v>6</v>
      </c>
      <c r="E125" s="5">
        <v>2</v>
      </c>
      <c r="F125" s="5">
        <f t="shared" si="14"/>
        <v>2.6666666666666665</v>
      </c>
      <c r="L125" s="19">
        <f>VLOOKUP(B125,'SP1 Prices Hour'!$C$2:$D$25,2)</f>
        <v>37.979999999999997</v>
      </c>
      <c r="M125" s="19">
        <f t="shared" si="15"/>
        <v>119.94</v>
      </c>
      <c r="N125" s="29">
        <f ca="1">D125*(SP1_15Min!H13+E125)/2</f>
        <v>100.81500000000001</v>
      </c>
      <c r="O125" s="30">
        <f t="shared" si="16"/>
        <v>113.94</v>
      </c>
      <c r="P125" s="14">
        <f ca="1">(NO1_15min!H13)*D125*0.5</f>
        <v>128.49</v>
      </c>
    </row>
    <row r="126" spans="1:16" x14ac:dyDescent="0.25">
      <c r="A126" s="1" t="s">
        <v>153</v>
      </c>
      <c r="B126" s="4">
        <f t="shared" si="17"/>
        <v>40845.270833333365</v>
      </c>
      <c r="C126" s="4">
        <f t="shared" si="13"/>
        <v>40845.291666666701</v>
      </c>
      <c r="D126" s="5">
        <v>5</v>
      </c>
      <c r="E126" s="5">
        <v>2.2000000000000002</v>
      </c>
      <c r="F126" s="5">
        <f t="shared" si="14"/>
        <v>2.4444444444444446</v>
      </c>
      <c r="L126">
        <f>VLOOKUP(B126,'SP1 Prices Hour'!$C$2:$D$25,2)</f>
        <v>37.979999999999997</v>
      </c>
      <c r="M126" s="19">
        <f t="shared" si="15"/>
        <v>100.45</v>
      </c>
      <c r="N126" s="29">
        <f ca="1">D126*(SP1_15Min!H14+E126)/2</f>
        <v>108.67500000000001</v>
      </c>
      <c r="O126" s="30">
        <f t="shared" si="16"/>
        <v>94.949999999999989</v>
      </c>
      <c r="P126" s="14">
        <f ca="1">(NO1_15min!H14)*D126*0.5</f>
        <v>130.07499999999999</v>
      </c>
    </row>
    <row r="127" spans="1:16" x14ac:dyDescent="0.25">
      <c r="A127" s="1" t="s">
        <v>153</v>
      </c>
      <c r="B127" s="4">
        <f t="shared" si="17"/>
        <v>40845.291666666701</v>
      </c>
      <c r="C127" s="4">
        <f t="shared" si="13"/>
        <v>40845.312500000036</v>
      </c>
      <c r="D127" s="5">
        <v>4</v>
      </c>
      <c r="E127" s="5">
        <v>2.4</v>
      </c>
      <c r="F127" s="5">
        <f t="shared" si="14"/>
        <v>2.1333333333333333</v>
      </c>
      <c r="L127" s="19">
        <f>VLOOKUP(B127,'SP1 Prices Hour'!$C$2:$D$25,2)</f>
        <v>37.96</v>
      </c>
      <c r="M127" s="19">
        <f t="shared" si="15"/>
        <v>80.72</v>
      </c>
      <c r="N127" s="29">
        <f ca="1">D127*(SP1_15Min!H15+E127)/2</f>
        <v>106.00999999999999</v>
      </c>
      <c r="O127" s="30">
        <f t="shared" si="16"/>
        <v>75.92</v>
      </c>
      <c r="P127" s="14">
        <f ca="1">(NO1_15min!H15)*D127*0.5</f>
        <v>102.67</v>
      </c>
    </row>
    <row r="128" spans="1:16" x14ac:dyDescent="0.25">
      <c r="A128" s="1" t="s">
        <v>153</v>
      </c>
      <c r="B128" s="4">
        <f t="shared" si="17"/>
        <v>40845.312500000036</v>
      </c>
      <c r="C128" s="4">
        <f t="shared" si="13"/>
        <v>40845.333333333372</v>
      </c>
      <c r="D128" s="5">
        <v>3</v>
      </c>
      <c r="E128" s="5">
        <v>2.6</v>
      </c>
      <c r="F128" s="5">
        <f t="shared" si="14"/>
        <v>1.7333333333333334</v>
      </c>
      <c r="L128" s="19">
        <f>VLOOKUP(B128,'SP1 Prices Hour'!$C$2:$D$25,2)</f>
        <v>37.96</v>
      </c>
      <c r="M128" s="19">
        <f t="shared" si="15"/>
        <v>60.84</v>
      </c>
      <c r="N128" s="29">
        <f ca="1">D128*(SP1_15Min!H16+E128)/2</f>
        <v>38.31</v>
      </c>
      <c r="O128" s="30">
        <f t="shared" si="16"/>
        <v>56.94</v>
      </c>
      <c r="P128" s="14">
        <f ca="1">(NO1_15min!H16)*D128*0.5</f>
        <v>29.1675</v>
      </c>
    </row>
    <row r="129" spans="1:16" x14ac:dyDescent="0.25">
      <c r="A129" s="1" t="s">
        <v>153</v>
      </c>
      <c r="B129" s="4">
        <f t="shared" si="17"/>
        <v>40845.333333333372</v>
      </c>
      <c r="C129" s="4">
        <f t="shared" si="13"/>
        <v>40845.354166666708</v>
      </c>
      <c r="D129" s="5">
        <v>6</v>
      </c>
      <c r="E129" s="5">
        <v>2</v>
      </c>
      <c r="F129" s="5">
        <f t="shared" si="14"/>
        <v>2.6666666666666665</v>
      </c>
      <c r="L129" s="19">
        <f>VLOOKUP(B129,'SP1 Prices Hour'!$C$2:$D$25,2)</f>
        <v>37.99</v>
      </c>
      <c r="M129" s="19">
        <f t="shared" si="15"/>
        <v>119.97</v>
      </c>
      <c r="N129" s="29">
        <f ca="1">D129*(SP1_15Min!H17+E129)/2</f>
        <v>217.69499999999999</v>
      </c>
      <c r="O129" s="30">
        <f t="shared" si="16"/>
        <v>113.97</v>
      </c>
      <c r="P129" s="14">
        <f ca="1">(NO1_15min!H17)*D129*0.5</f>
        <v>197.95499999999998</v>
      </c>
    </row>
    <row r="130" spans="1:16" x14ac:dyDescent="0.25">
      <c r="A130" s="1" t="s">
        <v>153</v>
      </c>
      <c r="B130" s="4">
        <f t="shared" si="17"/>
        <v>40845.354166666708</v>
      </c>
      <c r="C130" s="4">
        <f t="shared" si="13"/>
        <v>40845.375000000044</v>
      </c>
      <c r="D130" s="5">
        <v>5</v>
      </c>
      <c r="E130" s="5">
        <v>2.2000000000000002</v>
      </c>
      <c r="F130" s="5">
        <f t="shared" si="14"/>
        <v>2.4444444444444446</v>
      </c>
      <c r="L130" s="19">
        <f>VLOOKUP(B130,'SP1 Prices Hour'!$C$2:$D$25,2)</f>
        <v>37.99</v>
      </c>
      <c r="M130" s="19">
        <f t="shared" si="15"/>
        <v>100.47500000000001</v>
      </c>
      <c r="N130" s="29">
        <f ca="1">D130*(SP1_15Min!H18+E130)/2</f>
        <v>94.775000000000006</v>
      </c>
      <c r="O130" s="30">
        <f t="shared" si="16"/>
        <v>94.975000000000009</v>
      </c>
      <c r="P130" s="14">
        <f ca="1">(NO1_15min!H18)*D130*0.5</f>
        <v>159.28750000000002</v>
      </c>
    </row>
    <row r="131" spans="1:16" x14ac:dyDescent="0.25">
      <c r="A131" s="1" t="s">
        <v>153</v>
      </c>
      <c r="B131" s="4">
        <f t="shared" si="17"/>
        <v>40845.375000000044</v>
      </c>
      <c r="C131" s="4">
        <f t="shared" si="13"/>
        <v>40845.395833333379</v>
      </c>
      <c r="D131" s="5">
        <v>4</v>
      </c>
      <c r="E131" s="5">
        <v>2.4</v>
      </c>
      <c r="F131" s="5">
        <f t="shared" si="14"/>
        <v>2.1333333333333333</v>
      </c>
      <c r="L131" s="19">
        <f>VLOOKUP(B131,'SP1 Prices Hour'!$C$2:$D$25,2)</f>
        <v>38.880000000000003</v>
      </c>
      <c r="M131" s="19">
        <f t="shared" si="15"/>
        <v>82.56</v>
      </c>
      <c r="N131" s="29">
        <f ca="1">D131*(SP1_15Min!H19+E131)/2</f>
        <v>170.05</v>
      </c>
      <c r="O131" s="30">
        <f t="shared" si="16"/>
        <v>77.760000000000005</v>
      </c>
      <c r="P131" s="14">
        <f ca="1">(NO1_15min!H19)*D131*0.5</f>
        <v>4.1999999999999993</v>
      </c>
    </row>
    <row r="132" spans="1:16" x14ac:dyDescent="0.25">
      <c r="A132" s="1" t="s">
        <v>153</v>
      </c>
      <c r="B132" s="4">
        <f t="shared" si="17"/>
        <v>40845.395833333379</v>
      </c>
      <c r="C132" s="4">
        <f t="shared" si="13"/>
        <v>40845.416666666715</v>
      </c>
      <c r="D132" s="5">
        <v>3</v>
      </c>
      <c r="E132" s="5">
        <v>2.6</v>
      </c>
      <c r="F132" s="5">
        <f t="shared" si="14"/>
        <v>1.7333333333333334</v>
      </c>
      <c r="L132" s="19">
        <f>VLOOKUP(B132,'SP1 Prices Hour'!$C$2:$D$25,2)</f>
        <v>38.880000000000003</v>
      </c>
      <c r="M132" s="19">
        <f t="shared" si="15"/>
        <v>62.220000000000006</v>
      </c>
      <c r="N132" s="29">
        <f ca="1">D132*(SP1_15Min!H20+E132)/2</f>
        <v>26.557500000000005</v>
      </c>
      <c r="O132" s="30">
        <f t="shared" si="16"/>
        <v>58.320000000000007</v>
      </c>
      <c r="P132" s="14">
        <f ca="1">(NO1_15min!H20)*D132*0.5</f>
        <v>73.822500000000005</v>
      </c>
    </row>
    <row r="133" spans="1:16" x14ac:dyDescent="0.25">
      <c r="A133" s="1" t="s">
        <v>153</v>
      </c>
      <c r="B133" s="4">
        <f t="shared" si="17"/>
        <v>40845.416666666715</v>
      </c>
      <c r="C133" s="4">
        <f t="shared" si="13"/>
        <v>40845.437500000051</v>
      </c>
      <c r="D133" s="5">
        <v>6</v>
      </c>
      <c r="E133" s="5">
        <v>2</v>
      </c>
      <c r="F133" s="5">
        <f t="shared" si="14"/>
        <v>2.6666666666666665</v>
      </c>
      <c r="L133" s="19">
        <f>VLOOKUP(B133,'SP1 Prices Hour'!$C$2:$D$25,2)</f>
        <v>39.07</v>
      </c>
      <c r="M133" s="19">
        <f t="shared" si="15"/>
        <v>123.21000000000001</v>
      </c>
      <c r="N133" s="29">
        <f ca="1">D133*(SP1_15Min!H21+E133)/2</f>
        <v>57.21</v>
      </c>
      <c r="O133" s="30">
        <f t="shared" si="16"/>
        <v>117.21000000000001</v>
      </c>
      <c r="P133" s="14">
        <f ca="1">(NO1_15min!H21)*D133*0.5</f>
        <v>93.554999999999993</v>
      </c>
    </row>
    <row r="134" spans="1:16" x14ac:dyDescent="0.25">
      <c r="A134" s="1" t="s">
        <v>153</v>
      </c>
      <c r="B134" s="4">
        <f t="shared" si="17"/>
        <v>40845.437500000051</v>
      </c>
      <c r="C134" s="4">
        <f t="shared" si="13"/>
        <v>40845.458333333387</v>
      </c>
      <c r="D134" s="5">
        <v>5</v>
      </c>
      <c r="E134" s="5">
        <v>2.2000000000000002</v>
      </c>
      <c r="F134" s="5">
        <f t="shared" si="14"/>
        <v>2.4444444444444446</v>
      </c>
      <c r="L134" s="19">
        <f>VLOOKUP(B134,'SP1 Prices Hour'!$C$2:$D$25,2)</f>
        <v>39.07</v>
      </c>
      <c r="M134" s="19">
        <f t="shared" si="15"/>
        <v>103.17500000000001</v>
      </c>
      <c r="N134" s="29">
        <f ca="1">D134*(SP1_15Min!H22+E134)/2</f>
        <v>117.02500000000001</v>
      </c>
      <c r="O134" s="30">
        <f t="shared" si="16"/>
        <v>97.674999999999997</v>
      </c>
      <c r="P134" s="14">
        <f ca="1">(NO1_15min!H22)*D134*0.5</f>
        <v>206.91249999999999</v>
      </c>
    </row>
    <row r="135" spans="1:16" x14ac:dyDescent="0.25">
      <c r="A135" s="1" t="s">
        <v>153</v>
      </c>
      <c r="B135" s="4">
        <f t="shared" si="17"/>
        <v>40845.458333333387</v>
      </c>
      <c r="C135" s="4">
        <f t="shared" si="13"/>
        <v>40845.479166666722</v>
      </c>
      <c r="D135" s="5">
        <v>4</v>
      </c>
      <c r="E135" s="5">
        <v>2.4</v>
      </c>
      <c r="F135" s="5">
        <f t="shared" si="14"/>
        <v>2.1333333333333333</v>
      </c>
      <c r="L135" s="19">
        <f>VLOOKUP(B135,'SP1 Prices Hour'!$C$2:$D$25,2)</f>
        <v>38.99</v>
      </c>
      <c r="M135" s="19">
        <f t="shared" si="15"/>
        <v>82.78</v>
      </c>
      <c r="N135" s="29">
        <f ca="1">D135*(SP1_15Min!H23+E135)/2</f>
        <v>113.35</v>
      </c>
      <c r="O135" s="30">
        <f t="shared" si="16"/>
        <v>77.98</v>
      </c>
      <c r="P135" s="14">
        <f ca="1">(NO1_15min!H23)*D135*0.5</f>
        <v>33.58</v>
      </c>
    </row>
    <row r="136" spans="1:16" x14ac:dyDescent="0.25">
      <c r="A136" s="1" t="s">
        <v>153</v>
      </c>
      <c r="B136" s="4">
        <f t="shared" si="17"/>
        <v>40845.479166666722</v>
      </c>
      <c r="C136" s="4">
        <f t="shared" si="13"/>
        <v>40845.500000000058</v>
      </c>
      <c r="D136" s="5">
        <v>3</v>
      </c>
      <c r="E136" s="5">
        <v>2.6</v>
      </c>
      <c r="F136" s="5">
        <f t="shared" si="14"/>
        <v>1.7333333333333334</v>
      </c>
      <c r="L136" s="19">
        <f>VLOOKUP(B136,'SP1 Prices Hour'!$C$2:$D$25,2)</f>
        <v>38.99</v>
      </c>
      <c r="M136" s="19">
        <f t="shared" si="15"/>
        <v>62.385000000000005</v>
      </c>
      <c r="N136" s="29">
        <f ca="1">D136*(SP1_15Min!H24+E136)/2</f>
        <v>112.32749999999999</v>
      </c>
      <c r="O136" s="30">
        <f t="shared" si="16"/>
        <v>58.484999999999999</v>
      </c>
      <c r="P136" s="14">
        <f ca="1">(NO1_15min!H24)*D136*0.5</f>
        <v>74.444999999999993</v>
      </c>
    </row>
    <row r="137" spans="1:16" x14ac:dyDescent="0.25">
      <c r="A137" s="1" t="s">
        <v>153</v>
      </c>
      <c r="B137" s="4">
        <f t="shared" si="17"/>
        <v>40845.500000000058</v>
      </c>
      <c r="C137" s="4">
        <f t="shared" si="13"/>
        <v>40845.520833333394</v>
      </c>
      <c r="D137" s="5">
        <v>6</v>
      </c>
      <c r="E137" s="5">
        <v>2</v>
      </c>
      <c r="F137" s="5">
        <f t="shared" si="14"/>
        <v>2.6666666666666665</v>
      </c>
      <c r="L137" s="19">
        <f>VLOOKUP(B137,'SP1 Prices Hour'!$C$2:$D$25,2)</f>
        <v>38.61</v>
      </c>
      <c r="M137" s="19">
        <f t="shared" si="15"/>
        <v>121.83</v>
      </c>
      <c r="N137" s="29">
        <f ca="1">D137*(SP1_15Min!H25+E137)/2</f>
        <v>192.97500000000002</v>
      </c>
      <c r="O137" s="30">
        <f t="shared" si="16"/>
        <v>115.83</v>
      </c>
      <c r="P137" s="14">
        <f ca="1">(NO1_15min!H25)*D137*0.5</f>
        <v>279.39</v>
      </c>
    </row>
    <row r="138" spans="1:16" x14ac:dyDescent="0.25">
      <c r="A138" s="1" t="s">
        <v>153</v>
      </c>
      <c r="B138" s="4">
        <f t="shared" si="17"/>
        <v>40845.520833333394</v>
      </c>
      <c r="C138" s="4">
        <f t="shared" si="13"/>
        <v>40845.54166666673</v>
      </c>
      <c r="D138" s="5">
        <v>5</v>
      </c>
      <c r="E138" s="5">
        <v>2.2000000000000002</v>
      </c>
      <c r="F138" s="5">
        <f t="shared" si="14"/>
        <v>2.4444444444444446</v>
      </c>
      <c r="L138" s="19">
        <f>VLOOKUP(B138,'SP1 Prices Hour'!$C$2:$D$25,2)</f>
        <v>38.61</v>
      </c>
      <c r="M138" s="19">
        <f t="shared" si="15"/>
        <v>102.02500000000001</v>
      </c>
      <c r="N138" s="29">
        <f ca="1">D138*(SP1_15Min!H26+E138)/2</f>
        <v>57.037500000000001</v>
      </c>
      <c r="O138" s="30">
        <f t="shared" si="16"/>
        <v>96.525000000000006</v>
      </c>
      <c r="P138" s="14">
        <f ca="1">(NO1_15min!H26)*D138*0.5</f>
        <v>74.162499999999994</v>
      </c>
    </row>
    <row r="139" spans="1:16" x14ac:dyDescent="0.25">
      <c r="A139" s="1" t="s">
        <v>153</v>
      </c>
      <c r="B139" s="4">
        <f t="shared" si="17"/>
        <v>40845.54166666673</v>
      </c>
      <c r="C139" s="4">
        <f t="shared" si="13"/>
        <v>40845.562500000065</v>
      </c>
      <c r="D139" s="5">
        <v>4</v>
      </c>
      <c r="E139" s="5">
        <v>2.4</v>
      </c>
      <c r="F139" s="5">
        <f t="shared" si="14"/>
        <v>2.1333333333333333</v>
      </c>
      <c r="L139" s="19">
        <f>VLOOKUP(B139,'SP1 Prices Hour'!$C$2:$D$25,2)</f>
        <v>37.950000000000003</v>
      </c>
      <c r="M139" s="19">
        <f t="shared" si="15"/>
        <v>80.7</v>
      </c>
      <c r="N139" s="29">
        <f ca="1">D139*(SP1_15Min!H27+E139)/2</f>
        <v>139.03</v>
      </c>
      <c r="O139" s="30">
        <f t="shared" si="16"/>
        <v>75.900000000000006</v>
      </c>
      <c r="P139" s="14">
        <f ca="1">(NO1_15min!H27)*D139*0.5</f>
        <v>86.61</v>
      </c>
    </row>
    <row r="140" spans="1:16" x14ac:dyDescent="0.25">
      <c r="A140" s="1" t="s">
        <v>153</v>
      </c>
      <c r="B140" s="4">
        <f t="shared" si="17"/>
        <v>40845.562500000065</v>
      </c>
      <c r="C140" s="4">
        <f t="shared" si="13"/>
        <v>40845.583333333401</v>
      </c>
      <c r="D140" s="5">
        <v>3</v>
      </c>
      <c r="E140" s="5">
        <v>2.6</v>
      </c>
      <c r="F140" s="5">
        <f t="shared" si="14"/>
        <v>1.7333333333333334</v>
      </c>
      <c r="L140" s="19">
        <f>VLOOKUP(B140,'SP1 Prices Hour'!$C$2:$D$25,2)</f>
        <v>37.950000000000003</v>
      </c>
      <c r="M140" s="19">
        <f t="shared" si="15"/>
        <v>60.825000000000003</v>
      </c>
      <c r="N140" s="29">
        <f ca="1">D140*(SP1_15Min!H28+E140)/2</f>
        <v>67.08</v>
      </c>
      <c r="O140" s="30">
        <f t="shared" si="16"/>
        <v>56.925000000000004</v>
      </c>
      <c r="P140" s="14">
        <f ca="1">(NO1_15min!H28)*D140*0.5</f>
        <v>102.2325</v>
      </c>
    </row>
    <row r="141" spans="1:16" x14ac:dyDescent="0.25">
      <c r="A141" s="1" t="s">
        <v>153</v>
      </c>
      <c r="B141" s="4">
        <f t="shared" si="17"/>
        <v>40845.583333333401</v>
      </c>
      <c r="C141" s="4">
        <f t="shared" si="13"/>
        <v>40845.604166666737</v>
      </c>
      <c r="D141" s="5">
        <v>6</v>
      </c>
      <c r="E141" s="5">
        <v>2</v>
      </c>
      <c r="F141" s="5">
        <f t="shared" si="14"/>
        <v>2.6666666666666665</v>
      </c>
      <c r="L141" s="19">
        <f>VLOOKUP(B141,'SP1 Prices Hour'!$C$2:$D$25,2)</f>
        <v>37.869999999999997</v>
      </c>
      <c r="M141" s="19">
        <f t="shared" si="15"/>
        <v>119.60999999999999</v>
      </c>
      <c r="N141" s="29">
        <f ca="1">D141*(SP1_15Min!H29+E141)/2</f>
        <v>133.17000000000002</v>
      </c>
      <c r="O141" s="30">
        <f t="shared" si="16"/>
        <v>113.60999999999999</v>
      </c>
      <c r="P141" s="14">
        <f ca="1">(NO1_15min!H29)*D141*0.5</f>
        <v>126.10499999999999</v>
      </c>
    </row>
    <row r="142" spans="1:16" x14ac:dyDescent="0.25">
      <c r="A142" s="1" t="s">
        <v>153</v>
      </c>
      <c r="B142" s="4">
        <f t="shared" si="17"/>
        <v>40845.604166666737</v>
      </c>
      <c r="C142" s="4">
        <f t="shared" si="13"/>
        <v>40845.625000000073</v>
      </c>
      <c r="D142" s="5">
        <v>5</v>
      </c>
      <c r="E142" s="5">
        <v>2.2000000000000002</v>
      </c>
      <c r="F142" s="5">
        <f t="shared" si="14"/>
        <v>2.4444444444444446</v>
      </c>
      <c r="L142" s="19">
        <f>VLOOKUP(B142,'SP1 Prices Hour'!$C$2:$D$25,2)</f>
        <v>37.869999999999997</v>
      </c>
      <c r="M142" s="19">
        <f t="shared" si="15"/>
        <v>100.175</v>
      </c>
      <c r="N142" s="29">
        <f ca="1">D142*(SP1_15Min!H30+E142)/2</f>
        <v>145.08750000000001</v>
      </c>
      <c r="O142" s="30">
        <f t="shared" si="16"/>
        <v>94.674999999999997</v>
      </c>
      <c r="P142" s="14">
        <f ca="1">(NO1_15min!H30)*D142*0.5</f>
        <v>104.66250000000001</v>
      </c>
    </row>
    <row r="143" spans="1:16" x14ac:dyDescent="0.25">
      <c r="A143" s="1" t="s">
        <v>153</v>
      </c>
      <c r="B143" s="4">
        <f t="shared" si="17"/>
        <v>40845.625000000073</v>
      </c>
      <c r="C143" s="4">
        <f t="shared" si="13"/>
        <v>40845.645833333409</v>
      </c>
      <c r="D143" s="5">
        <v>4</v>
      </c>
      <c r="E143" s="5">
        <v>2.4</v>
      </c>
      <c r="F143" s="5">
        <f t="shared" si="14"/>
        <v>2.1333333333333333</v>
      </c>
      <c r="L143" s="19">
        <f>VLOOKUP(B143,'SP1 Prices Hour'!$C$2:$D$25,2)</f>
        <v>37.94</v>
      </c>
      <c r="M143" s="19">
        <f t="shared" si="15"/>
        <v>80.679999999999993</v>
      </c>
      <c r="N143" s="29">
        <f ca="1">D143*(SP1_15Min!H31+E143)/2</f>
        <v>46.84</v>
      </c>
      <c r="O143" s="30">
        <f t="shared" si="16"/>
        <v>75.88</v>
      </c>
      <c r="P143" s="14">
        <f ca="1">(NO1_15min!H31)*D143*0.5</f>
        <v>79.710000000000008</v>
      </c>
    </row>
    <row r="144" spans="1:16" x14ac:dyDescent="0.25">
      <c r="A144" s="1" t="s">
        <v>153</v>
      </c>
      <c r="B144" s="4">
        <f>B143+TIME(0,30,0)</f>
        <v>40845.645833333409</v>
      </c>
      <c r="C144" s="4">
        <f t="shared" si="13"/>
        <v>40845.666666666744</v>
      </c>
      <c r="D144" s="5">
        <v>3</v>
      </c>
      <c r="E144" s="5">
        <v>2.6</v>
      </c>
      <c r="F144" s="5">
        <f t="shared" si="14"/>
        <v>1.7333333333333334</v>
      </c>
      <c r="L144" s="19">
        <f>VLOOKUP(B144,'SP1 Prices Hour'!$C$2:$D$25,2)</f>
        <v>37.94</v>
      </c>
      <c r="M144" s="19">
        <f t="shared" si="15"/>
        <v>60.81</v>
      </c>
      <c r="N144" s="29">
        <f ca="1">D144*(SP1_15Min!H32+E144)/2</f>
        <v>100.3425</v>
      </c>
      <c r="O144" s="30">
        <f t="shared" si="16"/>
        <v>56.91</v>
      </c>
      <c r="P144" s="14">
        <f ca="1">(NO1_15min!H32)*D144*0.5</f>
        <v>101.31</v>
      </c>
    </row>
    <row r="145" spans="1:16" x14ac:dyDescent="0.25">
      <c r="A145" s="1" t="s">
        <v>153</v>
      </c>
      <c r="B145" s="4">
        <f t="shared" si="17"/>
        <v>40845.666666666744</v>
      </c>
      <c r="C145" s="4">
        <f t="shared" si="13"/>
        <v>40845.68750000008</v>
      </c>
      <c r="D145" s="5">
        <v>6</v>
      </c>
      <c r="E145" s="5">
        <v>2</v>
      </c>
      <c r="F145" s="5">
        <f t="shared" si="14"/>
        <v>2.6666666666666665</v>
      </c>
      <c r="L145" s="19">
        <f>VLOOKUP(B145,'SP1 Prices Hour'!$C$2:$D$25,2)</f>
        <v>38.49</v>
      </c>
      <c r="M145" s="19">
        <f t="shared" si="15"/>
        <v>121.47</v>
      </c>
      <c r="N145" s="29">
        <f ca="1">D145*(SP1_15Min!H33+E145)/2</f>
        <v>136.11000000000001</v>
      </c>
      <c r="O145" s="30">
        <f t="shared" si="16"/>
        <v>115.47</v>
      </c>
      <c r="P145" s="14">
        <f ca="1">(NO1_15min!H33)*D145*0.5</f>
        <v>211.35000000000002</v>
      </c>
    </row>
    <row r="146" spans="1:16" x14ac:dyDescent="0.25">
      <c r="A146" s="1" t="s">
        <v>153</v>
      </c>
      <c r="B146" s="4">
        <f t="shared" si="17"/>
        <v>40845.68750000008</v>
      </c>
      <c r="C146" s="4">
        <f t="shared" si="13"/>
        <v>40845.708333333416</v>
      </c>
      <c r="D146" s="5">
        <v>5</v>
      </c>
      <c r="E146" s="5">
        <v>2.2000000000000002</v>
      </c>
      <c r="F146" s="5">
        <f t="shared" si="14"/>
        <v>2.4444444444444446</v>
      </c>
      <c r="L146" s="19">
        <f>VLOOKUP(B146,'SP1 Prices Hour'!$C$2:$D$25,2)</f>
        <v>38.49</v>
      </c>
      <c r="M146" s="19">
        <f t="shared" si="15"/>
        <v>101.72500000000001</v>
      </c>
      <c r="N146" s="29">
        <f ca="1">D146*(SP1_15Min!H34+E146)/2</f>
        <v>100.8</v>
      </c>
      <c r="O146" s="30">
        <f t="shared" si="16"/>
        <v>96.225000000000009</v>
      </c>
      <c r="P146" s="14">
        <f ca="1">(NO1_15min!H34)*D146*0.5</f>
        <v>110.32499999999999</v>
      </c>
    </row>
    <row r="147" spans="1:16" x14ac:dyDescent="0.25">
      <c r="A147" s="1" t="s">
        <v>153</v>
      </c>
      <c r="B147" s="4">
        <f t="shared" si="17"/>
        <v>40845.708333333416</v>
      </c>
      <c r="C147" s="4">
        <f t="shared" si="13"/>
        <v>40845.729166666752</v>
      </c>
      <c r="D147" s="5">
        <v>4</v>
      </c>
      <c r="E147" s="5">
        <v>2.4</v>
      </c>
      <c r="F147" s="5">
        <f t="shared" si="14"/>
        <v>2.1333333333333333</v>
      </c>
      <c r="L147" s="19">
        <f>VLOOKUP(B147,'SP1 Prices Hour'!$C$2:$D$25,2)</f>
        <v>39.700000000000003</v>
      </c>
      <c r="M147" s="19">
        <f t="shared" si="15"/>
        <v>84.2</v>
      </c>
      <c r="N147" s="29">
        <f ca="1">D147*(SP1_15Min!H35+E147)/2</f>
        <v>121.6</v>
      </c>
      <c r="O147" s="30">
        <f t="shared" si="16"/>
        <v>79.400000000000006</v>
      </c>
      <c r="P147" s="14">
        <f ca="1">(NO1_15min!H35)*D147*0.5</f>
        <v>126.66999999999999</v>
      </c>
    </row>
    <row r="148" spans="1:16" x14ac:dyDescent="0.25">
      <c r="A148" s="1" t="s">
        <v>153</v>
      </c>
      <c r="B148" s="4">
        <f t="shared" si="17"/>
        <v>40845.729166666752</v>
      </c>
      <c r="C148" s="4">
        <f t="shared" si="13"/>
        <v>40845.750000000087</v>
      </c>
      <c r="D148" s="5">
        <v>3</v>
      </c>
      <c r="E148" s="5">
        <v>2.6</v>
      </c>
      <c r="F148" s="5">
        <f t="shared" si="14"/>
        <v>1.7333333333333334</v>
      </c>
      <c r="L148" s="19">
        <f>VLOOKUP(B148,'SP1 Prices Hour'!$C$2:$D$25,2)</f>
        <v>39.700000000000003</v>
      </c>
      <c r="M148" s="19">
        <f t="shared" si="15"/>
        <v>63.45</v>
      </c>
      <c r="N148" s="29">
        <f ca="1">D148*(SP1_15Min!H36+E148)/2</f>
        <v>13.912500000000001</v>
      </c>
      <c r="O148" s="30">
        <f t="shared" si="16"/>
        <v>59.550000000000004</v>
      </c>
      <c r="P148" s="14">
        <f ca="1">(NO1_15min!H36)*D148*0.5</f>
        <v>80.077500000000001</v>
      </c>
    </row>
    <row r="149" spans="1:16" x14ac:dyDescent="0.25">
      <c r="A149" s="1" t="s">
        <v>153</v>
      </c>
      <c r="B149" s="4">
        <f t="shared" si="17"/>
        <v>40845.750000000087</v>
      </c>
      <c r="C149" s="4">
        <f t="shared" si="13"/>
        <v>40845.770833333423</v>
      </c>
      <c r="D149" s="5">
        <v>6</v>
      </c>
      <c r="E149" s="5">
        <v>2</v>
      </c>
      <c r="F149" s="5">
        <f t="shared" si="14"/>
        <v>2.6666666666666665</v>
      </c>
      <c r="L149" s="19">
        <f>VLOOKUP(B149,'SP1 Prices Hour'!$C$2:$D$25,2)</f>
        <v>40.53</v>
      </c>
      <c r="M149" s="19">
        <f t="shared" si="15"/>
        <v>127.59</v>
      </c>
      <c r="N149" s="29">
        <f ca="1">D149*(SP1_15Min!H37+E149)/2</f>
        <v>200.04000000000002</v>
      </c>
      <c r="O149" s="30">
        <f t="shared" si="16"/>
        <v>121.59</v>
      </c>
      <c r="P149" s="14">
        <f ca="1">(NO1_15min!H37)*D149*0.5</f>
        <v>44.445000000000007</v>
      </c>
    </row>
    <row r="150" spans="1:16" x14ac:dyDescent="0.25">
      <c r="A150" s="1" t="s">
        <v>153</v>
      </c>
      <c r="B150" s="4">
        <f t="shared" si="17"/>
        <v>40845.770833333423</v>
      </c>
      <c r="C150" s="4">
        <f t="shared" si="13"/>
        <v>40845.791666666759</v>
      </c>
      <c r="D150" s="5">
        <v>5</v>
      </c>
      <c r="E150" s="5">
        <v>2.2000000000000002</v>
      </c>
      <c r="F150" s="5">
        <f t="shared" si="14"/>
        <v>2.4444444444444446</v>
      </c>
      <c r="L150" s="19">
        <f>VLOOKUP(B150,'SP1 Prices Hour'!$C$2:$D$25,2)</f>
        <v>40.53</v>
      </c>
      <c r="M150" s="19">
        <f t="shared" si="15"/>
        <v>106.82500000000002</v>
      </c>
      <c r="N150" s="29">
        <f ca="1">D150*(SP1_15Min!H38+E150)/2</f>
        <v>208.3</v>
      </c>
      <c r="O150" s="30">
        <f t="shared" si="16"/>
        <v>101.325</v>
      </c>
      <c r="P150" s="14">
        <f ca="1">(NO1_15min!H38)*D150*0.5</f>
        <v>76.375</v>
      </c>
    </row>
    <row r="151" spans="1:16" x14ac:dyDescent="0.25">
      <c r="A151" s="1" t="s">
        <v>153</v>
      </c>
      <c r="B151" s="4">
        <f t="shared" si="17"/>
        <v>40845.791666666759</v>
      </c>
      <c r="C151" s="4">
        <f t="shared" si="13"/>
        <v>40845.812500000095</v>
      </c>
      <c r="D151" s="5">
        <v>4</v>
      </c>
      <c r="E151" s="5">
        <v>2.4</v>
      </c>
      <c r="F151" s="5">
        <f t="shared" si="14"/>
        <v>2.1333333333333333</v>
      </c>
      <c r="L151" s="19">
        <f>VLOOKUP(B151,'SP1 Prices Hour'!$C$2:$D$25,2)</f>
        <v>39.520000000000003</v>
      </c>
      <c r="M151" s="19">
        <f t="shared" si="15"/>
        <v>83.84</v>
      </c>
      <c r="N151" s="29">
        <f ca="1">D151*(SP1_15Min!H39+E151)/2</f>
        <v>106.05</v>
      </c>
      <c r="O151" s="30">
        <f t="shared" si="16"/>
        <v>79.040000000000006</v>
      </c>
      <c r="P151" s="14">
        <f ca="1">(NO1_15min!H39)*D151*0.5</f>
        <v>103.34</v>
      </c>
    </row>
    <row r="152" spans="1:16" x14ac:dyDescent="0.25">
      <c r="A152" s="1" t="s">
        <v>153</v>
      </c>
      <c r="B152" s="4">
        <f t="shared" si="17"/>
        <v>40845.812500000095</v>
      </c>
      <c r="C152" s="4">
        <f t="shared" si="13"/>
        <v>40845.83333333343</v>
      </c>
      <c r="D152" s="5">
        <v>3</v>
      </c>
      <c r="E152" s="5">
        <v>2.6</v>
      </c>
      <c r="F152" s="5">
        <f t="shared" si="14"/>
        <v>1.7333333333333334</v>
      </c>
      <c r="L152" s="19">
        <f>VLOOKUP(B152,'SP1 Prices Hour'!$C$2:$D$25,2)</f>
        <v>39.520000000000003</v>
      </c>
      <c r="M152" s="19">
        <f t="shared" si="15"/>
        <v>63.180000000000007</v>
      </c>
      <c r="N152" s="29">
        <f ca="1">D152*(SP1_15Min!H40+E152)/2</f>
        <v>98.054999999999978</v>
      </c>
      <c r="O152" s="30">
        <f t="shared" si="16"/>
        <v>59.28</v>
      </c>
      <c r="P152" s="14">
        <f ca="1">(NO1_15min!H40)*D152*0.5</f>
        <v>124.28999999999999</v>
      </c>
    </row>
    <row r="153" spans="1:16" x14ac:dyDescent="0.25">
      <c r="A153" s="1" t="s">
        <v>153</v>
      </c>
      <c r="B153" s="4">
        <f t="shared" si="17"/>
        <v>40845.83333333343</v>
      </c>
      <c r="C153" s="4">
        <f t="shared" si="13"/>
        <v>40845.854166666766</v>
      </c>
      <c r="D153" s="5">
        <v>6</v>
      </c>
      <c r="E153" s="5">
        <v>2</v>
      </c>
      <c r="F153" s="5">
        <f t="shared" si="14"/>
        <v>2.6666666666666665</v>
      </c>
      <c r="L153" s="19">
        <f>VLOOKUP(B153,'SP1 Prices Hour'!$C$2:$D$25,2)</f>
        <v>38.729999999999997</v>
      </c>
      <c r="M153" s="19">
        <f t="shared" si="15"/>
        <v>122.19</v>
      </c>
      <c r="N153" s="29">
        <f ca="1">D153*(SP1_15Min!H41+E153)/2</f>
        <v>259.875</v>
      </c>
      <c r="O153" s="30">
        <f t="shared" si="16"/>
        <v>116.19</v>
      </c>
      <c r="P153" s="14">
        <f ca="1">(NO1_15min!H41)*D153*0.5</f>
        <v>51.449999999999996</v>
      </c>
    </row>
    <row r="154" spans="1:16" x14ac:dyDescent="0.25">
      <c r="A154" s="1" t="s">
        <v>153</v>
      </c>
      <c r="B154" s="4">
        <f t="shared" si="17"/>
        <v>40845.854166666766</v>
      </c>
      <c r="C154" s="4">
        <f t="shared" si="13"/>
        <v>40845.875000000102</v>
      </c>
      <c r="D154" s="5">
        <v>5</v>
      </c>
      <c r="E154" s="5">
        <v>2.2000000000000002</v>
      </c>
      <c r="F154" s="5">
        <f t="shared" si="14"/>
        <v>2.4444444444444446</v>
      </c>
      <c r="L154" s="19">
        <f>VLOOKUP(B154,'SP1 Prices Hour'!$C$2:$D$25,2)</f>
        <v>38.729999999999997</v>
      </c>
      <c r="M154" s="19">
        <f t="shared" si="15"/>
        <v>102.325</v>
      </c>
      <c r="N154" s="29">
        <f ca="1">D154*(SP1_15Min!H42+E154)/2</f>
        <v>132.47499999999999</v>
      </c>
      <c r="O154" s="30">
        <f t="shared" si="16"/>
        <v>96.824999999999989</v>
      </c>
      <c r="P154" s="14">
        <f ca="1">(NO1_15min!H42)*D154*0.5</f>
        <v>192.40000000000003</v>
      </c>
    </row>
    <row r="155" spans="1:16" x14ac:dyDescent="0.25">
      <c r="A155" s="1" t="s">
        <v>153</v>
      </c>
      <c r="B155" s="4">
        <f t="shared" si="17"/>
        <v>40845.875000000102</v>
      </c>
      <c r="C155" s="4">
        <f t="shared" si="13"/>
        <v>40845.895833333438</v>
      </c>
      <c r="D155" s="5">
        <v>4</v>
      </c>
      <c r="E155" s="5">
        <v>2.4</v>
      </c>
      <c r="F155" s="5">
        <f t="shared" si="14"/>
        <v>2.1333333333333333</v>
      </c>
      <c r="L155" s="19">
        <f>VLOOKUP(B155,'SP1 Prices Hour'!$C$2:$D$25,2)</f>
        <v>37.86</v>
      </c>
      <c r="M155" s="19">
        <f t="shared" si="15"/>
        <v>80.52</v>
      </c>
      <c r="N155" s="29">
        <f ca="1">D155*(SP1_15Min!H43+E155)/2</f>
        <v>102.17999999999999</v>
      </c>
      <c r="O155" s="30">
        <f t="shared" si="16"/>
        <v>75.72</v>
      </c>
      <c r="P155" s="14">
        <f ca="1">(NO1_15min!H43)*D155*0.5</f>
        <v>73.75</v>
      </c>
    </row>
    <row r="156" spans="1:16" x14ac:dyDescent="0.25">
      <c r="A156" s="1" t="s">
        <v>153</v>
      </c>
      <c r="B156" s="4">
        <f t="shared" si="17"/>
        <v>40845.895833333438</v>
      </c>
      <c r="C156" s="4">
        <f t="shared" si="13"/>
        <v>40845.916666666773</v>
      </c>
      <c r="D156" s="5">
        <v>3</v>
      </c>
      <c r="E156" s="5">
        <v>2.6</v>
      </c>
      <c r="F156" s="5">
        <f t="shared" si="14"/>
        <v>1.7333333333333334</v>
      </c>
      <c r="L156" s="19">
        <f>VLOOKUP(B156,'SP1 Prices Hour'!$C$2:$D$25,2)</f>
        <v>37.86</v>
      </c>
      <c r="M156" s="19">
        <f t="shared" si="15"/>
        <v>60.69</v>
      </c>
      <c r="N156" s="29">
        <f ca="1">D156*(SP1_15Min!H44+E156)/2</f>
        <v>104.49</v>
      </c>
      <c r="O156" s="30">
        <f t="shared" si="16"/>
        <v>56.79</v>
      </c>
      <c r="P156" s="14">
        <f ca="1">(NO1_15min!H44)*D156*0.5</f>
        <v>47.197499999999998</v>
      </c>
    </row>
    <row r="157" spans="1:16" x14ac:dyDescent="0.25">
      <c r="A157" s="1" t="s">
        <v>153</v>
      </c>
      <c r="B157" s="4">
        <f t="shared" si="17"/>
        <v>40845.916666666773</v>
      </c>
      <c r="C157" s="4">
        <f t="shared" si="13"/>
        <v>40845.937500000109</v>
      </c>
      <c r="D157" s="5">
        <v>6</v>
      </c>
      <c r="E157" s="5">
        <v>2</v>
      </c>
      <c r="F157" s="5">
        <f t="shared" si="14"/>
        <v>2.6666666666666665</v>
      </c>
      <c r="L157" s="19">
        <f>VLOOKUP(B157,'SP1 Prices Hour'!$C$2:$D$25,2)</f>
        <v>37.619999999999997</v>
      </c>
      <c r="M157" s="19">
        <f t="shared" si="15"/>
        <v>118.85999999999999</v>
      </c>
      <c r="N157" s="29">
        <f ca="1">D157*(SP1_15Min!H45+E157)/2</f>
        <v>96.300000000000011</v>
      </c>
      <c r="O157" s="30">
        <f t="shared" si="16"/>
        <v>112.85999999999999</v>
      </c>
      <c r="P157" s="14">
        <f ca="1">(NO1_15min!H45)*D157*0.5</f>
        <v>149.52000000000001</v>
      </c>
    </row>
    <row r="158" spans="1:16" x14ac:dyDescent="0.25">
      <c r="A158" s="1" t="s">
        <v>153</v>
      </c>
      <c r="B158" s="4">
        <f t="shared" si="17"/>
        <v>40845.937500000109</v>
      </c>
      <c r="C158" s="4">
        <f t="shared" si="13"/>
        <v>40845.958333333445</v>
      </c>
      <c r="D158" s="5">
        <v>5</v>
      </c>
      <c r="E158" s="5">
        <v>2.2000000000000002</v>
      </c>
      <c r="F158" s="5">
        <f t="shared" si="14"/>
        <v>2.4444444444444446</v>
      </c>
      <c r="L158" s="19">
        <f>VLOOKUP(B158,'SP1 Prices Hour'!$C$2:$D$25,2)</f>
        <v>37.619999999999997</v>
      </c>
      <c r="M158" s="19">
        <f t="shared" si="15"/>
        <v>99.55</v>
      </c>
      <c r="N158" s="29">
        <f ca="1">D158*(SP1_15Min!H46+E158)/2</f>
        <v>106.82500000000002</v>
      </c>
      <c r="O158" s="30">
        <f t="shared" si="16"/>
        <v>94.05</v>
      </c>
      <c r="P158" s="14">
        <f ca="1">(NO1_15min!H46)*D158*0.5</f>
        <v>69.037499999999994</v>
      </c>
    </row>
    <row r="159" spans="1:16" x14ac:dyDescent="0.25">
      <c r="A159" s="1" t="s">
        <v>153</v>
      </c>
      <c r="B159" s="4">
        <f t="shared" si="17"/>
        <v>40845.958333333445</v>
      </c>
      <c r="C159" s="4">
        <f t="shared" si="13"/>
        <v>40845.979166666781</v>
      </c>
      <c r="D159" s="5">
        <v>4</v>
      </c>
      <c r="E159" s="5">
        <v>2.4</v>
      </c>
      <c r="F159" s="5">
        <f t="shared" si="14"/>
        <v>2.1333333333333333</v>
      </c>
      <c r="L159" s="19">
        <f>VLOOKUP(B159,'SP1 Prices Hour'!$C$2:$D$25,2)</f>
        <v>36.92</v>
      </c>
      <c r="M159" s="19">
        <f t="shared" si="15"/>
        <v>78.64</v>
      </c>
      <c r="N159" s="29">
        <f ca="1">D159*(SP1_15Min!H47+E159)/2</f>
        <v>121.38</v>
      </c>
      <c r="O159" s="30">
        <f t="shared" si="16"/>
        <v>73.84</v>
      </c>
      <c r="P159" s="14">
        <f ca="1">(NO1_15min!H47)*D159*0.5</f>
        <v>55.8</v>
      </c>
    </row>
    <row r="160" spans="1:16" x14ac:dyDescent="0.25">
      <c r="A160" s="1" t="s">
        <v>153</v>
      </c>
      <c r="B160" s="4">
        <f t="shared" si="17"/>
        <v>40845.979166666781</v>
      </c>
      <c r="C160" s="4">
        <f t="shared" si="13"/>
        <v>40846.000000000116</v>
      </c>
      <c r="D160" s="5">
        <v>3</v>
      </c>
      <c r="E160" s="5">
        <v>2.6</v>
      </c>
      <c r="F160" s="5">
        <f t="shared" si="14"/>
        <v>1.7333333333333334</v>
      </c>
      <c r="L160" s="19">
        <f>VLOOKUP(B160,'SP1 Prices Hour'!$C$2:$D$25,2)</f>
        <v>36.92</v>
      </c>
      <c r="M160" s="19">
        <f t="shared" si="15"/>
        <v>59.28</v>
      </c>
      <c r="N160" s="29">
        <f ca="1">D160*(SP1_15Min!H48+E160)/2</f>
        <v>14.414999999999999</v>
      </c>
      <c r="O160" s="30">
        <f t="shared" si="16"/>
        <v>55.38</v>
      </c>
      <c r="P160" s="14">
        <f ca="1">(NO1_15min!H48)*D160*0.5</f>
        <v>36.412499999999994</v>
      </c>
    </row>
    <row r="161" spans="1:16" x14ac:dyDescent="0.25">
      <c r="A161" s="1" t="s">
        <v>154</v>
      </c>
      <c r="B161" s="4">
        <v>40848</v>
      </c>
      <c r="C161" s="4">
        <f>B161+TIME(0,30,0)</f>
        <v>40848.020833333336</v>
      </c>
      <c r="D161" s="5">
        <v>6</v>
      </c>
      <c r="E161" s="5">
        <v>2</v>
      </c>
      <c r="F161" s="5">
        <f>E161*(D161/$I$45)</f>
        <v>2.6486486486486487</v>
      </c>
      <c r="L161" s="19">
        <f>VLOOKUP(B161,'SP1 Prices Hour'!$C$2:$D$49,2)</f>
        <v>37.520000000000003</v>
      </c>
      <c r="M161" s="19">
        <f t="shared" si="15"/>
        <v>118.56</v>
      </c>
      <c r="N161" s="29">
        <f ca="1">D161*(E161+SP1_15Min!N1)*0.5</f>
        <v>231.76499999999999</v>
      </c>
      <c r="O161" s="30">
        <f t="shared" si="16"/>
        <v>112.56</v>
      </c>
      <c r="P161" s="14">
        <f ca="1">(NO1_15min!N1)*D161*0.5</f>
        <v>156.79500000000002</v>
      </c>
    </row>
    <row r="162" spans="1:16" x14ac:dyDescent="0.25">
      <c r="A162" s="1" t="s">
        <v>154</v>
      </c>
      <c r="B162" s="4">
        <f>B161+TIME(0,30,0)</f>
        <v>40848.020833333336</v>
      </c>
      <c r="C162" s="4">
        <f t="shared" si="13"/>
        <v>40848.041666666672</v>
      </c>
      <c r="D162" s="5">
        <v>5</v>
      </c>
      <c r="E162" s="5">
        <v>2.2000000000000002</v>
      </c>
      <c r="F162" s="5">
        <f t="shared" ref="F162:F208" si="18">E162*(D162/$I$45)</f>
        <v>2.4279279279279282</v>
      </c>
      <c r="L162" s="19">
        <f>VLOOKUP(B162,'SP1 Prices Hour'!$C$2:$D$49,2)</f>
        <v>37.520000000000003</v>
      </c>
      <c r="M162" s="19">
        <f t="shared" si="15"/>
        <v>99.300000000000011</v>
      </c>
      <c r="N162" s="35">
        <f ca="1">D162*(E162+SP1_15Min!N2)*0.5</f>
        <v>132.27500000000001</v>
      </c>
      <c r="O162" s="30">
        <f t="shared" si="16"/>
        <v>93.800000000000011</v>
      </c>
      <c r="P162" s="14">
        <f ca="1">(NO1_15min!N2)*D162*0.5</f>
        <v>122.7375</v>
      </c>
    </row>
    <row r="163" spans="1:16" x14ac:dyDescent="0.25">
      <c r="A163" s="1" t="s">
        <v>154</v>
      </c>
      <c r="B163" s="4">
        <f t="shared" ref="B163:B191" si="19">B162+TIME(0,30,0)</f>
        <v>40848.041666666672</v>
      </c>
      <c r="C163" s="4">
        <f t="shared" si="13"/>
        <v>40848.062500000007</v>
      </c>
      <c r="D163" s="5">
        <v>4</v>
      </c>
      <c r="E163" s="5">
        <v>2.4</v>
      </c>
      <c r="F163" s="5">
        <f t="shared" si="18"/>
        <v>2.1189189189189186</v>
      </c>
      <c r="L163" s="19">
        <f>VLOOKUP(B163,'SP1 Prices Hour'!$C$2:$D$49,2)</f>
        <v>37.1</v>
      </c>
      <c r="M163" s="19">
        <f t="shared" si="15"/>
        <v>79</v>
      </c>
      <c r="N163" s="35">
        <f ca="1">D163*(E163+SP1_15Min!N3)*0.5</f>
        <v>176.72000000000003</v>
      </c>
      <c r="O163" s="30">
        <f t="shared" si="16"/>
        <v>74.2</v>
      </c>
      <c r="P163" s="14">
        <f ca="1">(NO1_15min!N3)*D163*0.5</f>
        <v>70.17</v>
      </c>
    </row>
    <row r="164" spans="1:16" x14ac:dyDescent="0.25">
      <c r="A164" s="1" t="s">
        <v>154</v>
      </c>
      <c r="B164" s="4">
        <f t="shared" si="19"/>
        <v>40848.062500000007</v>
      </c>
      <c r="C164" s="4">
        <f t="shared" si="13"/>
        <v>40848.083333333343</v>
      </c>
      <c r="D164" s="5">
        <v>3</v>
      </c>
      <c r="E164" s="5">
        <v>2.6</v>
      </c>
      <c r="F164" s="5">
        <f t="shared" si="18"/>
        <v>1.7216216216216218</v>
      </c>
      <c r="L164" s="19">
        <f>VLOOKUP(B164,'SP1 Prices Hour'!$C$2:$D$49,2)</f>
        <v>37.1</v>
      </c>
      <c r="M164" s="19">
        <f t="shared" si="15"/>
        <v>59.550000000000004</v>
      </c>
      <c r="N164" s="35">
        <f ca="1">D164*(E164+SP1_15Min!N4)*0.5</f>
        <v>95.272500000000008</v>
      </c>
      <c r="O164" s="30">
        <f t="shared" si="16"/>
        <v>55.650000000000006</v>
      </c>
      <c r="P164" s="14">
        <f ca="1">(NO1_15min!N4)*D164*0.5</f>
        <v>81.382499999999993</v>
      </c>
    </row>
    <row r="165" spans="1:16" x14ac:dyDescent="0.25">
      <c r="A165" s="1" t="s">
        <v>154</v>
      </c>
      <c r="B165" s="4">
        <f t="shared" si="19"/>
        <v>40848.083333333343</v>
      </c>
      <c r="C165" s="4">
        <f t="shared" si="13"/>
        <v>40848.104166666679</v>
      </c>
      <c r="D165" s="5">
        <v>6</v>
      </c>
      <c r="E165" s="5">
        <v>2</v>
      </c>
      <c r="F165" s="5">
        <f t="shared" si="18"/>
        <v>2.6486486486486487</v>
      </c>
      <c r="L165" s="19">
        <f>VLOOKUP(B165,'SP1 Prices Hour'!$C$2:$D$49,2)</f>
        <v>34.96</v>
      </c>
      <c r="M165" s="19">
        <f t="shared" si="15"/>
        <v>110.88</v>
      </c>
      <c r="N165" s="35">
        <f ca="1">D165*(E165+SP1_15Min!N5)*0.5</f>
        <v>164.67000000000002</v>
      </c>
      <c r="O165" s="30">
        <f t="shared" si="16"/>
        <v>104.88</v>
      </c>
      <c r="P165" s="14">
        <f ca="1">(NO1_15min!N5)*D165*0.5</f>
        <v>82.5</v>
      </c>
    </row>
    <row r="166" spans="1:16" x14ac:dyDescent="0.25">
      <c r="A166" s="1" t="s">
        <v>154</v>
      </c>
      <c r="B166" s="4">
        <f t="shared" si="19"/>
        <v>40848.104166666679</v>
      </c>
      <c r="C166" s="4">
        <f t="shared" si="13"/>
        <v>40848.125000000015</v>
      </c>
      <c r="D166" s="5">
        <v>5</v>
      </c>
      <c r="E166" s="5">
        <v>2.2000000000000002</v>
      </c>
      <c r="F166" s="5">
        <f t="shared" si="18"/>
        <v>2.4279279279279282</v>
      </c>
      <c r="L166" s="19">
        <f>VLOOKUP(B166,'SP1 Prices Hour'!$C$2:$D$49,2)</f>
        <v>34.96</v>
      </c>
      <c r="M166" s="19">
        <f t="shared" si="15"/>
        <v>92.9</v>
      </c>
      <c r="N166" s="35">
        <f ca="1">D166*(E166+SP1_15Min!N6)*0.5</f>
        <v>68.149999999999991</v>
      </c>
      <c r="O166" s="30">
        <f t="shared" si="16"/>
        <v>87.4</v>
      </c>
      <c r="P166" s="14">
        <f ca="1">(NO1_15min!N6)*D166*0.5</f>
        <v>161.88749999999999</v>
      </c>
    </row>
    <row r="167" spans="1:16" x14ac:dyDescent="0.25">
      <c r="A167" s="1" t="s">
        <v>154</v>
      </c>
      <c r="B167" s="4">
        <f t="shared" si="19"/>
        <v>40848.125000000015</v>
      </c>
      <c r="C167" s="4">
        <f t="shared" si="13"/>
        <v>40848.14583333335</v>
      </c>
      <c r="D167" s="5">
        <v>4</v>
      </c>
      <c r="E167" s="5">
        <v>2.4</v>
      </c>
      <c r="F167" s="5">
        <f t="shared" si="18"/>
        <v>2.1189189189189186</v>
      </c>
      <c r="L167" s="19">
        <f>VLOOKUP(B167,'SP1 Prices Hour'!$C$2:$D$49,2)</f>
        <v>32.36</v>
      </c>
      <c r="M167" s="19">
        <f t="shared" si="15"/>
        <v>69.52</v>
      </c>
      <c r="N167" s="35">
        <f ca="1">D167*(E167+SP1_15Min!N7)*0.5</f>
        <v>101.01</v>
      </c>
      <c r="O167" s="30">
        <f t="shared" si="16"/>
        <v>64.72</v>
      </c>
      <c r="P167" s="14">
        <f ca="1">(NO1_15min!N7)*D167*0.5</f>
        <v>73.77000000000001</v>
      </c>
    </row>
    <row r="168" spans="1:16" x14ac:dyDescent="0.25">
      <c r="A168" s="1" t="s">
        <v>154</v>
      </c>
      <c r="B168" s="4">
        <f t="shared" si="19"/>
        <v>40848.14583333335</v>
      </c>
      <c r="C168" s="4">
        <f t="shared" si="13"/>
        <v>40848.166666666686</v>
      </c>
      <c r="D168" s="5">
        <v>3</v>
      </c>
      <c r="E168" s="5">
        <v>2.6</v>
      </c>
      <c r="F168" s="5">
        <f t="shared" si="18"/>
        <v>1.7216216216216218</v>
      </c>
      <c r="L168" s="19">
        <f>VLOOKUP(B168,'SP1 Prices Hour'!$C$2:$D$49,2)</f>
        <v>32.36</v>
      </c>
      <c r="M168" s="19">
        <f t="shared" si="15"/>
        <v>52.44</v>
      </c>
      <c r="N168" s="35">
        <f ca="1">D168*(E168+SP1_15Min!N8)*0.5</f>
        <v>32.722500000000004</v>
      </c>
      <c r="O168" s="30">
        <f t="shared" si="16"/>
        <v>48.54</v>
      </c>
      <c r="P168" s="14">
        <f ca="1">(NO1_15min!N8)*D168*0.5</f>
        <v>127.5</v>
      </c>
    </row>
    <row r="169" spans="1:16" x14ac:dyDescent="0.25">
      <c r="A169" s="1" t="s">
        <v>154</v>
      </c>
      <c r="B169" s="4">
        <f t="shared" si="19"/>
        <v>40848.166666666686</v>
      </c>
      <c r="C169" s="4">
        <f t="shared" si="13"/>
        <v>40848.187500000022</v>
      </c>
      <c r="D169" s="5">
        <v>6</v>
      </c>
      <c r="E169" s="5">
        <v>2</v>
      </c>
      <c r="F169" s="5">
        <f t="shared" si="18"/>
        <v>2.6486486486486487</v>
      </c>
      <c r="L169" s="19">
        <f>VLOOKUP(B169,'SP1 Prices Hour'!$C$2:$D$49,2)</f>
        <v>34.42</v>
      </c>
      <c r="M169" s="19">
        <f t="shared" si="15"/>
        <v>109.26</v>
      </c>
      <c r="N169" s="35">
        <f ca="1">D169*(E169+SP1_15Min!N9)*0.5</f>
        <v>165.14999999999998</v>
      </c>
      <c r="O169" s="30">
        <f t="shared" si="16"/>
        <v>103.26</v>
      </c>
      <c r="P169" s="14">
        <f ca="1">(NO1_15min!N9)*D169*0.5</f>
        <v>142.755</v>
      </c>
    </row>
    <row r="170" spans="1:16" x14ac:dyDescent="0.25">
      <c r="A170" s="1" t="s">
        <v>154</v>
      </c>
      <c r="B170" s="4">
        <f t="shared" si="19"/>
        <v>40848.187500000022</v>
      </c>
      <c r="C170" s="4">
        <f t="shared" si="13"/>
        <v>40848.208333333358</v>
      </c>
      <c r="D170" s="5">
        <v>5</v>
      </c>
      <c r="E170" s="5">
        <v>2.2000000000000002</v>
      </c>
      <c r="F170" s="5">
        <f t="shared" si="18"/>
        <v>2.4279279279279282</v>
      </c>
      <c r="L170" s="19">
        <f>VLOOKUP(B170,'SP1 Prices Hour'!$C$2:$D$49,2)</f>
        <v>34.42</v>
      </c>
      <c r="M170" s="19">
        <f t="shared" si="15"/>
        <v>91.550000000000011</v>
      </c>
      <c r="N170" s="35">
        <f ca="1">D170*(E170+SP1_15Min!N10)*0.5</f>
        <v>103.28750000000001</v>
      </c>
      <c r="O170" s="30">
        <f t="shared" si="16"/>
        <v>86.050000000000011</v>
      </c>
      <c r="P170" s="14">
        <f ca="1">(NO1_15min!N10)*D170*0.5</f>
        <v>96.274999999999991</v>
      </c>
    </row>
    <row r="171" spans="1:16" x14ac:dyDescent="0.25">
      <c r="A171" s="1" t="s">
        <v>154</v>
      </c>
      <c r="B171" s="4">
        <f t="shared" si="19"/>
        <v>40848.208333333358</v>
      </c>
      <c r="C171" s="4">
        <f t="shared" si="13"/>
        <v>40848.229166666693</v>
      </c>
      <c r="D171" s="5">
        <v>4</v>
      </c>
      <c r="E171" s="5">
        <v>2.4</v>
      </c>
      <c r="F171" s="5">
        <f t="shared" si="18"/>
        <v>2.1189189189189186</v>
      </c>
      <c r="L171" s="19">
        <f>VLOOKUP(B171,'SP1 Prices Hour'!$C$2:$D$49,2)</f>
        <v>37.06</v>
      </c>
      <c r="M171" s="19">
        <f t="shared" si="15"/>
        <v>78.92</v>
      </c>
      <c r="N171" s="35">
        <f ca="1">D171*(E171+SP1_15Min!N11)*0.5</f>
        <v>107.62</v>
      </c>
      <c r="O171" s="30">
        <f t="shared" si="16"/>
        <v>74.12</v>
      </c>
      <c r="P171" s="14">
        <f ca="1">(NO1_15min!N11)*D171*0.5</f>
        <v>33.269999999999996</v>
      </c>
    </row>
    <row r="172" spans="1:16" x14ac:dyDescent="0.25">
      <c r="A172" s="1" t="s">
        <v>154</v>
      </c>
      <c r="B172" s="4">
        <f t="shared" si="19"/>
        <v>40848.229166666693</v>
      </c>
      <c r="C172" s="4">
        <f t="shared" si="13"/>
        <v>40848.250000000029</v>
      </c>
      <c r="D172" s="5">
        <v>3</v>
      </c>
      <c r="E172" s="5">
        <v>2.6</v>
      </c>
      <c r="F172" s="5">
        <f t="shared" si="18"/>
        <v>1.7216216216216218</v>
      </c>
      <c r="L172" s="19">
        <f>VLOOKUP(B172,'SP1 Prices Hour'!$C$2:$D$49,2)</f>
        <v>37.06</v>
      </c>
      <c r="M172" s="19">
        <f t="shared" si="15"/>
        <v>59.490000000000009</v>
      </c>
      <c r="N172" s="35">
        <f ca="1">D172*(E172+SP1_15Min!N12)*0.5</f>
        <v>59.872500000000002</v>
      </c>
      <c r="O172" s="30">
        <f t="shared" si="16"/>
        <v>55.59</v>
      </c>
      <c r="P172" s="14">
        <f ca="1">(NO1_15min!N12)*D172*0.5</f>
        <v>72.210000000000008</v>
      </c>
    </row>
    <row r="173" spans="1:16" x14ac:dyDescent="0.25">
      <c r="A173" s="1" t="s">
        <v>154</v>
      </c>
      <c r="B173" s="4">
        <f t="shared" si="19"/>
        <v>40848.250000000029</v>
      </c>
      <c r="C173" s="4">
        <f t="shared" si="13"/>
        <v>40848.270833333365</v>
      </c>
      <c r="D173" s="5">
        <v>6</v>
      </c>
      <c r="E173" s="5">
        <v>2</v>
      </c>
      <c r="F173" s="5">
        <f t="shared" si="18"/>
        <v>2.6486486486486487</v>
      </c>
      <c r="L173" s="19">
        <f>VLOOKUP(B173,'SP1 Prices Hour'!$C$2:$D$49,2)</f>
        <v>40.340000000000003</v>
      </c>
      <c r="M173" s="19">
        <f t="shared" si="15"/>
        <v>127.02000000000001</v>
      </c>
      <c r="N173" s="35">
        <f ca="1">D173*(E173+SP1_15Min!N13)*0.5</f>
        <v>174.87</v>
      </c>
      <c r="O173" s="30">
        <f t="shared" si="16"/>
        <v>121.02000000000001</v>
      </c>
      <c r="P173" s="14">
        <f ca="1">(NO1_15min!N13)*D173*0.5</f>
        <v>193.995</v>
      </c>
    </row>
    <row r="174" spans="1:16" x14ac:dyDescent="0.25">
      <c r="A174" s="1" t="s">
        <v>154</v>
      </c>
      <c r="B174" s="4">
        <f t="shared" si="19"/>
        <v>40848.270833333365</v>
      </c>
      <c r="C174" s="4">
        <f t="shared" si="13"/>
        <v>40848.291666666701</v>
      </c>
      <c r="D174" s="5">
        <v>5</v>
      </c>
      <c r="E174" s="5">
        <v>2.2000000000000002</v>
      </c>
      <c r="F174" s="5">
        <f t="shared" si="18"/>
        <v>2.4279279279279282</v>
      </c>
      <c r="L174" s="19">
        <f>VLOOKUP(B174,'SP1 Prices Hour'!$C$2:$D$49,2)</f>
        <v>40.340000000000003</v>
      </c>
      <c r="M174" s="19">
        <f t="shared" si="15"/>
        <v>106.35000000000002</v>
      </c>
      <c r="N174" s="35">
        <f ca="1">D174*(E174+SP1_15Min!N14)*0.5</f>
        <v>178.5</v>
      </c>
      <c r="O174" s="30">
        <f t="shared" si="16"/>
        <v>100.85000000000001</v>
      </c>
      <c r="P174" s="14">
        <f ca="1">(NO1_15min!N14)*D174*0.5</f>
        <v>142.61250000000001</v>
      </c>
    </row>
    <row r="175" spans="1:16" x14ac:dyDescent="0.25">
      <c r="A175" s="1" t="s">
        <v>154</v>
      </c>
      <c r="B175" s="4">
        <f t="shared" si="19"/>
        <v>40848.291666666701</v>
      </c>
      <c r="C175" s="4">
        <f t="shared" si="13"/>
        <v>40848.312500000036</v>
      </c>
      <c r="D175" s="5">
        <v>4</v>
      </c>
      <c r="E175" s="5">
        <v>2.4</v>
      </c>
      <c r="F175" s="5">
        <f t="shared" si="18"/>
        <v>2.1189189189189186</v>
      </c>
      <c r="L175" s="19">
        <f>VLOOKUP(B175,'SP1 Prices Hour'!$C$2:$D$49,2)</f>
        <v>41.78</v>
      </c>
      <c r="M175" s="19">
        <f t="shared" si="15"/>
        <v>88.36</v>
      </c>
      <c r="N175" s="35">
        <f ca="1">D175*(E175+SP1_15Min!N15)*0.5</f>
        <v>180.93</v>
      </c>
      <c r="O175" s="30">
        <f t="shared" si="16"/>
        <v>83.56</v>
      </c>
      <c r="P175" s="14">
        <f ca="1">(NO1_15min!N15)*D175*0.5</f>
        <v>45.36</v>
      </c>
    </row>
    <row r="176" spans="1:16" x14ac:dyDescent="0.25">
      <c r="A176" s="1" t="s">
        <v>154</v>
      </c>
      <c r="B176" s="4">
        <f t="shared" si="19"/>
        <v>40848.312500000036</v>
      </c>
      <c r="C176" s="4">
        <f t="shared" si="13"/>
        <v>40848.333333333372</v>
      </c>
      <c r="D176" s="5">
        <v>3</v>
      </c>
      <c r="E176" s="5">
        <v>2.6</v>
      </c>
      <c r="F176" s="5">
        <f t="shared" si="18"/>
        <v>1.7216216216216218</v>
      </c>
      <c r="L176" s="19">
        <f>VLOOKUP(B176,'SP1 Prices Hour'!$C$2:$D$49,2)</f>
        <v>41.78</v>
      </c>
      <c r="M176" s="19">
        <f t="shared" si="15"/>
        <v>66.570000000000007</v>
      </c>
      <c r="N176" s="35">
        <f ca="1">D176*(E176+SP1_15Min!N16)*0.5</f>
        <v>103.13999999999999</v>
      </c>
      <c r="O176" s="30">
        <f t="shared" si="16"/>
        <v>62.67</v>
      </c>
      <c r="P176" s="14">
        <f ca="1">(NO1_15min!N16)*D176*0.5</f>
        <v>50.257500000000007</v>
      </c>
    </row>
    <row r="177" spans="1:16" x14ac:dyDescent="0.25">
      <c r="A177" s="1" t="s">
        <v>154</v>
      </c>
      <c r="B177" s="4">
        <f t="shared" si="19"/>
        <v>40848.333333333372</v>
      </c>
      <c r="C177" s="4">
        <f t="shared" si="13"/>
        <v>40848.354166666708</v>
      </c>
      <c r="D177" s="5">
        <v>6</v>
      </c>
      <c r="E177" s="5">
        <v>2</v>
      </c>
      <c r="F177" s="5">
        <f t="shared" si="18"/>
        <v>2.6486486486486487</v>
      </c>
      <c r="L177" s="19">
        <f>VLOOKUP(B177,'SP1 Prices Hour'!$C$2:$D$49,2)</f>
        <v>42.67</v>
      </c>
      <c r="M177" s="19">
        <f t="shared" si="15"/>
        <v>134.01</v>
      </c>
      <c r="N177" s="35">
        <f ca="1">D177*(E177+SP1_15Min!N17)*0.5</f>
        <v>201.29999999999998</v>
      </c>
      <c r="O177" s="30">
        <f t="shared" si="16"/>
        <v>128.01</v>
      </c>
      <c r="P177" s="14">
        <f ca="1">(NO1_15min!N17)*D177*0.5</f>
        <v>146.19</v>
      </c>
    </row>
    <row r="178" spans="1:16" x14ac:dyDescent="0.25">
      <c r="A178" s="1" t="s">
        <v>154</v>
      </c>
      <c r="B178" s="4">
        <f t="shared" si="19"/>
        <v>40848.354166666708</v>
      </c>
      <c r="C178" s="4">
        <f t="shared" ref="C178:C208" si="20">B178+TIME(0,30,0)</f>
        <v>40848.375000000044</v>
      </c>
      <c r="D178" s="5">
        <v>5</v>
      </c>
      <c r="E178" s="5">
        <v>2.2000000000000002</v>
      </c>
      <c r="F178" s="5">
        <f t="shared" si="18"/>
        <v>2.4279279279279282</v>
      </c>
      <c r="L178" s="19">
        <f>VLOOKUP(B178,'SP1 Prices Hour'!$C$2:$D$49,2)</f>
        <v>42.67</v>
      </c>
      <c r="M178" s="19">
        <f t="shared" ref="M178:M208" si="21">D178*(L178+E178)*0.5</f>
        <v>112.17500000000001</v>
      </c>
      <c r="N178" s="35">
        <f ca="1">D178*(E178+SP1_15Min!N18)*0.5</f>
        <v>53.9</v>
      </c>
      <c r="O178" s="30">
        <f t="shared" ref="O178:O241" si="22">L178*D178*0.5</f>
        <v>106.67500000000001</v>
      </c>
      <c r="P178" s="14">
        <f ca="1">(NO1_15min!N18)*D178*0.5</f>
        <v>168.95</v>
      </c>
    </row>
    <row r="179" spans="1:16" x14ac:dyDescent="0.25">
      <c r="A179" s="1" t="s">
        <v>154</v>
      </c>
      <c r="B179" s="4">
        <f t="shared" si="19"/>
        <v>40848.375000000044</v>
      </c>
      <c r="C179" s="4">
        <f t="shared" si="20"/>
        <v>40848.395833333379</v>
      </c>
      <c r="D179" s="5">
        <v>4</v>
      </c>
      <c r="E179" s="5">
        <v>2.4</v>
      </c>
      <c r="F179" s="5">
        <f t="shared" si="18"/>
        <v>2.1189189189189186</v>
      </c>
      <c r="L179" s="19">
        <f>VLOOKUP(B179,'SP1 Prices Hour'!$C$2:$D$49,2)</f>
        <v>42.83</v>
      </c>
      <c r="M179" s="19">
        <f t="shared" si="21"/>
        <v>90.46</v>
      </c>
      <c r="N179" s="35">
        <f ca="1">D179*(E179+SP1_15Min!N19)*0.5</f>
        <v>121.99</v>
      </c>
      <c r="O179" s="30">
        <f t="shared" si="22"/>
        <v>85.66</v>
      </c>
      <c r="P179" s="14">
        <f ca="1">(NO1_15min!N19)*D179*0.5</f>
        <v>97.449999999999989</v>
      </c>
    </row>
    <row r="180" spans="1:16" x14ac:dyDescent="0.25">
      <c r="A180" s="1" t="s">
        <v>154</v>
      </c>
      <c r="B180" s="4">
        <f t="shared" si="19"/>
        <v>40848.395833333379</v>
      </c>
      <c r="C180" s="4">
        <f t="shared" si="20"/>
        <v>40848.416666666715</v>
      </c>
      <c r="D180" s="5">
        <v>3</v>
      </c>
      <c r="E180" s="5">
        <v>2.6</v>
      </c>
      <c r="F180" s="5">
        <f t="shared" si="18"/>
        <v>1.7216216216216218</v>
      </c>
      <c r="L180" s="19">
        <f>VLOOKUP(B180,'SP1 Prices Hour'!$C$2:$D$49,2)</f>
        <v>42.83</v>
      </c>
      <c r="M180" s="19">
        <f t="shared" si="21"/>
        <v>68.144999999999996</v>
      </c>
      <c r="N180" s="35">
        <f ca="1">D180*(E180+SP1_15Min!N20)*0.5</f>
        <v>117.53249999999998</v>
      </c>
      <c r="O180" s="30">
        <f t="shared" si="22"/>
        <v>64.245000000000005</v>
      </c>
      <c r="P180" s="14">
        <f ca="1">(NO1_15min!N20)*D180*0.5</f>
        <v>125.76</v>
      </c>
    </row>
    <row r="181" spans="1:16" x14ac:dyDescent="0.25">
      <c r="A181" s="1" t="s">
        <v>154</v>
      </c>
      <c r="B181" s="4">
        <f t="shared" si="19"/>
        <v>40848.416666666715</v>
      </c>
      <c r="C181" s="4">
        <f t="shared" si="20"/>
        <v>40848.437500000051</v>
      </c>
      <c r="D181" s="5">
        <v>6</v>
      </c>
      <c r="E181" s="5">
        <v>2</v>
      </c>
      <c r="F181" s="5">
        <f t="shared" si="18"/>
        <v>2.6486486486486487</v>
      </c>
      <c r="L181" s="19">
        <f>VLOOKUP(B181,'SP1 Prices Hour'!$C$2:$D$49,2)</f>
        <v>42.21</v>
      </c>
      <c r="M181" s="19">
        <f t="shared" si="21"/>
        <v>132.63</v>
      </c>
      <c r="N181" s="35">
        <f ca="1">D181*(E181+SP1_15Min!N21)*0.5</f>
        <v>253.06499999999997</v>
      </c>
      <c r="O181" s="30">
        <f t="shared" si="22"/>
        <v>126.63</v>
      </c>
      <c r="P181" s="14">
        <f ca="1">(NO1_15min!N21)*D181*0.5</f>
        <v>32.445000000000007</v>
      </c>
    </row>
    <row r="182" spans="1:16" x14ac:dyDescent="0.25">
      <c r="A182" s="1" t="s">
        <v>154</v>
      </c>
      <c r="B182" s="4">
        <f t="shared" si="19"/>
        <v>40848.437500000051</v>
      </c>
      <c r="C182" s="4">
        <f t="shared" si="20"/>
        <v>40848.458333333387</v>
      </c>
      <c r="D182" s="5">
        <v>5</v>
      </c>
      <c r="E182" s="5">
        <v>2.2000000000000002</v>
      </c>
      <c r="F182" s="5">
        <f t="shared" si="18"/>
        <v>2.4279279279279282</v>
      </c>
      <c r="L182" s="19">
        <f>VLOOKUP(B182,'SP1 Prices Hour'!$C$2:$D$49,2)</f>
        <v>42.21</v>
      </c>
      <c r="M182" s="19">
        <f t="shared" si="21"/>
        <v>111.02500000000001</v>
      </c>
      <c r="N182" s="35">
        <f ca="1">D182*(E182+SP1_15Min!N22)*0.5</f>
        <v>31.387499999999999</v>
      </c>
      <c r="O182" s="30">
        <f t="shared" si="22"/>
        <v>105.52500000000001</v>
      </c>
      <c r="P182" s="14">
        <f ca="1">(NO1_15min!N22)*D182*0.5</f>
        <v>147.85</v>
      </c>
    </row>
    <row r="183" spans="1:16" x14ac:dyDescent="0.25">
      <c r="A183" s="1" t="s">
        <v>154</v>
      </c>
      <c r="B183" s="4">
        <f t="shared" si="19"/>
        <v>40848.458333333387</v>
      </c>
      <c r="C183" s="4">
        <f t="shared" si="20"/>
        <v>40848.479166666722</v>
      </c>
      <c r="D183" s="5">
        <v>4</v>
      </c>
      <c r="E183" s="5">
        <v>2.4</v>
      </c>
      <c r="F183" s="5">
        <f t="shared" si="18"/>
        <v>2.1189189189189186</v>
      </c>
      <c r="L183" s="19">
        <f>VLOOKUP(B183,'SP1 Prices Hour'!$C$2:$D$49,2)</f>
        <v>42.14</v>
      </c>
      <c r="M183" s="19">
        <f t="shared" si="21"/>
        <v>89.08</v>
      </c>
      <c r="N183" s="35">
        <f ca="1">D183*(E183+SP1_15Min!N23)*0.5</f>
        <v>182.25</v>
      </c>
      <c r="O183" s="30">
        <f t="shared" si="22"/>
        <v>84.28</v>
      </c>
      <c r="P183" s="14">
        <f ca="1">(NO1_15min!N23)*D183*0.5</f>
        <v>174.32999999999998</v>
      </c>
    </row>
    <row r="184" spans="1:16" x14ac:dyDescent="0.25">
      <c r="A184" s="1" t="s">
        <v>154</v>
      </c>
      <c r="B184" s="4">
        <f t="shared" si="19"/>
        <v>40848.479166666722</v>
      </c>
      <c r="C184" s="4">
        <f t="shared" si="20"/>
        <v>40848.500000000058</v>
      </c>
      <c r="D184" s="5">
        <v>3</v>
      </c>
      <c r="E184" s="5">
        <v>2.6</v>
      </c>
      <c r="F184" s="5">
        <f t="shared" si="18"/>
        <v>1.7216216216216218</v>
      </c>
      <c r="L184" s="19">
        <f>VLOOKUP(B184,'SP1 Prices Hour'!$C$2:$D$49,2)</f>
        <v>42.14</v>
      </c>
      <c r="M184" s="19">
        <f t="shared" si="21"/>
        <v>67.11</v>
      </c>
      <c r="N184" s="35">
        <f ca="1">D184*(E184+SP1_15Min!N24)*0.5</f>
        <v>111.315</v>
      </c>
      <c r="O184" s="30">
        <f t="shared" si="22"/>
        <v>63.21</v>
      </c>
      <c r="P184" s="14">
        <f ca="1">(NO1_15min!N24)*D184*0.5</f>
        <v>93.254999999999995</v>
      </c>
    </row>
    <row r="185" spans="1:16" x14ac:dyDescent="0.25">
      <c r="A185" s="1" t="s">
        <v>154</v>
      </c>
      <c r="B185" s="4">
        <f t="shared" si="19"/>
        <v>40848.500000000058</v>
      </c>
      <c r="C185" s="4">
        <f t="shared" si="20"/>
        <v>40848.520833333394</v>
      </c>
      <c r="D185" s="5">
        <v>6</v>
      </c>
      <c r="E185" s="5">
        <v>2</v>
      </c>
      <c r="F185" s="5">
        <f t="shared" si="18"/>
        <v>2.6486486486486487</v>
      </c>
      <c r="L185" s="19">
        <f>VLOOKUP(B185,'SP1 Prices Hour'!$C$2:$D$49,2)</f>
        <v>41.82</v>
      </c>
      <c r="M185" s="19">
        <f t="shared" si="21"/>
        <v>131.46</v>
      </c>
      <c r="N185" s="35">
        <f ca="1">D185*(E185+SP1_15Min!N25)*0.5</f>
        <v>88.320000000000007</v>
      </c>
      <c r="O185" s="30">
        <f t="shared" si="22"/>
        <v>125.46000000000001</v>
      </c>
      <c r="P185" s="14">
        <f ca="1">(NO1_15min!N25)*D185*0.5</f>
        <v>42.674999999999997</v>
      </c>
    </row>
    <row r="186" spans="1:16" x14ac:dyDescent="0.25">
      <c r="A186" s="1" t="s">
        <v>154</v>
      </c>
      <c r="B186" s="4">
        <f t="shared" si="19"/>
        <v>40848.520833333394</v>
      </c>
      <c r="C186" s="4">
        <f t="shared" si="20"/>
        <v>40848.54166666673</v>
      </c>
      <c r="D186" s="5">
        <v>5</v>
      </c>
      <c r="E186" s="5">
        <v>2.2000000000000002</v>
      </c>
      <c r="F186" s="5">
        <f t="shared" si="18"/>
        <v>2.4279279279279282</v>
      </c>
      <c r="L186" s="19">
        <f>VLOOKUP(B186,'SP1 Prices Hour'!$C$2:$D$49,2)</f>
        <v>41.82</v>
      </c>
      <c r="M186" s="19">
        <f t="shared" si="21"/>
        <v>110.05000000000001</v>
      </c>
      <c r="N186" s="35">
        <f ca="1">D186*(E186+SP1_15Min!N26)*0.5</f>
        <v>23.487499999999997</v>
      </c>
      <c r="O186" s="30">
        <f t="shared" si="22"/>
        <v>104.55</v>
      </c>
      <c r="P186" s="14">
        <f ca="1">(NO1_15min!N26)*D186*0.5</f>
        <v>110.96250000000001</v>
      </c>
    </row>
    <row r="187" spans="1:16" x14ac:dyDescent="0.25">
      <c r="A187" s="1" t="s">
        <v>154</v>
      </c>
      <c r="B187" s="4">
        <f t="shared" si="19"/>
        <v>40848.54166666673</v>
      </c>
      <c r="C187" s="4">
        <f t="shared" si="20"/>
        <v>40848.562500000065</v>
      </c>
      <c r="D187" s="5">
        <v>4</v>
      </c>
      <c r="E187" s="5">
        <v>2.4</v>
      </c>
      <c r="F187" s="5">
        <f t="shared" si="18"/>
        <v>2.1189189189189186</v>
      </c>
      <c r="L187" s="19">
        <f>VLOOKUP(B187,'SP1 Prices Hour'!$C$2:$D$49,2)</f>
        <v>41.45</v>
      </c>
      <c r="M187" s="19">
        <f t="shared" si="21"/>
        <v>87.7</v>
      </c>
      <c r="N187" s="35">
        <f ca="1">D187*(E187+SP1_15Min!N27)*0.5</f>
        <v>105.63</v>
      </c>
      <c r="O187" s="30">
        <f t="shared" si="22"/>
        <v>82.9</v>
      </c>
      <c r="P187" s="14">
        <f ca="1">(NO1_15min!N27)*D187*0.5</f>
        <v>99.01</v>
      </c>
    </row>
    <row r="188" spans="1:16" x14ac:dyDescent="0.25">
      <c r="A188" s="1" t="s">
        <v>154</v>
      </c>
      <c r="B188" s="4">
        <f t="shared" si="19"/>
        <v>40848.562500000065</v>
      </c>
      <c r="C188" s="4">
        <f t="shared" si="20"/>
        <v>40848.583333333401</v>
      </c>
      <c r="D188" s="5">
        <v>3</v>
      </c>
      <c r="E188" s="5">
        <v>2.6</v>
      </c>
      <c r="F188" s="5">
        <f t="shared" si="18"/>
        <v>1.7216216216216218</v>
      </c>
      <c r="L188" s="19">
        <f>VLOOKUP(B188,'SP1 Prices Hour'!$C$2:$D$49,2)</f>
        <v>41.45</v>
      </c>
      <c r="M188" s="19">
        <f t="shared" si="21"/>
        <v>66.075000000000003</v>
      </c>
      <c r="N188" s="35">
        <f ca="1">D188*(E188+SP1_15Min!N28)*0.5</f>
        <v>70.62</v>
      </c>
      <c r="O188" s="30">
        <f t="shared" si="22"/>
        <v>62.175000000000004</v>
      </c>
      <c r="P188" s="14">
        <f ca="1">(NO1_15min!N28)*D188*0.5</f>
        <v>46.59</v>
      </c>
    </row>
    <row r="189" spans="1:16" x14ac:dyDescent="0.25">
      <c r="A189" s="1" t="s">
        <v>154</v>
      </c>
      <c r="B189" s="4">
        <f t="shared" si="19"/>
        <v>40848.583333333401</v>
      </c>
      <c r="C189" s="4">
        <f t="shared" si="20"/>
        <v>40848.604166666737</v>
      </c>
      <c r="D189" s="5">
        <v>6</v>
      </c>
      <c r="E189" s="5">
        <v>2</v>
      </c>
      <c r="F189" s="5">
        <f t="shared" si="18"/>
        <v>2.6486486486486487</v>
      </c>
      <c r="L189" s="19">
        <f>VLOOKUP(B189,'SP1 Prices Hour'!$C$2:$D$49,2)</f>
        <v>41.25</v>
      </c>
      <c r="M189" s="19">
        <f t="shared" si="21"/>
        <v>129.75</v>
      </c>
      <c r="N189" s="35">
        <f ca="1">D189*(E189+SP1_15Min!N29)*0.5</f>
        <v>186.20999999999998</v>
      </c>
      <c r="O189" s="30">
        <f t="shared" si="22"/>
        <v>123.75</v>
      </c>
      <c r="P189" s="14">
        <f ca="1">(NO1_15min!N29)*D189*0.5</f>
        <v>91.545000000000002</v>
      </c>
    </row>
    <row r="190" spans="1:16" x14ac:dyDescent="0.25">
      <c r="A190" s="1" t="s">
        <v>154</v>
      </c>
      <c r="B190" s="4">
        <f t="shared" si="19"/>
        <v>40848.604166666737</v>
      </c>
      <c r="C190" s="4">
        <f t="shared" si="20"/>
        <v>40848.625000000073</v>
      </c>
      <c r="D190" s="5">
        <v>5</v>
      </c>
      <c r="E190" s="5">
        <v>2.2000000000000002</v>
      </c>
      <c r="F190" s="5">
        <f t="shared" si="18"/>
        <v>2.4279279279279282</v>
      </c>
      <c r="L190" s="19">
        <f>VLOOKUP(B190,'SP1 Prices Hour'!$C$2:$D$49,2)</f>
        <v>41.25</v>
      </c>
      <c r="M190" s="19">
        <f t="shared" si="21"/>
        <v>108.625</v>
      </c>
      <c r="N190" s="35">
        <f ca="1">D190*(E190+SP1_15Min!N30)*0.5</f>
        <v>180.65</v>
      </c>
      <c r="O190" s="30">
        <f t="shared" si="22"/>
        <v>103.125</v>
      </c>
      <c r="P190" s="14">
        <f ca="1">(NO1_15min!N30)*D190*0.5</f>
        <v>66.3125</v>
      </c>
    </row>
    <row r="191" spans="1:16" x14ac:dyDescent="0.25">
      <c r="A191" s="1" t="s">
        <v>154</v>
      </c>
      <c r="B191" s="4">
        <f t="shared" si="19"/>
        <v>40848.625000000073</v>
      </c>
      <c r="C191" s="4">
        <f t="shared" si="20"/>
        <v>40848.645833333409</v>
      </c>
      <c r="D191" s="5">
        <v>4</v>
      </c>
      <c r="E191" s="5">
        <v>2.4</v>
      </c>
      <c r="F191" s="5">
        <f t="shared" si="18"/>
        <v>2.1189189189189186</v>
      </c>
      <c r="L191" s="19">
        <f>VLOOKUP(B191,'SP1 Prices Hour'!$C$2:$D$49,2)</f>
        <v>41.32</v>
      </c>
      <c r="M191" s="19">
        <f t="shared" si="21"/>
        <v>87.44</v>
      </c>
      <c r="N191" s="35">
        <f ca="1">D191*(E191+SP1_15Min!N31)*0.5</f>
        <v>164.20000000000002</v>
      </c>
      <c r="O191" s="30">
        <f t="shared" si="22"/>
        <v>82.64</v>
      </c>
      <c r="P191" s="14">
        <f ca="1">(NO1_15min!N31)*D191*0.5</f>
        <v>176.74</v>
      </c>
    </row>
    <row r="192" spans="1:16" x14ac:dyDescent="0.25">
      <c r="A192" s="1" t="s">
        <v>154</v>
      </c>
      <c r="B192" s="4">
        <f>B191+TIME(0,30,0)</f>
        <v>40848.645833333409</v>
      </c>
      <c r="C192" s="4">
        <f t="shared" si="20"/>
        <v>40848.666666666744</v>
      </c>
      <c r="D192" s="5">
        <v>3</v>
      </c>
      <c r="E192" s="5">
        <v>2.6</v>
      </c>
      <c r="F192" s="5">
        <f t="shared" si="18"/>
        <v>1.7216216216216218</v>
      </c>
      <c r="L192" s="19">
        <f>VLOOKUP(B192,'SP1 Prices Hour'!$C$2:$D$49,2)</f>
        <v>41.32</v>
      </c>
      <c r="M192" s="19">
        <f t="shared" si="21"/>
        <v>65.88</v>
      </c>
      <c r="N192" s="35">
        <f ca="1">D192*(E192+SP1_15Min!N32)*0.5</f>
        <v>106.53749999999999</v>
      </c>
      <c r="O192" s="30">
        <f t="shared" si="22"/>
        <v>61.980000000000004</v>
      </c>
      <c r="P192" s="14">
        <f ca="1">(NO1_15min!N32)*D192*0.5</f>
        <v>59.077500000000001</v>
      </c>
    </row>
    <row r="193" spans="1:16" x14ac:dyDescent="0.25">
      <c r="A193" s="1" t="s">
        <v>154</v>
      </c>
      <c r="B193" s="4">
        <f t="shared" ref="B193:B208" si="23">B192+TIME(0,30,0)</f>
        <v>40848.666666666744</v>
      </c>
      <c r="C193" s="4">
        <f t="shared" si="20"/>
        <v>40848.68750000008</v>
      </c>
      <c r="D193" s="5">
        <v>6</v>
      </c>
      <c r="E193" s="5">
        <v>2</v>
      </c>
      <c r="F193" s="5">
        <f t="shared" si="18"/>
        <v>2.6486486486486487</v>
      </c>
      <c r="L193" s="19">
        <f>VLOOKUP(B193,'SP1 Prices Hour'!$C$2:$D$49,2)</f>
        <v>42.39</v>
      </c>
      <c r="M193" s="19">
        <f t="shared" si="21"/>
        <v>133.17000000000002</v>
      </c>
      <c r="N193" s="35">
        <f ca="1">D193*(E193+SP1_15Min!N33)*0.5</f>
        <v>130.42499999999998</v>
      </c>
      <c r="O193" s="30">
        <f t="shared" si="22"/>
        <v>127.17</v>
      </c>
      <c r="P193" s="14">
        <f ca="1">(NO1_15min!N33)*D193*0.5</f>
        <v>192.79500000000002</v>
      </c>
    </row>
    <row r="194" spans="1:16" x14ac:dyDescent="0.25">
      <c r="A194" s="1" t="s">
        <v>154</v>
      </c>
      <c r="B194" s="4">
        <f t="shared" si="23"/>
        <v>40848.68750000008</v>
      </c>
      <c r="C194" s="4">
        <f t="shared" si="20"/>
        <v>40848.708333333416</v>
      </c>
      <c r="D194" s="5">
        <v>5</v>
      </c>
      <c r="E194" s="5">
        <v>2.2000000000000002</v>
      </c>
      <c r="F194" s="5">
        <f t="shared" si="18"/>
        <v>2.4279279279279282</v>
      </c>
      <c r="L194" s="19">
        <f>VLOOKUP(B194,'SP1 Prices Hour'!$C$2:$D$49,2)</f>
        <v>42.39</v>
      </c>
      <c r="M194" s="19">
        <f t="shared" si="21"/>
        <v>111.47500000000001</v>
      </c>
      <c r="N194" s="35">
        <f ca="1">D194*(E194+SP1_15Min!N34)*0.5</f>
        <v>113.11250000000001</v>
      </c>
      <c r="O194" s="30">
        <f t="shared" si="22"/>
        <v>105.97499999999999</v>
      </c>
      <c r="P194" s="14">
        <f ca="1">(NO1_15min!N34)*D194*0.5</f>
        <v>176</v>
      </c>
    </row>
    <row r="195" spans="1:16" x14ac:dyDescent="0.25">
      <c r="A195" s="1" t="s">
        <v>154</v>
      </c>
      <c r="B195" s="4">
        <f t="shared" si="23"/>
        <v>40848.708333333416</v>
      </c>
      <c r="C195" s="4">
        <f t="shared" si="20"/>
        <v>40848.729166666752</v>
      </c>
      <c r="D195" s="5">
        <v>4</v>
      </c>
      <c r="E195" s="5">
        <v>2.4</v>
      </c>
      <c r="F195" s="5">
        <f t="shared" si="18"/>
        <v>2.1189189189189186</v>
      </c>
      <c r="L195" s="19">
        <f>VLOOKUP(B195,'SP1 Prices Hour'!$C$2:$D$49,2)</f>
        <v>45.16</v>
      </c>
      <c r="M195" s="19">
        <f t="shared" si="21"/>
        <v>95.11999999999999</v>
      </c>
      <c r="N195" s="35">
        <f ca="1">D195*(E195+SP1_15Min!N35)*0.5</f>
        <v>17.309999999999999</v>
      </c>
      <c r="O195" s="30">
        <f t="shared" si="22"/>
        <v>90.32</v>
      </c>
      <c r="P195" s="14">
        <f ca="1">(NO1_15min!N35)*D195*0.5</f>
        <v>18.18</v>
      </c>
    </row>
    <row r="196" spans="1:16" x14ac:dyDescent="0.25">
      <c r="A196" s="1" t="s">
        <v>154</v>
      </c>
      <c r="B196" s="4">
        <f t="shared" si="23"/>
        <v>40848.729166666752</v>
      </c>
      <c r="C196" s="4">
        <f t="shared" si="20"/>
        <v>40848.750000000087</v>
      </c>
      <c r="D196" s="5">
        <v>3</v>
      </c>
      <c r="E196" s="5">
        <v>2.6</v>
      </c>
      <c r="F196" s="5">
        <f t="shared" si="18"/>
        <v>1.7216216216216218</v>
      </c>
      <c r="L196" s="19">
        <f>VLOOKUP(B196,'SP1 Prices Hour'!$C$2:$D$49,2)</f>
        <v>45.16</v>
      </c>
      <c r="M196" s="19">
        <f t="shared" si="21"/>
        <v>71.64</v>
      </c>
      <c r="N196" s="35">
        <f ca="1">D196*(E196+SP1_15Min!N36)*0.5</f>
        <v>64.822500000000005</v>
      </c>
      <c r="O196" s="30">
        <f t="shared" si="22"/>
        <v>67.739999999999995</v>
      </c>
      <c r="P196" s="14">
        <f ca="1">(NO1_15min!N36)*D196*0.5</f>
        <v>64.23</v>
      </c>
    </row>
    <row r="197" spans="1:16" x14ac:dyDescent="0.25">
      <c r="A197" s="1" t="s">
        <v>154</v>
      </c>
      <c r="B197" s="4">
        <f t="shared" si="23"/>
        <v>40848.750000000087</v>
      </c>
      <c r="C197" s="4">
        <f t="shared" si="20"/>
        <v>40848.770833333423</v>
      </c>
      <c r="D197" s="5">
        <v>6</v>
      </c>
      <c r="E197" s="5">
        <v>2</v>
      </c>
      <c r="F197" s="5">
        <f t="shared" si="18"/>
        <v>2.6486486486486487</v>
      </c>
      <c r="L197" s="19">
        <f>VLOOKUP(B197,'SP1 Prices Hour'!$C$2:$D$49,2)</f>
        <v>44.57</v>
      </c>
      <c r="M197" s="19">
        <f t="shared" si="21"/>
        <v>139.71</v>
      </c>
      <c r="N197" s="35">
        <f ca="1">D197*(E197+SP1_15Min!N37)*0.5</f>
        <v>149.85</v>
      </c>
      <c r="O197" s="30">
        <f t="shared" si="22"/>
        <v>133.71</v>
      </c>
      <c r="P197" s="14">
        <f ca="1">(NO1_15min!N37)*D197*0.5</f>
        <v>235.30500000000001</v>
      </c>
    </row>
    <row r="198" spans="1:16" x14ac:dyDescent="0.25">
      <c r="A198" s="1" t="s">
        <v>154</v>
      </c>
      <c r="B198" s="4">
        <f t="shared" si="23"/>
        <v>40848.770833333423</v>
      </c>
      <c r="C198" s="4">
        <f t="shared" si="20"/>
        <v>40848.791666666759</v>
      </c>
      <c r="D198" s="5">
        <v>5</v>
      </c>
      <c r="E198" s="5">
        <v>2.2000000000000002</v>
      </c>
      <c r="F198" s="5">
        <f t="shared" si="18"/>
        <v>2.4279279279279282</v>
      </c>
      <c r="L198" s="19">
        <f>VLOOKUP(B198,'SP1 Prices Hour'!$C$2:$D$49,2)</f>
        <v>44.57</v>
      </c>
      <c r="M198" s="19">
        <f t="shared" si="21"/>
        <v>116.92500000000001</v>
      </c>
      <c r="N198" s="35">
        <f ca="1">D198*(E198+SP1_15Min!N38)*0.5</f>
        <v>55.024999999999991</v>
      </c>
      <c r="O198" s="30">
        <f t="shared" si="22"/>
        <v>111.425</v>
      </c>
      <c r="P198" s="14">
        <f ca="1">(NO1_15min!N38)*D198*0.5</f>
        <v>180.2</v>
      </c>
    </row>
    <row r="199" spans="1:16" x14ac:dyDescent="0.25">
      <c r="A199" s="1" t="s">
        <v>154</v>
      </c>
      <c r="B199" s="4">
        <f t="shared" si="23"/>
        <v>40848.791666666759</v>
      </c>
      <c r="C199" s="4">
        <f t="shared" si="20"/>
        <v>40848.812500000095</v>
      </c>
      <c r="D199" s="5">
        <v>4</v>
      </c>
      <c r="E199" s="5">
        <v>2.4</v>
      </c>
      <c r="F199" s="5">
        <f t="shared" si="18"/>
        <v>2.1189189189189186</v>
      </c>
      <c r="L199" s="19">
        <f>VLOOKUP(B199,'SP1 Prices Hour'!$C$2:$D$49,2)</f>
        <v>42.87</v>
      </c>
      <c r="M199" s="19">
        <f t="shared" si="21"/>
        <v>90.539999999999992</v>
      </c>
      <c r="N199" s="35">
        <f ca="1">D199*(E199+SP1_15Min!N39)*0.5</f>
        <v>123.00999999999999</v>
      </c>
      <c r="O199" s="30">
        <f t="shared" si="22"/>
        <v>85.74</v>
      </c>
      <c r="P199" s="14">
        <f ca="1">(NO1_15min!N39)*D199*0.5</f>
        <v>102.97</v>
      </c>
    </row>
    <row r="200" spans="1:16" x14ac:dyDescent="0.25">
      <c r="A200" s="1" t="s">
        <v>154</v>
      </c>
      <c r="B200" s="4">
        <f t="shared" si="23"/>
        <v>40848.812500000095</v>
      </c>
      <c r="C200" s="4">
        <f t="shared" si="20"/>
        <v>40848.83333333343</v>
      </c>
      <c r="D200" s="5">
        <v>3</v>
      </c>
      <c r="E200" s="5">
        <v>2.6</v>
      </c>
      <c r="F200" s="5">
        <f t="shared" si="18"/>
        <v>1.7216216216216218</v>
      </c>
      <c r="L200" s="19">
        <f>VLOOKUP(B200,'SP1 Prices Hour'!$C$2:$D$49,2)</f>
        <v>42.87</v>
      </c>
      <c r="M200" s="19">
        <f t="shared" si="21"/>
        <v>68.204999999999998</v>
      </c>
      <c r="N200" s="35">
        <f ca="1">D200*(E200+SP1_15Min!N40)*0.5</f>
        <v>94.222499999999997</v>
      </c>
      <c r="O200" s="30">
        <f t="shared" si="22"/>
        <v>64.304999999999993</v>
      </c>
      <c r="P200" s="14">
        <f ca="1">(NO1_15min!N40)*D200*0.5</f>
        <v>45.3825</v>
      </c>
    </row>
    <row r="201" spans="1:16" x14ac:dyDescent="0.25">
      <c r="A201" s="1" t="s">
        <v>154</v>
      </c>
      <c r="B201" s="4">
        <f t="shared" si="23"/>
        <v>40848.83333333343</v>
      </c>
      <c r="C201" s="4">
        <f t="shared" si="20"/>
        <v>40848.854166666766</v>
      </c>
      <c r="D201" s="5">
        <v>6</v>
      </c>
      <c r="E201" s="5">
        <v>2</v>
      </c>
      <c r="F201" s="5">
        <f t="shared" si="18"/>
        <v>2.6486486486486487</v>
      </c>
      <c r="L201" s="19">
        <f>VLOOKUP(B201,'SP1 Prices Hour'!$C$2:$D$49,2)</f>
        <v>40.99</v>
      </c>
      <c r="M201" s="19">
        <f t="shared" si="21"/>
        <v>128.97</v>
      </c>
      <c r="N201" s="35">
        <f ca="1">D201*(E201+SP1_15Min!N41)*0.5</f>
        <v>197.10000000000002</v>
      </c>
      <c r="O201" s="30">
        <f t="shared" si="22"/>
        <v>122.97</v>
      </c>
      <c r="P201" s="14">
        <f ca="1">(NO1_15min!N41)*D201*0.5</f>
        <v>160.33499999999998</v>
      </c>
    </row>
    <row r="202" spans="1:16" x14ac:dyDescent="0.25">
      <c r="A202" s="1" t="s">
        <v>154</v>
      </c>
      <c r="B202" s="4">
        <f t="shared" si="23"/>
        <v>40848.854166666766</v>
      </c>
      <c r="C202" s="4">
        <f t="shared" si="20"/>
        <v>40848.875000000102</v>
      </c>
      <c r="D202" s="5">
        <v>5</v>
      </c>
      <c r="E202" s="5">
        <v>2.2000000000000002</v>
      </c>
      <c r="F202" s="5">
        <f t="shared" si="18"/>
        <v>2.4279279279279282</v>
      </c>
      <c r="L202" s="19">
        <f>VLOOKUP(B202,'SP1 Prices Hour'!$C$2:$D$49,2)</f>
        <v>40.99</v>
      </c>
      <c r="M202" s="19">
        <f t="shared" si="21"/>
        <v>107.97500000000001</v>
      </c>
      <c r="N202" s="35">
        <f ca="1">D202*(E202+SP1_15Min!N42)*0.5</f>
        <v>178.53750000000002</v>
      </c>
      <c r="O202" s="30">
        <f t="shared" si="22"/>
        <v>102.47500000000001</v>
      </c>
      <c r="P202" s="14">
        <f ca="1">(NO1_15min!N42)*D202*0.5</f>
        <v>141.4</v>
      </c>
    </row>
    <row r="203" spans="1:16" x14ac:dyDescent="0.25">
      <c r="A203" s="1" t="s">
        <v>154</v>
      </c>
      <c r="B203" s="4">
        <f t="shared" si="23"/>
        <v>40848.875000000102</v>
      </c>
      <c r="C203" s="4">
        <f t="shared" si="20"/>
        <v>40848.895833333438</v>
      </c>
      <c r="D203" s="5">
        <v>4</v>
      </c>
      <c r="E203" s="5">
        <v>2.4</v>
      </c>
      <c r="F203" s="5">
        <f t="shared" si="18"/>
        <v>2.1189189189189186</v>
      </c>
      <c r="L203" s="19">
        <f>VLOOKUP(B203,'SP1 Prices Hour'!$C$2:$D$49,2)</f>
        <v>40.299999999999997</v>
      </c>
      <c r="M203" s="19">
        <f t="shared" si="21"/>
        <v>85.399999999999991</v>
      </c>
      <c r="N203" s="35">
        <f ca="1">D203*(E203+SP1_15Min!N43)*0.5</f>
        <v>127.8</v>
      </c>
      <c r="O203" s="30">
        <f t="shared" si="22"/>
        <v>80.599999999999994</v>
      </c>
      <c r="P203" s="14">
        <f ca="1">(NO1_15min!N43)*D203*0.5</f>
        <v>80.92</v>
      </c>
    </row>
    <row r="204" spans="1:16" x14ac:dyDescent="0.25">
      <c r="A204" s="1" t="s">
        <v>154</v>
      </c>
      <c r="B204" s="4">
        <f t="shared" si="23"/>
        <v>40848.895833333438</v>
      </c>
      <c r="C204" s="4">
        <f t="shared" si="20"/>
        <v>40848.916666666773</v>
      </c>
      <c r="D204" s="5">
        <v>3</v>
      </c>
      <c r="E204" s="5">
        <v>2.6</v>
      </c>
      <c r="F204" s="5">
        <f t="shared" si="18"/>
        <v>1.7216216216216218</v>
      </c>
      <c r="L204" s="19">
        <f>VLOOKUP(B204,'SP1 Prices Hour'!$C$2:$D$49,2)</f>
        <v>40.299999999999997</v>
      </c>
      <c r="M204" s="19">
        <f t="shared" si="21"/>
        <v>64.349999999999994</v>
      </c>
      <c r="N204" s="35">
        <f ca="1">D204*(E204+SP1_15Min!N44)*0.5</f>
        <v>36.33</v>
      </c>
      <c r="O204" s="30">
        <f t="shared" si="22"/>
        <v>60.449999999999996</v>
      </c>
      <c r="P204" s="14">
        <f ca="1">(NO1_15min!N44)*D204*0.5</f>
        <v>118.38750000000002</v>
      </c>
    </row>
    <row r="205" spans="1:16" x14ac:dyDescent="0.25">
      <c r="A205" s="1" t="s">
        <v>154</v>
      </c>
      <c r="B205" s="4">
        <f t="shared" si="23"/>
        <v>40848.916666666773</v>
      </c>
      <c r="C205" s="4">
        <f t="shared" si="20"/>
        <v>40848.937500000109</v>
      </c>
      <c r="D205" s="5">
        <v>6</v>
      </c>
      <c r="E205" s="5">
        <v>2</v>
      </c>
      <c r="F205" s="5">
        <f t="shared" si="18"/>
        <v>2.6486486486486487</v>
      </c>
      <c r="L205" s="19">
        <f>VLOOKUP(B205,'SP1 Prices Hour'!$C$2:$D$49,2)</f>
        <v>39.04</v>
      </c>
      <c r="M205" s="19">
        <f t="shared" si="21"/>
        <v>123.12</v>
      </c>
      <c r="N205" s="35">
        <f ca="1">D205*(E205+SP1_15Min!N45)*0.5</f>
        <v>193.875</v>
      </c>
      <c r="O205" s="30">
        <f t="shared" si="22"/>
        <v>117.12</v>
      </c>
      <c r="P205" s="14">
        <f ca="1">(NO1_15min!N45)*D205*0.5</f>
        <v>204.16500000000002</v>
      </c>
    </row>
    <row r="206" spans="1:16" x14ac:dyDescent="0.25">
      <c r="A206" s="1" t="s">
        <v>154</v>
      </c>
      <c r="B206" s="4">
        <f t="shared" si="23"/>
        <v>40848.937500000109</v>
      </c>
      <c r="C206" s="4">
        <f t="shared" si="20"/>
        <v>40848.958333333445</v>
      </c>
      <c r="D206" s="5">
        <v>5</v>
      </c>
      <c r="E206" s="5">
        <v>2.2000000000000002</v>
      </c>
      <c r="F206" s="5">
        <f t="shared" si="18"/>
        <v>2.4279279279279282</v>
      </c>
      <c r="L206" s="19">
        <f>VLOOKUP(B206,'SP1 Prices Hour'!$C$2:$D$49,2)</f>
        <v>39.04</v>
      </c>
      <c r="M206" s="19">
        <f t="shared" si="21"/>
        <v>103.10000000000001</v>
      </c>
      <c r="N206" s="35">
        <f ca="1">D206*(E206+SP1_15Min!N46)*0.5</f>
        <v>180</v>
      </c>
      <c r="O206" s="30">
        <f t="shared" si="22"/>
        <v>97.6</v>
      </c>
      <c r="P206" s="14">
        <f ca="1">(NO1_15min!N46)*D206*0.5</f>
        <v>37.224999999999994</v>
      </c>
    </row>
    <row r="207" spans="1:16" x14ac:dyDescent="0.25">
      <c r="A207" s="1" t="s">
        <v>154</v>
      </c>
      <c r="B207" s="4">
        <f t="shared" si="23"/>
        <v>40848.958333333445</v>
      </c>
      <c r="C207" s="4">
        <f t="shared" si="20"/>
        <v>40848.979166666781</v>
      </c>
      <c r="D207" s="5">
        <v>4</v>
      </c>
      <c r="E207" s="5">
        <v>2.4</v>
      </c>
      <c r="F207" s="5">
        <f t="shared" si="18"/>
        <v>2.1189189189189186</v>
      </c>
      <c r="L207" s="19">
        <f>VLOOKUP(B207,'SP1 Prices Hour'!$C$2:$D$49,2)</f>
        <v>37.21</v>
      </c>
      <c r="M207" s="19">
        <f t="shared" si="21"/>
        <v>79.22</v>
      </c>
      <c r="N207" s="35">
        <f ca="1">D207*(E207+SP1_15Min!N47)*0.5</f>
        <v>143.33000000000001</v>
      </c>
      <c r="O207" s="30">
        <f t="shared" si="22"/>
        <v>74.42</v>
      </c>
      <c r="P207" s="14">
        <f ca="1">(NO1_15min!N47)*D207*0.5</f>
        <v>82.99</v>
      </c>
    </row>
    <row r="208" spans="1:16" x14ac:dyDescent="0.25">
      <c r="A208" s="1" t="s">
        <v>154</v>
      </c>
      <c r="B208" s="4">
        <f t="shared" si="23"/>
        <v>40848.979166666781</v>
      </c>
      <c r="C208" s="4">
        <f t="shared" si="20"/>
        <v>40849.000000000116</v>
      </c>
      <c r="D208" s="5">
        <v>3</v>
      </c>
      <c r="E208" s="5">
        <v>2.6</v>
      </c>
      <c r="F208" s="5">
        <f t="shared" si="18"/>
        <v>1.7216216216216218</v>
      </c>
      <c r="L208" s="19">
        <f>VLOOKUP(B208,'SP1 Prices Hour'!$C$2:$D$49,2)</f>
        <v>37.21</v>
      </c>
      <c r="M208" s="19">
        <f t="shared" si="21"/>
        <v>59.715000000000003</v>
      </c>
      <c r="N208" s="35">
        <f ca="1">D208*(E208+SP1_15Min!N48)*0.5</f>
        <v>95.175000000000011</v>
      </c>
      <c r="O208" s="30">
        <f t="shared" si="22"/>
        <v>55.814999999999998</v>
      </c>
      <c r="P208" s="14">
        <f ca="1">(NO1_15min!N48)*D208*0.5</f>
        <v>34.087499999999999</v>
      </c>
    </row>
    <row r="209" spans="1:20" x14ac:dyDescent="0.25">
      <c r="A209" s="1" t="s">
        <v>155</v>
      </c>
      <c r="B209" s="4">
        <v>40868</v>
      </c>
      <c r="C209" s="4">
        <f>B209+TIME(0,30,0)</f>
        <v>40868.020833333336</v>
      </c>
      <c r="D209" s="5">
        <v>6</v>
      </c>
      <c r="E209" s="5">
        <v>2</v>
      </c>
      <c r="F209" s="5">
        <f>E209*(D209/$I$46)</f>
        <v>2.6666666666666665</v>
      </c>
      <c r="L209" s="19">
        <f>VLOOKUP(B209,'SP1 Prices Hour'!$C$2:$D$73,2)</f>
        <v>40.1604215219377</v>
      </c>
      <c r="M209" s="19">
        <f>D209*(L209+E209)*0.5</f>
        <v>126.48126456581309</v>
      </c>
      <c r="O209" s="30">
        <f t="shared" si="22"/>
        <v>120.48126456581309</v>
      </c>
      <c r="P209" s="14">
        <f>(NO1_15min!E169)*D209</f>
        <v>0</v>
      </c>
      <c r="Q209" s="25"/>
      <c r="R209" s="25"/>
      <c r="S209" s="25"/>
    </row>
    <row r="210" spans="1:20" x14ac:dyDescent="0.25">
      <c r="A210" s="1" t="s">
        <v>155</v>
      </c>
      <c r="B210" s="4">
        <f>B209+TIME(0,30,0)</f>
        <v>40868.020833333336</v>
      </c>
      <c r="C210" s="4">
        <f t="shared" ref="C210:C256" si="24">B210+TIME(0,30,0)</f>
        <v>40868.041666666672</v>
      </c>
      <c r="D210" s="5">
        <v>5</v>
      </c>
      <c r="E210" s="5">
        <v>2.2000000000000002</v>
      </c>
      <c r="F210" s="5">
        <f t="shared" ref="F210:F256" si="25">E210*(D210/$I$46)</f>
        <v>2.4444444444444446</v>
      </c>
      <c r="L210" s="19">
        <f>VLOOKUP(B210,'SP1 Prices Hour'!$C$2:$D$73,2)</f>
        <v>40.1604215219377</v>
      </c>
      <c r="M210" s="19">
        <f t="shared" ref="M210:M256" si="26">D210*(L210+E210)*0.5</f>
        <v>105.90105380484425</v>
      </c>
      <c r="N210" s="19"/>
      <c r="O210" s="30">
        <f t="shared" si="22"/>
        <v>100.40105380484425</v>
      </c>
      <c r="P210" s="14">
        <f>(NO1_15min!E170)*D210</f>
        <v>0</v>
      </c>
      <c r="Q210" s="25"/>
      <c r="R210" s="25"/>
      <c r="S210" s="25"/>
      <c r="T210" s="19"/>
    </row>
    <row r="211" spans="1:20" x14ac:dyDescent="0.25">
      <c r="A211" s="1" t="s">
        <v>155</v>
      </c>
      <c r="B211" s="4">
        <f t="shared" ref="B211:B239" si="27">B210+TIME(0,30,0)</f>
        <v>40868.041666666672</v>
      </c>
      <c r="C211" s="4">
        <f t="shared" si="24"/>
        <v>40868.062500000007</v>
      </c>
      <c r="D211" s="5">
        <v>4</v>
      </c>
      <c r="E211" s="5">
        <v>2.4</v>
      </c>
      <c r="F211" s="5">
        <f t="shared" si="25"/>
        <v>2.1333333333333333</v>
      </c>
      <c r="L211" s="19">
        <f>VLOOKUP(B211,'SP1 Prices Hour'!$C$2:$D$73,2)</f>
        <v>38.387897823598898</v>
      </c>
      <c r="M211" s="19">
        <f t="shared" si="26"/>
        <v>81.575795647197793</v>
      </c>
      <c r="N211" s="19"/>
      <c r="O211" s="30">
        <f t="shared" si="22"/>
        <v>76.775795647197796</v>
      </c>
      <c r="P211" s="14">
        <f>(NO1_15min!E171)*D211</f>
        <v>0</v>
      </c>
      <c r="Q211" s="25"/>
      <c r="R211" s="25"/>
      <c r="S211" s="25"/>
      <c r="T211" s="19"/>
    </row>
    <row r="212" spans="1:20" x14ac:dyDescent="0.25">
      <c r="A212" s="1" t="s">
        <v>155</v>
      </c>
      <c r="B212" s="4">
        <f t="shared" si="27"/>
        <v>40868.062500000007</v>
      </c>
      <c r="C212" s="4">
        <f t="shared" si="24"/>
        <v>40868.083333333343</v>
      </c>
      <c r="D212" s="5">
        <v>3</v>
      </c>
      <c r="E212" s="5">
        <v>2.6</v>
      </c>
      <c r="F212" s="5">
        <f t="shared" si="25"/>
        <v>1.7333333333333334</v>
      </c>
      <c r="L212" s="19">
        <f>VLOOKUP(B212,'SP1 Prices Hour'!$C$2:$D$73,2)</f>
        <v>38.387897823598898</v>
      </c>
      <c r="M212" s="19">
        <f t="shared" si="26"/>
        <v>61.481846735398349</v>
      </c>
      <c r="N212" s="19"/>
      <c r="O212" s="30">
        <f t="shared" si="22"/>
        <v>57.581846735398344</v>
      </c>
      <c r="P212" s="14">
        <f>(NO1_15min!E172)*D212</f>
        <v>0</v>
      </c>
      <c r="Q212" s="25"/>
      <c r="R212" s="25"/>
      <c r="S212" s="25"/>
      <c r="T212" s="19"/>
    </row>
    <row r="213" spans="1:20" x14ac:dyDescent="0.25">
      <c r="A213" s="1" t="s">
        <v>155</v>
      </c>
      <c r="B213" s="4">
        <f t="shared" si="27"/>
        <v>40868.083333333343</v>
      </c>
      <c r="C213" s="4">
        <f t="shared" si="24"/>
        <v>40868.104166666679</v>
      </c>
      <c r="D213" s="5">
        <v>6</v>
      </c>
      <c r="E213" s="5">
        <v>2</v>
      </c>
      <c r="F213" s="5">
        <f t="shared" si="25"/>
        <v>2.6666666666666665</v>
      </c>
      <c r="L213" s="19">
        <f>VLOOKUP(B213,'SP1 Prices Hour'!$C$2:$D$73,2)</f>
        <v>37.418455196988397</v>
      </c>
      <c r="M213" s="19">
        <f t="shared" si="26"/>
        <v>118.2553655909652</v>
      </c>
      <c r="N213" s="19"/>
      <c r="O213" s="30">
        <f t="shared" si="22"/>
        <v>112.2553655909652</v>
      </c>
      <c r="P213" s="14">
        <f>(NO1_15min!E173)*D213</f>
        <v>0</v>
      </c>
      <c r="Q213" s="25"/>
      <c r="R213" s="25"/>
      <c r="S213" s="25"/>
      <c r="T213" s="19"/>
    </row>
    <row r="214" spans="1:20" x14ac:dyDescent="0.25">
      <c r="A214" s="1" t="s">
        <v>155</v>
      </c>
      <c r="B214" s="4">
        <f t="shared" si="27"/>
        <v>40868.104166666679</v>
      </c>
      <c r="C214" s="4">
        <f t="shared" si="24"/>
        <v>40868.125000000015</v>
      </c>
      <c r="D214" s="5">
        <v>5</v>
      </c>
      <c r="E214" s="5">
        <v>2.2000000000000002</v>
      </c>
      <c r="F214" s="5">
        <f t="shared" si="25"/>
        <v>2.4444444444444446</v>
      </c>
      <c r="L214" s="19">
        <f>VLOOKUP(B214,'SP1 Prices Hour'!$C$2:$D$73,2)</f>
        <v>37.418455196988397</v>
      </c>
      <c r="M214" s="19">
        <f t="shared" si="26"/>
        <v>99.046137992471003</v>
      </c>
      <c r="N214" s="19"/>
      <c r="O214" s="30">
        <f t="shared" si="22"/>
        <v>93.546137992470989</v>
      </c>
      <c r="P214" s="14">
        <f>(NO1_15min!E174)*D214</f>
        <v>0</v>
      </c>
      <c r="Q214" s="25"/>
      <c r="R214" s="25"/>
      <c r="S214" s="25"/>
      <c r="T214" s="19"/>
    </row>
    <row r="215" spans="1:20" x14ac:dyDescent="0.25">
      <c r="A215" s="1" t="s">
        <v>155</v>
      </c>
      <c r="B215" s="4">
        <f t="shared" si="27"/>
        <v>40868.125000000015</v>
      </c>
      <c r="C215" s="4">
        <f t="shared" si="24"/>
        <v>40868.14583333335</v>
      </c>
      <c r="D215" s="5">
        <v>4</v>
      </c>
      <c r="E215" s="5">
        <v>2.4</v>
      </c>
      <c r="F215" s="5">
        <f t="shared" si="25"/>
        <v>2.1333333333333333</v>
      </c>
      <c r="L215" s="19">
        <f>VLOOKUP(B215,'SP1 Prices Hour'!$C$2:$D$73,2)</f>
        <v>37.6919455996103</v>
      </c>
      <c r="M215" s="19">
        <f t="shared" si="26"/>
        <v>80.183891199220596</v>
      </c>
      <c r="N215" s="19"/>
      <c r="O215" s="30">
        <f t="shared" si="22"/>
        <v>75.383891199220599</v>
      </c>
      <c r="P215" s="14">
        <f>(NO1_15min!E175)*D215</f>
        <v>0</v>
      </c>
      <c r="Q215" s="25"/>
      <c r="R215" s="25"/>
      <c r="S215" s="25"/>
      <c r="T215" s="19"/>
    </row>
    <row r="216" spans="1:20" x14ac:dyDescent="0.25">
      <c r="A216" s="1" t="s">
        <v>155</v>
      </c>
      <c r="B216" s="4">
        <f t="shared" si="27"/>
        <v>40868.14583333335</v>
      </c>
      <c r="C216" s="4">
        <f t="shared" si="24"/>
        <v>40868.166666666686</v>
      </c>
      <c r="D216" s="5">
        <v>3</v>
      </c>
      <c r="E216" s="5">
        <v>2.6</v>
      </c>
      <c r="F216" s="5">
        <f t="shared" si="25"/>
        <v>1.7333333333333334</v>
      </c>
      <c r="L216" s="19">
        <f>VLOOKUP(B216,'SP1 Prices Hour'!$C$2:$D$73,2)</f>
        <v>37.6919455996103</v>
      </c>
      <c r="M216" s="19">
        <f t="shared" si="26"/>
        <v>60.437918399415452</v>
      </c>
      <c r="N216" s="19"/>
      <c r="O216" s="30">
        <f t="shared" si="22"/>
        <v>56.537918399415446</v>
      </c>
      <c r="P216" s="14">
        <f>(NO1_15min!E176)*D216</f>
        <v>0</v>
      </c>
      <c r="Q216" s="25"/>
      <c r="R216" s="25"/>
      <c r="S216" s="25"/>
      <c r="T216" s="19"/>
    </row>
    <row r="217" spans="1:20" x14ac:dyDescent="0.25">
      <c r="A217" s="1" t="s">
        <v>155</v>
      </c>
      <c r="B217" s="4">
        <f t="shared" si="27"/>
        <v>40868.166666666686</v>
      </c>
      <c r="C217" s="4">
        <f t="shared" si="24"/>
        <v>40868.187500000022</v>
      </c>
      <c r="D217" s="5">
        <v>6</v>
      </c>
      <c r="E217" s="5">
        <v>2</v>
      </c>
      <c r="F217" s="5">
        <f t="shared" si="25"/>
        <v>2.6666666666666665</v>
      </c>
      <c r="L217" s="19">
        <f>VLOOKUP(B217,'SP1 Prices Hour'!$C$2:$D$73,2)</f>
        <v>39.698694904513097</v>
      </c>
      <c r="M217" s="19">
        <f t="shared" si="26"/>
        <v>125.09608471353928</v>
      </c>
      <c r="N217" s="19"/>
      <c r="O217" s="30">
        <f t="shared" si="22"/>
        <v>119.09608471353928</v>
      </c>
      <c r="P217" s="14">
        <f>(NO1_15min!E177)*D217</f>
        <v>0</v>
      </c>
      <c r="Q217" s="25"/>
      <c r="R217" s="25"/>
      <c r="S217" s="25"/>
      <c r="T217" s="19"/>
    </row>
    <row r="218" spans="1:20" x14ac:dyDescent="0.25">
      <c r="A218" s="1" t="s">
        <v>155</v>
      </c>
      <c r="B218" s="4">
        <f t="shared" si="27"/>
        <v>40868.187500000022</v>
      </c>
      <c r="C218" s="4">
        <f t="shared" si="24"/>
        <v>40868.208333333358</v>
      </c>
      <c r="D218" s="5">
        <v>5</v>
      </c>
      <c r="E218" s="5">
        <v>2.2000000000000002</v>
      </c>
      <c r="F218" s="5">
        <f t="shared" si="25"/>
        <v>2.4444444444444446</v>
      </c>
      <c r="L218" s="19">
        <f>VLOOKUP(B218,'SP1 Prices Hour'!$C$2:$D$73,2)</f>
        <v>39.698694904513097</v>
      </c>
      <c r="M218" s="19">
        <f t="shared" si="26"/>
        <v>104.74673726128275</v>
      </c>
      <c r="N218" s="19"/>
      <c r="O218" s="30">
        <f t="shared" si="22"/>
        <v>99.246737261282746</v>
      </c>
      <c r="P218" s="14">
        <f>(NO1_15min!E178)*D218</f>
        <v>0</v>
      </c>
      <c r="Q218" s="25"/>
      <c r="R218" s="25"/>
      <c r="S218" s="25"/>
      <c r="T218" s="19"/>
    </row>
    <row r="219" spans="1:20" x14ac:dyDescent="0.25">
      <c r="A219" s="1" t="s">
        <v>155</v>
      </c>
      <c r="B219" s="4">
        <f t="shared" si="27"/>
        <v>40868.208333333358</v>
      </c>
      <c r="C219" s="4">
        <f t="shared" si="24"/>
        <v>40868.229166666693</v>
      </c>
      <c r="D219" s="5">
        <v>4</v>
      </c>
      <c r="E219" s="5">
        <v>2.4</v>
      </c>
      <c r="F219" s="5">
        <f t="shared" si="25"/>
        <v>2.1333333333333333</v>
      </c>
      <c r="L219" s="19">
        <f>VLOOKUP(B219,'SP1 Prices Hour'!$C$2:$D$73,2)</f>
        <v>43.374249620981601</v>
      </c>
      <c r="M219" s="19">
        <f t="shared" si="26"/>
        <v>91.548499241963199</v>
      </c>
      <c r="N219" s="19"/>
      <c r="O219" s="30">
        <f t="shared" si="22"/>
        <v>86.748499241963202</v>
      </c>
      <c r="P219" s="14">
        <f>(NO1_15min!E179)*D219</f>
        <v>0</v>
      </c>
      <c r="Q219" s="25"/>
      <c r="R219" s="25"/>
      <c r="S219" s="25"/>
      <c r="T219" s="19"/>
    </row>
    <row r="220" spans="1:20" x14ac:dyDescent="0.25">
      <c r="A220" s="1" t="s">
        <v>155</v>
      </c>
      <c r="B220" s="4">
        <f t="shared" si="27"/>
        <v>40868.229166666693</v>
      </c>
      <c r="C220" s="4">
        <f t="shared" si="24"/>
        <v>40868.250000000029</v>
      </c>
      <c r="D220" s="5">
        <v>3</v>
      </c>
      <c r="E220" s="5">
        <v>2.6</v>
      </c>
      <c r="F220" s="5">
        <f t="shared" si="25"/>
        <v>1.7333333333333334</v>
      </c>
      <c r="L220" s="19">
        <f>VLOOKUP(B220,'SP1 Prices Hour'!$C$2:$D$73,2)</f>
        <v>43.374249620981601</v>
      </c>
      <c r="M220" s="19">
        <f t="shared" si="26"/>
        <v>68.961374431472407</v>
      </c>
      <c r="N220" s="19"/>
      <c r="O220" s="30">
        <f t="shared" si="22"/>
        <v>65.061374431472402</v>
      </c>
      <c r="P220" s="14">
        <f>(NO1_15min!E180)*D220</f>
        <v>0</v>
      </c>
      <c r="Q220" s="25"/>
      <c r="R220" s="25"/>
      <c r="S220" s="25"/>
      <c r="T220" s="19"/>
    </row>
    <row r="221" spans="1:20" x14ac:dyDescent="0.25">
      <c r="A221" s="1" t="s">
        <v>155</v>
      </c>
      <c r="B221" s="4">
        <f t="shared" si="27"/>
        <v>40868.250000000029</v>
      </c>
      <c r="C221" s="4">
        <f t="shared" si="24"/>
        <v>40868.270833333365</v>
      </c>
      <c r="D221" s="5">
        <v>6</v>
      </c>
      <c r="E221" s="5">
        <v>2</v>
      </c>
      <c r="F221" s="5">
        <f t="shared" si="25"/>
        <v>2.6666666666666665</v>
      </c>
      <c r="L221" s="19">
        <f>VLOOKUP(B221,'SP1 Prices Hour'!$C$2:$D$73,2)</f>
        <v>47.1915547281315</v>
      </c>
      <c r="M221" s="19">
        <f t="shared" si="26"/>
        <v>147.57466418439449</v>
      </c>
      <c r="N221" s="19"/>
      <c r="O221" s="30">
        <f t="shared" si="22"/>
        <v>141.57466418439449</v>
      </c>
      <c r="P221" s="14">
        <f>(NO1_15min!E181)*D221</f>
        <v>0</v>
      </c>
      <c r="Q221" s="25"/>
      <c r="R221" s="25"/>
      <c r="S221" s="25"/>
      <c r="T221" s="19"/>
    </row>
    <row r="222" spans="1:20" x14ac:dyDescent="0.25">
      <c r="A222" s="1" t="s">
        <v>155</v>
      </c>
      <c r="B222" s="4">
        <f t="shared" si="27"/>
        <v>40868.270833333365</v>
      </c>
      <c r="C222" s="4">
        <f t="shared" si="24"/>
        <v>40868.291666666701</v>
      </c>
      <c r="D222" s="5">
        <v>5</v>
      </c>
      <c r="E222" s="5">
        <v>2.2000000000000002</v>
      </c>
      <c r="F222" s="5">
        <f t="shared" si="25"/>
        <v>2.4444444444444446</v>
      </c>
      <c r="L222" s="19">
        <f>VLOOKUP(B222,'SP1 Prices Hour'!$C$2:$D$73,2)</f>
        <v>47.1915547281315</v>
      </c>
      <c r="M222" s="19">
        <f t="shared" si="26"/>
        <v>123.47888682032875</v>
      </c>
      <c r="N222" s="19"/>
      <c r="O222" s="30">
        <f t="shared" si="22"/>
        <v>117.97888682032875</v>
      </c>
      <c r="P222" s="14">
        <f>(NO1_15min!E182)*D222</f>
        <v>0</v>
      </c>
      <c r="Q222" s="25"/>
      <c r="R222" s="25"/>
      <c r="S222" s="25"/>
      <c r="T222" s="19"/>
    </row>
    <row r="223" spans="1:20" x14ac:dyDescent="0.25">
      <c r="A223" s="1" t="s">
        <v>155</v>
      </c>
      <c r="B223" s="4">
        <f t="shared" si="27"/>
        <v>40868.291666666701</v>
      </c>
      <c r="C223" s="4">
        <f t="shared" si="24"/>
        <v>40868.312500000036</v>
      </c>
      <c r="D223" s="5">
        <v>4</v>
      </c>
      <c r="E223" s="5">
        <v>2.4</v>
      </c>
      <c r="F223" s="5">
        <f t="shared" si="25"/>
        <v>2.1333333333333333</v>
      </c>
      <c r="L223" s="19">
        <f>VLOOKUP(B223,'SP1 Prices Hour'!$C$2:$D$73,2)</f>
        <v>52.341602348595202</v>
      </c>
      <c r="M223" s="19">
        <f t="shared" si="26"/>
        <v>109.4832046971904</v>
      </c>
      <c r="N223" s="19"/>
      <c r="O223" s="30">
        <f t="shared" si="22"/>
        <v>104.6832046971904</v>
      </c>
      <c r="P223" s="14">
        <f>(NO1_15min!E183)*D223</f>
        <v>0</v>
      </c>
      <c r="Q223" s="25"/>
      <c r="R223" s="25"/>
      <c r="S223" s="25"/>
      <c r="T223" s="19"/>
    </row>
    <row r="224" spans="1:20" x14ac:dyDescent="0.25">
      <c r="A224" s="1" t="s">
        <v>155</v>
      </c>
      <c r="B224" s="4">
        <f t="shared" si="27"/>
        <v>40868.312500000036</v>
      </c>
      <c r="C224" s="4">
        <f t="shared" si="24"/>
        <v>40868.333333333372</v>
      </c>
      <c r="D224" s="5">
        <v>3</v>
      </c>
      <c r="E224" s="5">
        <v>2.6</v>
      </c>
      <c r="F224" s="5">
        <f t="shared" si="25"/>
        <v>1.7333333333333334</v>
      </c>
      <c r="L224" s="19">
        <f>VLOOKUP(B224,'SP1 Prices Hour'!$C$2:$D$73,2)</f>
        <v>52.341602348595202</v>
      </c>
      <c r="M224" s="19">
        <f t="shared" si="26"/>
        <v>82.412403522892802</v>
      </c>
      <c r="N224" s="19"/>
      <c r="O224" s="30">
        <f t="shared" si="22"/>
        <v>78.512403522892811</v>
      </c>
      <c r="P224" s="14">
        <f>(NO1_15min!E184)*D224</f>
        <v>0</v>
      </c>
      <c r="Q224" s="25"/>
      <c r="R224" s="25"/>
      <c r="S224" s="25"/>
      <c r="T224" s="19"/>
    </row>
    <row r="225" spans="1:20" x14ac:dyDescent="0.25">
      <c r="A225" s="1" t="s">
        <v>155</v>
      </c>
      <c r="B225" s="4">
        <f t="shared" si="27"/>
        <v>40868.333333333372</v>
      </c>
      <c r="C225" s="4">
        <f t="shared" si="24"/>
        <v>40868.354166666708</v>
      </c>
      <c r="D225" s="5">
        <v>6</v>
      </c>
      <c r="E225" s="5">
        <v>2</v>
      </c>
      <c r="F225" s="5">
        <f t="shared" si="25"/>
        <v>2.6666666666666665</v>
      </c>
      <c r="L225" s="19">
        <f>VLOOKUP(B225,'SP1 Prices Hour'!$C$2:$D$73,2)</f>
        <v>54.3046593177205</v>
      </c>
      <c r="M225" s="19">
        <f t="shared" si="26"/>
        <v>168.91397795316149</v>
      </c>
      <c r="N225" s="19"/>
      <c r="O225" s="30">
        <f t="shared" si="22"/>
        <v>162.91397795316149</v>
      </c>
      <c r="P225" s="14">
        <f>(NO1_15min!E185)*D225</f>
        <v>0</v>
      </c>
      <c r="Q225" s="25"/>
      <c r="R225" s="25"/>
      <c r="S225" s="25"/>
      <c r="T225" s="19"/>
    </row>
    <row r="226" spans="1:20" x14ac:dyDescent="0.25">
      <c r="A226" s="1" t="s">
        <v>155</v>
      </c>
      <c r="B226" s="4">
        <f t="shared" si="27"/>
        <v>40868.354166666708</v>
      </c>
      <c r="C226" s="4">
        <f t="shared" si="24"/>
        <v>40868.375000000044</v>
      </c>
      <c r="D226" s="5">
        <v>5</v>
      </c>
      <c r="E226" s="5">
        <v>2.2000000000000002</v>
      </c>
      <c r="F226" s="5">
        <f t="shared" si="25"/>
        <v>2.4444444444444446</v>
      </c>
      <c r="L226" s="19">
        <f>VLOOKUP(B226,'SP1 Prices Hour'!$C$2:$D$73,2)</f>
        <v>54.3046593177205</v>
      </c>
      <c r="M226" s="19">
        <f t="shared" si="26"/>
        <v>141.26164829430127</v>
      </c>
      <c r="N226" s="19"/>
      <c r="O226" s="30">
        <f t="shared" si="22"/>
        <v>135.76164829430124</v>
      </c>
      <c r="P226" s="14">
        <f>(NO1_15min!E186)*D226</f>
        <v>0</v>
      </c>
      <c r="Q226" s="25"/>
      <c r="R226" s="25"/>
      <c r="S226" s="25"/>
      <c r="T226" s="19"/>
    </row>
    <row r="227" spans="1:20" x14ac:dyDescent="0.25">
      <c r="A227" s="1" t="s">
        <v>155</v>
      </c>
      <c r="B227" s="4">
        <f t="shared" si="27"/>
        <v>40868.375000000044</v>
      </c>
      <c r="C227" s="4">
        <f t="shared" si="24"/>
        <v>40868.395833333379</v>
      </c>
      <c r="D227" s="5">
        <v>4</v>
      </c>
      <c r="E227" s="5">
        <v>2.4</v>
      </c>
      <c r="F227" s="5">
        <f t="shared" si="25"/>
        <v>2.1333333333333333</v>
      </c>
      <c r="L227" s="19">
        <f>VLOOKUP(B227,'SP1 Prices Hour'!$C$2:$D$73,2)</f>
        <v>52.8043654768626</v>
      </c>
      <c r="M227" s="19">
        <f t="shared" si="26"/>
        <v>110.4087309537252</v>
      </c>
      <c r="N227" s="19"/>
      <c r="O227" s="30">
        <f t="shared" si="22"/>
        <v>105.6087309537252</v>
      </c>
      <c r="P227" s="14">
        <f>(NO1_15min!E187)*D227</f>
        <v>0</v>
      </c>
      <c r="Q227" s="25"/>
      <c r="R227" s="25"/>
      <c r="S227" s="25"/>
      <c r="T227" s="19"/>
    </row>
    <row r="228" spans="1:20" x14ac:dyDescent="0.25">
      <c r="A228" s="1" t="s">
        <v>155</v>
      </c>
      <c r="B228" s="4">
        <f t="shared" si="27"/>
        <v>40868.395833333379</v>
      </c>
      <c r="C228" s="4">
        <f t="shared" si="24"/>
        <v>40868.416666666715</v>
      </c>
      <c r="D228" s="5">
        <v>3</v>
      </c>
      <c r="E228" s="5">
        <v>2.6</v>
      </c>
      <c r="F228" s="5">
        <f t="shared" si="25"/>
        <v>1.7333333333333334</v>
      </c>
      <c r="L228" s="19">
        <f>VLOOKUP(B228,'SP1 Prices Hour'!$C$2:$D$73,2)</f>
        <v>52.8043654768626</v>
      </c>
      <c r="M228" s="19">
        <f t="shared" si="26"/>
        <v>83.106548215293898</v>
      </c>
      <c r="N228" s="19"/>
      <c r="O228" s="30">
        <f t="shared" si="22"/>
        <v>79.206548215293907</v>
      </c>
      <c r="P228" s="14">
        <f>(NO1_15min!E188)*D228</f>
        <v>0</v>
      </c>
      <c r="Q228" s="25"/>
      <c r="R228" s="25"/>
      <c r="S228" s="25"/>
      <c r="T228" s="19"/>
    </row>
    <row r="229" spans="1:20" x14ac:dyDescent="0.25">
      <c r="A229" s="1" t="s">
        <v>155</v>
      </c>
      <c r="B229" s="4">
        <f t="shared" si="27"/>
        <v>40868.416666666715</v>
      </c>
      <c r="C229" s="4">
        <f t="shared" si="24"/>
        <v>40868.437500000051</v>
      </c>
      <c r="D229" s="5">
        <v>6</v>
      </c>
      <c r="E229" s="5">
        <v>2</v>
      </c>
      <c r="F229" s="5">
        <f t="shared" si="25"/>
        <v>2.6666666666666665</v>
      </c>
      <c r="L229" s="19">
        <f>VLOOKUP(B229,'SP1 Prices Hour'!$C$2:$D$73,2)</f>
        <v>51.618480260673103</v>
      </c>
      <c r="M229" s="19">
        <f t="shared" si="26"/>
        <v>160.85544078201931</v>
      </c>
      <c r="N229" s="19"/>
      <c r="O229" s="30">
        <f t="shared" si="22"/>
        <v>154.85544078201931</v>
      </c>
      <c r="P229" s="14">
        <f>(NO1_15min!E189)*D229</f>
        <v>0</v>
      </c>
      <c r="Q229" s="25"/>
      <c r="R229" s="25"/>
      <c r="S229" s="25"/>
      <c r="T229" s="19"/>
    </row>
    <row r="230" spans="1:20" x14ac:dyDescent="0.25">
      <c r="A230" s="1" t="s">
        <v>155</v>
      </c>
      <c r="B230" s="4">
        <f t="shared" si="27"/>
        <v>40868.437500000051</v>
      </c>
      <c r="C230" s="4">
        <f t="shared" si="24"/>
        <v>40868.458333333387</v>
      </c>
      <c r="D230" s="5">
        <v>5</v>
      </c>
      <c r="E230" s="5">
        <v>2.2000000000000002</v>
      </c>
      <c r="F230" s="5">
        <f t="shared" si="25"/>
        <v>2.4444444444444446</v>
      </c>
      <c r="L230" s="19">
        <f>VLOOKUP(B230,'SP1 Prices Hour'!$C$2:$D$73,2)</f>
        <v>51.618480260673103</v>
      </c>
      <c r="M230" s="19">
        <f t="shared" si="26"/>
        <v>134.54620065168277</v>
      </c>
      <c r="N230" s="19"/>
      <c r="O230" s="30">
        <f t="shared" si="22"/>
        <v>129.04620065168277</v>
      </c>
      <c r="P230" s="14">
        <f>(NO1_15min!E190)*D230</f>
        <v>0</v>
      </c>
      <c r="Q230" s="25"/>
      <c r="R230" s="25"/>
      <c r="S230" s="25"/>
      <c r="T230" s="19"/>
    </row>
    <row r="231" spans="1:20" x14ac:dyDescent="0.25">
      <c r="A231" s="1" t="s">
        <v>155</v>
      </c>
      <c r="B231" s="4">
        <f t="shared" si="27"/>
        <v>40868.458333333387</v>
      </c>
      <c r="C231" s="4">
        <f t="shared" si="24"/>
        <v>40868.479166666722</v>
      </c>
      <c r="D231" s="5">
        <v>4</v>
      </c>
      <c r="E231" s="5">
        <v>2.4</v>
      </c>
      <c r="F231" s="5">
        <f t="shared" si="25"/>
        <v>2.1333333333333333</v>
      </c>
      <c r="L231" s="19">
        <f>VLOOKUP(B231,'SP1 Prices Hour'!$C$2:$D$73,2)</f>
        <v>50.986830727892098</v>
      </c>
      <c r="M231" s="19">
        <f t="shared" si="26"/>
        <v>106.77366145578419</v>
      </c>
      <c r="N231" s="19"/>
      <c r="O231" s="30">
        <f t="shared" si="22"/>
        <v>101.9736614557842</v>
      </c>
      <c r="P231" s="14">
        <f>(NO1_15min!E191)*D231</f>
        <v>0</v>
      </c>
      <c r="Q231" s="25"/>
      <c r="R231" s="25"/>
      <c r="S231" s="25"/>
      <c r="T231" s="19"/>
    </row>
    <row r="232" spans="1:20" x14ac:dyDescent="0.25">
      <c r="A232" s="1" t="s">
        <v>155</v>
      </c>
      <c r="B232" s="4">
        <f t="shared" si="27"/>
        <v>40868.479166666722</v>
      </c>
      <c r="C232" s="4">
        <f t="shared" si="24"/>
        <v>40868.500000000058</v>
      </c>
      <c r="D232" s="5">
        <v>3</v>
      </c>
      <c r="E232" s="5">
        <v>2.6</v>
      </c>
      <c r="F232" s="5">
        <f t="shared" si="25"/>
        <v>1.7333333333333334</v>
      </c>
      <c r="L232" s="19">
        <f>VLOOKUP(B232,'SP1 Prices Hour'!$C$2:$D$73,2)</f>
        <v>50.986830727892098</v>
      </c>
      <c r="M232" s="19">
        <f t="shared" si="26"/>
        <v>80.380246091838146</v>
      </c>
      <c r="N232" s="19"/>
      <c r="O232" s="30">
        <f t="shared" si="22"/>
        <v>76.480246091838154</v>
      </c>
      <c r="P232" s="14">
        <f>(NO1_15min!E192)*D232</f>
        <v>0</v>
      </c>
      <c r="Q232" s="25"/>
      <c r="R232" s="25"/>
      <c r="S232" s="25"/>
      <c r="T232" s="19"/>
    </row>
    <row r="233" spans="1:20" x14ac:dyDescent="0.25">
      <c r="A233" s="1" t="s">
        <v>155</v>
      </c>
      <c r="B233" s="4">
        <f t="shared" si="27"/>
        <v>40868.500000000058</v>
      </c>
      <c r="C233" s="4">
        <f t="shared" si="24"/>
        <v>40868.520833333394</v>
      </c>
      <c r="D233" s="5">
        <v>6</v>
      </c>
      <c r="E233" s="5">
        <v>2</v>
      </c>
      <c r="F233" s="5">
        <f t="shared" si="25"/>
        <v>2.6666666666666665</v>
      </c>
      <c r="L233" s="19">
        <f>VLOOKUP(B233,'SP1 Prices Hour'!$C$2:$D$73,2)</f>
        <v>49.515490522266198</v>
      </c>
      <c r="M233" s="19">
        <f t="shared" si="26"/>
        <v>154.5464715667986</v>
      </c>
      <c r="N233" s="19"/>
      <c r="O233" s="30">
        <f t="shared" si="22"/>
        <v>148.5464715667986</v>
      </c>
      <c r="P233" s="14">
        <f>(NO1_15min!E193)*D233</f>
        <v>0</v>
      </c>
      <c r="Q233" s="25"/>
      <c r="R233" s="25"/>
      <c r="S233" s="25"/>
      <c r="T233" s="19"/>
    </row>
    <row r="234" spans="1:20" x14ac:dyDescent="0.25">
      <c r="A234" s="1" t="s">
        <v>155</v>
      </c>
      <c r="B234" s="4">
        <f t="shared" si="27"/>
        <v>40868.520833333394</v>
      </c>
      <c r="C234" s="4">
        <f t="shared" si="24"/>
        <v>40868.54166666673</v>
      </c>
      <c r="D234" s="5">
        <v>5</v>
      </c>
      <c r="E234" s="5">
        <v>2.2000000000000002</v>
      </c>
      <c r="F234" s="5">
        <f t="shared" si="25"/>
        <v>2.4444444444444446</v>
      </c>
      <c r="L234" s="19">
        <f>VLOOKUP(B234,'SP1 Prices Hour'!$C$2:$D$73,2)</f>
        <v>49.515490522266198</v>
      </c>
      <c r="M234" s="19">
        <f t="shared" si="26"/>
        <v>129.28872630566551</v>
      </c>
      <c r="N234" s="19"/>
      <c r="O234" s="30">
        <f t="shared" si="22"/>
        <v>123.78872630566549</v>
      </c>
      <c r="P234" s="14">
        <f>(NO1_15min!E194)*D234</f>
        <v>0</v>
      </c>
      <c r="Q234" s="25"/>
      <c r="R234" s="25"/>
      <c r="S234" s="25"/>
      <c r="T234" s="19"/>
    </row>
    <row r="235" spans="1:20" x14ac:dyDescent="0.25">
      <c r="A235" s="1" t="s">
        <v>155</v>
      </c>
      <c r="B235" s="4">
        <f t="shared" si="27"/>
        <v>40868.54166666673</v>
      </c>
      <c r="C235" s="4">
        <f t="shared" si="24"/>
        <v>40868.562500000065</v>
      </c>
      <c r="D235" s="5">
        <v>4</v>
      </c>
      <c r="E235" s="5">
        <v>2.4</v>
      </c>
      <c r="F235" s="5">
        <f t="shared" si="25"/>
        <v>2.1333333333333333</v>
      </c>
      <c r="L235" s="19">
        <f>VLOOKUP(B235,'SP1 Prices Hour'!$C$2:$D$73,2)</f>
        <v>48.9122854166271</v>
      </c>
      <c r="M235" s="19">
        <f t="shared" si="26"/>
        <v>102.6245708332542</v>
      </c>
      <c r="N235" s="19"/>
      <c r="O235" s="30">
        <f t="shared" si="22"/>
        <v>97.824570833254199</v>
      </c>
      <c r="P235" s="14">
        <f>(NO1_15min!E195)*D235</f>
        <v>0</v>
      </c>
      <c r="Q235" s="25"/>
      <c r="R235" s="25"/>
      <c r="S235" s="25"/>
      <c r="T235" s="19"/>
    </row>
    <row r="236" spans="1:20" x14ac:dyDescent="0.25">
      <c r="A236" s="1" t="s">
        <v>155</v>
      </c>
      <c r="B236" s="4">
        <f t="shared" si="27"/>
        <v>40868.562500000065</v>
      </c>
      <c r="C236" s="4">
        <f t="shared" si="24"/>
        <v>40868.583333333401</v>
      </c>
      <c r="D236" s="5">
        <v>3</v>
      </c>
      <c r="E236" s="5">
        <v>2.6</v>
      </c>
      <c r="F236" s="5">
        <f t="shared" si="25"/>
        <v>1.7333333333333334</v>
      </c>
      <c r="L236" s="19">
        <f>VLOOKUP(B236,'SP1 Prices Hour'!$C$2:$D$73,2)</f>
        <v>48.9122854166271</v>
      </c>
      <c r="M236" s="19">
        <f t="shared" si="26"/>
        <v>77.268428124940655</v>
      </c>
      <c r="N236" s="19"/>
      <c r="O236" s="30">
        <f t="shared" si="22"/>
        <v>73.36842812494065</v>
      </c>
      <c r="P236" s="14">
        <f>(NO1_15min!E196)*D236</f>
        <v>0</v>
      </c>
      <c r="Q236" s="25"/>
      <c r="R236" s="25"/>
      <c r="S236" s="25"/>
      <c r="T236" s="19"/>
    </row>
    <row r="237" spans="1:20" x14ac:dyDescent="0.25">
      <c r="A237" s="1" t="s">
        <v>155</v>
      </c>
      <c r="B237" s="4">
        <f t="shared" si="27"/>
        <v>40868.583333333401</v>
      </c>
      <c r="C237" s="4">
        <f t="shared" si="24"/>
        <v>40868.604166666737</v>
      </c>
      <c r="D237" s="5">
        <v>6</v>
      </c>
      <c r="E237" s="5">
        <v>2</v>
      </c>
      <c r="F237" s="5">
        <f t="shared" si="25"/>
        <v>2.6666666666666665</v>
      </c>
      <c r="L237" s="19">
        <f>VLOOKUP(B237,'SP1 Prices Hour'!$C$2:$D$73,2)</f>
        <v>49.079693162544601</v>
      </c>
      <c r="M237" s="19">
        <f t="shared" si="26"/>
        <v>153.2390794876338</v>
      </c>
      <c r="N237" s="19"/>
      <c r="O237" s="30">
        <f t="shared" si="22"/>
        <v>147.2390794876338</v>
      </c>
      <c r="P237" s="14">
        <f>(NO1_15min!E197)*D237</f>
        <v>0</v>
      </c>
      <c r="Q237" s="25"/>
      <c r="R237" s="25"/>
      <c r="S237" s="25"/>
      <c r="T237" s="19"/>
    </row>
    <row r="238" spans="1:20" x14ac:dyDescent="0.25">
      <c r="A238" s="1" t="s">
        <v>155</v>
      </c>
      <c r="B238" s="4">
        <f t="shared" si="27"/>
        <v>40868.604166666737</v>
      </c>
      <c r="C238" s="4">
        <f t="shared" si="24"/>
        <v>40868.625000000073</v>
      </c>
      <c r="D238" s="5">
        <v>5</v>
      </c>
      <c r="E238" s="5">
        <v>2.2000000000000002</v>
      </c>
      <c r="F238" s="5">
        <f t="shared" si="25"/>
        <v>2.4444444444444446</v>
      </c>
      <c r="L238" s="19">
        <f>VLOOKUP(B238,'SP1 Prices Hour'!$C$2:$D$73,2)</f>
        <v>49.079693162544601</v>
      </c>
      <c r="M238" s="19">
        <f t="shared" si="26"/>
        <v>128.19923290636152</v>
      </c>
      <c r="N238" s="19"/>
      <c r="O238" s="30">
        <f t="shared" si="22"/>
        <v>122.6992329063615</v>
      </c>
      <c r="P238" s="14">
        <f>(NO1_15min!E198)*D238</f>
        <v>0</v>
      </c>
      <c r="Q238" s="25"/>
      <c r="R238" s="25"/>
      <c r="S238" s="25"/>
      <c r="T238" s="19"/>
    </row>
    <row r="239" spans="1:20" x14ac:dyDescent="0.25">
      <c r="A239" s="1" t="s">
        <v>155</v>
      </c>
      <c r="B239" s="4">
        <f t="shared" si="27"/>
        <v>40868.625000000073</v>
      </c>
      <c r="C239" s="4">
        <f t="shared" si="24"/>
        <v>40868.645833333409</v>
      </c>
      <c r="D239" s="5">
        <v>4</v>
      </c>
      <c r="E239" s="5">
        <v>2.4</v>
      </c>
      <c r="F239" s="5">
        <f t="shared" si="25"/>
        <v>2.1333333333333333</v>
      </c>
      <c r="L239" s="19">
        <f>VLOOKUP(B239,'SP1 Prices Hour'!$C$2:$D$73,2)</f>
        <v>51.344433933900298</v>
      </c>
      <c r="M239" s="19">
        <f t="shared" si="26"/>
        <v>107.48886786780059</v>
      </c>
      <c r="N239" s="19"/>
      <c r="O239" s="30">
        <f t="shared" si="22"/>
        <v>102.6888678678006</v>
      </c>
      <c r="P239" s="14">
        <f>(NO1_15min!E199)*D239</f>
        <v>0</v>
      </c>
      <c r="Q239" s="25"/>
      <c r="R239" s="25"/>
      <c r="S239" s="25"/>
      <c r="T239" s="19"/>
    </row>
    <row r="240" spans="1:20" x14ac:dyDescent="0.25">
      <c r="A240" s="1" t="s">
        <v>155</v>
      </c>
      <c r="B240" s="4">
        <f>B239+TIME(0,30,0)</f>
        <v>40868.645833333409</v>
      </c>
      <c r="C240" s="4">
        <f t="shared" si="24"/>
        <v>40868.666666666744</v>
      </c>
      <c r="D240" s="5">
        <v>3</v>
      </c>
      <c r="E240" s="5">
        <v>2.6</v>
      </c>
      <c r="F240" s="5">
        <f t="shared" si="25"/>
        <v>1.7333333333333334</v>
      </c>
      <c r="L240" s="19">
        <f>VLOOKUP(B240,'SP1 Prices Hour'!$C$2:$D$73,2)</f>
        <v>51.344433933900298</v>
      </c>
      <c r="M240" s="19">
        <f t="shared" si="26"/>
        <v>80.916650900850442</v>
      </c>
      <c r="N240" s="19"/>
      <c r="O240" s="30">
        <f t="shared" si="22"/>
        <v>77.016650900850451</v>
      </c>
      <c r="P240" s="14">
        <f>(NO1_15min!E200)*D240</f>
        <v>0</v>
      </c>
      <c r="Q240" s="25"/>
      <c r="R240" s="25"/>
      <c r="S240" s="25"/>
      <c r="T240" s="19"/>
    </row>
    <row r="241" spans="1:20" x14ac:dyDescent="0.25">
      <c r="A241" s="1" t="s">
        <v>155</v>
      </c>
      <c r="B241" s="4">
        <f t="shared" ref="B241:B256" si="28">B240+TIME(0,30,0)</f>
        <v>40868.666666666744</v>
      </c>
      <c r="C241" s="4">
        <f t="shared" si="24"/>
        <v>40868.68750000008</v>
      </c>
      <c r="D241" s="5">
        <v>6</v>
      </c>
      <c r="E241" s="5">
        <v>2</v>
      </c>
      <c r="F241" s="5">
        <f t="shared" si="25"/>
        <v>2.6666666666666665</v>
      </c>
      <c r="L241" s="19">
        <f>VLOOKUP(B241,'SP1 Prices Hour'!$C$2:$D$73,2)</f>
        <v>54.893103433438199</v>
      </c>
      <c r="M241" s="19">
        <f t="shared" si="26"/>
        <v>170.6793103003146</v>
      </c>
      <c r="N241" s="19"/>
      <c r="O241" s="30">
        <f t="shared" si="22"/>
        <v>164.6793103003146</v>
      </c>
      <c r="P241" s="14">
        <f>(NO1_15min!E201)*D241</f>
        <v>0</v>
      </c>
      <c r="Q241" s="25"/>
      <c r="R241" s="25"/>
      <c r="S241" s="25"/>
      <c r="T241" s="19"/>
    </row>
    <row r="242" spans="1:20" x14ac:dyDescent="0.25">
      <c r="A242" s="1" t="s">
        <v>155</v>
      </c>
      <c r="B242" s="4">
        <f t="shared" si="28"/>
        <v>40868.68750000008</v>
      </c>
      <c r="C242" s="4">
        <f t="shared" si="24"/>
        <v>40868.708333333416</v>
      </c>
      <c r="D242" s="5">
        <v>5</v>
      </c>
      <c r="E242" s="5">
        <v>2.2000000000000002</v>
      </c>
      <c r="F242" s="5">
        <f t="shared" si="25"/>
        <v>2.4444444444444446</v>
      </c>
      <c r="L242" s="19">
        <f>VLOOKUP(B242,'SP1 Prices Hour'!$C$2:$D$73,2)</f>
        <v>54.893103433438199</v>
      </c>
      <c r="M242" s="19">
        <f t="shared" si="26"/>
        <v>142.73275858359551</v>
      </c>
      <c r="N242" s="19"/>
      <c r="O242" s="30">
        <f t="shared" ref="O242:O305" si="29">L242*D242*0.5</f>
        <v>137.23275858359551</v>
      </c>
      <c r="P242" s="14">
        <f>(NO1_15min!E202)*D242</f>
        <v>0</v>
      </c>
      <c r="Q242" s="25"/>
      <c r="R242" s="25"/>
      <c r="S242" s="25"/>
      <c r="T242" s="19"/>
    </row>
    <row r="243" spans="1:20" x14ac:dyDescent="0.25">
      <c r="A243" s="1" t="s">
        <v>155</v>
      </c>
      <c r="B243" s="4">
        <f t="shared" si="28"/>
        <v>40868.708333333416</v>
      </c>
      <c r="C243" s="4">
        <f t="shared" si="24"/>
        <v>40868.729166666752</v>
      </c>
      <c r="D243" s="5">
        <v>4</v>
      </c>
      <c r="E243" s="5">
        <v>2.4</v>
      </c>
      <c r="F243" s="5">
        <f t="shared" si="25"/>
        <v>2.1333333333333333</v>
      </c>
      <c r="L243" s="19">
        <f>VLOOKUP(B243,'SP1 Prices Hour'!$C$2:$D$73,2)</f>
        <v>58.238881549299499</v>
      </c>
      <c r="M243" s="19">
        <f t="shared" si="26"/>
        <v>121.277763098599</v>
      </c>
      <c r="N243" s="19"/>
      <c r="O243" s="30">
        <f t="shared" si="29"/>
        <v>116.477763098599</v>
      </c>
      <c r="P243" s="14">
        <f>(NO1_15min!E203)*D243</f>
        <v>0</v>
      </c>
      <c r="Q243" s="25"/>
      <c r="R243" s="25"/>
      <c r="S243" s="25"/>
      <c r="T243" s="19"/>
    </row>
    <row r="244" spans="1:20" x14ac:dyDescent="0.25">
      <c r="A244" s="1" t="s">
        <v>155</v>
      </c>
      <c r="B244" s="4">
        <f t="shared" si="28"/>
        <v>40868.729166666752</v>
      </c>
      <c r="C244" s="4">
        <f t="shared" si="24"/>
        <v>40868.750000000087</v>
      </c>
      <c r="D244" s="5">
        <v>3</v>
      </c>
      <c r="E244" s="5">
        <v>2.6</v>
      </c>
      <c r="F244" s="5">
        <f t="shared" si="25"/>
        <v>1.7333333333333334</v>
      </c>
      <c r="L244" s="19">
        <f>VLOOKUP(B244,'SP1 Prices Hour'!$C$2:$D$73,2)</f>
        <v>58.238881549299499</v>
      </c>
      <c r="M244" s="19">
        <f t="shared" si="26"/>
        <v>91.258322323949244</v>
      </c>
      <c r="N244" s="19"/>
      <c r="O244" s="30">
        <f t="shared" si="29"/>
        <v>87.358322323949253</v>
      </c>
      <c r="P244" s="14">
        <f>(NO1_15min!E204)*D244</f>
        <v>0</v>
      </c>
      <c r="Q244" s="25"/>
      <c r="R244" s="25"/>
      <c r="S244" s="25"/>
      <c r="T244" s="19"/>
    </row>
    <row r="245" spans="1:20" x14ac:dyDescent="0.25">
      <c r="A245" s="1" t="s">
        <v>155</v>
      </c>
      <c r="B245" s="4">
        <f t="shared" si="28"/>
        <v>40868.750000000087</v>
      </c>
      <c r="C245" s="4">
        <f t="shared" si="24"/>
        <v>40868.770833333423</v>
      </c>
      <c r="D245" s="5">
        <v>6</v>
      </c>
      <c r="E245" s="5">
        <v>2</v>
      </c>
      <c r="F245" s="5">
        <f t="shared" si="25"/>
        <v>2.6666666666666665</v>
      </c>
      <c r="L245" s="19">
        <f>VLOOKUP(B245,'SP1 Prices Hour'!$C$2:$D$73,2)</f>
        <v>54.633206887334403</v>
      </c>
      <c r="M245" s="19">
        <f t="shared" si="26"/>
        <v>169.8996206620032</v>
      </c>
      <c r="N245" s="19"/>
      <c r="O245" s="30">
        <f t="shared" si="29"/>
        <v>163.8996206620032</v>
      </c>
      <c r="P245" s="14">
        <f>(NO1_15min!E205)*D245</f>
        <v>0</v>
      </c>
      <c r="Q245" s="25"/>
      <c r="R245" s="25"/>
      <c r="S245" s="25"/>
      <c r="T245" s="19"/>
    </row>
    <row r="246" spans="1:20" x14ac:dyDescent="0.25">
      <c r="A246" s="1" t="s">
        <v>155</v>
      </c>
      <c r="B246" s="4">
        <f t="shared" si="28"/>
        <v>40868.770833333423</v>
      </c>
      <c r="C246" s="4">
        <f t="shared" si="24"/>
        <v>40868.791666666759</v>
      </c>
      <c r="D246" s="5">
        <v>5</v>
      </c>
      <c r="E246" s="5">
        <v>2.2000000000000002</v>
      </c>
      <c r="F246" s="5">
        <f t="shared" si="25"/>
        <v>2.4444444444444446</v>
      </c>
      <c r="L246" s="19">
        <f>VLOOKUP(B246,'SP1 Prices Hour'!$C$2:$D$73,2)</f>
        <v>54.633206887334403</v>
      </c>
      <c r="M246" s="19">
        <f t="shared" si="26"/>
        <v>142.08301721833601</v>
      </c>
      <c r="N246" s="19"/>
      <c r="O246" s="30">
        <f t="shared" si="29"/>
        <v>136.58301721833601</v>
      </c>
      <c r="P246" s="14">
        <f>(NO1_15min!E206)*D246</f>
        <v>0</v>
      </c>
      <c r="Q246" s="25"/>
      <c r="R246" s="25"/>
      <c r="S246" s="25"/>
      <c r="T246" s="19"/>
    </row>
    <row r="247" spans="1:20" x14ac:dyDescent="0.25">
      <c r="A247" s="1" t="s">
        <v>155</v>
      </c>
      <c r="B247" s="4">
        <f t="shared" si="28"/>
        <v>40868.791666666759</v>
      </c>
      <c r="C247" s="4">
        <f t="shared" si="24"/>
        <v>40868.812500000095</v>
      </c>
      <c r="D247" s="5">
        <v>4</v>
      </c>
      <c r="E247" s="5">
        <v>2.4</v>
      </c>
      <c r="F247" s="5">
        <f t="shared" si="25"/>
        <v>2.1333333333333333</v>
      </c>
      <c r="L247" s="19">
        <f>VLOOKUP(B247,'SP1 Prices Hour'!$C$2:$D$73,2)</f>
        <v>50.924755354852103</v>
      </c>
      <c r="M247" s="19">
        <f t="shared" si="26"/>
        <v>106.6495107097042</v>
      </c>
      <c r="N247" s="19"/>
      <c r="O247" s="30">
        <f t="shared" si="29"/>
        <v>101.84951070970421</v>
      </c>
      <c r="P247" s="14">
        <f>(NO1_15min!E207)*D247</f>
        <v>0</v>
      </c>
      <c r="Q247" s="25"/>
      <c r="R247" s="25"/>
      <c r="S247" s="25"/>
      <c r="T247" s="19"/>
    </row>
    <row r="248" spans="1:20" x14ac:dyDescent="0.25">
      <c r="A248" s="1" t="s">
        <v>155</v>
      </c>
      <c r="B248" s="4">
        <f t="shared" si="28"/>
        <v>40868.812500000095</v>
      </c>
      <c r="C248" s="4">
        <f t="shared" si="24"/>
        <v>40868.83333333343</v>
      </c>
      <c r="D248" s="5">
        <v>3</v>
      </c>
      <c r="E248" s="5">
        <v>2.6</v>
      </c>
      <c r="F248" s="5">
        <f t="shared" si="25"/>
        <v>1.7333333333333334</v>
      </c>
      <c r="L248" s="19">
        <f>VLOOKUP(B248,'SP1 Prices Hour'!$C$2:$D$73,2)</f>
        <v>50.924755354852103</v>
      </c>
      <c r="M248" s="19">
        <f t="shared" si="26"/>
        <v>80.287133032278149</v>
      </c>
      <c r="N248" s="19"/>
      <c r="O248" s="30">
        <f t="shared" si="29"/>
        <v>76.387133032278157</v>
      </c>
      <c r="P248" s="14">
        <f>(NO1_15min!E208)*D248</f>
        <v>0</v>
      </c>
      <c r="Q248" s="25"/>
      <c r="R248" s="25"/>
      <c r="S248" s="25"/>
      <c r="T248" s="19"/>
    </row>
    <row r="249" spans="1:20" x14ac:dyDescent="0.25">
      <c r="A249" s="1" t="s">
        <v>155</v>
      </c>
      <c r="B249" s="4">
        <f t="shared" si="28"/>
        <v>40868.83333333343</v>
      </c>
      <c r="C249" s="4">
        <f t="shared" si="24"/>
        <v>40868.854166666766</v>
      </c>
      <c r="D249" s="5">
        <v>6</v>
      </c>
      <c r="E249" s="5">
        <v>2</v>
      </c>
      <c r="F249" s="5">
        <f t="shared" si="25"/>
        <v>2.6666666666666665</v>
      </c>
      <c r="L249" s="19">
        <f>VLOOKUP(B249,'SP1 Prices Hour'!$C$2:$D$73,2)</f>
        <v>47.244640483379001</v>
      </c>
      <c r="M249" s="19">
        <f t="shared" si="26"/>
        <v>147.73392145013702</v>
      </c>
      <c r="N249" s="19"/>
      <c r="O249" s="30">
        <f t="shared" si="29"/>
        <v>141.73392145013702</v>
      </c>
      <c r="P249" s="14">
        <f>(NO1_15min!E209)*D249</f>
        <v>0</v>
      </c>
      <c r="Q249" s="25"/>
      <c r="R249" s="25"/>
      <c r="S249" s="25"/>
      <c r="T249" s="19"/>
    </row>
    <row r="250" spans="1:20" x14ac:dyDescent="0.25">
      <c r="A250" s="1" t="s">
        <v>155</v>
      </c>
      <c r="B250" s="4">
        <f t="shared" si="28"/>
        <v>40868.854166666766</v>
      </c>
      <c r="C250" s="4">
        <f t="shared" si="24"/>
        <v>40868.875000000102</v>
      </c>
      <c r="D250" s="5">
        <v>5</v>
      </c>
      <c r="E250" s="5">
        <v>2.2000000000000002</v>
      </c>
      <c r="F250" s="5">
        <f t="shared" si="25"/>
        <v>2.4444444444444446</v>
      </c>
      <c r="L250" s="19">
        <f>VLOOKUP(B250,'SP1 Prices Hour'!$C$2:$D$73,2)</f>
        <v>47.244640483379001</v>
      </c>
      <c r="M250" s="19">
        <f t="shared" si="26"/>
        <v>123.61160120844751</v>
      </c>
      <c r="N250" s="19"/>
      <c r="O250" s="30">
        <f t="shared" si="29"/>
        <v>118.1116012084475</v>
      </c>
      <c r="P250" s="14">
        <f>(NO1_15min!E210)*D250</f>
        <v>0</v>
      </c>
      <c r="Q250" s="25"/>
      <c r="R250" s="25"/>
      <c r="S250" s="25"/>
      <c r="T250" s="19"/>
    </row>
    <row r="251" spans="1:20" x14ac:dyDescent="0.25">
      <c r="A251" s="1" t="s">
        <v>155</v>
      </c>
      <c r="B251" s="4">
        <f t="shared" si="28"/>
        <v>40868.875000000102</v>
      </c>
      <c r="C251" s="4">
        <f t="shared" si="24"/>
        <v>40868.895833333438</v>
      </c>
      <c r="D251" s="5">
        <v>4</v>
      </c>
      <c r="E251" s="5">
        <v>2.4</v>
      </c>
      <c r="F251" s="5">
        <f t="shared" si="25"/>
        <v>2.1333333333333333</v>
      </c>
      <c r="L251" s="19">
        <f>VLOOKUP(B251,'SP1 Prices Hour'!$C$2:$D$73,2)</f>
        <v>46.3260949756259</v>
      </c>
      <c r="M251" s="19">
        <f t="shared" si="26"/>
        <v>97.452189951251796</v>
      </c>
      <c r="N251" s="19"/>
      <c r="O251" s="30">
        <f t="shared" si="29"/>
        <v>92.652189951251799</v>
      </c>
      <c r="P251" s="14">
        <f>(NO1_15min!E211)*D251</f>
        <v>0</v>
      </c>
      <c r="Q251" s="25"/>
      <c r="R251" s="25"/>
      <c r="S251" s="25"/>
      <c r="T251" s="19"/>
    </row>
    <row r="252" spans="1:20" x14ac:dyDescent="0.25">
      <c r="A252" s="1" t="s">
        <v>155</v>
      </c>
      <c r="B252" s="4">
        <f t="shared" si="28"/>
        <v>40868.895833333438</v>
      </c>
      <c r="C252" s="4">
        <f t="shared" si="24"/>
        <v>40868.916666666773</v>
      </c>
      <c r="D252" s="5">
        <v>3</v>
      </c>
      <c r="E252" s="5">
        <v>2.6</v>
      </c>
      <c r="F252" s="5">
        <f t="shared" si="25"/>
        <v>1.7333333333333334</v>
      </c>
      <c r="L252" s="19">
        <f>VLOOKUP(B252,'SP1 Prices Hour'!$C$2:$D$73,2)</f>
        <v>46.3260949756259</v>
      </c>
      <c r="M252" s="19">
        <f t="shared" si="26"/>
        <v>73.389142463438844</v>
      </c>
      <c r="N252" s="19"/>
      <c r="O252" s="30">
        <f t="shared" si="29"/>
        <v>69.489142463438853</v>
      </c>
      <c r="P252" s="14">
        <f>(NO1_15min!E212)*D252</f>
        <v>0</v>
      </c>
      <c r="Q252" s="25"/>
      <c r="R252" s="25"/>
      <c r="S252" s="25"/>
      <c r="T252" s="19"/>
    </row>
    <row r="253" spans="1:20" x14ac:dyDescent="0.25">
      <c r="A253" s="1" t="s">
        <v>155</v>
      </c>
      <c r="B253" s="4">
        <f t="shared" si="28"/>
        <v>40868.916666666773</v>
      </c>
      <c r="C253" s="4">
        <f t="shared" si="24"/>
        <v>40868.937500000109</v>
      </c>
      <c r="D253" s="5">
        <v>6</v>
      </c>
      <c r="E253" s="5">
        <v>2</v>
      </c>
      <c r="F253" s="5">
        <f t="shared" si="25"/>
        <v>2.6666666666666665</v>
      </c>
      <c r="L253" s="19">
        <f>VLOOKUP(B253,'SP1 Prices Hour'!$C$2:$D$73,2)</f>
        <v>43.463401006683902</v>
      </c>
      <c r="M253" s="19">
        <f t="shared" si="26"/>
        <v>136.3902030200517</v>
      </c>
      <c r="N253" s="19"/>
      <c r="O253" s="30">
        <f t="shared" si="29"/>
        <v>130.3902030200517</v>
      </c>
      <c r="P253" s="14">
        <f>(NO1_15min!E213)*D253</f>
        <v>0</v>
      </c>
      <c r="Q253" s="25"/>
      <c r="R253" s="25"/>
      <c r="S253" s="25"/>
      <c r="T253" s="19"/>
    </row>
    <row r="254" spans="1:20" x14ac:dyDescent="0.25">
      <c r="A254" s="1" t="s">
        <v>155</v>
      </c>
      <c r="B254" s="4">
        <f t="shared" si="28"/>
        <v>40868.937500000109</v>
      </c>
      <c r="C254" s="4">
        <f t="shared" si="24"/>
        <v>40868.958333333445</v>
      </c>
      <c r="D254" s="5">
        <v>5</v>
      </c>
      <c r="E254" s="5">
        <v>2.2000000000000002</v>
      </c>
      <c r="F254" s="5">
        <f t="shared" si="25"/>
        <v>2.4444444444444446</v>
      </c>
      <c r="L254" s="19">
        <f>VLOOKUP(B254,'SP1 Prices Hour'!$C$2:$D$73,2)</f>
        <v>43.463401006683902</v>
      </c>
      <c r="M254" s="19">
        <f t="shared" si="26"/>
        <v>114.15850251670976</v>
      </c>
      <c r="N254" s="19"/>
      <c r="O254" s="30">
        <f t="shared" si="29"/>
        <v>108.65850251670976</v>
      </c>
      <c r="P254" s="14">
        <f>(NO1_15min!E214)*D254</f>
        <v>0</v>
      </c>
      <c r="Q254" s="25"/>
      <c r="R254" s="25"/>
      <c r="S254" s="25"/>
      <c r="T254" s="19"/>
    </row>
    <row r="255" spans="1:20" x14ac:dyDescent="0.25">
      <c r="A255" s="1" t="s">
        <v>155</v>
      </c>
      <c r="B255" s="4">
        <f t="shared" si="28"/>
        <v>40868.958333333445</v>
      </c>
      <c r="C255" s="4">
        <f t="shared" si="24"/>
        <v>40868.979166666781</v>
      </c>
      <c r="D255" s="5">
        <v>4</v>
      </c>
      <c r="E255" s="5">
        <v>2.4</v>
      </c>
      <c r="F255" s="5">
        <f t="shared" si="25"/>
        <v>2.1333333333333333</v>
      </c>
      <c r="L255" s="19">
        <f>VLOOKUP(B255,'SP1 Prices Hour'!$C$2:$D$73,2)</f>
        <v>40.601926990038898</v>
      </c>
      <c r="M255" s="19">
        <f t="shared" si="26"/>
        <v>86.003853980077793</v>
      </c>
      <c r="N255" s="19"/>
      <c r="O255" s="30">
        <f t="shared" si="29"/>
        <v>81.203853980077795</v>
      </c>
      <c r="P255" s="14">
        <f>(NO1_15min!E215)*D255</f>
        <v>0</v>
      </c>
      <c r="Q255" s="25"/>
      <c r="R255" s="25"/>
      <c r="S255" s="25"/>
      <c r="T255" s="19"/>
    </row>
    <row r="256" spans="1:20" x14ac:dyDescent="0.25">
      <c r="A256" s="1" t="s">
        <v>155</v>
      </c>
      <c r="B256" s="4">
        <f t="shared" si="28"/>
        <v>40868.979166666781</v>
      </c>
      <c r="C256" s="4">
        <f t="shared" si="24"/>
        <v>40869.000000000116</v>
      </c>
      <c r="D256" s="5">
        <v>3</v>
      </c>
      <c r="E256" s="5">
        <v>2.6</v>
      </c>
      <c r="F256" s="5">
        <f t="shared" si="25"/>
        <v>1.7333333333333334</v>
      </c>
      <c r="L256" s="19">
        <f>VLOOKUP(B256,'SP1 Prices Hour'!$C$2:$D$73,2)</f>
        <v>40.601926990038898</v>
      </c>
      <c r="M256" s="19">
        <f t="shared" si="26"/>
        <v>64.802890485058356</v>
      </c>
      <c r="N256" s="19"/>
      <c r="O256" s="30">
        <f t="shared" si="29"/>
        <v>60.90289048505835</v>
      </c>
      <c r="P256" s="14">
        <f>(NO1_15min!E216)*D256</f>
        <v>0</v>
      </c>
      <c r="Q256" s="25"/>
      <c r="R256" s="25"/>
      <c r="S256" s="25"/>
      <c r="T256" s="19"/>
    </row>
    <row r="257" spans="1:16" x14ac:dyDescent="0.25">
      <c r="A257" s="1" t="s">
        <v>156</v>
      </c>
      <c r="B257" s="4">
        <v>40845</v>
      </c>
      <c r="C257" s="4">
        <f>B257+TIME(0,15,0)</f>
        <v>40845.010416666664</v>
      </c>
      <c r="D257" s="5">
        <v>3</v>
      </c>
      <c r="E257" s="5">
        <v>1.9</v>
      </c>
      <c r="F257" s="5">
        <f>E257*(D257/$I$47)</f>
        <v>2.1111111111111103</v>
      </c>
      <c r="L257" s="27">
        <f>VLOOKUP(B257,'SP1 Prices Hour'!$C$2:$D$73,2)</f>
        <v>37.479999999999997</v>
      </c>
      <c r="M257" s="27">
        <f>D257*(L257+E257)*0.25</f>
        <v>29.534999999999997</v>
      </c>
      <c r="N257">
        <f>D257*(SP1_15Min!B1+Spot!E257)*0.25</f>
        <v>5.7824999999999989</v>
      </c>
      <c r="O257" s="30">
        <f t="shared" si="29"/>
        <v>56.22</v>
      </c>
      <c r="P257" s="14">
        <f>(NO1_15min!B1)*D257*0.25</f>
        <v>35.865000000000002</v>
      </c>
    </row>
    <row r="258" spans="1:16" x14ac:dyDescent="0.25">
      <c r="A258" s="1" t="s">
        <v>156</v>
      </c>
      <c r="B258" s="4">
        <f>B257+TIME(0,15,0)</f>
        <v>40845.010416666664</v>
      </c>
      <c r="C258" s="4">
        <f t="shared" ref="C258:C321" si="30">B258+TIME(0,15,0)</f>
        <v>40845.020833333328</v>
      </c>
      <c r="D258" s="5">
        <v>2.8</v>
      </c>
      <c r="E258" s="5">
        <v>1.8</v>
      </c>
      <c r="F258" s="5">
        <f t="shared" ref="F258:F321" si="31">E258*(D258/$I$47)</f>
        <v>1.8666666666666658</v>
      </c>
      <c r="L258" s="27">
        <f>VLOOKUP(B258,'SP1 Prices Hour'!$C$2:$D$73,2)</f>
        <v>37.479999999999997</v>
      </c>
      <c r="M258" s="27">
        <f t="shared" ref="M258:M321" si="32">D258*(L258+E258)*0.25</f>
        <v>27.495999999999995</v>
      </c>
      <c r="N258" s="29">
        <f>D258*(SP1_15Min!B2+Spot!E258)*0.25</f>
        <v>11.234999999999999</v>
      </c>
      <c r="O258" s="30">
        <f t="shared" si="29"/>
        <v>52.471999999999994</v>
      </c>
      <c r="P258" s="14">
        <f>(NO1_15min!B2)*D258*0.25</f>
        <v>52.548999999999992</v>
      </c>
    </row>
    <row r="259" spans="1:16" x14ac:dyDescent="0.25">
      <c r="A259" s="1" t="s">
        <v>156</v>
      </c>
      <c r="B259" s="4">
        <f t="shared" ref="B259:B322" si="33">B258+TIME(0,15,0)</f>
        <v>40845.020833333328</v>
      </c>
      <c r="C259" s="4">
        <f t="shared" si="30"/>
        <v>40845.031249999993</v>
      </c>
      <c r="D259" s="5">
        <v>2.6</v>
      </c>
      <c r="E259" s="5">
        <v>1.7</v>
      </c>
      <c r="F259" s="5">
        <f t="shared" si="31"/>
        <v>1.6370370370370364</v>
      </c>
      <c r="L259" s="27">
        <f>VLOOKUP(B259,'SP1 Prices Hour'!$C$2:$D$73,2)</f>
        <v>37.479999999999997</v>
      </c>
      <c r="M259" s="27">
        <f t="shared" si="32"/>
        <v>25.467000000000002</v>
      </c>
      <c r="N259" s="29">
        <f>D259*(SP1_15Min!B3+Spot!E259)*0.25</f>
        <v>50.888500000000008</v>
      </c>
      <c r="O259" s="30">
        <f t="shared" si="29"/>
        <v>48.723999999999997</v>
      </c>
      <c r="P259" s="14">
        <f>(NO1_15min!B3)*D259*0.25</f>
        <v>11.219000000000001</v>
      </c>
    </row>
    <row r="260" spans="1:16" x14ac:dyDescent="0.25">
      <c r="A260" s="1" t="s">
        <v>156</v>
      </c>
      <c r="B260" s="4">
        <f t="shared" si="33"/>
        <v>40845.031249999993</v>
      </c>
      <c r="C260" s="4">
        <f t="shared" si="30"/>
        <v>40845.041666666657</v>
      </c>
      <c r="D260" s="5">
        <v>2.4</v>
      </c>
      <c r="E260" s="5">
        <v>1.6</v>
      </c>
      <c r="F260" s="5">
        <f t="shared" si="31"/>
        <v>1.4222222222222216</v>
      </c>
      <c r="L260" s="27">
        <f>VLOOKUP(B260,'SP1 Prices Hour'!$C$2:$D$73,2)</f>
        <v>37.479999999999997</v>
      </c>
      <c r="M260" s="27">
        <f t="shared" si="32"/>
        <v>23.447999999999997</v>
      </c>
      <c r="N260" s="29">
        <f>D260*(SP1_15Min!B4+Spot!E260)*0.25</f>
        <v>59.387999999999991</v>
      </c>
      <c r="O260" s="30">
        <f t="shared" si="29"/>
        <v>44.975999999999992</v>
      </c>
      <c r="P260" s="14">
        <f>(NO1_15min!B4)*D260*0.25</f>
        <v>22.271999999999998</v>
      </c>
    </row>
    <row r="261" spans="1:16" x14ac:dyDescent="0.25">
      <c r="A261" s="1" t="s">
        <v>156</v>
      </c>
      <c r="B261" s="4">
        <f t="shared" si="33"/>
        <v>40845.041666666657</v>
      </c>
      <c r="C261" s="4">
        <f t="shared" si="30"/>
        <v>40845.052083333321</v>
      </c>
      <c r="D261" s="5">
        <v>3</v>
      </c>
      <c r="E261" s="5">
        <v>1.9</v>
      </c>
      <c r="F261" s="5">
        <f t="shared" si="31"/>
        <v>2.1111111111111103</v>
      </c>
      <c r="L261" s="27">
        <f>VLOOKUP(B261,'SP1 Prices Hour'!$C$2:$D$73,2)</f>
        <v>37.479999999999997</v>
      </c>
      <c r="M261" s="27">
        <f t="shared" si="32"/>
        <v>29.534999999999997</v>
      </c>
      <c r="N261" s="29">
        <f>D261*(SP1_15Min!B5+Spot!E261)*0.25</f>
        <v>12.037500000000001</v>
      </c>
      <c r="O261" s="30">
        <f t="shared" si="29"/>
        <v>56.22</v>
      </c>
      <c r="P261" s="14">
        <f>(NO1_15min!B5)*D261*0.25</f>
        <v>68.452500000000001</v>
      </c>
    </row>
    <row r="262" spans="1:16" x14ac:dyDescent="0.25">
      <c r="A262" s="1" t="s">
        <v>156</v>
      </c>
      <c r="B262" s="4">
        <f t="shared" si="33"/>
        <v>40845.052083333321</v>
      </c>
      <c r="C262" s="4">
        <f t="shared" si="30"/>
        <v>40845.062499999985</v>
      </c>
      <c r="D262" s="5">
        <v>2.8</v>
      </c>
      <c r="E262" s="5">
        <v>1.8</v>
      </c>
      <c r="F262" s="5">
        <f t="shared" si="31"/>
        <v>1.8666666666666658</v>
      </c>
      <c r="L262" s="27">
        <f>VLOOKUP(B262,'SP1 Prices Hour'!$C$2:$D$73,2)</f>
        <v>37.15</v>
      </c>
      <c r="M262" s="27">
        <f t="shared" si="32"/>
        <v>27.264999999999997</v>
      </c>
      <c r="N262" s="29">
        <f>D262*(SP1_15Min!B6+Spot!E262)*0.25</f>
        <v>13.706000000000001</v>
      </c>
      <c r="O262" s="30">
        <f t="shared" si="29"/>
        <v>52.01</v>
      </c>
      <c r="P262" s="14">
        <f>(NO1_15min!B6)*D262*0.25</f>
        <v>29.393000000000001</v>
      </c>
    </row>
    <row r="263" spans="1:16" x14ac:dyDescent="0.25">
      <c r="A263" s="1" t="s">
        <v>156</v>
      </c>
      <c r="B263" s="4">
        <f t="shared" si="33"/>
        <v>40845.062499999985</v>
      </c>
      <c r="C263" s="4">
        <f t="shared" si="30"/>
        <v>40845.07291666665</v>
      </c>
      <c r="D263" s="5">
        <v>2.6</v>
      </c>
      <c r="E263" s="5">
        <v>1.7</v>
      </c>
      <c r="F263" s="5">
        <f t="shared" si="31"/>
        <v>1.6370370370370364</v>
      </c>
      <c r="L263" s="27">
        <f>VLOOKUP(B263,'SP1 Prices Hour'!$C$2:$D$73,2)</f>
        <v>37.15</v>
      </c>
      <c r="M263" s="27">
        <f t="shared" si="32"/>
        <v>25.252500000000001</v>
      </c>
      <c r="N263" s="29">
        <f>D263*(SP1_15Min!B7+Spot!E263)*0.25</f>
        <v>1.482</v>
      </c>
      <c r="O263" s="30">
        <f t="shared" si="29"/>
        <v>48.295000000000002</v>
      </c>
      <c r="P263" s="14">
        <f>(NO1_15min!B7)*D263*0.25</f>
        <v>54.424500000000002</v>
      </c>
    </row>
    <row r="264" spans="1:16" x14ac:dyDescent="0.25">
      <c r="A264" s="1" t="s">
        <v>156</v>
      </c>
      <c r="B264" s="4">
        <f t="shared" si="33"/>
        <v>40845.07291666665</v>
      </c>
      <c r="C264" s="4">
        <f t="shared" si="30"/>
        <v>40845.083333333314</v>
      </c>
      <c r="D264" s="5">
        <v>2.4</v>
      </c>
      <c r="E264" s="5">
        <v>1.6</v>
      </c>
      <c r="F264" s="5">
        <f t="shared" si="31"/>
        <v>1.4222222222222216</v>
      </c>
      <c r="L264" s="27">
        <f>VLOOKUP(B264,'SP1 Prices Hour'!$C$2:$D$73,2)</f>
        <v>37.15</v>
      </c>
      <c r="M264" s="27">
        <f t="shared" si="32"/>
        <v>23.25</v>
      </c>
      <c r="N264" s="29">
        <f>D264*(SP1_15Min!B8+Spot!E264)*0.25</f>
        <v>30.347999999999999</v>
      </c>
      <c r="O264" s="30">
        <f t="shared" si="29"/>
        <v>44.58</v>
      </c>
      <c r="P264" s="14">
        <f>(NO1_15min!B8)*D264*0.25</f>
        <v>7.3439999999999994</v>
      </c>
    </row>
    <row r="265" spans="1:16" x14ac:dyDescent="0.25">
      <c r="A265" s="1" t="s">
        <v>156</v>
      </c>
      <c r="B265" s="4">
        <f t="shared" si="33"/>
        <v>40845.083333333314</v>
      </c>
      <c r="C265" s="4">
        <f t="shared" si="30"/>
        <v>40845.093749999978</v>
      </c>
      <c r="D265" s="5">
        <v>3</v>
      </c>
      <c r="E265" s="5">
        <v>1.9</v>
      </c>
      <c r="F265" s="5">
        <f t="shared" si="31"/>
        <v>2.1111111111111103</v>
      </c>
      <c r="L265" s="27">
        <f>VLOOKUP(B265,'SP1 Prices Hour'!$C$2:$D$73,2)</f>
        <v>37.15</v>
      </c>
      <c r="M265" s="27">
        <f t="shared" si="32"/>
        <v>29.287499999999998</v>
      </c>
      <c r="N265" s="29">
        <f>D265*(SP1_15Min!B9+Spot!E265)*0.25</f>
        <v>40.207499999999996</v>
      </c>
      <c r="O265" s="30">
        <f t="shared" si="29"/>
        <v>55.724999999999994</v>
      </c>
      <c r="P265" s="14">
        <f>(NO1_15min!B9)*D265*0.25</f>
        <v>20.34</v>
      </c>
    </row>
    <row r="266" spans="1:16" x14ac:dyDescent="0.25">
      <c r="A266" s="1" t="s">
        <v>156</v>
      </c>
      <c r="B266" s="4">
        <f t="shared" si="33"/>
        <v>40845.093749999978</v>
      </c>
      <c r="C266" s="4">
        <f t="shared" si="30"/>
        <v>40845.104166666642</v>
      </c>
      <c r="D266" s="5">
        <v>2.8</v>
      </c>
      <c r="E266" s="5">
        <v>1.8</v>
      </c>
      <c r="F266" s="5">
        <f t="shared" si="31"/>
        <v>1.8666666666666658</v>
      </c>
      <c r="L266" s="27">
        <f>VLOOKUP(B266,'SP1 Prices Hour'!$C$2:$D$73,2)</f>
        <v>36.9</v>
      </c>
      <c r="M266" s="27">
        <f t="shared" si="32"/>
        <v>27.089999999999996</v>
      </c>
      <c r="N266" s="29">
        <f>D266*(SP1_15Min!B10+Spot!E266)*0.25</f>
        <v>24.520999999999994</v>
      </c>
      <c r="O266" s="30">
        <f t="shared" si="29"/>
        <v>51.66</v>
      </c>
      <c r="P266" s="14">
        <f>(NO1_15min!B10)*D266*0.25</f>
        <v>34.692</v>
      </c>
    </row>
    <row r="267" spans="1:16" x14ac:dyDescent="0.25">
      <c r="A267" s="1" t="s">
        <v>156</v>
      </c>
      <c r="B267" s="4">
        <f t="shared" si="33"/>
        <v>40845.104166666642</v>
      </c>
      <c r="C267" s="4">
        <f t="shared" si="30"/>
        <v>40845.114583333307</v>
      </c>
      <c r="D267" s="5">
        <v>2.6</v>
      </c>
      <c r="E267" s="5">
        <v>1.7</v>
      </c>
      <c r="F267" s="5">
        <f t="shared" si="31"/>
        <v>1.6370370370370364</v>
      </c>
      <c r="L267" s="27">
        <f>VLOOKUP(B267,'SP1 Prices Hour'!$C$2:$D$73,2)</f>
        <v>36.9</v>
      </c>
      <c r="M267" s="27">
        <f t="shared" si="32"/>
        <v>25.090000000000003</v>
      </c>
      <c r="N267" s="29">
        <f>D267*(SP1_15Min!B11+Spot!E267)*0.25</f>
        <v>47.723000000000006</v>
      </c>
      <c r="O267" s="30">
        <f t="shared" si="29"/>
        <v>47.97</v>
      </c>
      <c r="P267" s="14">
        <f>(NO1_15min!B11)*D267*0.25</f>
        <v>45.909500000000001</v>
      </c>
    </row>
    <row r="268" spans="1:16" x14ac:dyDescent="0.25">
      <c r="A268" s="1" t="s">
        <v>156</v>
      </c>
      <c r="B268" s="4">
        <f t="shared" si="33"/>
        <v>40845.114583333307</v>
      </c>
      <c r="C268" s="4">
        <f t="shared" si="30"/>
        <v>40845.124999999971</v>
      </c>
      <c r="D268" s="5">
        <v>2.4</v>
      </c>
      <c r="E268" s="5">
        <v>1.6</v>
      </c>
      <c r="F268" s="5">
        <f t="shared" si="31"/>
        <v>1.4222222222222216</v>
      </c>
      <c r="L268" s="27">
        <f>VLOOKUP(B268,'SP1 Prices Hour'!$C$2:$D$73,2)</f>
        <v>36.9</v>
      </c>
      <c r="M268" s="27">
        <f t="shared" si="32"/>
        <v>23.099999999999998</v>
      </c>
      <c r="N268" s="29">
        <f>D268*(SP1_15Min!B12+Spot!E268)*0.25</f>
        <v>26.957999999999998</v>
      </c>
      <c r="O268" s="30">
        <f t="shared" si="29"/>
        <v>44.279999999999994</v>
      </c>
      <c r="P268" s="14">
        <f>(NO1_15min!B12)*D268*0.25</f>
        <v>5.5139999999999993</v>
      </c>
    </row>
    <row r="269" spans="1:16" x14ac:dyDescent="0.25">
      <c r="A269" s="1" t="s">
        <v>156</v>
      </c>
      <c r="B269" s="4">
        <f t="shared" si="33"/>
        <v>40845.124999999971</v>
      </c>
      <c r="C269" s="4">
        <f t="shared" si="30"/>
        <v>40845.135416666635</v>
      </c>
      <c r="D269" s="5">
        <v>3</v>
      </c>
      <c r="E269" s="5">
        <v>1.9</v>
      </c>
      <c r="F269" s="5">
        <f t="shared" si="31"/>
        <v>2.1111111111111103</v>
      </c>
      <c r="L269" s="27">
        <f>VLOOKUP(B269,'SP1 Prices Hour'!$C$2:$D$73,2)</f>
        <v>36.9</v>
      </c>
      <c r="M269" s="27">
        <f t="shared" si="32"/>
        <v>29.099999999999998</v>
      </c>
      <c r="N269" s="29">
        <f>D269*(SP1_15Min!B13+Spot!E269)*0.25</f>
        <v>5.7225000000000001</v>
      </c>
      <c r="O269" s="30">
        <f t="shared" si="29"/>
        <v>55.349999999999994</v>
      </c>
      <c r="P269" s="14">
        <f>(NO1_15min!B13)*D269*0.25</f>
        <v>50.662499999999994</v>
      </c>
    </row>
    <row r="270" spans="1:16" x14ac:dyDescent="0.25">
      <c r="A270" s="1" t="s">
        <v>156</v>
      </c>
      <c r="B270" s="4">
        <f t="shared" si="33"/>
        <v>40845.135416666635</v>
      </c>
      <c r="C270" s="4">
        <f t="shared" si="30"/>
        <v>40845.145833333299</v>
      </c>
      <c r="D270" s="5">
        <v>2.8</v>
      </c>
      <c r="E270" s="5">
        <v>1.8</v>
      </c>
      <c r="F270" s="5">
        <f t="shared" si="31"/>
        <v>1.8666666666666658</v>
      </c>
      <c r="L270" s="27">
        <f>VLOOKUP(B270,'SP1 Prices Hour'!$C$2:$D$73,2)</f>
        <v>36.840000000000003</v>
      </c>
      <c r="M270" s="27">
        <f t="shared" si="32"/>
        <v>27.047999999999998</v>
      </c>
      <c r="N270" s="29">
        <f>D270*(SP1_15Min!B14+Spot!E270)*0.25</f>
        <v>39.262999999999998</v>
      </c>
      <c r="O270" s="30">
        <f t="shared" si="29"/>
        <v>51.576000000000001</v>
      </c>
      <c r="P270" s="14">
        <f>(NO1_15min!B14)*D270*0.25</f>
        <v>41.16</v>
      </c>
    </row>
    <row r="271" spans="1:16" x14ac:dyDescent="0.25">
      <c r="A271" s="1" t="s">
        <v>156</v>
      </c>
      <c r="B271" s="4">
        <f t="shared" si="33"/>
        <v>40845.145833333299</v>
      </c>
      <c r="C271" s="4">
        <f t="shared" si="30"/>
        <v>40845.156249999964</v>
      </c>
      <c r="D271" s="5">
        <v>2.6</v>
      </c>
      <c r="E271" s="5">
        <v>1.7</v>
      </c>
      <c r="F271" s="5">
        <f t="shared" si="31"/>
        <v>1.6370370370370364</v>
      </c>
      <c r="L271" s="27">
        <f>VLOOKUP(B271,'SP1 Prices Hour'!$C$2:$D$73,2)</f>
        <v>36.840000000000003</v>
      </c>
      <c r="M271" s="27">
        <f t="shared" si="32"/>
        <v>25.051000000000005</v>
      </c>
      <c r="N271" s="29">
        <f>D271*(SP1_15Min!B15+Spot!E271)*0.25</f>
        <v>19.051500000000001</v>
      </c>
      <c r="O271" s="30">
        <f t="shared" si="29"/>
        <v>47.892000000000003</v>
      </c>
      <c r="P271" s="14">
        <f>(NO1_15min!B15)*D271*0.25</f>
        <v>56.348500000000001</v>
      </c>
    </row>
    <row r="272" spans="1:16" x14ac:dyDescent="0.25">
      <c r="A272" s="1" t="s">
        <v>156</v>
      </c>
      <c r="B272" s="4">
        <f t="shared" si="33"/>
        <v>40845.156249999964</v>
      </c>
      <c r="C272" s="4">
        <f t="shared" si="30"/>
        <v>40845.166666666628</v>
      </c>
      <c r="D272" s="5">
        <v>2.4</v>
      </c>
      <c r="E272" s="5">
        <v>1.6</v>
      </c>
      <c r="F272" s="5">
        <f t="shared" si="31"/>
        <v>1.4222222222222216</v>
      </c>
      <c r="L272" s="27">
        <f>VLOOKUP(B272,'SP1 Prices Hour'!$C$2:$D$73,2)</f>
        <v>36.840000000000003</v>
      </c>
      <c r="M272" s="27">
        <f t="shared" si="32"/>
        <v>23.064000000000004</v>
      </c>
      <c r="N272" s="29">
        <f>D272*(SP1_15Min!B16+Spot!E272)*0.25</f>
        <v>37.091999999999999</v>
      </c>
      <c r="O272" s="30">
        <f t="shared" si="29"/>
        <v>44.208000000000006</v>
      </c>
      <c r="P272" s="14">
        <f>(NO1_15min!B16)*D272*0.25</f>
        <v>6.81</v>
      </c>
    </row>
    <row r="273" spans="1:16" x14ac:dyDescent="0.25">
      <c r="A273" s="1" t="s">
        <v>156</v>
      </c>
      <c r="B273" s="4">
        <f t="shared" si="33"/>
        <v>40845.166666666628</v>
      </c>
      <c r="C273" s="4">
        <f t="shared" si="30"/>
        <v>40845.177083333292</v>
      </c>
      <c r="D273" s="5">
        <v>3</v>
      </c>
      <c r="E273" s="5">
        <v>1.9</v>
      </c>
      <c r="F273" s="5">
        <f t="shared" si="31"/>
        <v>2.1111111111111103</v>
      </c>
      <c r="L273" s="27">
        <f>VLOOKUP(B273,'SP1 Prices Hour'!$C$2:$D$73,2)</f>
        <v>36.840000000000003</v>
      </c>
      <c r="M273" s="27">
        <f t="shared" si="32"/>
        <v>29.055</v>
      </c>
      <c r="N273" s="29">
        <f>D273*(SP1_15Min!B17+Spot!E273)*0.25</f>
        <v>66.734999999999999</v>
      </c>
      <c r="O273" s="30">
        <f t="shared" si="29"/>
        <v>55.260000000000005</v>
      </c>
      <c r="P273" s="14">
        <f>(NO1_15min!B17)*D273*0.25</f>
        <v>46.537499999999994</v>
      </c>
    </row>
    <row r="274" spans="1:16" x14ac:dyDescent="0.25">
      <c r="A274" s="1" t="s">
        <v>156</v>
      </c>
      <c r="B274" s="4">
        <f t="shared" si="33"/>
        <v>40845.177083333292</v>
      </c>
      <c r="C274" s="4">
        <f t="shared" si="30"/>
        <v>40845.187499999956</v>
      </c>
      <c r="D274" s="5">
        <v>2.8</v>
      </c>
      <c r="E274" s="5">
        <v>1.8</v>
      </c>
      <c r="F274" s="5">
        <f t="shared" si="31"/>
        <v>1.8666666666666658</v>
      </c>
      <c r="L274" s="27">
        <f>VLOOKUP(B274,'SP1 Prices Hour'!$C$2:$D$73,2)</f>
        <v>37.020000000000003</v>
      </c>
      <c r="M274" s="27">
        <f t="shared" si="32"/>
        <v>27.173999999999999</v>
      </c>
      <c r="N274" s="29">
        <f>D274*(SP1_15Min!B18+Spot!E274)*0.25</f>
        <v>63.797999999999995</v>
      </c>
      <c r="O274" s="30">
        <f t="shared" si="29"/>
        <v>51.828000000000003</v>
      </c>
      <c r="P274" s="14">
        <f>(NO1_15min!B18)*D274*0.25</f>
        <v>45.324999999999996</v>
      </c>
    </row>
    <row r="275" spans="1:16" x14ac:dyDescent="0.25">
      <c r="A275" s="1" t="s">
        <v>156</v>
      </c>
      <c r="B275" s="4">
        <f t="shared" si="33"/>
        <v>40845.187499999956</v>
      </c>
      <c r="C275" s="4">
        <f t="shared" si="30"/>
        <v>40845.197916666621</v>
      </c>
      <c r="D275" s="5">
        <v>2.6</v>
      </c>
      <c r="E275" s="5">
        <v>1.7</v>
      </c>
      <c r="F275" s="5">
        <f t="shared" si="31"/>
        <v>1.6370370370370364</v>
      </c>
      <c r="L275" s="27">
        <f>VLOOKUP(B275,'SP1 Prices Hour'!$C$2:$D$73,2)</f>
        <v>37.020000000000003</v>
      </c>
      <c r="M275" s="27">
        <f t="shared" si="32"/>
        <v>25.168000000000006</v>
      </c>
      <c r="N275" s="29">
        <f>D275*(SP1_15Min!B19+Spot!E275)*0.25</f>
        <v>16.503500000000003</v>
      </c>
      <c r="O275" s="30">
        <f t="shared" si="29"/>
        <v>48.126000000000005</v>
      </c>
      <c r="P275" s="14">
        <f>(NO1_15min!B19)*D275*0.25</f>
        <v>22.893000000000001</v>
      </c>
    </row>
    <row r="276" spans="1:16" x14ac:dyDescent="0.25">
      <c r="A276" s="1" t="s">
        <v>156</v>
      </c>
      <c r="B276" s="4">
        <f t="shared" si="33"/>
        <v>40845.197916666621</v>
      </c>
      <c r="C276" s="4">
        <f t="shared" si="30"/>
        <v>40845.208333333285</v>
      </c>
      <c r="D276" s="5">
        <v>2.4</v>
      </c>
      <c r="E276" s="5">
        <v>1.6</v>
      </c>
      <c r="F276" s="5">
        <f t="shared" si="31"/>
        <v>1.4222222222222216</v>
      </c>
      <c r="L276" s="27">
        <f>VLOOKUP(B276,'SP1 Prices Hour'!$C$2:$D$73,2)</f>
        <v>37.020000000000003</v>
      </c>
      <c r="M276" s="27">
        <f t="shared" si="32"/>
        <v>23.172000000000001</v>
      </c>
      <c r="N276" s="29">
        <f>D276*(SP1_15Min!B20+Spot!E276)*0.25</f>
        <v>3.7199999999999993</v>
      </c>
      <c r="O276" s="30">
        <f t="shared" si="29"/>
        <v>44.423999999999999</v>
      </c>
      <c r="P276" s="14">
        <f>(NO1_15min!B20)*D276*0.25</f>
        <v>26.855999999999998</v>
      </c>
    </row>
    <row r="277" spans="1:16" x14ac:dyDescent="0.25">
      <c r="A277" s="1" t="s">
        <v>156</v>
      </c>
      <c r="B277" s="4">
        <f t="shared" si="33"/>
        <v>40845.208333333285</v>
      </c>
      <c r="C277" s="4">
        <f t="shared" si="30"/>
        <v>40845.218749999949</v>
      </c>
      <c r="D277" s="5">
        <v>3</v>
      </c>
      <c r="E277" s="5">
        <v>1.9</v>
      </c>
      <c r="F277" s="5">
        <f t="shared" si="31"/>
        <v>2.1111111111111103</v>
      </c>
      <c r="L277" s="27">
        <f>VLOOKUP(B277,'SP1 Prices Hour'!$C$2:$D$73,2)</f>
        <v>37.020000000000003</v>
      </c>
      <c r="M277" s="27">
        <f t="shared" si="32"/>
        <v>29.19</v>
      </c>
      <c r="N277" s="29">
        <f>D277*(SP1_15Min!B21+Spot!E277)*0.25</f>
        <v>6.8849999999999998</v>
      </c>
      <c r="O277" s="30">
        <f t="shared" si="29"/>
        <v>55.53</v>
      </c>
      <c r="P277" s="14">
        <f>(NO1_15min!B21)*D277*0.25</f>
        <v>4.8224999999999998</v>
      </c>
    </row>
    <row r="278" spans="1:16" x14ac:dyDescent="0.25">
      <c r="A278" s="1" t="s">
        <v>156</v>
      </c>
      <c r="B278" s="4">
        <f t="shared" si="33"/>
        <v>40845.218749999949</v>
      </c>
      <c r="C278" s="4">
        <f t="shared" si="30"/>
        <v>40845.229166666613</v>
      </c>
      <c r="D278" s="5">
        <v>2.8</v>
      </c>
      <c r="E278" s="5">
        <v>1.8</v>
      </c>
      <c r="F278" s="5">
        <f t="shared" si="31"/>
        <v>1.8666666666666658</v>
      </c>
      <c r="L278" s="27">
        <f>VLOOKUP(B278,'SP1 Prices Hour'!$C$2:$D$73,2)</f>
        <v>37.31</v>
      </c>
      <c r="M278" s="27">
        <f t="shared" si="32"/>
        <v>27.376999999999999</v>
      </c>
      <c r="N278" s="29">
        <f>D278*(SP1_15Min!B22+Spot!E278)*0.25</f>
        <v>69.306999999999988</v>
      </c>
      <c r="O278" s="30">
        <f t="shared" si="29"/>
        <v>52.234000000000002</v>
      </c>
      <c r="P278" s="14">
        <f>(NO1_15min!B22)*D278*0.25</f>
        <v>12.235999999999999</v>
      </c>
    </row>
    <row r="279" spans="1:16" x14ac:dyDescent="0.25">
      <c r="A279" s="1" t="s">
        <v>156</v>
      </c>
      <c r="B279" s="4">
        <f t="shared" si="33"/>
        <v>40845.229166666613</v>
      </c>
      <c r="C279" s="4">
        <f t="shared" si="30"/>
        <v>40845.239583333278</v>
      </c>
      <c r="D279" s="5">
        <v>2.6</v>
      </c>
      <c r="E279" s="5">
        <v>1.7</v>
      </c>
      <c r="F279" s="5">
        <f t="shared" si="31"/>
        <v>1.6370370370370364</v>
      </c>
      <c r="L279" s="27">
        <f>VLOOKUP(B279,'SP1 Prices Hour'!$C$2:$D$73,2)</f>
        <v>37.31</v>
      </c>
      <c r="M279" s="27">
        <f t="shared" si="32"/>
        <v>25.356500000000004</v>
      </c>
      <c r="N279" s="29">
        <f>D279*(SP1_15Min!B23+Spot!E279)*0.25</f>
        <v>21.9375</v>
      </c>
      <c r="O279" s="30">
        <f t="shared" si="29"/>
        <v>48.503000000000007</v>
      </c>
      <c r="P279" s="14">
        <f>(NO1_15min!B23)*D279*0.25</f>
        <v>7.8455000000000004</v>
      </c>
    </row>
    <row r="280" spans="1:16" x14ac:dyDescent="0.25">
      <c r="A280" s="1" t="s">
        <v>156</v>
      </c>
      <c r="B280" s="4">
        <f t="shared" si="33"/>
        <v>40845.239583333278</v>
      </c>
      <c r="C280" s="4">
        <f t="shared" si="30"/>
        <v>40845.249999999942</v>
      </c>
      <c r="D280" s="5">
        <v>2.4</v>
      </c>
      <c r="E280" s="5">
        <v>1.6</v>
      </c>
      <c r="F280" s="5">
        <f t="shared" si="31"/>
        <v>1.4222222222222216</v>
      </c>
      <c r="L280" s="27">
        <f>VLOOKUP(B280,'SP1 Prices Hour'!$C$2:$D$73,2)</f>
        <v>37.31</v>
      </c>
      <c r="M280" s="27">
        <f t="shared" si="32"/>
        <v>23.346</v>
      </c>
      <c r="N280" s="29">
        <f>D280*(SP1_15Min!B24+Spot!E280)*0.25</f>
        <v>39.935999999999993</v>
      </c>
      <c r="O280" s="30">
        <f t="shared" si="29"/>
        <v>44.771999999999998</v>
      </c>
      <c r="P280" s="14">
        <f>(NO1_15min!B24)*D280*0.25</f>
        <v>44.868000000000002</v>
      </c>
    </row>
    <row r="281" spans="1:16" x14ac:dyDescent="0.25">
      <c r="A281" s="1" t="s">
        <v>156</v>
      </c>
      <c r="B281" s="4">
        <f t="shared" si="33"/>
        <v>40845.249999999942</v>
      </c>
      <c r="C281" s="4">
        <f t="shared" si="30"/>
        <v>40845.260416666606</v>
      </c>
      <c r="D281" s="5">
        <v>3</v>
      </c>
      <c r="E281" s="5">
        <v>1.9</v>
      </c>
      <c r="F281" s="5">
        <f t="shared" si="31"/>
        <v>2.1111111111111103</v>
      </c>
      <c r="L281" s="27">
        <f>VLOOKUP(B281,'SP1 Prices Hour'!$C$2:$D$73,2)</f>
        <v>37.31</v>
      </c>
      <c r="M281" s="27">
        <f t="shared" si="32"/>
        <v>29.407499999999999</v>
      </c>
      <c r="N281" s="29">
        <f>D281*(SP1_15Min!B25+Spot!E281)*0.25</f>
        <v>18.809999999999999</v>
      </c>
      <c r="O281" s="30">
        <f t="shared" si="29"/>
        <v>55.965000000000003</v>
      </c>
      <c r="P281" s="14">
        <f>(NO1_15min!B25)*D281*0.25</f>
        <v>22.125</v>
      </c>
    </row>
    <row r="282" spans="1:16" x14ac:dyDescent="0.25">
      <c r="A282" s="1" t="s">
        <v>156</v>
      </c>
      <c r="B282" s="4">
        <f t="shared" si="33"/>
        <v>40845.260416666606</v>
      </c>
      <c r="C282" s="4">
        <f t="shared" si="30"/>
        <v>40845.27083333327</v>
      </c>
      <c r="D282" s="5">
        <v>2.8</v>
      </c>
      <c r="E282" s="5">
        <v>1.8</v>
      </c>
      <c r="F282" s="5">
        <f t="shared" si="31"/>
        <v>1.8666666666666658</v>
      </c>
      <c r="L282" s="27">
        <f>VLOOKUP(B282,'SP1 Prices Hour'!$C$2:$D$73,2)</f>
        <v>37.979999999999997</v>
      </c>
      <c r="M282" s="27">
        <f t="shared" si="32"/>
        <v>27.845999999999993</v>
      </c>
      <c r="N282" s="29">
        <f>D282*(SP1_15Min!B26+Spot!E282)*0.25</f>
        <v>29.280999999999995</v>
      </c>
      <c r="O282" s="30">
        <f t="shared" si="29"/>
        <v>53.17199999999999</v>
      </c>
      <c r="P282" s="14">
        <f>(NO1_15min!B26)*D282*0.25</f>
        <v>39.311999999999998</v>
      </c>
    </row>
    <row r="283" spans="1:16" x14ac:dyDescent="0.25">
      <c r="A283" s="1" t="s">
        <v>156</v>
      </c>
      <c r="B283" s="4">
        <f t="shared" si="33"/>
        <v>40845.27083333327</v>
      </c>
      <c r="C283" s="4">
        <f t="shared" si="30"/>
        <v>40845.281249999935</v>
      </c>
      <c r="D283" s="5">
        <v>2.6</v>
      </c>
      <c r="E283" s="5">
        <v>1.7</v>
      </c>
      <c r="F283" s="5">
        <f t="shared" si="31"/>
        <v>1.6370370370370364</v>
      </c>
      <c r="L283" s="27">
        <f>VLOOKUP(B283,'SP1 Prices Hour'!$C$2:$D$73,2)</f>
        <v>37.979999999999997</v>
      </c>
      <c r="M283" s="27">
        <f t="shared" si="32"/>
        <v>25.792000000000002</v>
      </c>
      <c r="N283" s="29">
        <f>D283*(SP1_15Min!B27+Spot!E283)*0.25</f>
        <v>35.295000000000002</v>
      </c>
      <c r="O283" s="30">
        <f t="shared" si="29"/>
        <v>49.373999999999995</v>
      </c>
      <c r="P283" s="14">
        <f>(NO1_15min!B27)*D283*0.25</f>
        <v>55.367000000000004</v>
      </c>
    </row>
    <row r="284" spans="1:16" x14ac:dyDescent="0.25">
      <c r="A284" s="1" t="s">
        <v>156</v>
      </c>
      <c r="B284" s="4">
        <f t="shared" si="33"/>
        <v>40845.281249999935</v>
      </c>
      <c r="C284" s="4">
        <f t="shared" si="30"/>
        <v>40845.291666666599</v>
      </c>
      <c r="D284" s="5">
        <v>2.4</v>
      </c>
      <c r="E284" s="5">
        <v>1.6</v>
      </c>
      <c r="F284" s="5">
        <f t="shared" si="31"/>
        <v>1.4222222222222216</v>
      </c>
      <c r="L284" s="27">
        <f>VLOOKUP(B284,'SP1 Prices Hour'!$C$2:$D$73,2)</f>
        <v>37.979999999999997</v>
      </c>
      <c r="M284" s="27">
        <f t="shared" si="32"/>
        <v>23.747999999999998</v>
      </c>
      <c r="N284" s="29">
        <f>D284*(SP1_15Min!B28+Spot!E284)*0.25</f>
        <v>18.923999999999999</v>
      </c>
      <c r="O284" s="30">
        <f t="shared" si="29"/>
        <v>45.575999999999993</v>
      </c>
      <c r="P284" s="14">
        <f>(NO1_15min!B28)*D284*0.25</f>
        <v>11.327999999999999</v>
      </c>
    </row>
    <row r="285" spans="1:16" x14ac:dyDescent="0.25">
      <c r="A285" s="1" t="s">
        <v>156</v>
      </c>
      <c r="B285" s="4">
        <f t="shared" si="33"/>
        <v>40845.291666666599</v>
      </c>
      <c r="C285" s="4">
        <f t="shared" si="30"/>
        <v>40845.302083333263</v>
      </c>
      <c r="D285" s="5">
        <v>3</v>
      </c>
      <c r="E285" s="5">
        <v>1.9</v>
      </c>
      <c r="F285" s="5">
        <f t="shared" si="31"/>
        <v>2.1111111111111103</v>
      </c>
      <c r="L285" s="27">
        <f>VLOOKUP(B285,'SP1 Prices Hour'!$C$2:$D$73,2)</f>
        <v>37.979999999999997</v>
      </c>
      <c r="M285" s="27">
        <f t="shared" si="32"/>
        <v>29.909999999999997</v>
      </c>
      <c r="N285" s="29">
        <f>D285*(SP1_15Min!B29+Spot!E285)*0.25</f>
        <v>25.695</v>
      </c>
      <c r="O285" s="30">
        <f t="shared" si="29"/>
        <v>56.97</v>
      </c>
      <c r="P285" s="14">
        <f>(NO1_15min!B29)*D285*0.25</f>
        <v>51.397500000000001</v>
      </c>
    </row>
    <row r="286" spans="1:16" x14ac:dyDescent="0.25">
      <c r="A286" s="1" t="s">
        <v>156</v>
      </c>
      <c r="B286" s="4">
        <f t="shared" si="33"/>
        <v>40845.302083333263</v>
      </c>
      <c r="C286" s="4">
        <f t="shared" si="30"/>
        <v>40845.312499999927</v>
      </c>
      <c r="D286" s="5">
        <v>2.8</v>
      </c>
      <c r="E286" s="5">
        <v>1.8</v>
      </c>
      <c r="F286" s="5">
        <f t="shared" si="31"/>
        <v>1.8666666666666658</v>
      </c>
      <c r="L286" s="27">
        <f>VLOOKUP(B286,'SP1 Prices Hour'!$C$2:$D$73,2)</f>
        <v>37.96</v>
      </c>
      <c r="M286" s="27">
        <f t="shared" si="32"/>
        <v>27.831999999999997</v>
      </c>
      <c r="N286" s="29">
        <f>D286*(SP1_15Min!B30+Spot!E286)*0.25</f>
        <v>49.454999999999991</v>
      </c>
      <c r="O286" s="30">
        <f t="shared" si="29"/>
        <v>53.143999999999998</v>
      </c>
      <c r="P286" s="14">
        <f>(NO1_15min!B30)*D286*0.25</f>
        <v>23.898</v>
      </c>
    </row>
    <row r="287" spans="1:16" x14ac:dyDescent="0.25">
      <c r="A287" s="1" t="s">
        <v>156</v>
      </c>
      <c r="B287" s="4">
        <f t="shared" si="33"/>
        <v>40845.312499999927</v>
      </c>
      <c r="C287" s="4">
        <f t="shared" si="30"/>
        <v>40845.322916666591</v>
      </c>
      <c r="D287" s="5">
        <v>2.6</v>
      </c>
      <c r="E287" s="5">
        <v>1.7</v>
      </c>
      <c r="F287" s="5">
        <f t="shared" si="31"/>
        <v>1.6370370370370364</v>
      </c>
      <c r="L287" s="27">
        <f>VLOOKUP(B287,'SP1 Prices Hour'!$C$2:$D$73,2)</f>
        <v>37.96</v>
      </c>
      <c r="M287" s="27">
        <f t="shared" si="32"/>
        <v>25.779000000000003</v>
      </c>
      <c r="N287" s="29">
        <f>D287*(SP1_15Min!B31+Spot!E287)*0.25</f>
        <v>28.223000000000003</v>
      </c>
      <c r="O287" s="30">
        <f t="shared" si="29"/>
        <v>49.348000000000006</v>
      </c>
      <c r="P287" s="14">
        <f>(NO1_15min!B31)*D287*0.25</f>
        <v>15.6585</v>
      </c>
    </row>
    <row r="288" spans="1:16" x14ac:dyDescent="0.25">
      <c r="A288" s="1" t="s">
        <v>156</v>
      </c>
      <c r="B288" s="4">
        <f t="shared" si="33"/>
        <v>40845.322916666591</v>
      </c>
      <c r="C288" s="4">
        <f t="shared" si="30"/>
        <v>40845.333333333256</v>
      </c>
      <c r="D288" s="5">
        <v>2.4</v>
      </c>
      <c r="E288" s="5">
        <v>1.6</v>
      </c>
      <c r="F288" s="5">
        <f t="shared" si="31"/>
        <v>1.4222222222222216</v>
      </c>
      <c r="L288" s="27">
        <f>VLOOKUP(B288,'SP1 Prices Hour'!$C$2:$D$73,2)</f>
        <v>37.96</v>
      </c>
      <c r="M288" s="27">
        <f t="shared" si="32"/>
        <v>23.736000000000001</v>
      </c>
      <c r="N288" s="29">
        <f>D288*(SP1_15Min!B32+Spot!E288)*0.25</f>
        <v>3.456</v>
      </c>
      <c r="O288" s="30">
        <f t="shared" si="29"/>
        <v>45.552</v>
      </c>
      <c r="P288" s="14">
        <f>(NO1_15min!B32)*D288*0.25</f>
        <v>8.8800000000000008</v>
      </c>
    </row>
    <row r="289" spans="1:16" x14ac:dyDescent="0.25">
      <c r="A289" s="1" t="s">
        <v>156</v>
      </c>
      <c r="B289" s="4">
        <f t="shared" si="33"/>
        <v>40845.333333333256</v>
      </c>
      <c r="C289" s="4">
        <f t="shared" si="30"/>
        <v>40845.34374999992</v>
      </c>
      <c r="D289" s="5">
        <v>3</v>
      </c>
      <c r="E289" s="5">
        <v>1.9</v>
      </c>
      <c r="F289" s="5">
        <f t="shared" si="31"/>
        <v>2.1111111111111103</v>
      </c>
      <c r="L289" s="27">
        <f>VLOOKUP(B289,'SP1 Prices Hour'!$C$2:$D$73,2)</f>
        <v>37.96</v>
      </c>
      <c r="M289" s="27">
        <f t="shared" si="32"/>
        <v>29.895</v>
      </c>
      <c r="N289" s="29">
        <f>D289*(SP1_15Min!B33+Spot!E289)*0.25</f>
        <v>32.865000000000002</v>
      </c>
      <c r="O289" s="30">
        <f t="shared" si="29"/>
        <v>56.94</v>
      </c>
      <c r="P289" s="14">
        <f>(NO1_15min!B33)*D289*0.25</f>
        <v>45.945</v>
      </c>
    </row>
    <row r="290" spans="1:16" x14ac:dyDescent="0.25">
      <c r="A290" s="1" t="s">
        <v>156</v>
      </c>
      <c r="B290" s="4">
        <f>B289+TIME(0,15,0)</f>
        <v>40845.34374999992</v>
      </c>
      <c r="C290" s="4">
        <f t="shared" si="30"/>
        <v>40845.354166666584</v>
      </c>
      <c r="D290" s="5">
        <v>2.8</v>
      </c>
      <c r="E290" s="5">
        <v>1.8</v>
      </c>
      <c r="F290" s="5">
        <f t="shared" si="31"/>
        <v>1.8666666666666658</v>
      </c>
      <c r="L290" s="27">
        <f>VLOOKUP(B290,'SP1 Prices Hour'!$C$2:$D$73,2)</f>
        <v>37.99</v>
      </c>
      <c r="M290" s="27">
        <f t="shared" si="32"/>
        <v>27.852999999999998</v>
      </c>
      <c r="N290" s="29">
        <f>D290*(SP1_15Min!B34+Spot!E290)*0.25</f>
        <v>70.706999999999994</v>
      </c>
      <c r="O290" s="30">
        <f t="shared" si="29"/>
        <v>53.186</v>
      </c>
      <c r="P290" s="14">
        <f>(NO1_15min!B34)*D290*0.25</f>
        <v>49.496999999999993</v>
      </c>
    </row>
    <row r="291" spans="1:16" x14ac:dyDescent="0.25">
      <c r="A291" s="1" t="s">
        <v>156</v>
      </c>
      <c r="B291" s="4">
        <f t="shared" si="33"/>
        <v>40845.354166666584</v>
      </c>
      <c r="C291" s="4">
        <f t="shared" si="30"/>
        <v>40845.364583333248</v>
      </c>
      <c r="D291" s="5">
        <v>2.6</v>
      </c>
      <c r="E291" s="5">
        <v>1.7</v>
      </c>
      <c r="F291" s="5">
        <f t="shared" si="31"/>
        <v>1.6370370370370364</v>
      </c>
      <c r="L291" s="27">
        <f>VLOOKUP(B291,'SP1 Prices Hour'!$C$2:$D$73,2)</f>
        <v>37.99</v>
      </c>
      <c r="M291" s="27">
        <f t="shared" si="32"/>
        <v>25.798500000000004</v>
      </c>
      <c r="N291" s="29">
        <f>D291*(SP1_15Min!B35+Spot!E291)*0.25</f>
        <v>27.911000000000005</v>
      </c>
      <c r="O291" s="30">
        <f t="shared" si="29"/>
        <v>49.387000000000008</v>
      </c>
      <c r="P291" s="14">
        <f>(NO1_15min!B35)*D291*0.25</f>
        <v>27.222000000000001</v>
      </c>
    </row>
    <row r="292" spans="1:16" x14ac:dyDescent="0.25">
      <c r="A292" s="1" t="s">
        <v>156</v>
      </c>
      <c r="B292" s="4">
        <f t="shared" si="33"/>
        <v>40845.364583333248</v>
      </c>
      <c r="C292" s="4">
        <f t="shared" si="30"/>
        <v>40845.374999999913</v>
      </c>
      <c r="D292" s="5">
        <v>2.4</v>
      </c>
      <c r="E292" s="5">
        <v>1.6</v>
      </c>
      <c r="F292" s="5">
        <f t="shared" si="31"/>
        <v>1.4222222222222216</v>
      </c>
      <c r="L292" s="27">
        <f>VLOOKUP(B292,'SP1 Prices Hour'!$C$2:$D$73,2)</f>
        <v>37.99</v>
      </c>
      <c r="M292" s="27">
        <f t="shared" si="32"/>
        <v>23.754000000000001</v>
      </c>
      <c r="N292" s="29">
        <f>D292*(SP1_15Min!B36+Spot!E292)*0.25</f>
        <v>19.068000000000001</v>
      </c>
      <c r="O292" s="30">
        <f t="shared" si="29"/>
        <v>45.588000000000001</v>
      </c>
      <c r="P292" s="14">
        <f>(NO1_15min!B36)*D292*0.25</f>
        <v>51.33</v>
      </c>
    </row>
    <row r="293" spans="1:16" x14ac:dyDescent="0.25">
      <c r="A293" s="1" t="s">
        <v>156</v>
      </c>
      <c r="B293" s="4">
        <f t="shared" si="33"/>
        <v>40845.374999999913</v>
      </c>
      <c r="C293" s="4">
        <f t="shared" si="30"/>
        <v>40845.385416666577</v>
      </c>
      <c r="D293" s="5">
        <v>3</v>
      </c>
      <c r="E293" s="5">
        <v>1.9</v>
      </c>
      <c r="F293" s="5">
        <f t="shared" si="31"/>
        <v>2.1111111111111103</v>
      </c>
      <c r="L293" s="27">
        <f>VLOOKUP(B293,'SP1 Prices Hour'!$C$2:$D$73,2)</f>
        <v>37.99</v>
      </c>
      <c r="M293" s="27">
        <f t="shared" si="32"/>
        <v>29.9175</v>
      </c>
      <c r="N293" s="29">
        <f>D293*(SP1_15Min!B37+Spot!E293)*0.25</f>
        <v>65.67</v>
      </c>
      <c r="O293" s="30">
        <f t="shared" si="29"/>
        <v>56.984999999999999</v>
      </c>
      <c r="P293" s="14">
        <f>(NO1_15min!B37)*D293*0.25</f>
        <v>1.5974999999999999</v>
      </c>
    </row>
    <row r="294" spans="1:16" x14ac:dyDescent="0.25">
      <c r="A294" s="1" t="s">
        <v>156</v>
      </c>
      <c r="B294" s="4">
        <f t="shared" si="33"/>
        <v>40845.385416666577</v>
      </c>
      <c r="C294" s="4">
        <f t="shared" si="30"/>
        <v>40845.395833333241</v>
      </c>
      <c r="D294" s="5">
        <v>2.8</v>
      </c>
      <c r="E294" s="5">
        <v>1.8</v>
      </c>
      <c r="F294" s="5">
        <f t="shared" si="31"/>
        <v>1.8666666666666658</v>
      </c>
      <c r="L294" s="27">
        <f>VLOOKUP(B294,'SP1 Prices Hour'!$C$2:$D$73,2)</f>
        <v>38.880000000000003</v>
      </c>
      <c r="M294" s="27">
        <f t="shared" si="32"/>
        <v>28.475999999999999</v>
      </c>
      <c r="N294" s="29">
        <f>D294*(SP1_15Min!B38+Spot!E294)*0.25</f>
        <v>56.972999999999999</v>
      </c>
      <c r="O294" s="30">
        <f t="shared" si="29"/>
        <v>54.432000000000002</v>
      </c>
      <c r="P294" s="14">
        <f>(NO1_15min!B38)*D294*0.25</f>
        <v>1.4489999999999998</v>
      </c>
    </row>
    <row r="295" spans="1:16" x14ac:dyDescent="0.25">
      <c r="A295" s="1" t="s">
        <v>156</v>
      </c>
      <c r="B295" s="4">
        <f t="shared" si="33"/>
        <v>40845.395833333241</v>
      </c>
      <c r="C295" s="4">
        <f t="shared" si="30"/>
        <v>40845.406249999905</v>
      </c>
      <c r="D295" s="5">
        <v>2.6</v>
      </c>
      <c r="E295" s="5">
        <v>1.7</v>
      </c>
      <c r="F295" s="5">
        <f t="shared" si="31"/>
        <v>1.6370370370370364</v>
      </c>
      <c r="L295" s="27">
        <f>VLOOKUP(B295,'SP1 Prices Hour'!$C$2:$D$73,2)</f>
        <v>38.880000000000003</v>
      </c>
      <c r="M295" s="27">
        <f t="shared" si="32"/>
        <v>26.377000000000006</v>
      </c>
      <c r="N295" s="29">
        <f>D295*(SP1_15Min!B39+Spot!E295)*0.25</f>
        <v>19.759999999999998</v>
      </c>
      <c r="O295" s="30">
        <f t="shared" si="29"/>
        <v>50.544000000000004</v>
      </c>
      <c r="P295" s="14">
        <f>(NO1_15min!B39)*D295*0.25</f>
        <v>24.394500000000001</v>
      </c>
    </row>
    <row r="296" spans="1:16" x14ac:dyDescent="0.25">
      <c r="A296" s="1" t="s">
        <v>156</v>
      </c>
      <c r="B296" s="4">
        <f t="shared" si="33"/>
        <v>40845.406249999905</v>
      </c>
      <c r="C296" s="4">
        <f t="shared" si="30"/>
        <v>40845.41666666657</v>
      </c>
      <c r="D296" s="5">
        <v>2.4</v>
      </c>
      <c r="E296" s="5">
        <v>1.6</v>
      </c>
      <c r="F296" s="5">
        <f t="shared" si="31"/>
        <v>1.4222222222222216</v>
      </c>
      <c r="L296" s="27">
        <f>VLOOKUP(B296,'SP1 Prices Hour'!$C$2:$D$73,2)</f>
        <v>38.880000000000003</v>
      </c>
      <c r="M296" s="27">
        <f t="shared" si="32"/>
        <v>24.288</v>
      </c>
      <c r="N296" s="29">
        <f>D296*(SP1_15Min!B40+Spot!E296)*0.25</f>
        <v>1.8660000000000001</v>
      </c>
      <c r="O296" s="30">
        <f t="shared" si="29"/>
        <v>46.655999999999999</v>
      </c>
      <c r="P296" s="14">
        <f>(NO1_15min!B40)*D296*0.25</f>
        <v>36.54</v>
      </c>
    </row>
    <row r="297" spans="1:16" x14ac:dyDescent="0.25">
      <c r="A297" s="1" t="s">
        <v>156</v>
      </c>
      <c r="B297" s="4">
        <f t="shared" si="33"/>
        <v>40845.41666666657</v>
      </c>
      <c r="C297" s="4">
        <f t="shared" si="30"/>
        <v>40845.427083333234</v>
      </c>
      <c r="D297" s="5">
        <v>3</v>
      </c>
      <c r="E297" s="5">
        <v>1.9</v>
      </c>
      <c r="F297" s="5">
        <f t="shared" si="31"/>
        <v>2.1111111111111103</v>
      </c>
      <c r="L297" s="27">
        <f>VLOOKUP(B297,'SP1 Prices Hour'!$C$2:$D$73,2)</f>
        <v>38.880000000000003</v>
      </c>
      <c r="M297" s="27">
        <f t="shared" si="32"/>
        <v>30.585000000000001</v>
      </c>
      <c r="N297" s="29">
        <f>D297*(SP1_15Min!B41+Spot!E297)*0.25</f>
        <v>18.405000000000001</v>
      </c>
      <c r="O297" s="30">
        <f t="shared" si="29"/>
        <v>58.320000000000007</v>
      </c>
      <c r="P297" s="14">
        <f>(NO1_15min!B41)*D297*0.25</f>
        <v>29.849999999999998</v>
      </c>
    </row>
    <row r="298" spans="1:16" x14ac:dyDescent="0.25">
      <c r="A298" s="1" t="s">
        <v>156</v>
      </c>
      <c r="B298" s="4">
        <f t="shared" si="33"/>
        <v>40845.427083333234</v>
      </c>
      <c r="C298" s="4">
        <f t="shared" si="30"/>
        <v>40845.437499999898</v>
      </c>
      <c r="D298" s="5">
        <v>2.8</v>
      </c>
      <c r="E298" s="5">
        <v>1.8</v>
      </c>
      <c r="F298" s="5">
        <f t="shared" si="31"/>
        <v>1.8666666666666658</v>
      </c>
      <c r="L298" s="27">
        <f>VLOOKUP(B298,'SP1 Prices Hour'!$C$2:$D$73,2)</f>
        <v>39.07</v>
      </c>
      <c r="M298" s="27">
        <f t="shared" si="32"/>
        <v>28.608999999999995</v>
      </c>
      <c r="N298" s="29">
        <f>D298*(SP1_15Min!B42+Spot!E298)*0.25</f>
        <v>9.31</v>
      </c>
      <c r="O298" s="30">
        <f t="shared" si="29"/>
        <v>54.698</v>
      </c>
      <c r="P298" s="14">
        <f>(NO1_15min!B42)*D298*0.25</f>
        <v>15.798999999999999</v>
      </c>
    </row>
    <row r="299" spans="1:16" x14ac:dyDescent="0.25">
      <c r="A299" s="1" t="s">
        <v>156</v>
      </c>
      <c r="B299" s="4">
        <f t="shared" si="33"/>
        <v>40845.437499999898</v>
      </c>
      <c r="C299" s="4">
        <f t="shared" si="30"/>
        <v>40845.447916666562</v>
      </c>
      <c r="D299" s="5">
        <v>2.6</v>
      </c>
      <c r="E299" s="5">
        <v>1.7</v>
      </c>
      <c r="F299" s="5">
        <f t="shared" si="31"/>
        <v>1.6370370370370364</v>
      </c>
      <c r="L299" s="27">
        <f>VLOOKUP(B299,'SP1 Prices Hour'!$C$2:$D$73,2)</f>
        <v>39.07</v>
      </c>
      <c r="M299" s="27">
        <f t="shared" si="32"/>
        <v>26.500500000000002</v>
      </c>
      <c r="N299" s="29">
        <f>D299*(SP1_15Min!B43+Spot!E299)*0.25</f>
        <v>47.45</v>
      </c>
      <c r="O299" s="30">
        <f t="shared" si="29"/>
        <v>50.791000000000004</v>
      </c>
      <c r="P299" s="14">
        <f>(NO1_15min!B43)*D299*0.25</f>
        <v>63.940500000000007</v>
      </c>
    </row>
    <row r="300" spans="1:16" x14ac:dyDescent="0.25">
      <c r="A300" s="1" t="s">
        <v>156</v>
      </c>
      <c r="B300" s="4">
        <f t="shared" si="33"/>
        <v>40845.447916666562</v>
      </c>
      <c r="C300" s="4">
        <f t="shared" si="30"/>
        <v>40845.458333333227</v>
      </c>
      <c r="D300" s="5">
        <v>2.4</v>
      </c>
      <c r="E300" s="5">
        <v>1.6</v>
      </c>
      <c r="F300" s="5">
        <f t="shared" si="31"/>
        <v>1.4222222222222216</v>
      </c>
      <c r="L300" s="27">
        <f>VLOOKUP(B300,'SP1 Prices Hour'!$C$2:$D$73,2)</f>
        <v>39.07</v>
      </c>
      <c r="M300" s="27">
        <f t="shared" si="32"/>
        <v>24.402000000000001</v>
      </c>
      <c r="N300" s="29">
        <f>D300*(SP1_15Min!B44+Spot!E300)*0.25</f>
        <v>11.712000000000002</v>
      </c>
      <c r="O300" s="30">
        <f t="shared" si="29"/>
        <v>46.884</v>
      </c>
      <c r="P300" s="14">
        <f>(NO1_15min!B44)*D300*0.25</f>
        <v>40.295999999999999</v>
      </c>
    </row>
    <row r="301" spans="1:16" x14ac:dyDescent="0.25">
      <c r="A301" s="1" t="s">
        <v>156</v>
      </c>
      <c r="B301" s="4">
        <f t="shared" si="33"/>
        <v>40845.458333333227</v>
      </c>
      <c r="C301" s="4">
        <f t="shared" si="30"/>
        <v>40845.468749999891</v>
      </c>
      <c r="D301" s="5">
        <v>3</v>
      </c>
      <c r="E301" s="5">
        <v>1.9</v>
      </c>
      <c r="F301" s="5">
        <f t="shared" si="31"/>
        <v>2.1111111111111103</v>
      </c>
      <c r="L301" s="27">
        <f>VLOOKUP(B301,'SP1 Prices Hour'!$C$2:$D$73,2)</f>
        <v>39.07</v>
      </c>
      <c r="M301" s="27">
        <f t="shared" si="32"/>
        <v>30.727499999999999</v>
      </c>
      <c r="N301" s="29">
        <f>D301*(SP1_15Min!B45+Spot!E301)*0.25</f>
        <v>25.740000000000002</v>
      </c>
      <c r="O301" s="30">
        <f t="shared" si="29"/>
        <v>58.605000000000004</v>
      </c>
      <c r="P301" s="14">
        <f>(NO1_15min!B45)*D301*0.25</f>
        <v>6.36</v>
      </c>
    </row>
    <row r="302" spans="1:16" x14ac:dyDescent="0.25">
      <c r="A302" s="1" t="s">
        <v>156</v>
      </c>
      <c r="B302" s="4">
        <f t="shared" si="33"/>
        <v>40845.468749999891</v>
      </c>
      <c r="C302" s="4">
        <f t="shared" si="30"/>
        <v>40845.479166666555</v>
      </c>
      <c r="D302" s="5">
        <v>2.8</v>
      </c>
      <c r="E302" s="5">
        <v>1.8</v>
      </c>
      <c r="F302" s="5">
        <f t="shared" si="31"/>
        <v>1.8666666666666658</v>
      </c>
      <c r="L302" s="27">
        <f>VLOOKUP(B302,'SP1 Prices Hour'!$C$2:$D$73,2)</f>
        <v>38.99</v>
      </c>
      <c r="M302" s="27">
        <f t="shared" si="32"/>
        <v>28.552999999999997</v>
      </c>
      <c r="N302" s="29">
        <f>D302*(SP1_15Min!B46+Spot!E302)*0.25</f>
        <v>54.550999999999995</v>
      </c>
      <c r="O302" s="30">
        <f t="shared" si="29"/>
        <v>54.585999999999999</v>
      </c>
      <c r="P302" s="14">
        <f>(NO1_15min!B46)*D302*0.25</f>
        <v>17.57</v>
      </c>
    </row>
    <row r="303" spans="1:16" x14ac:dyDescent="0.25">
      <c r="A303" s="1" t="s">
        <v>156</v>
      </c>
      <c r="B303" s="4">
        <f t="shared" si="33"/>
        <v>40845.479166666555</v>
      </c>
      <c r="C303" s="4">
        <f t="shared" si="30"/>
        <v>40845.489583333219</v>
      </c>
      <c r="D303" s="5">
        <v>2.6</v>
      </c>
      <c r="E303" s="5">
        <v>1.7</v>
      </c>
      <c r="F303" s="5">
        <f t="shared" si="31"/>
        <v>1.6370370370370364</v>
      </c>
      <c r="L303" s="27">
        <f>VLOOKUP(B303,'SP1 Prices Hour'!$C$2:$D$73,2)</f>
        <v>38.99</v>
      </c>
      <c r="M303" s="27">
        <f t="shared" si="32"/>
        <v>26.448500000000003</v>
      </c>
      <c r="N303" s="29">
        <f>D303*(SP1_15Min!B47+Spot!E303)*0.25</f>
        <v>36.822500000000005</v>
      </c>
      <c r="O303" s="30">
        <f t="shared" si="29"/>
        <v>50.687000000000005</v>
      </c>
      <c r="P303" s="14">
        <f>(NO1_15min!B47)*D303*0.25</f>
        <v>59.182499999999997</v>
      </c>
    </row>
    <row r="304" spans="1:16" x14ac:dyDescent="0.25">
      <c r="A304" s="1" t="s">
        <v>156</v>
      </c>
      <c r="B304" s="4">
        <f t="shared" si="33"/>
        <v>40845.489583333219</v>
      </c>
      <c r="C304" s="4">
        <f t="shared" si="30"/>
        <v>40845.499999999884</v>
      </c>
      <c r="D304" s="5">
        <v>2.4</v>
      </c>
      <c r="E304" s="5">
        <v>1.6</v>
      </c>
      <c r="F304" s="5">
        <f t="shared" si="31"/>
        <v>1.4222222222222216</v>
      </c>
      <c r="L304" s="27">
        <f>VLOOKUP(B304,'SP1 Prices Hour'!$C$2:$D$73,2)</f>
        <v>38.99</v>
      </c>
      <c r="M304" s="27">
        <f t="shared" si="32"/>
        <v>24.354000000000003</v>
      </c>
      <c r="N304" s="29">
        <f>D304*(SP1_15Min!B48+Spot!E304)*0.25</f>
        <v>54.731999999999999</v>
      </c>
      <c r="O304" s="30">
        <f t="shared" si="29"/>
        <v>46.788000000000004</v>
      </c>
      <c r="P304" s="14">
        <f>(NO1_15min!B48)*D304*0.25</f>
        <v>4.9260000000000002</v>
      </c>
    </row>
    <row r="305" spans="1:16" x14ac:dyDescent="0.25">
      <c r="A305" s="1" t="s">
        <v>156</v>
      </c>
      <c r="B305" s="4">
        <f t="shared" si="33"/>
        <v>40845.499999999884</v>
      </c>
      <c r="C305" s="4">
        <f t="shared" si="30"/>
        <v>40845.510416666548</v>
      </c>
      <c r="D305" s="5">
        <v>3</v>
      </c>
      <c r="E305" s="5">
        <v>1.9</v>
      </c>
      <c r="F305" s="5">
        <f t="shared" si="31"/>
        <v>2.1111111111111103</v>
      </c>
      <c r="L305" s="27">
        <f>VLOOKUP(B305,'SP1 Prices Hour'!$C$2:$D$73,2)</f>
        <v>38.99</v>
      </c>
      <c r="M305" s="27">
        <f t="shared" si="32"/>
        <v>30.6675</v>
      </c>
      <c r="N305" s="29">
        <f>D305*(SP1_15Min!B49+Spot!E305)*0.25</f>
        <v>23.197499999999998</v>
      </c>
      <c r="O305" s="30">
        <f t="shared" si="29"/>
        <v>58.484999999999999</v>
      </c>
      <c r="P305" s="14">
        <f>(NO1_15min!B49)*D305*0.25</f>
        <v>74.699999999999989</v>
      </c>
    </row>
    <row r="306" spans="1:16" x14ac:dyDescent="0.25">
      <c r="A306" s="1" t="s">
        <v>156</v>
      </c>
      <c r="B306" s="4">
        <f t="shared" si="33"/>
        <v>40845.510416666548</v>
      </c>
      <c r="C306" s="4">
        <f t="shared" si="30"/>
        <v>40845.520833333212</v>
      </c>
      <c r="D306" s="5">
        <v>2.8</v>
      </c>
      <c r="E306" s="5">
        <v>1.8</v>
      </c>
      <c r="F306" s="5">
        <f t="shared" si="31"/>
        <v>1.8666666666666658</v>
      </c>
      <c r="L306" s="27">
        <f>VLOOKUP(B306,'SP1 Prices Hour'!$C$2:$D$73,2)</f>
        <v>38.61</v>
      </c>
      <c r="M306" s="27">
        <f t="shared" si="32"/>
        <v>28.286999999999995</v>
      </c>
      <c r="N306" s="29">
        <f>D306*(SP1_15Min!B50+Spot!E306)*0.25</f>
        <v>68.194000000000003</v>
      </c>
      <c r="O306" s="30">
        <f t="shared" ref="O306:O369" si="34">L306*D306*0.5</f>
        <v>54.053999999999995</v>
      </c>
      <c r="P306" s="14">
        <f>(NO1_15min!B50)*D306*0.25</f>
        <v>60.661999999999992</v>
      </c>
    </row>
    <row r="307" spans="1:16" x14ac:dyDescent="0.25">
      <c r="A307" s="1" t="s">
        <v>156</v>
      </c>
      <c r="B307" s="4">
        <f t="shared" si="33"/>
        <v>40845.520833333212</v>
      </c>
      <c r="C307" s="4">
        <f t="shared" si="30"/>
        <v>40845.531249999876</v>
      </c>
      <c r="D307" s="5">
        <v>2.6</v>
      </c>
      <c r="E307" s="5">
        <v>1.7</v>
      </c>
      <c r="F307" s="5">
        <f t="shared" si="31"/>
        <v>1.6370370370370364</v>
      </c>
      <c r="L307" s="27">
        <f>VLOOKUP(B307,'SP1 Prices Hour'!$C$2:$D$73,2)</f>
        <v>38.61</v>
      </c>
      <c r="M307" s="27">
        <f t="shared" si="32"/>
        <v>26.201500000000003</v>
      </c>
      <c r="N307" s="29">
        <f>D307*(SP1_15Min!B51+Spot!E307)*0.25</f>
        <v>9.5289999999999999</v>
      </c>
      <c r="O307" s="30">
        <f t="shared" si="34"/>
        <v>50.192999999999998</v>
      </c>
      <c r="P307" s="14">
        <f>(NO1_15min!B51)*D307*0.25</f>
        <v>38.427999999999997</v>
      </c>
    </row>
    <row r="308" spans="1:16" x14ac:dyDescent="0.25">
      <c r="A308" s="1" t="s">
        <v>156</v>
      </c>
      <c r="B308" s="4">
        <f t="shared" si="33"/>
        <v>40845.531249999876</v>
      </c>
      <c r="C308" s="4">
        <f t="shared" si="30"/>
        <v>40845.541666666541</v>
      </c>
      <c r="D308" s="5">
        <v>2.4</v>
      </c>
      <c r="E308" s="5">
        <v>1.6</v>
      </c>
      <c r="F308" s="5">
        <f t="shared" si="31"/>
        <v>1.4222222222222216</v>
      </c>
      <c r="L308" s="27">
        <f>VLOOKUP(B308,'SP1 Prices Hour'!$C$2:$D$73,2)</f>
        <v>38.61</v>
      </c>
      <c r="M308" s="27">
        <f t="shared" si="32"/>
        <v>24.126000000000001</v>
      </c>
      <c r="N308" s="29">
        <f>D308*(SP1_15Min!B52+Spot!E308)*0.25</f>
        <v>17.922000000000001</v>
      </c>
      <c r="O308" s="30">
        <f t="shared" si="34"/>
        <v>46.332000000000001</v>
      </c>
      <c r="P308" s="14">
        <f>(NO1_15min!B52)*D308*0.25</f>
        <v>0.126</v>
      </c>
    </row>
    <row r="309" spans="1:16" x14ac:dyDescent="0.25">
      <c r="A309" s="1" t="s">
        <v>156</v>
      </c>
      <c r="B309" s="4">
        <f t="shared" si="33"/>
        <v>40845.541666666541</v>
      </c>
      <c r="C309" s="4">
        <f t="shared" si="30"/>
        <v>40845.552083333205</v>
      </c>
      <c r="D309" s="5">
        <v>3</v>
      </c>
      <c r="E309" s="5">
        <v>1.9</v>
      </c>
      <c r="F309" s="5">
        <f t="shared" si="31"/>
        <v>2.1111111111111103</v>
      </c>
      <c r="L309" s="27">
        <f>VLOOKUP(B309,'SP1 Prices Hour'!$C$2:$D$73,2)</f>
        <v>38.61</v>
      </c>
      <c r="M309" s="27">
        <f t="shared" si="32"/>
        <v>30.3825</v>
      </c>
      <c r="N309" s="29">
        <f>D309*(SP1_15Min!B53+Spot!E309)*0.25</f>
        <v>67.17</v>
      </c>
      <c r="O309" s="30">
        <f t="shared" si="34"/>
        <v>57.914999999999999</v>
      </c>
      <c r="P309" s="14">
        <f>(NO1_15min!B53)*D309*0.25</f>
        <v>39.607500000000002</v>
      </c>
    </row>
    <row r="310" spans="1:16" x14ac:dyDescent="0.25">
      <c r="A310" s="1" t="s">
        <v>156</v>
      </c>
      <c r="B310" s="4">
        <f t="shared" si="33"/>
        <v>40845.552083333205</v>
      </c>
      <c r="C310" s="4">
        <f t="shared" si="30"/>
        <v>40845.562499999869</v>
      </c>
      <c r="D310" s="5">
        <v>2.8</v>
      </c>
      <c r="E310" s="5">
        <v>1.8</v>
      </c>
      <c r="F310" s="5">
        <f t="shared" si="31"/>
        <v>1.8666666666666658</v>
      </c>
      <c r="L310" s="27">
        <f>VLOOKUP(B310,'SP1 Prices Hour'!$C$2:$D$73,2)</f>
        <v>37.950000000000003</v>
      </c>
      <c r="M310" s="27">
        <f t="shared" si="32"/>
        <v>27.824999999999999</v>
      </c>
      <c r="N310" s="29">
        <f>D310*(SP1_15Min!B54+Spot!E310)*0.25</f>
        <v>33.858999999999995</v>
      </c>
      <c r="O310" s="30">
        <f t="shared" si="34"/>
        <v>53.13</v>
      </c>
      <c r="P310" s="14">
        <f>(NO1_15min!B54)*D310*0.25</f>
        <v>23.659999999999997</v>
      </c>
    </row>
    <row r="311" spans="1:16" x14ac:dyDescent="0.25">
      <c r="A311" s="1" t="s">
        <v>156</v>
      </c>
      <c r="B311" s="4">
        <f t="shared" si="33"/>
        <v>40845.562499999869</v>
      </c>
      <c r="C311" s="4">
        <f t="shared" si="30"/>
        <v>40845.572916666533</v>
      </c>
      <c r="D311" s="5">
        <v>2.6</v>
      </c>
      <c r="E311" s="5">
        <v>1.7</v>
      </c>
      <c r="F311" s="5">
        <f t="shared" si="31"/>
        <v>1.6370370370370364</v>
      </c>
      <c r="L311" s="27">
        <f>VLOOKUP(B311,'SP1 Prices Hour'!$C$2:$D$73,2)</f>
        <v>37.950000000000003</v>
      </c>
      <c r="M311" s="27">
        <f t="shared" si="32"/>
        <v>25.772500000000004</v>
      </c>
      <c r="N311" s="29">
        <f>D311*(SP1_15Min!B55+Spot!E311)*0.25</f>
        <v>13.240500000000001</v>
      </c>
      <c r="O311" s="30">
        <f t="shared" si="34"/>
        <v>49.335000000000008</v>
      </c>
      <c r="P311" s="14">
        <f>(NO1_15min!B55)*D311*0.25</f>
        <v>56.173000000000002</v>
      </c>
    </row>
    <row r="312" spans="1:16" x14ac:dyDescent="0.25">
      <c r="A312" s="1" t="s">
        <v>156</v>
      </c>
      <c r="B312" s="4">
        <f t="shared" si="33"/>
        <v>40845.572916666533</v>
      </c>
      <c r="C312" s="4">
        <f t="shared" si="30"/>
        <v>40845.583333333198</v>
      </c>
      <c r="D312" s="5">
        <v>2.4</v>
      </c>
      <c r="E312" s="5">
        <v>1.6</v>
      </c>
      <c r="F312" s="5">
        <f t="shared" si="31"/>
        <v>1.4222222222222216</v>
      </c>
      <c r="L312" s="27">
        <f>VLOOKUP(B312,'SP1 Prices Hour'!$C$2:$D$73,2)</f>
        <v>37.950000000000003</v>
      </c>
      <c r="M312" s="27">
        <f t="shared" si="32"/>
        <v>23.73</v>
      </c>
      <c r="N312" s="29">
        <f>D312*(SP1_15Min!B56+Spot!E312)*0.25</f>
        <v>40.301999999999992</v>
      </c>
      <c r="O312" s="30">
        <f t="shared" si="34"/>
        <v>45.54</v>
      </c>
      <c r="P312" s="14">
        <f>(NO1_15min!B56)*D312*0.25</f>
        <v>29.933999999999997</v>
      </c>
    </row>
    <row r="313" spans="1:16" x14ac:dyDescent="0.25">
      <c r="A313" s="1" t="s">
        <v>156</v>
      </c>
      <c r="B313" s="4">
        <f t="shared" si="33"/>
        <v>40845.583333333198</v>
      </c>
      <c r="C313" s="4">
        <f t="shared" si="30"/>
        <v>40845.593749999862</v>
      </c>
      <c r="D313" s="5">
        <v>3</v>
      </c>
      <c r="E313" s="5">
        <v>1.9</v>
      </c>
      <c r="F313" s="5">
        <f t="shared" si="31"/>
        <v>2.1111111111111103</v>
      </c>
      <c r="L313" s="27">
        <f>VLOOKUP(B313,'SP1 Prices Hour'!$C$2:$D$73,2)</f>
        <v>37.950000000000003</v>
      </c>
      <c r="M313" s="27">
        <f t="shared" si="32"/>
        <v>29.887500000000003</v>
      </c>
      <c r="N313" s="29">
        <f>D313*(SP1_15Min!B57+Spot!E313)*0.25</f>
        <v>31.1325</v>
      </c>
      <c r="O313" s="30">
        <f t="shared" si="34"/>
        <v>56.925000000000004</v>
      </c>
      <c r="P313" s="14">
        <f>(NO1_15min!B57)*D313*0.25</f>
        <v>0.9375</v>
      </c>
    </row>
    <row r="314" spans="1:16" x14ac:dyDescent="0.25">
      <c r="A314" s="1" t="s">
        <v>156</v>
      </c>
      <c r="B314" s="4">
        <f t="shared" si="33"/>
        <v>40845.593749999862</v>
      </c>
      <c r="C314" s="4">
        <f t="shared" si="30"/>
        <v>40845.604166666526</v>
      </c>
      <c r="D314" s="5">
        <v>2.8</v>
      </c>
      <c r="E314" s="5">
        <v>1.8</v>
      </c>
      <c r="F314" s="5">
        <f t="shared" si="31"/>
        <v>1.8666666666666658</v>
      </c>
      <c r="L314" s="27">
        <f>VLOOKUP(B314,'SP1 Prices Hour'!$C$2:$D$73,2)</f>
        <v>37.869999999999997</v>
      </c>
      <c r="M314" s="27">
        <f t="shared" si="32"/>
        <v>27.768999999999995</v>
      </c>
      <c r="N314" s="29">
        <f>D314*(SP1_15Min!B58+Spot!E314)*0.25</f>
        <v>32.878999999999998</v>
      </c>
      <c r="O314" s="30">
        <f t="shared" si="34"/>
        <v>53.017999999999994</v>
      </c>
      <c r="P314" s="14">
        <f>(NO1_15min!B58)*D314*0.25</f>
        <v>57.97399999999999</v>
      </c>
    </row>
    <row r="315" spans="1:16" x14ac:dyDescent="0.25">
      <c r="A315" s="1" t="s">
        <v>156</v>
      </c>
      <c r="B315" s="4">
        <f t="shared" si="33"/>
        <v>40845.604166666526</v>
      </c>
      <c r="C315" s="4">
        <f t="shared" si="30"/>
        <v>40845.61458333319</v>
      </c>
      <c r="D315" s="5">
        <v>2.6</v>
      </c>
      <c r="E315" s="5">
        <v>1.7</v>
      </c>
      <c r="F315" s="5">
        <f t="shared" si="31"/>
        <v>1.6370370370370364</v>
      </c>
      <c r="L315" s="27">
        <f>VLOOKUP(B315,'SP1 Prices Hour'!$C$2:$D$73,2)</f>
        <v>37.869999999999997</v>
      </c>
      <c r="M315" s="27">
        <f t="shared" si="32"/>
        <v>25.720500000000001</v>
      </c>
      <c r="N315" s="29">
        <f>D315*(SP1_15Min!B59+Spot!E315)*0.25</f>
        <v>41.957500000000003</v>
      </c>
      <c r="O315" s="30">
        <f t="shared" si="34"/>
        <v>49.231000000000002</v>
      </c>
      <c r="P315" s="14">
        <f>(NO1_15min!B59)*D315*0.25</f>
        <v>48.730499999999999</v>
      </c>
    </row>
    <row r="316" spans="1:16" x14ac:dyDescent="0.25">
      <c r="A316" s="1" t="s">
        <v>156</v>
      </c>
      <c r="B316" s="4">
        <f t="shared" si="33"/>
        <v>40845.61458333319</v>
      </c>
      <c r="C316" s="4">
        <f t="shared" si="30"/>
        <v>40845.624999999854</v>
      </c>
      <c r="D316" s="5">
        <v>2.4</v>
      </c>
      <c r="E316" s="5">
        <v>1.6</v>
      </c>
      <c r="F316" s="5">
        <f t="shared" si="31"/>
        <v>1.4222222222222216</v>
      </c>
      <c r="L316" s="27">
        <f>VLOOKUP(B316,'SP1 Prices Hour'!$C$2:$D$73,2)</f>
        <v>37.869999999999997</v>
      </c>
      <c r="M316" s="27">
        <f t="shared" si="32"/>
        <v>23.681999999999999</v>
      </c>
      <c r="N316" s="29">
        <f>D316*(SP1_15Min!B60+Spot!E316)*0.25</f>
        <v>30.251999999999999</v>
      </c>
      <c r="O316" s="30">
        <f t="shared" si="34"/>
        <v>45.443999999999996</v>
      </c>
      <c r="P316" s="14">
        <f>(NO1_15min!B60)*D316*0.25</f>
        <v>5.2559999999999993</v>
      </c>
    </row>
    <row r="317" spans="1:16" x14ac:dyDescent="0.25">
      <c r="A317" s="1" t="s">
        <v>156</v>
      </c>
      <c r="B317" s="4">
        <f t="shared" si="33"/>
        <v>40845.624999999854</v>
      </c>
      <c r="C317" s="4">
        <f t="shared" si="30"/>
        <v>40845.635416666519</v>
      </c>
      <c r="D317" s="5">
        <v>3</v>
      </c>
      <c r="E317" s="5">
        <v>1.9</v>
      </c>
      <c r="F317" s="5">
        <f t="shared" si="31"/>
        <v>2.1111111111111103</v>
      </c>
      <c r="L317" s="27">
        <f>VLOOKUP(B317,'SP1 Prices Hour'!$C$2:$D$73,2)</f>
        <v>37.869999999999997</v>
      </c>
      <c r="M317" s="27">
        <f t="shared" si="32"/>
        <v>29.827499999999997</v>
      </c>
      <c r="N317" s="29">
        <f>D317*(SP1_15Min!B61+Spot!E317)*0.25</f>
        <v>31.68</v>
      </c>
      <c r="O317" s="30">
        <f t="shared" si="34"/>
        <v>56.804999999999993</v>
      </c>
      <c r="P317" s="14">
        <f>(NO1_15min!B61)*D317*0.25</f>
        <v>40.230000000000004</v>
      </c>
    </row>
    <row r="318" spans="1:16" x14ac:dyDescent="0.25">
      <c r="A318" s="1" t="s">
        <v>156</v>
      </c>
      <c r="B318" s="4">
        <f t="shared" si="33"/>
        <v>40845.635416666519</v>
      </c>
      <c r="C318" s="4">
        <f t="shared" si="30"/>
        <v>40845.645833333183</v>
      </c>
      <c r="D318" s="5">
        <v>2.8</v>
      </c>
      <c r="E318" s="5">
        <v>1.8</v>
      </c>
      <c r="F318" s="5">
        <f t="shared" si="31"/>
        <v>1.8666666666666658</v>
      </c>
      <c r="L318" s="27">
        <f>VLOOKUP(B318,'SP1 Prices Hour'!$C$2:$D$73,2)</f>
        <v>37.94</v>
      </c>
      <c r="M318" s="27">
        <f t="shared" si="32"/>
        <v>27.817999999999994</v>
      </c>
      <c r="N318" s="29">
        <f>D318*(SP1_15Min!B62+Spot!E318)*0.25</f>
        <v>2.4499999999999997</v>
      </c>
      <c r="O318" s="30">
        <f t="shared" si="34"/>
        <v>53.115999999999993</v>
      </c>
      <c r="P318" s="14">
        <f>(NO1_15min!B62)*D318*0.25</f>
        <v>18.248999999999999</v>
      </c>
    </row>
    <row r="319" spans="1:16" x14ac:dyDescent="0.25">
      <c r="A319" s="1" t="s">
        <v>156</v>
      </c>
      <c r="B319" s="4">
        <f t="shared" si="33"/>
        <v>40845.645833333183</v>
      </c>
      <c r="C319" s="4">
        <f t="shared" si="30"/>
        <v>40845.656249999847</v>
      </c>
      <c r="D319" s="5">
        <v>2.6</v>
      </c>
      <c r="E319" s="5">
        <v>1.7</v>
      </c>
      <c r="F319" s="5">
        <f t="shared" si="31"/>
        <v>1.6370370370370364</v>
      </c>
      <c r="L319" s="27">
        <f>VLOOKUP(B319,'SP1 Prices Hour'!$C$2:$D$73,2)</f>
        <v>37.94</v>
      </c>
      <c r="M319" s="27">
        <f t="shared" si="32"/>
        <v>25.766000000000002</v>
      </c>
      <c r="N319" s="29">
        <f>D319*(SP1_15Min!B63+Spot!E319)*0.25</f>
        <v>22.808500000000002</v>
      </c>
      <c r="O319" s="30">
        <f t="shared" si="34"/>
        <v>49.321999999999996</v>
      </c>
      <c r="P319" s="14">
        <f>(NO1_15min!B63)*D319*0.25</f>
        <v>43.81</v>
      </c>
    </row>
    <row r="320" spans="1:16" x14ac:dyDescent="0.25">
      <c r="A320" s="1" t="s">
        <v>156</v>
      </c>
      <c r="B320" s="4">
        <f>B319+TIME(0,15,0)</f>
        <v>40845.656249999847</v>
      </c>
      <c r="C320" s="4">
        <f t="shared" si="30"/>
        <v>40845.666666666511</v>
      </c>
      <c r="D320" s="5">
        <v>2.4</v>
      </c>
      <c r="E320" s="5">
        <v>1.6</v>
      </c>
      <c r="F320" s="5">
        <f t="shared" si="31"/>
        <v>1.4222222222222216</v>
      </c>
      <c r="L320" s="27">
        <f>VLOOKUP(B320,'SP1 Prices Hour'!$C$2:$D$73,2)</f>
        <v>37.94</v>
      </c>
      <c r="M320" s="27">
        <f t="shared" si="32"/>
        <v>23.724</v>
      </c>
      <c r="N320" s="29">
        <f>D320*(SP1_15Min!B64+Spot!E320)*0.25</f>
        <v>58.08</v>
      </c>
      <c r="O320" s="30">
        <f t="shared" si="34"/>
        <v>45.527999999999999</v>
      </c>
      <c r="P320" s="14">
        <f>(NO1_15min!B64)*D320*0.25</f>
        <v>40.608000000000004</v>
      </c>
    </row>
    <row r="321" spans="1:16" x14ac:dyDescent="0.25">
      <c r="A321" s="1" t="s">
        <v>156</v>
      </c>
      <c r="B321" s="4">
        <f t="shared" si="33"/>
        <v>40845.666666666511</v>
      </c>
      <c r="C321" s="4">
        <f t="shared" si="30"/>
        <v>40845.677083333176</v>
      </c>
      <c r="D321" s="5">
        <v>3</v>
      </c>
      <c r="E321" s="5">
        <v>1.9</v>
      </c>
      <c r="F321" s="5">
        <f t="shared" si="31"/>
        <v>2.1111111111111103</v>
      </c>
      <c r="L321" s="27">
        <f>VLOOKUP(B321,'SP1 Prices Hour'!$C$2:$D$73,2)</f>
        <v>37.94</v>
      </c>
      <c r="M321" s="27">
        <f t="shared" si="32"/>
        <v>29.879999999999995</v>
      </c>
      <c r="N321" s="29">
        <f>D321*(SP1_15Min!B65+Spot!E321)*0.25</f>
        <v>48.022500000000001</v>
      </c>
      <c r="O321" s="30">
        <f t="shared" si="34"/>
        <v>56.91</v>
      </c>
      <c r="P321" s="14">
        <f>(NO1_15min!B65)*D321*0.25</f>
        <v>48.21</v>
      </c>
    </row>
    <row r="322" spans="1:16" x14ac:dyDescent="0.25">
      <c r="A322" s="1" t="s">
        <v>156</v>
      </c>
      <c r="B322" s="4">
        <f t="shared" si="33"/>
        <v>40845.677083333176</v>
      </c>
      <c r="C322" s="4">
        <f t="shared" ref="C322:C352" si="35">B322+TIME(0,15,0)</f>
        <v>40845.68749999984</v>
      </c>
      <c r="D322" s="5">
        <v>2.8</v>
      </c>
      <c r="E322" s="5">
        <v>1.8</v>
      </c>
      <c r="F322" s="5">
        <f t="shared" ref="F322:F352" si="36">E322*(D322/$I$47)</f>
        <v>1.8666666666666658</v>
      </c>
      <c r="L322" s="27">
        <f>VLOOKUP(B322,'SP1 Prices Hour'!$C$2:$D$73,2)</f>
        <v>38.49</v>
      </c>
      <c r="M322" s="27">
        <f t="shared" ref="M322:M385" si="37">D322*(L322+E322)*0.25</f>
        <v>28.202999999999996</v>
      </c>
      <c r="N322" s="29">
        <f>D322*(SP1_15Min!B66+Spot!E322)*0.25</f>
        <v>18.486999999999998</v>
      </c>
      <c r="O322" s="30">
        <f t="shared" si="34"/>
        <v>53.886000000000003</v>
      </c>
      <c r="P322" s="14">
        <f>(NO1_15min!B66)*D322*0.25</f>
        <v>53.634</v>
      </c>
    </row>
    <row r="323" spans="1:16" x14ac:dyDescent="0.25">
      <c r="A323" s="1" t="s">
        <v>156</v>
      </c>
      <c r="B323" s="4">
        <f t="shared" ref="B323:B337" si="38">B322+TIME(0,15,0)</f>
        <v>40845.68749999984</v>
      </c>
      <c r="C323" s="4">
        <f t="shared" si="35"/>
        <v>40845.697916666504</v>
      </c>
      <c r="D323" s="5">
        <v>2.6</v>
      </c>
      <c r="E323" s="5">
        <v>1.7</v>
      </c>
      <c r="F323" s="5">
        <f t="shared" si="36"/>
        <v>1.6370370370370364</v>
      </c>
      <c r="L323" s="27">
        <f>VLOOKUP(B323,'SP1 Prices Hour'!$C$2:$D$73,2)</f>
        <v>38.49</v>
      </c>
      <c r="M323" s="27">
        <f t="shared" si="37"/>
        <v>26.123500000000003</v>
      </c>
      <c r="N323" s="29">
        <f>D323*(SP1_15Min!B67+Spot!E323)*0.25</f>
        <v>1.573</v>
      </c>
      <c r="O323" s="30">
        <f t="shared" si="34"/>
        <v>50.037000000000006</v>
      </c>
      <c r="P323" s="14">
        <f>(NO1_15min!B67)*D323*0.25</f>
        <v>15.9055</v>
      </c>
    </row>
    <row r="324" spans="1:16" x14ac:dyDescent="0.25">
      <c r="A324" s="1" t="s">
        <v>156</v>
      </c>
      <c r="B324" s="4">
        <f t="shared" si="38"/>
        <v>40845.697916666504</v>
      </c>
      <c r="C324" s="4">
        <f t="shared" si="35"/>
        <v>40845.708333333168</v>
      </c>
      <c r="D324" s="5">
        <v>2.4</v>
      </c>
      <c r="E324" s="5">
        <v>1.6</v>
      </c>
      <c r="F324" s="5">
        <f t="shared" si="36"/>
        <v>1.4222222222222216</v>
      </c>
      <c r="L324" s="27">
        <f>VLOOKUP(B324,'SP1 Prices Hour'!$C$2:$D$73,2)</f>
        <v>38.49</v>
      </c>
      <c r="M324" s="27">
        <f t="shared" si="37"/>
        <v>24.054000000000002</v>
      </c>
      <c r="N324" s="29">
        <f>D324*(SP1_15Min!B68+Spot!E324)*0.25</f>
        <v>46.271999999999991</v>
      </c>
      <c r="O324" s="30">
        <f t="shared" si="34"/>
        <v>46.188000000000002</v>
      </c>
      <c r="P324" s="14">
        <f>(NO1_15min!B68)*D324*0.25</f>
        <v>38.274000000000001</v>
      </c>
    </row>
    <row r="325" spans="1:16" x14ac:dyDescent="0.25">
      <c r="A325" s="1" t="s">
        <v>156</v>
      </c>
      <c r="B325" s="4">
        <f t="shared" si="38"/>
        <v>40845.708333333168</v>
      </c>
      <c r="C325" s="4">
        <f t="shared" si="35"/>
        <v>40845.718749999833</v>
      </c>
      <c r="D325" s="5">
        <v>3</v>
      </c>
      <c r="E325" s="5">
        <v>1.9</v>
      </c>
      <c r="F325" s="5">
        <f t="shared" si="36"/>
        <v>2.1111111111111103</v>
      </c>
      <c r="L325" s="27">
        <f>VLOOKUP(B325,'SP1 Prices Hour'!$C$2:$D$73,2)</f>
        <v>38.49</v>
      </c>
      <c r="M325" s="27">
        <f t="shared" si="37"/>
        <v>30.2925</v>
      </c>
      <c r="N325" s="29">
        <f>D325*(SP1_15Min!B69+Spot!E325)*0.25</f>
        <v>34.282499999999999</v>
      </c>
      <c r="O325" s="30">
        <f t="shared" si="34"/>
        <v>57.734999999999999</v>
      </c>
      <c r="P325" s="14">
        <f>(NO1_15min!B69)*D325*0.25</f>
        <v>23.302500000000002</v>
      </c>
    </row>
    <row r="326" spans="1:16" x14ac:dyDescent="0.25">
      <c r="A326" s="1" t="s">
        <v>156</v>
      </c>
      <c r="B326" s="4">
        <f t="shared" si="38"/>
        <v>40845.718749999833</v>
      </c>
      <c r="C326" s="4">
        <f t="shared" si="35"/>
        <v>40845.729166666497</v>
      </c>
      <c r="D326" s="5">
        <v>2.8</v>
      </c>
      <c r="E326" s="5">
        <v>1.8</v>
      </c>
      <c r="F326" s="5">
        <f t="shared" si="36"/>
        <v>1.8666666666666658</v>
      </c>
      <c r="L326" s="27">
        <f>VLOOKUP(B326,'SP1 Prices Hour'!$C$2:$D$73,2)</f>
        <v>39.700000000000003</v>
      </c>
      <c r="M326" s="27">
        <f t="shared" si="37"/>
        <v>29.049999999999997</v>
      </c>
      <c r="N326" s="29">
        <f>D326*(SP1_15Min!B70+Spot!E326)*0.25</f>
        <v>52.352999999999994</v>
      </c>
      <c r="O326" s="30">
        <f t="shared" si="34"/>
        <v>55.58</v>
      </c>
      <c r="P326" s="14">
        <f>(NO1_15min!B70)*D326*0.25</f>
        <v>66.919999999999987</v>
      </c>
    </row>
    <row r="327" spans="1:16" x14ac:dyDescent="0.25">
      <c r="A327" s="1" t="s">
        <v>156</v>
      </c>
      <c r="B327" s="4">
        <f t="shared" si="38"/>
        <v>40845.729166666497</v>
      </c>
      <c r="C327" s="4">
        <f t="shared" si="35"/>
        <v>40845.739583333161</v>
      </c>
      <c r="D327" s="5">
        <v>2.6</v>
      </c>
      <c r="E327" s="5">
        <v>1.7</v>
      </c>
      <c r="F327" s="5">
        <f t="shared" si="36"/>
        <v>1.6370370370370364</v>
      </c>
      <c r="L327" s="27">
        <f>VLOOKUP(B327,'SP1 Prices Hour'!$C$2:$D$73,2)</f>
        <v>39.700000000000003</v>
      </c>
      <c r="M327" s="27">
        <f t="shared" si="37"/>
        <v>26.910000000000004</v>
      </c>
      <c r="N327" s="29">
        <f>D327*(SP1_15Min!B71+Spot!E327)*0.25</f>
        <v>7.7219999999999995</v>
      </c>
      <c r="O327" s="30">
        <f t="shared" si="34"/>
        <v>51.610000000000007</v>
      </c>
      <c r="P327" s="14">
        <f>(NO1_15min!B71)*D327*0.25</f>
        <v>20.332000000000001</v>
      </c>
    </row>
    <row r="328" spans="1:16" x14ac:dyDescent="0.25">
      <c r="A328" s="1" t="s">
        <v>156</v>
      </c>
      <c r="B328" s="4">
        <f t="shared" si="38"/>
        <v>40845.739583333161</v>
      </c>
      <c r="C328" s="4">
        <f t="shared" si="35"/>
        <v>40845.749999999825</v>
      </c>
      <c r="D328" s="5">
        <v>2.4</v>
      </c>
      <c r="E328" s="5">
        <v>1.6</v>
      </c>
      <c r="F328" s="5">
        <f t="shared" si="36"/>
        <v>1.4222222222222216</v>
      </c>
      <c r="L328" s="27">
        <f>VLOOKUP(B328,'SP1 Prices Hour'!$C$2:$D$73,2)</f>
        <v>39.700000000000003</v>
      </c>
      <c r="M328" s="27">
        <f t="shared" si="37"/>
        <v>24.78</v>
      </c>
      <c r="N328" s="29">
        <f>D328*(SP1_15Min!B72+Spot!E328)*0.25</f>
        <v>2.8619999999999997</v>
      </c>
      <c r="O328" s="30">
        <f t="shared" si="34"/>
        <v>47.64</v>
      </c>
      <c r="P328" s="14">
        <f>(NO1_15min!B72)*D328*0.25</f>
        <v>45.293999999999997</v>
      </c>
    </row>
    <row r="329" spans="1:16" x14ac:dyDescent="0.25">
      <c r="A329" s="1" t="s">
        <v>156</v>
      </c>
      <c r="B329" s="4">
        <f t="shared" si="38"/>
        <v>40845.749999999825</v>
      </c>
      <c r="C329" s="4">
        <f t="shared" si="35"/>
        <v>40845.76041666649</v>
      </c>
      <c r="D329" s="5">
        <v>3</v>
      </c>
      <c r="E329" s="5">
        <v>1.9</v>
      </c>
      <c r="F329" s="5">
        <f t="shared" si="36"/>
        <v>2.1111111111111103</v>
      </c>
      <c r="L329" s="27">
        <f>VLOOKUP(B329,'SP1 Prices Hour'!$C$2:$D$73,2)</f>
        <v>39.700000000000003</v>
      </c>
      <c r="M329" s="27">
        <f t="shared" si="37"/>
        <v>31.200000000000003</v>
      </c>
      <c r="N329" s="29">
        <f>D329*(SP1_15Min!B73+Spot!E329)*0.25</f>
        <v>29.152499999999996</v>
      </c>
      <c r="O329" s="30">
        <f t="shared" si="34"/>
        <v>59.550000000000004</v>
      </c>
      <c r="P329" s="14">
        <f>(NO1_15min!B73)*D329*0.25</f>
        <v>8.9024999999999999</v>
      </c>
    </row>
    <row r="330" spans="1:16" x14ac:dyDescent="0.25">
      <c r="A330" s="1" t="s">
        <v>156</v>
      </c>
      <c r="B330" s="4">
        <f t="shared" si="38"/>
        <v>40845.76041666649</v>
      </c>
      <c r="C330" s="4">
        <f t="shared" si="35"/>
        <v>40845.770833333154</v>
      </c>
      <c r="D330" s="5">
        <v>2.8</v>
      </c>
      <c r="E330" s="5">
        <v>1.8</v>
      </c>
      <c r="F330" s="5">
        <f t="shared" si="36"/>
        <v>1.8666666666666658</v>
      </c>
      <c r="L330" s="27">
        <f>VLOOKUP(B330,'SP1 Prices Hour'!$C$2:$D$73,2)</f>
        <v>40.53</v>
      </c>
      <c r="M330" s="27">
        <f t="shared" si="37"/>
        <v>29.630999999999997</v>
      </c>
      <c r="N330" s="29">
        <f>D330*(SP1_15Min!B74+Spot!E330)*0.25</f>
        <v>65.932999999999993</v>
      </c>
      <c r="O330" s="30">
        <f t="shared" si="34"/>
        <v>56.741999999999997</v>
      </c>
      <c r="P330" s="14">
        <f>(NO1_15min!B74)*D330*0.25</f>
        <v>12.432</v>
      </c>
    </row>
    <row r="331" spans="1:16" x14ac:dyDescent="0.25">
      <c r="A331" s="1" t="s">
        <v>156</v>
      </c>
      <c r="B331" s="4">
        <f t="shared" si="38"/>
        <v>40845.770833333154</v>
      </c>
      <c r="C331" s="4">
        <f t="shared" si="35"/>
        <v>40845.781249999818</v>
      </c>
      <c r="D331" s="5">
        <v>2.6</v>
      </c>
      <c r="E331" s="5">
        <v>1.7</v>
      </c>
      <c r="F331" s="5">
        <f t="shared" si="36"/>
        <v>1.6370370370370364</v>
      </c>
      <c r="L331" s="27">
        <f>VLOOKUP(B331,'SP1 Prices Hour'!$C$2:$D$73,2)</f>
        <v>40.53</v>
      </c>
      <c r="M331" s="27">
        <f t="shared" si="37"/>
        <v>27.449500000000004</v>
      </c>
      <c r="N331" s="29">
        <f>D331*(SP1_15Min!B75+Spot!E331)*0.25</f>
        <v>61.938500000000005</v>
      </c>
      <c r="O331" s="30">
        <f t="shared" si="34"/>
        <v>52.689</v>
      </c>
      <c r="P331" s="14">
        <f>(NO1_15min!B75)*D331*0.25</f>
        <v>19.6235</v>
      </c>
    </row>
    <row r="332" spans="1:16" x14ac:dyDescent="0.25">
      <c r="A332" s="1" t="s">
        <v>156</v>
      </c>
      <c r="B332" s="4">
        <f t="shared" si="38"/>
        <v>40845.781249999818</v>
      </c>
      <c r="C332" s="4">
        <f t="shared" si="35"/>
        <v>40845.791666666482</v>
      </c>
      <c r="D332" s="5">
        <v>2.4</v>
      </c>
      <c r="E332" s="5">
        <v>1.6</v>
      </c>
      <c r="F332" s="5">
        <f t="shared" si="36"/>
        <v>1.4222222222222216</v>
      </c>
      <c r="L332" s="27">
        <f>VLOOKUP(B332,'SP1 Prices Hour'!$C$2:$D$73,2)</f>
        <v>40.53</v>
      </c>
      <c r="M332" s="27">
        <f t="shared" si="37"/>
        <v>25.278000000000002</v>
      </c>
      <c r="N332" s="29">
        <f>D332*(SP1_15Min!B76+Spot!E332)*0.25</f>
        <v>42.15</v>
      </c>
      <c r="O332" s="30">
        <f t="shared" si="34"/>
        <v>48.636000000000003</v>
      </c>
      <c r="P332" s="14">
        <f>(NO1_15min!B76)*D332*0.25</f>
        <v>18.545999999999999</v>
      </c>
    </row>
    <row r="333" spans="1:16" x14ac:dyDescent="0.25">
      <c r="A333" s="1" t="s">
        <v>156</v>
      </c>
      <c r="B333" s="4">
        <f t="shared" si="38"/>
        <v>40845.791666666482</v>
      </c>
      <c r="C333" s="4">
        <f t="shared" si="35"/>
        <v>40845.802083333147</v>
      </c>
      <c r="D333" s="5">
        <v>3</v>
      </c>
      <c r="E333" s="5">
        <v>1.9</v>
      </c>
      <c r="F333" s="5">
        <f t="shared" si="36"/>
        <v>2.1111111111111103</v>
      </c>
      <c r="L333" s="27">
        <f>VLOOKUP(B333,'SP1 Prices Hour'!$C$2:$D$73,2)</f>
        <v>40.53</v>
      </c>
      <c r="M333" s="27">
        <f t="shared" si="37"/>
        <v>31.822499999999998</v>
      </c>
      <c r="N333" s="29">
        <f>D333*(SP1_15Min!B77+Spot!E333)*0.25</f>
        <v>39.517499999999998</v>
      </c>
      <c r="O333" s="30">
        <f t="shared" si="34"/>
        <v>60.795000000000002</v>
      </c>
      <c r="P333" s="14">
        <f>(NO1_15min!B77)*D333*0.25</f>
        <v>70.425000000000011</v>
      </c>
    </row>
    <row r="334" spans="1:16" x14ac:dyDescent="0.25">
      <c r="A334" s="1" t="s">
        <v>156</v>
      </c>
      <c r="B334" s="4">
        <f t="shared" si="38"/>
        <v>40845.802083333147</v>
      </c>
      <c r="C334" s="4">
        <f t="shared" si="35"/>
        <v>40845.812499999811</v>
      </c>
      <c r="D334" s="5">
        <v>2.8</v>
      </c>
      <c r="E334" s="5">
        <v>1.8</v>
      </c>
      <c r="F334" s="5">
        <f t="shared" si="36"/>
        <v>1.8666666666666658</v>
      </c>
      <c r="L334" s="27">
        <f>VLOOKUP(B334,'SP1 Prices Hour'!$C$2:$D$73,2)</f>
        <v>39.520000000000003</v>
      </c>
      <c r="M334" s="27">
        <f t="shared" si="37"/>
        <v>28.923999999999999</v>
      </c>
      <c r="N334" s="29">
        <f>D334*(SP1_15Min!B78+Spot!E334)*0.25</f>
        <v>36.581999999999994</v>
      </c>
      <c r="O334" s="30">
        <f t="shared" si="34"/>
        <v>55.328000000000003</v>
      </c>
      <c r="P334" s="14">
        <f>(NO1_15min!B78)*D334*0.25</f>
        <v>6.6079999999999997</v>
      </c>
    </row>
    <row r="335" spans="1:16" x14ac:dyDescent="0.25">
      <c r="A335" s="1" t="s">
        <v>156</v>
      </c>
      <c r="B335" s="4">
        <f t="shared" si="38"/>
        <v>40845.812499999811</v>
      </c>
      <c r="C335" s="4">
        <f t="shared" si="35"/>
        <v>40845.822916666475</v>
      </c>
      <c r="D335" s="5">
        <v>2.6</v>
      </c>
      <c r="E335" s="5">
        <v>1.7</v>
      </c>
      <c r="F335" s="5">
        <f t="shared" si="36"/>
        <v>1.6370370370370364</v>
      </c>
      <c r="L335" s="27">
        <f>VLOOKUP(B335,'SP1 Prices Hour'!$C$2:$D$73,2)</f>
        <v>39.520000000000003</v>
      </c>
      <c r="M335" s="27">
        <f t="shared" si="37"/>
        <v>26.793000000000006</v>
      </c>
      <c r="N335" s="29">
        <f>D335*(SP1_15Min!B79+Spot!E335)*0.25</f>
        <v>46.494500000000002</v>
      </c>
      <c r="O335" s="30">
        <f t="shared" si="34"/>
        <v>51.376000000000005</v>
      </c>
      <c r="P335" s="14">
        <f>(NO1_15min!B79)*D335*0.25</f>
        <v>60.359000000000002</v>
      </c>
    </row>
    <row r="336" spans="1:16" x14ac:dyDescent="0.25">
      <c r="A336" s="1" t="s">
        <v>156</v>
      </c>
      <c r="B336" s="4">
        <f t="shared" si="38"/>
        <v>40845.822916666475</v>
      </c>
      <c r="C336" s="4">
        <f t="shared" si="35"/>
        <v>40845.833333333139</v>
      </c>
      <c r="D336" s="5">
        <v>2.4</v>
      </c>
      <c r="E336" s="5">
        <v>1.6</v>
      </c>
      <c r="F336" s="5">
        <f t="shared" si="36"/>
        <v>1.4222222222222216</v>
      </c>
      <c r="L336" s="27">
        <f>VLOOKUP(B336,'SP1 Prices Hour'!$C$2:$D$73,2)</f>
        <v>39.520000000000003</v>
      </c>
      <c r="M336" s="27">
        <f t="shared" si="37"/>
        <v>24.672000000000001</v>
      </c>
      <c r="N336" s="29">
        <f>D336*(SP1_15Min!B80+Spot!E336)*0.25</f>
        <v>34.386000000000003</v>
      </c>
      <c r="O336" s="30">
        <f t="shared" si="34"/>
        <v>47.423999999999999</v>
      </c>
      <c r="P336" s="14">
        <f>(NO1_15min!B80)*D336*0.25</f>
        <v>43.716000000000001</v>
      </c>
    </row>
    <row r="337" spans="1:16" x14ac:dyDescent="0.25">
      <c r="A337" s="1" t="s">
        <v>156</v>
      </c>
      <c r="B337" s="4">
        <f t="shared" si="38"/>
        <v>40845.833333333139</v>
      </c>
      <c r="C337" s="4">
        <f t="shared" si="35"/>
        <v>40845.843749999804</v>
      </c>
      <c r="D337" s="5">
        <v>3</v>
      </c>
      <c r="E337" s="5">
        <v>1.9</v>
      </c>
      <c r="F337" s="5">
        <f t="shared" si="36"/>
        <v>2.1111111111111103</v>
      </c>
      <c r="L337" s="27">
        <f>VLOOKUP(B337,'SP1 Prices Hour'!$C$2:$D$73,2)</f>
        <v>39.520000000000003</v>
      </c>
      <c r="M337" s="27">
        <f t="shared" si="37"/>
        <v>31.065000000000001</v>
      </c>
      <c r="N337" s="29">
        <f>D337*(SP1_15Min!B81+Spot!E337)*0.25</f>
        <v>61.192500000000003</v>
      </c>
      <c r="O337" s="30">
        <f t="shared" si="34"/>
        <v>59.28</v>
      </c>
      <c r="P337" s="14">
        <f>(NO1_15min!B81)*D337*0.25</f>
        <v>22.087499999999999</v>
      </c>
    </row>
    <row r="338" spans="1:16" x14ac:dyDescent="0.25">
      <c r="A338" s="1" t="s">
        <v>156</v>
      </c>
      <c r="B338" s="4">
        <f>B337+TIME(0,15,0)</f>
        <v>40845.843749999804</v>
      </c>
      <c r="C338" s="4">
        <f t="shared" si="35"/>
        <v>40845.854166666468</v>
      </c>
      <c r="D338" s="5">
        <v>2.8</v>
      </c>
      <c r="E338" s="5">
        <v>1.8</v>
      </c>
      <c r="F338" s="5">
        <f t="shared" si="36"/>
        <v>1.8666666666666658</v>
      </c>
      <c r="L338" s="27">
        <f>VLOOKUP(B338,'SP1 Prices Hour'!$C$2:$D$73,2)</f>
        <v>38.729999999999997</v>
      </c>
      <c r="M338" s="27">
        <f t="shared" si="37"/>
        <v>28.370999999999995</v>
      </c>
      <c r="N338" s="29">
        <f>D338*(SP1_15Min!B82+Spot!E338)*0.25</f>
        <v>63.951999999999998</v>
      </c>
      <c r="O338" s="30">
        <f t="shared" si="34"/>
        <v>54.221999999999994</v>
      </c>
      <c r="P338" s="14">
        <f>(NO1_15min!B82)*D338*0.25</f>
        <v>3.3949999999999996</v>
      </c>
    </row>
    <row r="339" spans="1:16" x14ac:dyDescent="0.25">
      <c r="A339" s="1" t="s">
        <v>156</v>
      </c>
      <c r="B339" s="4">
        <f t="shared" ref="B339:B352" si="39">B338+TIME(0,15,0)</f>
        <v>40845.854166666468</v>
      </c>
      <c r="C339" s="4">
        <f t="shared" si="35"/>
        <v>40845.864583333132</v>
      </c>
      <c r="D339" s="5">
        <v>2.6</v>
      </c>
      <c r="E339" s="5">
        <v>1.7</v>
      </c>
      <c r="F339" s="5">
        <f t="shared" si="36"/>
        <v>1.6370370370370364</v>
      </c>
      <c r="L339" s="27">
        <f>VLOOKUP(B339,'SP1 Prices Hour'!$C$2:$D$73,2)</f>
        <v>38.729999999999997</v>
      </c>
      <c r="M339" s="27">
        <f t="shared" si="37"/>
        <v>26.279500000000002</v>
      </c>
      <c r="N339" s="29">
        <f>D339*(SP1_15Min!B83+Spot!E339)*0.25</f>
        <v>51.9285</v>
      </c>
      <c r="O339" s="30">
        <f t="shared" si="34"/>
        <v>50.348999999999997</v>
      </c>
      <c r="P339" s="14">
        <f>(NO1_15min!B83)*D339*0.25</f>
        <v>57.369000000000007</v>
      </c>
    </row>
    <row r="340" spans="1:16" x14ac:dyDescent="0.25">
      <c r="A340" s="1" t="s">
        <v>156</v>
      </c>
      <c r="B340" s="4">
        <f t="shared" si="39"/>
        <v>40845.864583333132</v>
      </c>
      <c r="C340" s="4">
        <f t="shared" si="35"/>
        <v>40845.874999999796</v>
      </c>
      <c r="D340" s="5">
        <v>2.4</v>
      </c>
      <c r="E340" s="5">
        <v>1.6</v>
      </c>
      <c r="F340" s="5">
        <f t="shared" si="36"/>
        <v>1.4222222222222216</v>
      </c>
      <c r="L340" s="27">
        <f>VLOOKUP(B340,'SP1 Prices Hour'!$C$2:$D$73,2)</f>
        <v>38.729999999999997</v>
      </c>
      <c r="M340" s="27">
        <f t="shared" si="37"/>
        <v>24.197999999999997</v>
      </c>
      <c r="N340" s="29">
        <f>D340*(SP1_15Min!B84+Spot!E340)*0.25</f>
        <v>14.994</v>
      </c>
      <c r="O340" s="30">
        <f t="shared" si="34"/>
        <v>46.475999999999992</v>
      </c>
      <c r="P340" s="14">
        <f>(NO1_15min!B84)*D340*0.25</f>
        <v>39.395999999999994</v>
      </c>
    </row>
    <row r="341" spans="1:16" x14ac:dyDescent="0.25">
      <c r="A341" s="1" t="s">
        <v>156</v>
      </c>
      <c r="B341" s="4">
        <f t="shared" si="39"/>
        <v>40845.874999999796</v>
      </c>
      <c r="C341" s="4">
        <f t="shared" si="35"/>
        <v>40845.885416666461</v>
      </c>
      <c r="D341" s="5">
        <v>3</v>
      </c>
      <c r="E341" s="5">
        <v>1.9</v>
      </c>
      <c r="F341" s="5">
        <f t="shared" si="36"/>
        <v>2.1111111111111103</v>
      </c>
      <c r="L341" s="27">
        <f>VLOOKUP(B341,'SP1 Prices Hour'!$C$2:$D$73,2)</f>
        <v>38.729999999999997</v>
      </c>
      <c r="M341" s="27">
        <f t="shared" si="37"/>
        <v>30.472499999999997</v>
      </c>
      <c r="N341" s="29">
        <f>D341*(SP1_15Min!B85+Spot!E341)*0.25</f>
        <v>35.902499999999996</v>
      </c>
      <c r="O341" s="30">
        <f t="shared" si="34"/>
        <v>58.094999999999999</v>
      </c>
      <c r="P341" s="14">
        <f>(NO1_15min!B85)*D341*0.25</f>
        <v>41.197499999999998</v>
      </c>
    </row>
    <row r="342" spans="1:16" x14ac:dyDescent="0.25">
      <c r="A342" s="1" t="s">
        <v>156</v>
      </c>
      <c r="B342" s="4">
        <f t="shared" si="39"/>
        <v>40845.885416666461</v>
      </c>
      <c r="C342" s="4">
        <f t="shared" si="35"/>
        <v>40845.895833333125</v>
      </c>
      <c r="D342" s="5">
        <v>2.8</v>
      </c>
      <c r="E342" s="5">
        <v>1.8</v>
      </c>
      <c r="F342" s="5">
        <f t="shared" si="36"/>
        <v>1.8666666666666658</v>
      </c>
      <c r="L342" s="27">
        <f>VLOOKUP(B342,'SP1 Prices Hour'!$C$2:$D$73,2)</f>
        <v>37.86</v>
      </c>
      <c r="M342" s="27">
        <f t="shared" si="37"/>
        <v>27.761999999999997</v>
      </c>
      <c r="N342" s="29">
        <f>D342*(SP1_15Min!B86+Spot!E342)*0.25</f>
        <v>37.246999999999993</v>
      </c>
      <c r="O342" s="30">
        <f t="shared" si="34"/>
        <v>53.003999999999998</v>
      </c>
      <c r="P342" s="14">
        <f>(NO1_15min!B86)*D342*0.25</f>
        <v>13.173999999999999</v>
      </c>
    </row>
    <row r="343" spans="1:16" x14ac:dyDescent="0.25">
      <c r="A343" s="1" t="s">
        <v>156</v>
      </c>
      <c r="B343" s="4">
        <f t="shared" si="39"/>
        <v>40845.895833333125</v>
      </c>
      <c r="C343" s="4">
        <f t="shared" si="35"/>
        <v>40845.906249999789</v>
      </c>
      <c r="D343" s="5">
        <v>2.6</v>
      </c>
      <c r="E343" s="5">
        <v>1.7</v>
      </c>
      <c r="F343" s="5">
        <f t="shared" si="36"/>
        <v>1.6370370370370364</v>
      </c>
      <c r="L343" s="27">
        <f>VLOOKUP(B343,'SP1 Prices Hour'!$C$2:$D$73,2)</f>
        <v>37.86</v>
      </c>
      <c r="M343" s="27">
        <f t="shared" si="37"/>
        <v>25.714000000000002</v>
      </c>
      <c r="N343" s="29">
        <f>D343*(SP1_15Min!B87+Spot!E343)*0.25</f>
        <v>34.06</v>
      </c>
      <c r="O343" s="30">
        <f t="shared" si="34"/>
        <v>49.218000000000004</v>
      </c>
      <c r="P343" s="14">
        <f>(NO1_15min!B87)*D343*0.25</f>
        <v>37.700000000000003</v>
      </c>
    </row>
    <row r="344" spans="1:16" x14ac:dyDescent="0.25">
      <c r="A344" s="1" t="s">
        <v>156</v>
      </c>
      <c r="B344" s="4">
        <f t="shared" si="39"/>
        <v>40845.906249999789</v>
      </c>
      <c r="C344" s="4">
        <f t="shared" si="35"/>
        <v>40845.916666666453</v>
      </c>
      <c r="D344" s="5">
        <v>2.4</v>
      </c>
      <c r="E344" s="5">
        <v>1.6</v>
      </c>
      <c r="F344" s="5">
        <f t="shared" si="36"/>
        <v>1.4222222222222216</v>
      </c>
      <c r="L344" s="27">
        <f>VLOOKUP(B344,'SP1 Prices Hour'!$C$2:$D$73,2)</f>
        <v>37.86</v>
      </c>
      <c r="M344" s="27">
        <f t="shared" si="37"/>
        <v>23.675999999999998</v>
      </c>
      <c r="N344" s="29">
        <f>D344*(SP1_15Min!B88+Spot!E344)*0.25</f>
        <v>51.011999999999993</v>
      </c>
      <c r="O344" s="30">
        <f t="shared" si="34"/>
        <v>45.431999999999995</v>
      </c>
      <c r="P344" s="14">
        <f>(NO1_15min!B88)*D344*0.25</f>
        <v>2.9579999999999997</v>
      </c>
    </row>
    <row r="345" spans="1:16" x14ac:dyDescent="0.25">
      <c r="A345" s="1" t="s">
        <v>156</v>
      </c>
      <c r="B345" s="4">
        <f t="shared" si="39"/>
        <v>40845.916666666453</v>
      </c>
      <c r="C345" s="4">
        <f t="shared" si="35"/>
        <v>40845.927083333117</v>
      </c>
      <c r="D345" s="5">
        <v>3</v>
      </c>
      <c r="E345" s="5">
        <v>1.9</v>
      </c>
      <c r="F345" s="5">
        <f t="shared" si="36"/>
        <v>2.1111111111111103</v>
      </c>
      <c r="L345" s="27">
        <f>VLOOKUP(B345,'SP1 Prices Hour'!$C$2:$D$73,2)</f>
        <v>37.86</v>
      </c>
      <c r="M345" s="27">
        <f t="shared" si="37"/>
        <v>29.82</v>
      </c>
      <c r="N345" s="29">
        <f>D345*(SP1_15Min!B89+Spot!E345)*0.25</f>
        <v>17.774999999999999</v>
      </c>
      <c r="O345" s="30">
        <f t="shared" si="34"/>
        <v>56.79</v>
      </c>
      <c r="P345" s="14">
        <f>(NO1_15min!B89)*D345*0.25</f>
        <v>54.982500000000002</v>
      </c>
    </row>
    <row r="346" spans="1:16" x14ac:dyDescent="0.25">
      <c r="A346" s="1" t="s">
        <v>156</v>
      </c>
      <c r="B346" s="4">
        <f t="shared" si="39"/>
        <v>40845.927083333117</v>
      </c>
      <c r="C346" s="4">
        <f t="shared" si="35"/>
        <v>40845.937499999782</v>
      </c>
      <c r="D346" s="5">
        <v>2.8</v>
      </c>
      <c r="E346" s="5">
        <v>1.8</v>
      </c>
      <c r="F346" s="5">
        <f t="shared" si="36"/>
        <v>1.8666666666666658</v>
      </c>
      <c r="L346" s="27">
        <f>VLOOKUP(B346,'SP1 Prices Hour'!$C$2:$D$73,2)</f>
        <v>37.619999999999997</v>
      </c>
      <c r="M346" s="27">
        <f t="shared" si="37"/>
        <v>27.593999999999994</v>
      </c>
      <c r="N346" s="29">
        <f>D346*(SP1_15Min!B90+Spot!E346)*0.25</f>
        <v>28.139999999999993</v>
      </c>
      <c r="O346" s="30">
        <f t="shared" si="34"/>
        <v>52.667999999999992</v>
      </c>
      <c r="P346" s="14">
        <f>(NO1_15min!B90)*D346*0.25</f>
        <v>18.459</v>
      </c>
    </row>
    <row r="347" spans="1:16" x14ac:dyDescent="0.25">
      <c r="A347" s="1" t="s">
        <v>156</v>
      </c>
      <c r="B347" s="4">
        <f t="shared" si="39"/>
        <v>40845.937499999782</v>
      </c>
      <c r="C347" s="4">
        <f t="shared" si="35"/>
        <v>40845.947916666446</v>
      </c>
      <c r="D347" s="5">
        <v>2.6</v>
      </c>
      <c r="E347" s="5">
        <v>1.7</v>
      </c>
      <c r="F347" s="5">
        <f t="shared" si="36"/>
        <v>1.6370370370370364</v>
      </c>
      <c r="L347" s="27">
        <f>VLOOKUP(B347,'SP1 Prices Hour'!$C$2:$D$73,2)</f>
        <v>37.619999999999997</v>
      </c>
      <c r="M347" s="27">
        <f t="shared" si="37"/>
        <v>25.558</v>
      </c>
      <c r="N347" s="29">
        <f>D347*(SP1_15Min!B91+Spot!E347)*0.25</f>
        <v>52.416000000000004</v>
      </c>
      <c r="O347" s="30">
        <f t="shared" si="34"/>
        <v>48.905999999999999</v>
      </c>
      <c r="P347" s="14">
        <f>(NO1_15min!B91)*D347*0.25</f>
        <v>31.349499999999999</v>
      </c>
    </row>
    <row r="348" spans="1:16" x14ac:dyDescent="0.25">
      <c r="A348" s="1" t="s">
        <v>156</v>
      </c>
      <c r="B348" s="4">
        <f t="shared" si="39"/>
        <v>40845.947916666446</v>
      </c>
      <c r="C348" s="4">
        <f t="shared" si="35"/>
        <v>40845.95833333311</v>
      </c>
      <c r="D348" s="5">
        <v>2.4</v>
      </c>
      <c r="E348" s="5">
        <v>1.6</v>
      </c>
      <c r="F348" s="5">
        <f t="shared" si="36"/>
        <v>1.4222222222222216</v>
      </c>
      <c r="L348" s="27">
        <f>VLOOKUP(B348,'SP1 Prices Hour'!$C$2:$D$73,2)</f>
        <v>37.619999999999997</v>
      </c>
      <c r="M348" s="27">
        <f t="shared" si="37"/>
        <v>23.532</v>
      </c>
      <c r="N348" s="29">
        <f>D348*(SP1_15Min!B92+Spot!E348)*0.25</f>
        <v>2.2320000000000002</v>
      </c>
      <c r="O348" s="30">
        <f t="shared" si="34"/>
        <v>45.143999999999998</v>
      </c>
      <c r="P348" s="14">
        <f>(NO1_15min!B92)*D348*0.25</f>
        <v>4.2</v>
      </c>
    </row>
    <row r="349" spans="1:16" x14ac:dyDescent="0.25">
      <c r="A349" s="1" t="s">
        <v>156</v>
      </c>
      <c r="B349" s="4">
        <f t="shared" si="39"/>
        <v>40845.95833333311</v>
      </c>
      <c r="C349" s="4">
        <f t="shared" si="35"/>
        <v>40845.968749999774</v>
      </c>
      <c r="D349" s="5">
        <v>3</v>
      </c>
      <c r="E349" s="5">
        <v>1.9</v>
      </c>
      <c r="F349" s="5">
        <f t="shared" si="36"/>
        <v>2.1111111111111103</v>
      </c>
      <c r="L349" s="27">
        <f>VLOOKUP(B349,'SP1 Prices Hour'!$C$2:$D$73,2)</f>
        <v>37.619999999999997</v>
      </c>
      <c r="M349" s="27">
        <f t="shared" si="37"/>
        <v>29.639999999999997</v>
      </c>
      <c r="N349" s="29">
        <f>D349*(SP1_15Min!B93+Spot!E349)*0.25</f>
        <v>22.65</v>
      </c>
      <c r="O349" s="30">
        <f t="shared" si="34"/>
        <v>56.429999999999993</v>
      </c>
      <c r="P349" s="14">
        <f>(NO1_15min!B93)*D349*0.25</f>
        <v>28.349999999999998</v>
      </c>
    </row>
    <row r="350" spans="1:16" x14ac:dyDescent="0.25">
      <c r="A350" s="1" t="s">
        <v>156</v>
      </c>
      <c r="B350" s="4">
        <f t="shared" si="39"/>
        <v>40845.968749999774</v>
      </c>
      <c r="C350" s="4">
        <f t="shared" si="35"/>
        <v>40845.979166666439</v>
      </c>
      <c r="D350" s="5">
        <v>2.8</v>
      </c>
      <c r="E350" s="5">
        <v>1.8</v>
      </c>
      <c r="F350" s="5">
        <f t="shared" si="36"/>
        <v>1.8666666666666658</v>
      </c>
      <c r="L350" s="27">
        <f>VLOOKUP(B350,'SP1 Prices Hour'!$C$2:$D$73,2)</f>
        <v>36.92</v>
      </c>
      <c r="M350" s="27">
        <f t="shared" si="37"/>
        <v>27.103999999999999</v>
      </c>
      <c r="N350" s="29">
        <f>D350*(SP1_15Min!B94+Spot!E350)*0.25</f>
        <v>63.055999999999997</v>
      </c>
      <c r="O350" s="30">
        <f t="shared" si="34"/>
        <v>51.688000000000002</v>
      </c>
      <c r="P350" s="14">
        <f>(NO1_15min!B94)*D350*0.25</f>
        <v>12.6</v>
      </c>
    </row>
    <row r="351" spans="1:16" x14ac:dyDescent="0.25">
      <c r="A351" s="1" t="s">
        <v>156</v>
      </c>
      <c r="B351" s="4">
        <f t="shared" si="39"/>
        <v>40845.979166666439</v>
      </c>
      <c r="C351" s="4">
        <f t="shared" si="35"/>
        <v>40845.989583333103</v>
      </c>
      <c r="D351" s="5">
        <v>2.6</v>
      </c>
      <c r="E351" s="5">
        <v>1.7</v>
      </c>
      <c r="F351" s="5">
        <f t="shared" si="36"/>
        <v>1.6370370370370364</v>
      </c>
      <c r="L351" s="27">
        <f>VLOOKUP(B351,'SP1 Prices Hour'!$C$2:$D$73,2)</f>
        <v>36.92</v>
      </c>
      <c r="M351" s="27">
        <f t="shared" si="37"/>
        <v>25.103000000000005</v>
      </c>
      <c r="N351" s="29">
        <f>D351*(SP1_15Min!B95+Spot!E351)*0.25</f>
        <v>2.4635000000000002</v>
      </c>
      <c r="O351" s="30">
        <f t="shared" si="34"/>
        <v>47.996000000000002</v>
      </c>
      <c r="P351" s="14">
        <f>(NO1_15min!B95)*D351*0.25</f>
        <v>7.2995000000000001</v>
      </c>
    </row>
    <row r="352" spans="1:16" x14ac:dyDescent="0.25">
      <c r="A352" s="1" t="s">
        <v>156</v>
      </c>
      <c r="B352" s="4">
        <f t="shared" si="39"/>
        <v>40845.989583333103</v>
      </c>
      <c r="C352" s="4">
        <f t="shared" si="35"/>
        <v>40845.999999999767</v>
      </c>
      <c r="D352" s="5">
        <v>2.4</v>
      </c>
      <c r="E352" s="5">
        <v>1.6</v>
      </c>
      <c r="F352" s="5">
        <f t="shared" si="36"/>
        <v>1.4222222222222216</v>
      </c>
      <c r="L352" s="27">
        <f>VLOOKUP(B352,'SP1 Prices Hour'!$C$2:$D$73,2)</f>
        <v>36.92</v>
      </c>
      <c r="M352" s="27">
        <f t="shared" si="37"/>
        <v>23.112000000000002</v>
      </c>
      <c r="N352" s="29">
        <f>D352*(SP1_15Min!B96+Spot!E352)*0.25</f>
        <v>8.1179999999999986</v>
      </c>
      <c r="O352" s="30">
        <f t="shared" si="34"/>
        <v>44.304000000000002</v>
      </c>
      <c r="P352" s="14">
        <f>(NO1_15min!B96)*D352*0.25</f>
        <v>22.391999999999999</v>
      </c>
    </row>
    <row r="353" spans="1:16" x14ac:dyDescent="0.25">
      <c r="A353" s="1" t="s">
        <v>157</v>
      </c>
      <c r="B353" s="4">
        <v>40848</v>
      </c>
      <c r="C353" s="4">
        <f>B353+TIME(0,15,0)</f>
        <v>40848.010416666664</v>
      </c>
      <c r="D353" s="5">
        <v>3</v>
      </c>
      <c r="E353" s="5">
        <v>1.9</v>
      </c>
      <c r="F353" s="5">
        <f>E353*(D353/$I$48)</f>
        <v>2.1111111111111103</v>
      </c>
      <c r="L353" s="27">
        <f>VLOOKUP(B353,'SP1 Prices Hour'!$C$2:$D$73,2)</f>
        <v>37.520000000000003</v>
      </c>
      <c r="M353" s="27">
        <f t="shared" si="37"/>
        <v>29.565000000000001</v>
      </c>
      <c r="N353">
        <f>D353*(E353+SP1_15Min!B97)*0.25</f>
        <v>40.177500000000002</v>
      </c>
      <c r="O353" s="30">
        <f t="shared" si="34"/>
        <v>56.28</v>
      </c>
      <c r="P353" s="14">
        <f>(NO1_15min!B97)*D353*0.25</f>
        <v>68.047499999999999</v>
      </c>
    </row>
    <row r="354" spans="1:16" x14ac:dyDescent="0.25">
      <c r="A354" s="1" t="s">
        <v>157</v>
      </c>
      <c r="B354" s="4">
        <f>B353+TIME(0,15,0)</f>
        <v>40848.010416666664</v>
      </c>
      <c r="C354" s="4">
        <f t="shared" ref="C354:C417" si="40">B354+TIME(0,15,0)</f>
        <v>40848.020833333328</v>
      </c>
      <c r="D354" s="5">
        <v>2.8</v>
      </c>
      <c r="E354" s="5">
        <v>1.8</v>
      </c>
      <c r="F354" s="5">
        <f t="shared" ref="F354:F417" si="41">E354*(D354/$I$48)</f>
        <v>1.8666666666666658</v>
      </c>
      <c r="L354" s="27">
        <f>VLOOKUP(B354,'SP1 Prices Hour'!$C$2:$D$73,2)</f>
        <v>37.520000000000003</v>
      </c>
      <c r="M354" s="27">
        <f t="shared" si="37"/>
        <v>27.523999999999997</v>
      </c>
      <c r="N354" s="29">
        <f>D354*(E354+SP1_15Min!B98)*0.25</f>
        <v>70.447999999999993</v>
      </c>
      <c r="O354" s="30">
        <f t="shared" si="34"/>
        <v>52.527999999999999</v>
      </c>
      <c r="P354" s="14">
        <f>(NO1_15min!B98)*D354*0.25</f>
        <v>9.66</v>
      </c>
    </row>
    <row r="355" spans="1:16" x14ac:dyDescent="0.25">
      <c r="A355" s="1" t="s">
        <v>157</v>
      </c>
      <c r="B355" s="4">
        <f t="shared" ref="B355:B385" si="42">B354+TIME(0,15,0)</f>
        <v>40848.020833333328</v>
      </c>
      <c r="C355" s="4">
        <f t="shared" si="40"/>
        <v>40848.031249999993</v>
      </c>
      <c r="D355" s="5">
        <v>2.6</v>
      </c>
      <c r="E355" s="5">
        <v>1.7</v>
      </c>
      <c r="F355" s="5">
        <f t="shared" si="41"/>
        <v>1.6370370370370364</v>
      </c>
      <c r="L355" s="27">
        <f>VLOOKUP(B355,'SP1 Prices Hour'!$C$2:$D$73,2)</f>
        <v>37.520000000000003</v>
      </c>
      <c r="M355" s="27">
        <f t="shared" si="37"/>
        <v>25.493000000000006</v>
      </c>
      <c r="N355" s="29">
        <f>D355*(E355+SP1_15Min!B99)*0.25</f>
        <v>11.505000000000001</v>
      </c>
      <c r="O355" s="30">
        <f t="shared" si="34"/>
        <v>48.776000000000003</v>
      </c>
      <c r="P355" s="14">
        <f>(NO1_15min!B99)*D355*0.25</f>
        <v>33.15</v>
      </c>
    </row>
    <row r="356" spans="1:16" x14ac:dyDescent="0.25">
      <c r="A356" s="1" t="s">
        <v>157</v>
      </c>
      <c r="B356" s="4">
        <f t="shared" si="42"/>
        <v>40848.031249999993</v>
      </c>
      <c r="C356" s="4">
        <f t="shared" si="40"/>
        <v>40848.041666666657</v>
      </c>
      <c r="D356" s="5">
        <v>2.4</v>
      </c>
      <c r="E356" s="5">
        <v>1.6</v>
      </c>
      <c r="F356" s="5">
        <f t="shared" si="41"/>
        <v>1.4222222222222216</v>
      </c>
      <c r="L356" s="27">
        <f>VLOOKUP(B356,'SP1 Prices Hour'!$C$2:$D$73,2)</f>
        <v>37.520000000000003</v>
      </c>
      <c r="M356" s="27">
        <f t="shared" si="37"/>
        <v>23.472000000000001</v>
      </c>
      <c r="N356" s="29">
        <f>D356*(E356+SP1_15Min!B100)*0.25</f>
        <v>52.211999999999996</v>
      </c>
      <c r="O356" s="30">
        <f t="shared" si="34"/>
        <v>45.024000000000001</v>
      </c>
      <c r="P356" s="14">
        <f>(NO1_15min!B100)*D356*0.25</f>
        <v>28.313999999999997</v>
      </c>
    </row>
    <row r="357" spans="1:16" x14ac:dyDescent="0.25">
      <c r="A357" s="1" t="s">
        <v>157</v>
      </c>
      <c r="B357" s="4">
        <f t="shared" si="42"/>
        <v>40848.041666666657</v>
      </c>
      <c r="C357" s="4">
        <f t="shared" si="40"/>
        <v>40848.052083333321</v>
      </c>
      <c r="D357" s="5">
        <v>3</v>
      </c>
      <c r="E357" s="5">
        <v>1.9</v>
      </c>
      <c r="F357" s="5">
        <f t="shared" si="41"/>
        <v>2.1111111111111103</v>
      </c>
      <c r="L357" s="27">
        <f>VLOOKUP(B357,'SP1 Prices Hour'!$C$2:$D$73,2)</f>
        <v>37.520000000000003</v>
      </c>
      <c r="M357" s="27">
        <f t="shared" si="37"/>
        <v>29.565000000000001</v>
      </c>
      <c r="N357" s="29">
        <f>D357*(E357+SP1_15Min!B101)*0.25</f>
        <v>73.080000000000013</v>
      </c>
      <c r="O357" s="30">
        <f t="shared" si="34"/>
        <v>56.28</v>
      </c>
      <c r="P357" s="14">
        <f>(NO1_15min!B101)*D357*0.25</f>
        <v>10.484999999999999</v>
      </c>
    </row>
    <row r="358" spans="1:16" x14ac:dyDescent="0.25">
      <c r="A358" s="1" t="s">
        <v>157</v>
      </c>
      <c r="B358" s="4">
        <f t="shared" si="42"/>
        <v>40848.052083333321</v>
      </c>
      <c r="C358" s="4">
        <f t="shared" si="40"/>
        <v>40848.062499999985</v>
      </c>
      <c r="D358" s="5">
        <v>2.8</v>
      </c>
      <c r="E358" s="5">
        <v>1.8</v>
      </c>
      <c r="F358" s="5">
        <f t="shared" si="41"/>
        <v>1.8666666666666658</v>
      </c>
      <c r="L358" s="27">
        <f>VLOOKUP(B358,'SP1 Prices Hour'!$C$2:$D$73,2)</f>
        <v>37.1</v>
      </c>
      <c r="M358" s="27">
        <f t="shared" si="37"/>
        <v>27.229999999999997</v>
      </c>
      <c r="N358" s="29">
        <f>D358*(E358+SP1_15Min!B102)*0.25</f>
        <v>54.725999999999992</v>
      </c>
      <c r="O358" s="30">
        <f t="shared" si="34"/>
        <v>51.94</v>
      </c>
      <c r="P358" s="14">
        <f>(NO1_15min!B102)*D358*0.25</f>
        <v>39.332999999999998</v>
      </c>
    </row>
    <row r="359" spans="1:16" x14ac:dyDescent="0.25">
      <c r="A359" s="1" t="s">
        <v>157</v>
      </c>
      <c r="B359" s="4">
        <f t="shared" si="42"/>
        <v>40848.062499999985</v>
      </c>
      <c r="C359" s="4">
        <f t="shared" si="40"/>
        <v>40848.07291666665</v>
      </c>
      <c r="D359" s="5">
        <v>2.6</v>
      </c>
      <c r="E359" s="5">
        <v>1.7</v>
      </c>
      <c r="F359" s="5">
        <f t="shared" si="41"/>
        <v>1.6370370370370364</v>
      </c>
      <c r="L359" s="27">
        <f>VLOOKUP(B359,'SP1 Prices Hour'!$C$2:$D$73,2)</f>
        <v>37.1</v>
      </c>
      <c r="M359" s="27">
        <f t="shared" si="37"/>
        <v>25.220000000000002</v>
      </c>
      <c r="N359" s="29">
        <f>D359*(E359+SP1_15Min!B103)*0.25</f>
        <v>46.930000000000007</v>
      </c>
      <c r="O359" s="30">
        <f t="shared" si="34"/>
        <v>48.230000000000004</v>
      </c>
      <c r="P359" s="14">
        <f>(NO1_15min!B103)*D359*0.25</f>
        <v>21.852999999999998</v>
      </c>
    </row>
    <row r="360" spans="1:16" x14ac:dyDescent="0.25">
      <c r="A360" s="1" t="s">
        <v>157</v>
      </c>
      <c r="B360" s="4">
        <f t="shared" si="42"/>
        <v>40848.07291666665</v>
      </c>
      <c r="C360" s="4">
        <f t="shared" si="40"/>
        <v>40848.083333333314</v>
      </c>
      <c r="D360" s="5">
        <v>2.4</v>
      </c>
      <c r="E360" s="5">
        <v>1.6</v>
      </c>
      <c r="F360" s="5">
        <f t="shared" si="41"/>
        <v>1.4222222222222216</v>
      </c>
      <c r="L360" s="27">
        <f>VLOOKUP(B360,'SP1 Prices Hour'!$C$2:$D$73,2)</f>
        <v>37.1</v>
      </c>
      <c r="M360" s="27">
        <f t="shared" si="37"/>
        <v>23.220000000000002</v>
      </c>
      <c r="N360" s="29">
        <f>D360*(E360+SP1_15Min!B104)*0.25</f>
        <v>31.757999999999999</v>
      </c>
      <c r="O360" s="30">
        <f t="shared" si="34"/>
        <v>44.52</v>
      </c>
      <c r="P360" s="14">
        <f>(NO1_15min!B104)*D360*0.25</f>
        <v>44.933999999999997</v>
      </c>
    </row>
    <row r="361" spans="1:16" x14ac:dyDescent="0.25">
      <c r="A361" s="1" t="s">
        <v>157</v>
      </c>
      <c r="B361" s="4">
        <f t="shared" si="42"/>
        <v>40848.083333333314</v>
      </c>
      <c r="C361" s="4">
        <f t="shared" si="40"/>
        <v>40848.093749999978</v>
      </c>
      <c r="D361" s="5">
        <v>3</v>
      </c>
      <c r="E361" s="5">
        <v>1.9</v>
      </c>
      <c r="F361" s="5">
        <f t="shared" si="41"/>
        <v>2.1111111111111103</v>
      </c>
      <c r="L361" s="27">
        <f>VLOOKUP(B361,'SP1 Prices Hour'!$C$2:$D$73,2)</f>
        <v>37.1</v>
      </c>
      <c r="M361" s="27">
        <f t="shared" si="37"/>
        <v>29.25</v>
      </c>
      <c r="N361" s="29">
        <f>D361*(E361+SP1_15Min!B105)*0.25</f>
        <v>47.504999999999995</v>
      </c>
      <c r="O361" s="30">
        <f t="shared" si="34"/>
        <v>55.650000000000006</v>
      </c>
      <c r="P361" s="14">
        <f>(NO1_15min!B105)*D361*0.25</f>
        <v>0.28500000000000003</v>
      </c>
    </row>
    <row r="362" spans="1:16" x14ac:dyDescent="0.25">
      <c r="A362" s="1" t="s">
        <v>157</v>
      </c>
      <c r="B362" s="4">
        <f t="shared" si="42"/>
        <v>40848.093749999978</v>
      </c>
      <c r="C362" s="4">
        <f t="shared" si="40"/>
        <v>40848.104166666642</v>
      </c>
      <c r="D362" s="5">
        <v>2.8</v>
      </c>
      <c r="E362" s="5">
        <v>1.8</v>
      </c>
      <c r="F362" s="5">
        <f t="shared" si="41"/>
        <v>1.8666666666666658</v>
      </c>
      <c r="L362" s="27">
        <f>VLOOKUP(B362,'SP1 Prices Hour'!$C$2:$D$73,2)</f>
        <v>34.96</v>
      </c>
      <c r="M362" s="27">
        <f t="shared" si="37"/>
        <v>25.731999999999996</v>
      </c>
      <c r="N362" s="29">
        <f>D362*(E362+SP1_15Min!B106)*0.25</f>
        <v>32.298000000000002</v>
      </c>
      <c r="O362" s="30">
        <f t="shared" si="34"/>
        <v>48.943999999999996</v>
      </c>
      <c r="P362" s="14">
        <f>(NO1_15min!B106)*D362*0.25</f>
        <v>38.233999999999995</v>
      </c>
    </row>
    <row r="363" spans="1:16" x14ac:dyDescent="0.25">
      <c r="A363" s="1" t="s">
        <v>157</v>
      </c>
      <c r="B363" s="4">
        <f t="shared" si="42"/>
        <v>40848.104166666642</v>
      </c>
      <c r="C363" s="4">
        <f t="shared" si="40"/>
        <v>40848.114583333307</v>
      </c>
      <c r="D363" s="5">
        <v>2.6</v>
      </c>
      <c r="E363" s="5">
        <v>1.7</v>
      </c>
      <c r="F363" s="5">
        <f t="shared" si="41"/>
        <v>1.6370370370370364</v>
      </c>
      <c r="L363" s="27">
        <f>VLOOKUP(B363,'SP1 Prices Hour'!$C$2:$D$73,2)</f>
        <v>34.96</v>
      </c>
      <c r="M363" s="27">
        <f t="shared" si="37"/>
        <v>23.829000000000004</v>
      </c>
      <c r="N363" s="29">
        <f>D363*(E363+SP1_15Min!B107)*0.25</f>
        <v>31.492500000000003</v>
      </c>
      <c r="O363" s="30">
        <f t="shared" si="34"/>
        <v>45.448</v>
      </c>
      <c r="P363" s="14">
        <f>(NO1_15min!B107)*D363*0.25</f>
        <v>53.105000000000004</v>
      </c>
    </row>
    <row r="364" spans="1:16" x14ac:dyDescent="0.25">
      <c r="A364" s="1" t="s">
        <v>157</v>
      </c>
      <c r="B364" s="4">
        <f t="shared" si="42"/>
        <v>40848.114583333307</v>
      </c>
      <c r="C364" s="4">
        <f t="shared" si="40"/>
        <v>40848.124999999971</v>
      </c>
      <c r="D364" s="5">
        <v>2.4</v>
      </c>
      <c r="E364" s="5">
        <v>1.6</v>
      </c>
      <c r="F364" s="5">
        <f t="shared" si="41"/>
        <v>1.4222222222222216</v>
      </c>
      <c r="L364" s="27">
        <f>VLOOKUP(B364,'SP1 Prices Hour'!$C$2:$D$73,2)</f>
        <v>34.96</v>
      </c>
      <c r="M364" s="27">
        <f t="shared" si="37"/>
        <v>21.936</v>
      </c>
      <c r="N364" s="29">
        <f>D364*(E364+SP1_15Min!B108)*0.25</f>
        <v>2.9820000000000002</v>
      </c>
      <c r="O364" s="30">
        <f t="shared" si="34"/>
        <v>41.951999999999998</v>
      </c>
      <c r="P364" s="14">
        <f>(NO1_15min!B108)*D364*0.25</f>
        <v>28.686</v>
      </c>
    </row>
    <row r="365" spans="1:16" x14ac:dyDescent="0.25">
      <c r="A365" s="1" t="s">
        <v>157</v>
      </c>
      <c r="B365" s="4">
        <f t="shared" si="42"/>
        <v>40848.124999999971</v>
      </c>
      <c r="C365" s="4">
        <f t="shared" si="40"/>
        <v>40848.135416666635</v>
      </c>
      <c r="D365" s="5">
        <v>3</v>
      </c>
      <c r="E365" s="5">
        <v>1.9</v>
      </c>
      <c r="F365" s="5">
        <f t="shared" si="41"/>
        <v>2.1111111111111103</v>
      </c>
      <c r="L365" s="27">
        <f>VLOOKUP(B365,'SP1 Prices Hour'!$C$2:$D$73,2)</f>
        <v>34.96</v>
      </c>
      <c r="M365" s="27">
        <f t="shared" si="37"/>
        <v>27.645</v>
      </c>
      <c r="N365" s="29">
        <f>D365*(E365+SP1_15Min!B109)*0.25</f>
        <v>49.320000000000007</v>
      </c>
      <c r="O365" s="30">
        <f t="shared" si="34"/>
        <v>52.44</v>
      </c>
      <c r="P365" s="14">
        <f>(NO1_15min!B109)*D365*0.25</f>
        <v>25.71</v>
      </c>
    </row>
    <row r="366" spans="1:16" x14ac:dyDescent="0.25">
      <c r="A366" s="1" t="s">
        <v>157</v>
      </c>
      <c r="B366" s="4">
        <f t="shared" si="42"/>
        <v>40848.135416666635</v>
      </c>
      <c r="C366" s="4">
        <f t="shared" si="40"/>
        <v>40848.145833333299</v>
      </c>
      <c r="D366" s="5">
        <v>2.8</v>
      </c>
      <c r="E366" s="5">
        <v>1.8</v>
      </c>
      <c r="F366" s="5">
        <f t="shared" si="41"/>
        <v>1.8666666666666658</v>
      </c>
      <c r="L366" s="27">
        <f>VLOOKUP(B366,'SP1 Prices Hour'!$C$2:$D$73,2)</f>
        <v>32.36</v>
      </c>
      <c r="M366" s="27">
        <f t="shared" si="37"/>
        <v>23.911999999999995</v>
      </c>
      <c r="N366" s="29">
        <f>D366*(E366+SP1_15Min!B110)*0.25</f>
        <v>23.904999999999998</v>
      </c>
      <c r="O366" s="30">
        <f t="shared" si="34"/>
        <v>45.303999999999995</v>
      </c>
      <c r="P366" s="14">
        <f>(NO1_15min!B110)*D366*0.25</f>
        <v>27.643000000000001</v>
      </c>
    </row>
    <row r="367" spans="1:16" x14ac:dyDescent="0.25">
      <c r="A367" s="1" t="s">
        <v>157</v>
      </c>
      <c r="B367" s="4">
        <f t="shared" si="42"/>
        <v>40848.145833333299</v>
      </c>
      <c r="C367" s="4">
        <f t="shared" si="40"/>
        <v>40848.156249999964</v>
      </c>
      <c r="D367" s="5">
        <v>2.6</v>
      </c>
      <c r="E367" s="5">
        <v>1.7</v>
      </c>
      <c r="F367" s="5">
        <f t="shared" si="41"/>
        <v>1.6370370370370364</v>
      </c>
      <c r="L367" s="27">
        <f>VLOOKUP(B367,'SP1 Prices Hour'!$C$2:$D$73,2)</f>
        <v>32.36</v>
      </c>
      <c r="M367" s="27">
        <f t="shared" si="37"/>
        <v>22.139000000000003</v>
      </c>
      <c r="N367" s="29">
        <f>D367*(E367+SP1_15Min!B111)*0.25</f>
        <v>5.0830000000000002</v>
      </c>
      <c r="O367" s="30">
        <f t="shared" si="34"/>
        <v>42.067999999999998</v>
      </c>
      <c r="P367" s="14">
        <f>(NO1_15min!B111)*D367*0.25</f>
        <v>47.235500000000002</v>
      </c>
    </row>
    <row r="368" spans="1:16" x14ac:dyDescent="0.25">
      <c r="A368" s="1" t="s">
        <v>157</v>
      </c>
      <c r="B368" s="4">
        <f t="shared" si="42"/>
        <v>40848.156249999964</v>
      </c>
      <c r="C368" s="4">
        <f t="shared" si="40"/>
        <v>40848.166666666628</v>
      </c>
      <c r="D368" s="5">
        <v>2.4</v>
      </c>
      <c r="E368" s="5">
        <v>1.6</v>
      </c>
      <c r="F368" s="5">
        <f t="shared" si="41"/>
        <v>1.4222222222222216</v>
      </c>
      <c r="L368" s="27">
        <f>VLOOKUP(B368,'SP1 Prices Hour'!$C$2:$D$73,2)</f>
        <v>32.36</v>
      </c>
      <c r="M368" s="27">
        <f t="shared" si="37"/>
        <v>20.376000000000001</v>
      </c>
      <c r="N368" s="29">
        <f>D368*(E368+SP1_15Min!B112)*0.25</f>
        <v>20.346</v>
      </c>
      <c r="O368" s="30">
        <f t="shared" si="34"/>
        <v>38.832000000000001</v>
      </c>
      <c r="P368" s="14">
        <f>(NO1_15min!B112)*D368*0.25</f>
        <v>58.397999999999996</v>
      </c>
    </row>
    <row r="369" spans="1:16" x14ac:dyDescent="0.25">
      <c r="A369" s="1" t="s">
        <v>157</v>
      </c>
      <c r="B369" s="4">
        <f t="shared" si="42"/>
        <v>40848.166666666628</v>
      </c>
      <c r="C369" s="4">
        <f t="shared" si="40"/>
        <v>40848.177083333292</v>
      </c>
      <c r="D369" s="5">
        <v>3</v>
      </c>
      <c r="E369" s="5">
        <v>1.9</v>
      </c>
      <c r="F369" s="5">
        <f t="shared" si="41"/>
        <v>2.1111111111111103</v>
      </c>
      <c r="L369" s="27">
        <f>VLOOKUP(B369,'SP1 Prices Hour'!$C$2:$D$73,2)</f>
        <v>32.36</v>
      </c>
      <c r="M369" s="27">
        <f t="shared" si="37"/>
        <v>25.695</v>
      </c>
      <c r="N369" s="29">
        <f>D369*(E369+SP1_15Min!B113)*0.25</f>
        <v>28.98</v>
      </c>
      <c r="O369" s="30">
        <f t="shared" si="34"/>
        <v>48.54</v>
      </c>
      <c r="P369" s="14">
        <f>(NO1_15min!B113)*D369*0.25</f>
        <v>55.3125</v>
      </c>
    </row>
    <row r="370" spans="1:16" x14ac:dyDescent="0.25">
      <c r="A370" s="1" t="s">
        <v>157</v>
      </c>
      <c r="B370" s="4">
        <f t="shared" si="42"/>
        <v>40848.177083333292</v>
      </c>
      <c r="C370" s="4">
        <f t="shared" si="40"/>
        <v>40848.187499999956</v>
      </c>
      <c r="D370" s="5">
        <v>2.8</v>
      </c>
      <c r="E370" s="5">
        <v>1.8</v>
      </c>
      <c r="F370" s="5">
        <f t="shared" si="41"/>
        <v>1.8666666666666658</v>
      </c>
      <c r="L370" s="27">
        <f>VLOOKUP(B370,'SP1 Prices Hour'!$C$2:$D$73,2)</f>
        <v>34.42</v>
      </c>
      <c r="M370" s="27">
        <f t="shared" si="37"/>
        <v>25.353999999999999</v>
      </c>
      <c r="N370" s="29">
        <f>D370*(E370+SP1_15Min!B114)*0.25</f>
        <v>49.811999999999998</v>
      </c>
      <c r="O370" s="30">
        <f t="shared" ref="O370:O433" si="43">L370*D370*0.5</f>
        <v>48.188000000000002</v>
      </c>
      <c r="P370" s="14">
        <f>(NO1_15min!B114)*D370*0.25</f>
        <v>14.994</v>
      </c>
    </row>
    <row r="371" spans="1:16" x14ac:dyDescent="0.25">
      <c r="A371" s="1" t="s">
        <v>157</v>
      </c>
      <c r="B371" s="4">
        <f t="shared" si="42"/>
        <v>40848.187499999956</v>
      </c>
      <c r="C371" s="4">
        <f t="shared" si="40"/>
        <v>40848.197916666621</v>
      </c>
      <c r="D371" s="5">
        <v>2.6</v>
      </c>
      <c r="E371" s="5">
        <v>1.7</v>
      </c>
      <c r="F371" s="5">
        <f t="shared" si="41"/>
        <v>1.6370370370370364</v>
      </c>
      <c r="L371" s="27">
        <f>VLOOKUP(B371,'SP1 Prices Hour'!$C$2:$D$73,2)</f>
        <v>34.42</v>
      </c>
      <c r="M371" s="27">
        <f t="shared" si="37"/>
        <v>23.478000000000005</v>
      </c>
      <c r="N371" s="29">
        <f>D371*(E371+SP1_15Min!B115)*0.25</f>
        <v>2.9250000000000003</v>
      </c>
      <c r="O371" s="30">
        <f t="shared" si="43"/>
        <v>44.746000000000002</v>
      </c>
      <c r="P371" s="14">
        <f>(NO1_15min!B115)*D371*0.25</f>
        <v>28.788499999999999</v>
      </c>
    </row>
    <row r="372" spans="1:16" x14ac:dyDescent="0.25">
      <c r="A372" s="1" t="s">
        <v>157</v>
      </c>
      <c r="B372" s="4">
        <f t="shared" si="42"/>
        <v>40848.197916666621</v>
      </c>
      <c r="C372" s="4">
        <f t="shared" si="40"/>
        <v>40848.208333333285</v>
      </c>
      <c r="D372" s="5">
        <v>2.4</v>
      </c>
      <c r="E372" s="5">
        <v>1.6</v>
      </c>
      <c r="F372" s="5">
        <f t="shared" si="41"/>
        <v>1.4222222222222216</v>
      </c>
      <c r="L372" s="27">
        <f>VLOOKUP(B372,'SP1 Prices Hour'!$C$2:$D$73,2)</f>
        <v>34.42</v>
      </c>
      <c r="M372" s="27">
        <f t="shared" si="37"/>
        <v>21.612000000000002</v>
      </c>
      <c r="N372" s="29">
        <f>D372*(E372+SP1_15Min!B116)*0.25</f>
        <v>46.217999999999996</v>
      </c>
      <c r="O372" s="30">
        <f t="shared" si="43"/>
        <v>41.304000000000002</v>
      </c>
      <c r="P372" s="14">
        <f>(NO1_15min!B116)*D372*0.25</f>
        <v>19.637999999999998</v>
      </c>
    </row>
    <row r="373" spans="1:16" x14ac:dyDescent="0.25">
      <c r="A373" s="1" t="s">
        <v>157</v>
      </c>
      <c r="B373" s="4">
        <f t="shared" si="42"/>
        <v>40848.208333333285</v>
      </c>
      <c r="C373" s="4">
        <f t="shared" si="40"/>
        <v>40848.218749999949</v>
      </c>
      <c r="D373" s="5">
        <v>3</v>
      </c>
      <c r="E373" s="5">
        <v>1.9</v>
      </c>
      <c r="F373" s="5">
        <f t="shared" si="41"/>
        <v>2.1111111111111103</v>
      </c>
      <c r="L373" s="27">
        <f>VLOOKUP(B373,'SP1 Prices Hour'!$C$2:$D$73,2)</f>
        <v>34.42</v>
      </c>
      <c r="M373" s="27">
        <f t="shared" si="37"/>
        <v>27.240000000000002</v>
      </c>
      <c r="N373" s="29">
        <f>D373*(E373+SP1_15Min!B117)*0.25</f>
        <v>75.892500000000013</v>
      </c>
      <c r="O373" s="30">
        <f t="shared" si="43"/>
        <v>51.63</v>
      </c>
      <c r="P373" s="14">
        <f>(NO1_15min!B117)*D373*0.25</f>
        <v>16.807500000000001</v>
      </c>
    </row>
    <row r="374" spans="1:16" x14ac:dyDescent="0.25">
      <c r="A374" s="1" t="s">
        <v>157</v>
      </c>
      <c r="B374" s="4">
        <f t="shared" si="42"/>
        <v>40848.218749999949</v>
      </c>
      <c r="C374" s="4">
        <f t="shared" si="40"/>
        <v>40848.229166666613</v>
      </c>
      <c r="D374" s="5">
        <v>2.8</v>
      </c>
      <c r="E374" s="5">
        <v>1.8</v>
      </c>
      <c r="F374" s="5">
        <f t="shared" si="41"/>
        <v>1.8666666666666658</v>
      </c>
      <c r="L374" s="27">
        <f>VLOOKUP(B374,'SP1 Prices Hour'!$C$2:$D$73,2)</f>
        <v>37.06</v>
      </c>
      <c r="M374" s="27">
        <f t="shared" si="37"/>
        <v>27.201999999999998</v>
      </c>
      <c r="N374" s="29">
        <f>D374*(E374+SP1_15Min!B118)*0.25</f>
        <v>3.7309999999999999</v>
      </c>
      <c r="O374" s="30">
        <f t="shared" si="43"/>
        <v>51.884</v>
      </c>
      <c r="P374" s="14">
        <f>(NO1_15min!B118)*D374*0.25</f>
        <v>7.6019999999999994</v>
      </c>
    </row>
    <row r="375" spans="1:16" x14ac:dyDescent="0.25">
      <c r="A375" s="1" t="s">
        <v>157</v>
      </c>
      <c r="B375" s="4">
        <f t="shared" si="42"/>
        <v>40848.229166666613</v>
      </c>
      <c r="C375" s="4">
        <f t="shared" si="40"/>
        <v>40848.239583333278</v>
      </c>
      <c r="D375" s="5">
        <v>2.6</v>
      </c>
      <c r="E375" s="5">
        <v>1.7</v>
      </c>
      <c r="F375" s="5">
        <f t="shared" si="41"/>
        <v>1.6370370370370364</v>
      </c>
      <c r="L375" s="27">
        <f>VLOOKUP(B375,'SP1 Prices Hour'!$C$2:$D$73,2)</f>
        <v>37.06</v>
      </c>
      <c r="M375" s="27">
        <f t="shared" si="37"/>
        <v>25.194000000000003</v>
      </c>
      <c r="N375" s="29">
        <f>D375*(E375+SP1_15Min!B119)*0.25</f>
        <v>8.9440000000000008</v>
      </c>
      <c r="O375" s="30">
        <f t="shared" si="43"/>
        <v>48.178000000000004</v>
      </c>
      <c r="P375" s="14">
        <f>(NO1_15min!B119)*D375*0.25</f>
        <v>53.780999999999999</v>
      </c>
    </row>
    <row r="376" spans="1:16" x14ac:dyDescent="0.25">
      <c r="A376" s="1" t="s">
        <v>157</v>
      </c>
      <c r="B376" s="4">
        <f t="shared" si="42"/>
        <v>40848.239583333278</v>
      </c>
      <c r="C376" s="4">
        <f t="shared" si="40"/>
        <v>40848.249999999942</v>
      </c>
      <c r="D376" s="5">
        <v>2.4</v>
      </c>
      <c r="E376" s="5">
        <v>1.6</v>
      </c>
      <c r="F376" s="5">
        <f t="shared" si="41"/>
        <v>1.4222222222222216</v>
      </c>
      <c r="L376" s="27">
        <f>VLOOKUP(B376,'SP1 Prices Hour'!$C$2:$D$73,2)</f>
        <v>37.06</v>
      </c>
      <c r="M376" s="27">
        <f t="shared" si="37"/>
        <v>23.196000000000002</v>
      </c>
      <c r="N376" s="29">
        <f>D376*(E376+SP1_15Min!B120)*0.25</f>
        <v>38.502000000000002</v>
      </c>
      <c r="O376" s="30">
        <f t="shared" si="43"/>
        <v>44.472000000000001</v>
      </c>
      <c r="P376" s="14">
        <f>(NO1_15min!B120)*D376*0.25</f>
        <v>8.1239999999999988</v>
      </c>
    </row>
    <row r="377" spans="1:16" x14ac:dyDescent="0.25">
      <c r="A377" s="1" t="s">
        <v>157</v>
      </c>
      <c r="B377" s="4">
        <f t="shared" si="42"/>
        <v>40848.249999999942</v>
      </c>
      <c r="C377" s="4">
        <f t="shared" si="40"/>
        <v>40848.260416666606</v>
      </c>
      <c r="D377" s="5">
        <v>3</v>
      </c>
      <c r="E377" s="5">
        <v>1.9</v>
      </c>
      <c r="F377" s="5">
        <f t="shared" si="41"/>
        <v>2.1111111111111103</v>
      </c>
      <c r="L377" s="27">
        <f>VLOOKUP(B377,'SP1 Prices Hour'!$C$2:$D$73,2)</f>
        <v>37.06</v>
      </c>
      <c r="M377" s="27">
        <f t="shared" si="37"/>
        <v>29.22</v>
      </c>
      <c r="N377" s="29">
        <f>D377*(E377+SP1_15Min!B121)*0.25</f>
        <v>28.477499999999999</v>
      </c>
      <c r="O377" s="30">
        <f t="shared" si="43"/>
        <v>55.59</v>
      </c>
      <c r="P377" s="14">
        <f>(NO1_15min!B121)*D377*0.25</f>
        <v>40.702500000000001</v>
      </c>
    </row>
    <row r="378" spans="1:16" x14ac:dyDescent="0.25">
      <c r="A378" s="1" t="s">
        <v>157</v>
      </c>
      <c r="B378" s="4">
        <f t="shared" si="42"/>
        <v>40848.260416666606</v>
      </c>
      <c r="C378" s="4">
        <f t="shared" si="40"/>
        <v>40848.27083333327</v>
      </c>
      <c r="D378" s="5">
        <v>2.8</v>
      </c>
      <c r="E378" s="5">
        <v>1.8</v>
      </c>
      <c r="F378" s="5">
        <f t="shared" si="41"/>
        <v>1.8666666666666658</v>
      </c>
      <c r="L378" s="27">
        <f>VLOOKUP(B378,'SP1 Prices Hour'!$C$2:$D$73,2)</f>
        <v>40.340000000000003</v>
      </c>
      <c r="M378" s="27">
        <f t="shared" si="37"/>
        <v>29.497999999999998</v>
      </c>
      <c r="N378" s="29">
        <f>D378*(E378+SP1_15Min!B122)*0.25</f>
        <v>54.817</v>
      </c>
      <c r="O378" s="30">
        <f t="shared" si="43"/>
        <v>56.475999999999999</v>
      </c>
      <c r="P378" s="14">
        <f>(NO1_15min!B122)*D378*0.25</f>
        <v>52.542000000000002</v>
      </c>
    </row>
    <row r="379" spans="1:16" x14ac:dyDescent="0.25">
      <c r="A379" s="1" t="s">
        <v>157</v>
      </c>
      <c r="B379" s="4">
        <f t="shared" si="42"/>
        <v>40848.27083333327</v>
      </c>
      <c r="C379" s="4">
        <f t="shared" si="40"/>
        <v>40848.281249999935</v>
      </c>
      <c r="D379" s="5">
        <v>2.6</v>
      </c>
      <c r="E379" s="5">
        <v>1.7</v>
      </c>
      <c r="F379" s="5">
        <f t="shared" si="41"/>
        <v>1.6370370370370364</v>
      </c>
      <c r="L379" s="27">
        <f>VLOOKUP(B379,'SP1 Prices Hour'!$C$2:$D$73,2)</f>
        <v>40.340000000000003</v>
      </c>
      <c r="M379" s="27">
        <f t="shared" si="37"/>
        <v>27.326000000000004</v>
      </c>
      <c r="N379" s="29">
        <f>D379*(E379+SP1_15Min!B123)*0.25</f>
        <v>45.474000000000004</v>
      </c>
      <c r="O379" s="30">
        <f t="shared" si="43"/>
        <v>52.442000000000007</v>
      </c>
      <c r="P379" s="14">
        <f>(NO1_15min!B123)*D379*0.25</f>
        <v>55.334499999999998</v>
      </c>
    </row>
    <row r="380" spans="1:16" x14ac:dyDescent="0.25">
      <c r="A380" s="1" t="s">
        <v>157</v>
      </c>
      <c r="B380" s="4">
        <f t="shared" si="42"/>
        <v>40848.281249999935</v>
      </c>
      <c r="C380" s="4">
        <f t="shared" si="40"/>
        <v>40848.291666666599</v>
      </c>
      <c r="D380" s="5">
        <v>2.4</v>
      </c>
      <c r="E380" s="5">
        <v>1.6</v>
      </c>
      <c r="F380" s="5">
        <f t="shared" si="41"/>
        <v>1.4222222222222216</v>
      </c>
      <c r="L380" s="27">
        <f>VLOOKUP(B380,'SP1 Prices Hour'!$C$2:$D$73,2)</f>
        <v>40.340000000000003</v>
      </c>
      <c r="M380" s="27">
        <f t="shared" si="37"/>
        <v>25.164000000000001</v>
      </c>
      <c r="N380" s="29">
        <f>D380*(E380+SP1_15Min!B124)*0.25</f>
        <v>43.043999999999997</v>
      </c>
      <c r="O380" s="30">
        <f t="shared" si="43"/>
        <v>48.408000000000001</v>
      </c>
      <c r="P380" s="14">
        <f>(NO1_15min!B124)*D380*0.25</f>
        <v>17.376000000000001</v>
      </c>
    </row>
    <row r="381" spans="1:16" x14ac:dyDescent="0.25">
      <c r="A381" s="1" t="s">
        <v>157</v>
      </c>
      <c r="B381" s="4">
        <f t="shared" si="42"/>
        <v>40848.291666666599</v>
      </c>
      <c r="C381" s="4">
        <f t="shared" si="40"/>
        <v>40848.302083333263</v>
      </c>
      <c r="D381" s="5">
        <v>3</v>
      </c>
      <c r="E381" s="5">
        <v>1.9</v>
      </c>
      <c r="F381" s="5">
        <f t="shared" si="41"/>
        <v>2.1111111111111103</v>
      </c>
      <c r="L381" s="27">
        <f>VLOOKUP(B381,'SP1 Prices Hour'!$C$2:$D$73,2)</f>
        <v>40.340000000000003</v>
      </c>
      <c r="M381" s="27">
        <f t="shared" si="37"/>
        <v>31.68</v>
      </c>
      <c r="N381" s="29">
        <f>D381*(E381+SP1_15Min!B125)*0.25</f>
        <v>64.567499999999995</v>
      </c>
      <c r="O381" s="30">
        <f t="shared" si="43"/>
        <v>60.510000000000005</v>
      </c>
      <c r="P381" s="14">
        <f>(NO1_15min!B125)*D381*0.25</f>
        <v>15.397500000000001</v>
      </c>
    </row>
    <row r="382" spans="1:16" x14ac:dyDescent="0.25">
      <c r="A382" s="1" t="s">
        <v>157</v>
      </c>
      <c r="B382" s="4">
        <f t="shared" si="42"/>
        <v>40848.302083333263</v>
      </c>
      <c r="C382" s="4">
        <f t="shared" si="40"/>
        <v>40848.312499999927</v>
      </c>
      <c r="D382" s="5">
        <v>2.8</v>
      </c>
      <c r="E382" s="5">
        <v>1.8</v>
      </c>
      <c r="F382" s="5">
        <f t="shared" si="41"/>
        <v>1.8666666666666658</v>
      </c>
      <c r="L382" s="27">
        <f>VLOOKUP(B382,'SP1 Prices Hour'!$C$2:$D$73,2)</f>
        <v>41.78</v>
      </c>
      <c r="M382" s="27">
        <f t="shared" si="37"/>
        <v>30.505999999999997</v>
      </c>
      <c r="N382" s="29">
        <f>D382*(E382+SP1_15Min!B126)*0.25</f>
        <v>65.617999999999995</v>
      </c>
      <c r="O382" s="30">
        <f t="shared" si="43"/>
        <v>58.491999999999997</v>
      </c>
      <c r="P382" s="14">
        <f>(NO1_15min!B126)*D382*0.25</f>
        <v>17.380999999999997</v>
      </c>
    </row>
    <row r="383" spans="1:16" x14ac:dyDescent="0.25">
      <c r="A383" s="1" t="s">
        <v>157</v>
      </c>
      <c r="B383" s="4">
        <f t="shared" si="42"/>
        <v>40848.312499999927</v>
      </c>
      <c r="C383" s="4">
        <f t="shared" si="40"/>
        <v>40848.322916666591</v>
      </c>
      <c r="D383" s="5">
        <v>2.6</v>
      </c>
      <c r="E383" s="5">
        <v>1.7</v>
      </c>
      <c r="F383" s="5">
        <f t="shared" si="41"/>
        <v>1.6370370370370364</v>
      </c>
      <c r="L383" s="27">
        <f>VLOOKUP(B383,'SP1 Prices Hour'!$C$2:$D$73,2)</f>
        <v>41.78</v>
      </c>
      <c r="M383" s="27">
        <f t="shared" si="37"/>
        <v>28.262000000000004</v>
      </c>
      <c r="N383" s="29">
        <f>D383*(E383+SP1_15Min!B127)*0.25</f>
        <v>62.523499999999999</v>
      </c>
      <c r="O383" s="30">
        <f t="shared" si="43"/>
        <v>54.314</v>
      </c>
      <c r="P383" s="14">
        <f>(NO1_15min!B127)*D383*0.25</f>
        <v>18.817499999999999</v>
      </c>
    </row>
    <row r="384" spans="1:16" x14ac:dyDescent="0.25">
      <c r="A384" s="1" t="s">
        <v>157</v>
      </c>
      <c r="B384" s="4">
        <f t="shared" si="42"/>
        <v>40848.322916666591</v>
      </c>
      <c r="C384" s="4">
        <f t="shared" si="40"/>
        <v>40848.333333333256</v>
      </c>
      <c r="D384" s="5">
        <v>2.4</v>
      </c>
      <c r="E384" s="5">
        <v>1.6</v>
      </c>
      <c r="F384" s="5">
        <f t="shared" si="41"/>
        <v>1.4222222222222216</v>
      </c>
      <c r="L384" s="27">
        <f>VLOOKUP(B384,'SP1 Prices Hour'!$C$2:$D$73,2)</f>
        <v>41.78</v>
      </c>
      <c r="M384" s="27">
        <f t="shared" si="37"/>
        <v>26.028000000000002</v>
      </c>
      <c r="N384" s="29">
        <f>D384*(E384+SP1_15Min!B128)*0.25</f>
        <v>23.657999999999998</v>
      </c>
      <c r="O384" s="30">
        <f t="shared" si="43"/>
        <v>50.136000000000003</v>
      </c>
      <c r="P384" s="14">
        <f>(NO1_15min!B128)*D384*0.25</f>
        <v>22.836000000000002</v>
      </c>
    </row>
    <row r="385" spans="1:16" x14ac:dyDescent="0.25">
      <c r="A385" s="1" t="s">
        <v>157</v>
      </c>
      <c r="B385" s="4">
        <f t="shared" si="42"/>
        <v>40848.333333333256</v>
      </c>
      <c r="C385" s="4">
        <f t="shared" si="40"/>
        <v>40848.34374999992</v>
      </c>
      <c r="D385" s="5">
        <v>3</v>
      </c>
      <c r="E385" s="5">
        <v>1.9</v>
      </c>
      <c r="F385" s="5">
        <f t="shared" si="41"/>
        <v>2.1111111111111103</v>
      </c>
      <c r="L385" s="27">
        <f>VLOOKUP(B385,'SP1 Prices Hour'!$C$2:$D$73,2)</f>
        <v>41.78</v>
      </c>
      <c r="M385" s="27">
        <f t="shared" si="37"/>
        <v>32.76</v>
      </c>
      <c r="N385" s="29">
        <f>D385*(E385+SP1_15Min!B129)*0.25</f>
        <v>73.192499999999995</v>
      </c>
      <c r="O385" s="30">
        <f t="shared" si="43"/>
        <v>62.67</v>
      </c>
      <c r="P385" s="14">
        <f>(NO1_15min!B129)*D385*0.25</f>
        <v>28.049999999999997</v>
      </c>
    </row>
    <row r="386" spans="1:16" x14ac:dyDescent="0.25">
      <c r="A386" s="1" t="s">
        <v>157</v>
      </c>
      <c r="B386" s="4">
        <f>B385+TIME(0,15,0)</f>
        <v>40848.34374999992</v>
      </c>
      <c r="C386" s="4">
        <f t="shared" si="40"/>
        <v>40848.354166666584</v>
      </c>
      <c r="D386" s="5">
        <v>2.8</v>
      </c>
      <c r="E386" s="5">
        <v>1.8</v>
      </c>
      <c r="F386" s="5">
        <f t="shared" si="41"/>
        <v>1.8666666666666658</v>
      </c>
      <c r="L386" s="27">
        <f>VLOOKUP(B386,'SP1 Prices Hour'!$C$2:$D$73,2)</f>
        <v>42.67</v>
      </c>
      <c r="M386" s="27">
        <f t="shared" ref="M386:M449" si="44">D386*(L386+E386)*0.25</f>
        <v>31.128999999999998</v>
      </c>
      <c r="N386" s="29">
        <f>D386*(E386+SP1_15Min!B130)*0.25</f>
        <v>25.416999999999994</v>
      </c>
      <c r="O386" s="30">
        <f t="shared" si="43"/>
        <v>59.738</v>
      </c>
      <c r="P386" s="14">
        <f>(NO1_15min!B130)*D386*0.25</f>
        <v>42.042000000000002</v>
      </c>
    </row>
    <row r="387" spans="1:16" x14ac:dyDescent="0.25">
      <c r="A387" s="1" t="s">
        <v>157</v>
      </c>
      <c r="B387" s="4">
        <f t="shared" ref="B387:B415" si="45">B386+TIME(0,15,0)</f>
        <v>40848.354166666584</v>
      </c>
      <c r="C387" s="4">
        <f t="shared" si="40"/>
        <v>40848.364583333248</v>
      </c>
      <c r="D387" s="5">
        <v>2.6</v>
      </c>
      <c r="E387" s="5">
        <v>1.7</v>
      </c>
      <c r="F387" s="5">
        <f t="shared" si="41"/>
        <v>1.6370370370370364</v>
      </c>
      <c r="L387" s="27">
        <f>VLOOKUP(B387,'SP1 Prices Hour'!$C$2:$D$73,2)</f>
        <v>42.67</v>
      </c>
      <c r="M387" s="27">
        <f t="shared" si="44"/>
        <v>28.840500000000002</v>
      </c>
      <c r="N387" s="29">
        <f>D387*(E387+SP1_15Min!B131)*0.25</f>
        <v>6.7665000000000006</v>
      </c>
      <c r="O387" s="30">
        <f t="shared" si="43"/>
        <v>55.471000000000004</v>
      </c>
      <c r="P387" s="14">
        <f>(NO1_15min!B131)*D387*0.25</f>
        <v>42.4255</v>
      </c>
    </row>
    <row r="388" spans="1:16" x14ac:dyDescent="0.25">
      <c r="A388" s="1" t="s">
        <v>157</v>
      </c>
      <c r="B388" s="4">
        <f t="shared" si="45"/>
        <v>40848.364583333248</v>
      </c>
      <c r="C388" s="4">
        <f t="shared" si="40"/>
        <v>40848.374999999913</v>
      </c>
      <c r="D388" s="5">
        <v>2.4</v>
      </c>
      <c r="E388" s="5">
        <v>1.6</v>
      </c>
      <c r="F388" s="5">
        <f t="shared" si="41"/>
        <v>1.4222222222222216</v>
      </c>
      <c r="L388" s="27">
        <f>VLOOKUP(B388,'SP1 Prices Hour'!$C$2:$D$73,2)</f>
        <v>42.67</v>
      </c>
      <c r="M388" s="27">
        <f t="shared" si="44"/>
        <v>26.562000000000001</v>
      </c>
      <c r="N388" s="29">
        <f>D388*(E388+SP1_15Min!B132)*0.25</f>
        <v>18.966000000000001</v>
      </c>
      <c r="O388" s="30">
        <f t="shared" si="43"/>
        <v>51.204000000000001</v>
      </c>
      <c r="P388" s="14">
        <f>(NO1_15min!B132)*D388*0.25</f>
        <v>41.933999999999997</v>
      </c>
    </row>
    <row r="389" spans="1:16" x14ac:dyDescent="0.25">
      <c r="A389" s="1" t="s">
        <v>157</v>
      </c>
      <c r="B389" s="4">
        <f t="shared" si="45"/>
        <v>40848.374999999913</v>
      </c>
      <c r="C389" s="4">
        <f t="shared" si="40"/>
        <v>40848.385416666577</v>
      </c>
      <c r="D389" s="5">
        <v>3</v>
      </c>
      <c r="E389" s="5">
        <v>1.9</v>
      </c>
      <c r="F389" s="5">
        <f t="shared" si="41"/>
        <v>2.1111111111111103</v>
      </c>
      <c r="L389" s="27">
        <f>VLOOKUP(B389,'SP1 Prices Hour'!$C$2:$D$73,2)</f>
        <v>42.67</v>
      </c>
      <c r="M389" s="27">
        <f t="shared" si="44"/>
        <v>33.427500000000002</v>
      </c>
      <c r="N389" s="29">
        <f>D389*(E389+SP1_15Min!B133)*0.25</f>
        <v>41.055</v>
      </c>
      <c r="O389" s="30">
        <f t="shared" si="43"/>
        <v>64.004999999999995</v>
      </c>
      <c r="P389" s="14">
        <f>(NO1_15min!B133)*D389*0.25</f>
        <v>49.08</v>
      </c>
    </row>
    <row r="390" spans="1:16" x14ac:dyDescent="0.25">
      <c r="A390" s="1" t="s">
        <v>157</v>
      </c>
      <c r="B390" s="4">
        <f t="shared" si="45"/>
        <v>40848.385416666577</v>
      </c>
      <c r="C390" s="4">
        <f t="shared" si="40"/>
        <v>40848.395833333241</v>
      </c>
      <c r="D390" s="5">
        <v>2.8</v>
      </c>
      <c r="E390" s="5">
        <v>1.8</v>
      </c>
      <c r="F390" s="5">
        <f t="shared" si="41"/>
        <v>1.8666666666666658</v>
      </c>
      <c r="L390" s="27">
        <f>VLOOKUP(B390,'SP1 Prices Hour'!$C$2:$D$73,2)</f>
        <v>42.83</v>
      </c>
      <c r="M390" s="27">
        <f t="shared" si="44"/>
        <v>31.240999999999996</v>
      </c>
      <c r="N390" s="29">
        <f>D390*(E390+SP1_15Min!B134)*0.25</f>
        <v>46.304999999999993</v>
      </c>
      <c r="O390" s="30">
        <f t="shared" si="43"/>
        <v>59.961999999999996</v>
      </c>
      <c r="P390" s="14">
        <f>(NO1_15min!B134)*D390*0.25</f>
        <v>22.406999999999996</v>
      </c>
    </row>
    <row r="391" spans="1:16" x14ac:dyDescent="0.25">
      <c r="A391" s="1" t="s">
        <v>157</v>
      </c>
      <c r="B391" s="4">
        <f t="shared" si="45"/>
        <v>40848.395833333241</v>
      </c>
      <c r="C391" s="4">
        <f t="shared" si="40"/>
        <v>40848.406249999905</v>
      </c>
      <c r="D391" s="5">
        <v>2.6</v>
      </c>
      <c r="E391" s="5">
        <v>1.7</v>
      </c>
      <c r="F391" s="5">
        <f t="shared" si="41"/>
        <v>1.6370370370370364</v>
      </c>
      <c r="L391" s="27">
        <f>VLOOKUP(B391,'SP1 Prices Hour'!$C$2:$D$73,2)</f>
        <v>42.83</v>
      </c>
      <c r="M391" s="27">
        <f t="shared" si="44"/>
        <v>28.944500000000001</v>
      </c>
      <c r="N391" s="29">
        <f>D391*(E391+SP1_15Min!B135)*0.25</f>
        <v>35.197500000000005</v>
      </c>
      <c r="O391" s="30">
        <f t="shared" si="43"/>
        <v>55.679000000000002</v>
      </c>
      <c r="P391" s="14">
        <f>(NO1_15min!B135)*D391*0.25</f>
        <v>45.812000000000005</v>
      </c>
    </row>
    <row r="392" spans="1:16" x14ac:dyDescent="0.25">
      <c r="A392" s="1" t="s">
        <v>157</v>
      </c>
      <c r="B392" s="4">
        <f t="shared" si="45"/>
        <v>40848.406249999905</v>
      </c>
      <c r="C392" s="4">
        <f t="shared" si="40"/>
        <v>40848.41666666657</v>
      </c>
      <c r="D392" s="5">
        <v>2.4</v>
      </c>
      <c r="E392" s="5">
        <v>1.6</v>
      </c>
      <c r="F392" s="5">
        <f t="shared" si="41"/>
        <v>1.4222222222222216</v>
      </c>
      <c r="L392" s="27">
        <f>VLOOKUP(B392,'SP1 Prices Hour'!$C$2:$D$73,2)</f>
        <v>42.83</v>
      </c>
      <c r="M392" s="27">
        <f t="shared" si="44"/>
        <v>26.657999999999998</v>
      </c>
      <c r="N392" s="29">
        <f>D392*(E392+SP1_15Min!B136)*0.25</f>
        <v>60.395999999999994</v>
      </c>
      <c r="O392" s="30">
        <f t="shared" si="43"/>
        <v>51.395999999999994</v>
      </c>
      <c r="P392" s="14">
        <f>(NO1_15min!B136)*D392*0.25</f>
        <v>58.32</v>
      </c>
    </row>
    <row r="393" spans="1:16" x14ac:dyDescent="0.25">
      <c r="A393" s="1" t="s">
        <v>157</v>
      </c>
      <c r="B393" s="4">
        <f t="shared" si="45"/>
        <v>40848.41666666657</v>
      </c>
      <c r="C393" s="4">
        <f t="shared" si="40"/>
        <v>40848.427083333234</v>
      </c>
      <c r="D393" s="5">
        <v>3</v>
      </c>
      <c r="E393" s="5">
        <v>1.9</v>
      </c>
      <c r="F393" s="5">
        <f t="shared" si="41"/>
        <v>2.1111111111111103</v>
      </c>
      <c r="L393" s="27">
        <f>VLOOKUP(B393,'SP1 Prices Hour'!$C$2:$D$73,2)</f>
        <v>42.83</v>
      </c>
      <c r="M393" s="27">
        <f t="shared" si="44"/>
        <v>33.547499999999999</v>
      </c>
      <c r="N393" s="29">
        <f>D393*(E393+SP1_15Min!B137)*0.25</f>
        <v>63.300000000000004</v>
      </c>
      <c r="O393" s="30">
        <f t="shared" si="43"/>
        <v>64.245000000000005</v>
      </c>
      <c r="P393" s="14">
        <f>(NO1_15min!B137)*D393*0.25</f>
        <v>5.1750000000000007</v>
      </c>
    </row>
    <row r="394" spans="1:16" x14ac:dyDescent="0.25">
      <c r="A394" s="1" t="s">
        <v>157</v>
      </c>
      <c r="B394" s="4">
        <f t="shared" si="45"/>
        <v>40848.427083333234</v>
      </c>
      <c r="C394" s="4">
        <f t="shared" si="40"/>
        <v>40848.437499999898</v>
      </c>
      <c r="D394" s="5">
        <v>2.8</v>
      </c>
      <c r="E394" s="5">
        <v>1.8</v>
      </c>
      <c r="F394" s="5">
        <f t="shared" si="41"/>
        <v>1.8666666666666658</v>
      </c>
      <c r="L394" s="27">
        <f>VLOOKUP(B394,'SP1 Prices Hour'!$C$2:$D$73,2)</f>
        <v>42.21</v>
      </c>
      <c r="M394" s="27">
        <f t="shared" si="44"/>
        <v>30.806999999999995</v>
      </c>
      <c r="N394" s="29">
        <f>D394*(E394+SP1_15Min!B138)*0.25</f>
        <v>58.806999999999988</v>
      </c>
      <c r="O394" s="30">
        <f t="shared" si="43"/>
        <v>59.093999999999994</v>
      </c>
      <c r="P394" s="14">
        <f>(NO1_15min!B138)*D394*0.25</f>
        <v>10.311</v>
      </c>
    </row>
    <row r="395" spans="1:16" x14ac:dyDescent="0.25">
      <c r="A395" s="1" t="s">
        <v>157</v>
      </c>
      <c r="B395" s="4">
        <f t="shared" si="45"/>
        <v>40848.437499999898</v>
      </c>
      <c r="C395" s="4">
        <f t="shared" si="40"/>
        <v>40848.447916666562</v>
      </c>
      <c r="D395" s="5">
        <v>2.6</v>
      </c>
      <c r="E395" s="5">
        <v>1.7</v>
      </c>
      <c r="F395" s="5">
        <f t="shared" si="41"/>
        <v>1.6370370370370364</v>
      </c>
      <c r="L395" s="27">
        <f>VLOOKUP(B395,'SP1 Prices Hour'!$C$2:$D$73,2)</f>
        <v>42.21</v>
      </c>
      <c r="M395" s="27">
        <f t="shared" si="44"/>
        <v>28.541500000000003</v>
      </c>
      <c r="N395" s="29">
        <f>D395*(E395+SP1_15Min!B139)*0.25</f>
        <v>2.4179999999999997</v>
      </c>
      <c r="O395" s="30">
        <f t="shared" si="43"/>
        <v>54.873000000000005</v>
      </c>
      <c r="P395" s="14">
        <f>(NO1_15min!B139)*D395*0.25</f>
        <v>49.224500000000006</v>
      </c>
    </row>
    <row r="396" spans="1:16" x14ac:dyDescent="0.25">
      <c r="A396" s="1" t="s">
        <v>157</v>
      </c>
      <c r="B396" s="4">
        <f t="shared" si="45"/>
        <v>40848.447916666562</v>
      </c>
      <c r="C396" s="4">
        <f t="shared" si="40"/>
        <v>40848.458333333227</v>
      </c>
      <c r="D396" s="5">
        <v>2.4</v>
      </c>
      <c r="E396" s="5">
        <v>1.6</v>
      </c>
      <c r="F396" s="5">
        <f t="shared" si="41"/>
        <v>1.4222222222222216</v>
      </c>
      <c r="L396" s="27">
        <f>VLOOKUP(B396,'SP1 Prices Hour'!$C$2:$D$73,2)</f>
        <v>42.21</v>
      </c>
      <c r="M396" s="27">
        <f t="shared" si="44"/>
        <v>26.286000000000001</v>
      </c>
      <c r="N396" s="29">
        <f>D396*(E396+SP1_15Min!B140)*0.25</f>
        <v>12.174000000000001</v>
      </c>
      <c r="O396" s="30">
        <f t="shared" si="43"/>
        <v>50.652000000000001</v>
      </c>
      <c r="P396" s="14">
        <f>(NO1_15min!B140)*D396*0.25</f>
        <v>25.529999999999998</v>
      </c>
    </row>
    <row r="397" spans="1:16" x14ac:dyDescent="0.25">
      <c r="A397" s="1" t="s">
        <v>157</v>
      </c>
      <c r="B397" s="4">
        <f t="shared" si="45"/>
        <v>40848.458333333227</v>
      </c>
      <c r="C397" s="4">
        <f t="shared" si="40"/>
        <v>40848.468749999891</v>
      </c>
      <c r="D397" s="5">
        <v>3</v>
      </c>
      <c r="E397" s="5">
        <v>1.9</v>
      </c>
      <c r="F397" s="5">
        <f t="shared" si="41"/>
        <v>2.1111111111111103</v>
      </c>
      <c r="L397" s="27">
        <f>VLOOKUP(B397,'SP1 Prices Hour'!$C$2:$D$73,2)</f>
        <v>42.21</v>
      </c>
      <c r="M397" s="27">
        <f t="shared" si="44"/>
        <v>33.082499999999996</v>
      </c>
      <c r="N397" s="29">
        <f>D397*(E397+SP1_15Min!B141)*0.25</f>
        <v>69.697500000000005</v>
      </c>
      <c r="O397" s="30">
        <f t="shared" si="43"/>
        <v>63.314999999999998</v>
      </c>
      <c r="P397" s="14">
        <f>(NO1_15min!B141)*D397*0.25</f>
        <v>58.125</v>
      </c>
    </row>
    <row r="398" spans="1:16" x14ac:dyDescent="0.25">
      <c r="A398" s="1" t="s">
        <v>157</v>
      </c>
      <c r="B398" s="4">
        <f t="shared" si="45"/>
        <v>40848.468749999891</v>
      </c>
      <c r="C398" s="4">
        <f t="shared" si="40"/>
        <v>40848.479166666555</v>
      </c>
      <c r="D398" s="5">
        <v>2.8</v>
      </c>
      <c r="E398" s="5">
        <v>1.8</v>
      </c>
      <c r="F398" s="5">
        <f t="shared" si="41"/>
        <v>1.8666666666666658</v>
      </c>
      <c r="L398" s="27">
        <f>VLOOKUP(B398,'SP1 Prices Hour'!$C$2:$D$73,2)</f>
        <v>42.14</v>
      </c>
      <c r="M398" s="27">
        <f t="shared" si="44"/>
        <v>30.757999999999996</v>
      </c>
      <c r="N398" s="29">
        <f>D398*(E398+SP1_15Min!B142)*0.25</f>
        <v>61.753999999999998</v>
      </c>
      <c r="O398" s="30">
        <f t="shared" si="43"/>
        <v>58.995999999999995</v>
      </c>
      <c r="P398" s="14">
        <f>(NO1_15min!B142)*D398*0.25</f>
        <v>67.780999999999992</v>
      </c>
    </row>
    <row r="399" spans="1:16" x14ac:dyDescent="0.25">
      <c r="A399" s="1" t="s">
        <v>157</v>
      </c>
      <c r="B399" s="4">
        <f t="shared" si="45"/>
        <v>40848.479166666555</v>
      </c>
      <c r="C399" s="4">
        <f t="shared" si="40"/>
        <v>40848.489583333219</v>
      </c>
      <c r="D399" s="5">
        <v>2.6</v>
      </c>
      <c r="E399" s="5">
        <v>1.7</v>
      </c>
      <c r="F399" s="5">
        <f t="shared" si="41"/>
        <v>1.6370370370370364</v>
      </c>
      <c r="L399" s="27">
        <f>VLOOKUP(B399,'SP1 Prices Hour'!$C$2:$D$73,2)</f>
        <v>42.14</v>
      </c>
      <c r="M399" s="27">
        <f t="shared" si="44"/>
        <v>28.496000000000002</v>
      </c>
      <c r="N399" s="29">
        <f>D399*(E399+SP1_15Min!B143)*0.25</f>
        <v>36.166000000000004</v>
      </c>
      <c r="O399" s="30">
        <f t="shared" si="43"/>
        <v>54.782000000000004</v>
      </c>
      <c r="P399" s="14">
        <f>(NO1_15min!B143)*D399*0.25</f>
        <v>30.283500000000004</v>
      </c>
    </row>
    <row r="400" spans="1:16" x14ac:dyDescent="0.25">
      <c r="A400" s="1" t="s">
        <v>157</v>
      </c>
      <c r="B400" s="4">
        <f t="shared" si="45"/>
        <v>40848.489583333219</v>
      </c>
      <c r="C400" s="4">
        <f t="shared" si="40"/>
        <v>40848.499999999884</v>
      </c>
      <c r="D400" s="5">
        <v>2.4</v>
      </c>
      <c r="E400" s="5">
        <v>1.6</v>
      </c>
      <c r="F400" s="5">
        <f t="shared" si="41"/>
        <v>1.4222222222222216</v>
      </c>
      <c r="L400" s="27">
        <f>VLOOKUP(B400,'SP1 Prices Hour'!$C$2:$D$73,2)</f>
        <v>42.14</v>
      </c>
      <c r="M400" s="27">
        <f t="shared" si="44"/>
        <v>26.244</v>
      </c>
      <c r="N400" s="29">
        <f>D400*(E400+SP1_15Min!B144)*0.25</f>
        <v>54.527999999999999</v>
      </c>
      <c r="O400" s="30">
        <f t="shared" si="43"/>
        <v>50.567999999999998</v>
      </c>
      <c r="P400" s="14">
        <f>(NO1_15min!B144)*D400*0.25</f>
        <v>46.65</v>
      </c>
    </row>
    <row r="401" spans="1:16" x14ac:dyDescent="0.25">
      <c r="A401" s="1" t="s">
        <v>157</v>
      </c>
      <c r="B401" s="4">
        <f t="shared" si="45"/>
        <v>40848.499999999884</v>
      </c>
      <c r="C401" s="4">
        <f t="shared" si="40"/>
        <v>40848.510416666548</v>
      </c>
      <c r="D401" s="5">
        <v>3</v>
      </c>
      <c r="E401" s="5">
        <v>1.9</v>
      </c>
      <c r="F401" s="5">
        <f t="shared" si="41"/>
        <v>2.1111111111111103</v>
      </c>
      <c r="L401" s="27">
        <f>VLOOKUP(B401,'SP1 Prices Hour'!$C$2:$D$73,2)</f>
        <v>42.14</v>
      </c>
      <c r="M401" s="27">
        <f t="shared" si="44"/>
        <v>33.03</v>
      </c>
      <c r="N401" s="29">
        <f>D401*(E401+SP1_15Min!B145)*0.25</f>
        <v>9.0225000000000009</v>
      </c>
      <c r="O401" s="30">
        <f t="shared" si="43"/>
        <v>63.21</v>
      </c>
      <c r="P401" s="14">
        <f>(NO1_15min!B145)*D401*0.25</f>
        <v>8.7749999999999986</v>
      </c>
    </row>
    <row r="402" spans="1:16" x14ac:dyDescent="0.25">
      <c r="A402" s="1" t="s">
        <v>157</v>
      </c>
      <c r="B402" s="4">
        <f t="shared" si="45"/>
        <v>40848.510416666548</v>
      </c>
      <c r="C402" s="4">
        <f t="shared" si="40"/>
        <v>40848.520833333212</v>
      </c>
      <c r="D402" s="5">
        <v>2.8</v>
      </c>
      <c r="E402" s="5">
        <v>1.8</v>
      </c>
      <c r="F402" s="5">
        <f t="shared" si="41"/>
        <v>1.8666666666666658</v>
      </c>
      <c r="L402" s="27">
        <f>VLOOKUP(B402,'SP1 Prices Hour'!$C$2:$D$73,2)</f>
        <v>41.82</v>
      </c>
      <c r="M402" s="27">
        <f t="shared" si="44"/>
        <v>30.533999999999995</v>
      </c>
      <c r="N402" s="29">
        <f>D402*(E402+SP1_15Min!B146)*0.25</f>
        <v>32.584999999999994</v>
      </c>
      <c r="O402" s="30">
        <f t="shared" si="43"/>
        <v>58.547999999999995</v>
      </c>
      <c r="P402" s="14">
        <f>(NO1_15min!B146)*D402*0.25</f>
        <v>11.725</v>
      </c>
    </row>
    <row r="403" spans="1:16" x14ac:dyDescent="0.25">
      <c r="A403" s="1" t="s">
        <v>157</v>
      </c>
      <c r="B403" s="4">
        <f t="shared" si="45"/>
        <v>40848.520833333212</v>
      </c>
      <c r="C403" s="4">
        <f t="shared" si="40"/>
        <v>40848.531249999876</v>
      </c>
      <c r="D403" s="5">
        <v>2.6</v>
      </c>
      <c r="E403" s="5">
        <v>1.7</v>
      </c>
      <c r="F403" s="5">
        <f t="shared" si="41"/>
        <v>1.6370370370370364</v>
      </c>
      <c r="L403" s="27">
        <f>VLOOKUP(B403,'SP1 Prices Hour'!$C$2:$D$73,2)</f>
        <v>41.82</v>
      </c>
      <c r="M403" s="27">
        <f t="shared" si="44"/>
        <v>28.288000000000004</v>
      </c>
      <c r="N403" s="29">
        <f>D403*(E403+SP1_15Min!B147)*0.25</f>
        <v>4.2510000000000003</v>
      </c>
      <c r="O403" s="30">
        <f t="shared" si="43"/>
        <v>54.366</v>
      </c>
      <c r="P403" s="14">
        <f>(NO1_15min!B147)*D403*0.25</f>
        <v>27.313000000000002</v>
      </c>
    </row>
    <row r="404" spans="1:16" x14ac:dyDescent="0.25">
      <c r="A404" s="1" t="s">
        <v>157</v>
      </c>
      <c r="B404" s="4">
        <f t="shared" si="45"/>
        <v>40848.531249999876</v>
      </c>
      <c r="C404" s="4">
        <f t="shared" si="40"/>
        <v>40848.541666666541</v>
      </c>
      <c r="D404" s="5">
        <v>2.4</v>
      </c>
      <c r="E404" s="5">
        <v>1.6</v>
      </c>
      <c r="F404" s="5">
        <f t="shared" si="41"/>
        <v>1.4222222222222216</v>
      </c>
      <c r="L404" s="27">
        <f>VLOOKUP(B404,'SP1 Prices Hour'!$C$2:$D$73,2)</f>
        <v>41.82</v>
      </c>
      <c r="M404" s="27">
        <f t="shared" si="44"/>
        <v>26.052</v>
      </c>
      <c r="N404" s="29">
        <f>D404*(E404+SP1_15Min!B148)*0.25</f>
        <v>6.69</v>
      </c>
      <c r="O404" s="30">
        <f t="shared" si="43"/>
        <v>50.183999999999997</v>
      </c>
      <c r="P404" s="14">
        <f>(NO1_15min!B148)*D404*0.25</f>
        <v>28.05</v>
      </c>
    </row>
    <row r="405" spans="1:16" x14ac:dyDescent="0.25">
      <c r="A405" s="1" t="s">
        <v>157</v>
      </c>
      <c r="B405" s="4">
        <f t="shared" si="45"/>
        <v>40848.541666666541</v>
      </c>
      <c r="C405" s="4">
        <f t="shared" si="40"/>
        <v>40848.552083333205</v>
      </c>
      <c r="D405" s="5">
        <v>3</v>
      </c>
      <c r="E405" s="5">
        <v>1.9</v>
      </c>
      <c r="F405" s="5">
        <f t="shared" si="41"/>
        <v>2.1111111111111103</v>
      </c>
      <c r="L405" s="27">
        <f>VLOOKUP(B405,'SP1 Prices Hour'!$C$2:$D$73,2)</f>
        <v>41.82</v>
      </c>
      <c r="M405" s="27">
        <f t="shared" si="44"/>
        <v>32.79</v>
      </c>
      <c r="N405" s="29">
        <f>D405*(E405+SP1_15Min!B149)*0.25</f>
        <v>33.195</v>
      </c>
      <c r="O405" s="30">
        <f t="shared" si="43"/>
        <v>62.730000000000004</v>
      </c>
      <c r="P405" s="14">
        <f>(NO1_15min!B149)*D405*0.25</f>
        <v>5.1450000000000005</v>
      </c>
    </row>
    <row r="406" spans="1:16" x14ac:dyDescent="0.25">
      <c r="A406" s="1" t="s">
        <v>157</v>
      </c>
      <c r="B406" s="4">
        <f t="shared" si="45"/>
        <v>40848.552083333205</v>
      </c>
      <c r="C406" s="4">
        <f t="shared" si="40"/>
        <v>40848.562499999869</v>
      </c>
      <c r="D406" s="5">
        <v>2.8</v>
      </c>
      <c r="E406" s="5">
        <v>1.8</v>
      </c>
      <c r="F406" s="5">
        <f t="shared" si="41"/>
        <v>1.8666666666666658</v>
      </c>
      <c r="L406" s="27">
        <f>VLOOKUP(B406,'SP1 Prices Hour'!$C$2:$D$73,2)</f>
        <v>41.45</v>
      </c>
      <c r="M406" s="27">
        <f t="shared" si="44"/>
        <v>30.274999999999999</v>
      </c>
      <c r="N406" s="29">
        <f>D406*(E406+SP1_15Min!B150)*0.25</f>
        <v>42.188999999999993</v>
      </c>
      <c r="O406" s="30">
        <f t="shared" si="43"/>
        <v>58.03</v>
      </c>
      <c r="P406" s="14">
        <f>(NO1_15min!B150)*D406*0.25</f>
        <v>64.504999999999995</v>
      </c>
    </row>
    <row r="407" spans="1:16" x14ac:dyDescent="0.25">
      <c r="A407" s="1" t="s">
        <v>157</v>
      </c>
      <c r="B407" s="4">
        <f t="shared" si="45"/>
        <v>40848.562499999869</v>
      </c>
      <c r="C407" s="4">
        <f t="shared" si="40"/>
        <v>40848.572916666533</v>
      </c>
      <c r="D407" s="5">
        <v>2.6</v>
      </c>
      <c r="E407" s="5">
        <v>1.7</v>
      </c>
      <c r="F407" s="5">
        <f t="shared" si="41"/>
        <v>1.6370370370370364</v>
      </c>
      <c r="L407" s="27">
        <f>VLOOKUP(B407,'SP1 Prices Hour'!$C$2:$D$73,2)</f>
        <v>41.45</v>
      </c>
      <c r="M407" s="27">
        <f t="shared" si="44"/>
        <v>28.047500000000003</v>
      </c>
      <c r="N407" s="29">
        <f>D407*(E407+SP1_15Min!B151)*0.25</f>
        <v>31.798000000000002</v>
      </c>
      <c r="O407" s="30">
        <f t="shared" si="43"/>
        <v>53.885000000000005</v>
      </c>
      <c r="P407" s="14">
        <f>(NO1_15min!B151)*D407*0.25</f>
        <v>0.40950000000000003</v>
      </c>
    </row>
    <row r="408" spans="1:16" x14ac:dyDescent="0.25">
      <c r="A408" s="1" t="s">
        <v>157</v>
      </c>
      <c r="B408" s="4">
        <f t="shared" si="45"/>
        <v>40848.572916666533</v>
      </c>
      <c r="C408" s="4">
        <f t="shared" si="40"/>
        <v>40848.583333333198</v>
      </c>
      <c r="D408" s="5">
        <v>2.4</v>
      </c>
      <c r="E408" s="5">
        <v>1.6</v>
      </c>
      <c r="F408" s="5">
        <f t="shared" si="41"/>
        <v>1.4222222222222216</v>
      </c>
      <c r="L408" s="27">
        <f>VLOOKUP(B408,'SP1 Prices Hour'!$C$2:$D$73,2)</f>
        <v>41.45</v>
      </c>
      <c r="M408" s="27">
        <f t="shared" si="44"/>
        <v>25.830000000000002</v>
      </c>
      <c r="N408" s="29">
        <f>D408*(E408+SP1_15Min!B152)*0.25</f>
        <v>26.004000000000001</v>
      </c>
      <c r="O408" s="30">
        <f t="shared" si="43"/>
        <v>49.74</v>
      </c>
      <c r="P408" s="14">
        <f>(NO1_15min!B152)*D408*0.25</f>
        <v>36.893999999999998</v>
      </c>
    </row>
    <row r="409" spans="1:16" x14ac:dyDescent="0.25">
      <c r="A409" s="1" t="s">
        <v>157</v>
      </c>
      <c r="B409" s="4">
        <f t="shared" si="45"/>
        <v>40848.583333333198</v>
      </c>
      <c r="C409" s="4">
        <f t="shared" si="40"/>
        <v>40848.593749999862</v>
      </c>
      <c r="D409" s="5">
        <v>3</v>
      </c>
      <c r="E409" s="5">
        <v>1.9</v>
      </c>
      <c r="F409" s="5">
        <f t="shared" si="41"/>
        <v>2.1111111111111103</v>
      </c>
      <c r="L409" s="27">
        <f>VLOOKUP(B409,'SP1 Prices Hour'!$C$2:$D$73,2)</f>
        <v>41.45</v>
      </c>
      <c r="M409" s="27">
        <f t="shared" si="44"/>
        <v>32.512500000000003</v>
      </c>
      <c r="N409" s="29">
        <f>D409*(E409+SP1_15Min!B153)*0.25</f>
        <v>60.772500000000001</v>
      </c>
      <c r="O409" s="30">
        <f t="shared" si="43"/>
        <v>62.175000000000004</v>
      </c>
      <c r="P409" s="14">
        <f>(NO1_15min!B153)*D409*0.25</f>
        <v>10.567499999999999</v>
      </c>
    </row>
    <row r="410" spans="1:16" x14ac:dyDescent="0.25">
      <c r="A410" s="1" t="s">
        <v>157</v>
      </c>
      <c r="B410" s="4">
        <f t="shared" si="45"/>
        <v>40848.593749999862</v>
      </c>
      <c r="C410" s="4">
        <f t="shared" si="40"/>
        <v>40848.604166666526</v>
      </c>
      <c r="D410" s="5">
        <v>2.8</v>
      </c>
      <c r="E410" s="5">
        <v>1.8</v>
      </c>
      <c r="F410" s="5">
        <f t="shared" si="41"/>
        <v>1.8666666666666658</v>
      </c>
      <c r="L410" s="27">
        <f>VLOOKUP(B410,'SP1 Prices Hour'!$C$2:$D$73,2)</f>
        <v>41.25</v>
      </c>
      <c r="M410" s="27">
        <f t="shared" si="44"/>
        <v>30.134999999999994</v>
      </c>
      <c r="N410" s="29">
        <f>D410*(E410+SP1_15Min!B154)*0.25</f>
        <v>29.966999999999995</v>
      </c>
      <c r="O410" s="30">
        <f t="shared" si="43"/>
        <v>57.749999999999993</v>
      </c>
      <c r="P410" s="14">
        <f>(NO1_15min!B154)*D410*0.25</f>
        <v>32.857999999999997</v>
      </c>
    </row>
    <row r="411" spans="1:16" x14ac:dyDescent="0.25">
      <c r="A411" s="1" t="s">
        <v>157</v>
      </c>
      <c r="B411" s="4">
        <f t="shared" si="45"/>
        <v>40848.604166666526</v>
      </c>
      <c r="C411" s="4">
        <f t="shared" si="40"/>
        <v>40848.61458333319</v>
      </c>
      <c r="D411" s="5">
        <v>2.6</v>
      </c>
      <c r="E411" s="5">
        <v>1.7</v>
      </c>
      <c r="F411" s="5">
        <f t="shared" si="41"/>
        <v>1.6370370370370364</v>
      </c>
      <c r="L411" s="27">
        <f>VLOOKUP(B411,'SP1 Prices Hour'!$C$2:$D$73,2)</f>
        <v>41.25</v>
      </c>
      <c r="M411" s="27">
        <f t="shared" si="44"/>
        <v>27.917500000000004</v>
      </c>
      <c r="N411" s="29">
        <f>D411*(E411+SP1_15Min!B155)*0.25</f>
        <v>35.6785</v>
      </c>
      <c r="O411" s="30">
        <f t="shared" si="43"/>
        <v>53.625</v>
      </c>
      <c r="P411" s="14">
        <f>(NO1_15min!B155)*D411*0.25</f>
        <v>12.428000000000001</v>
      </c>
    </row>
    <row r="412" spans="1:16" x14ac:dyDescent="0.25">
      <c r="A412" s="1" t="s">
        <v>157</v>
      </c>
      <c r="B412" s="4">
        <f t="shared" si="45"/>
        <v>40848.61458333319</v>
      </c>
      <c r="C412" s="4">
        <f t="shared" si="40"/>
        <v>40848.624999999854</v>
      </c>
      <c r="D412" s="5">
        <v>2.4</v>
      </c>
      <c r="E412" s="5">
        <v>1.6</v>
      </c>
      <c r="F412" s="5">
        <f t="shared" si="41"/>
        <v>1.4222222222222216</v>
      </c>
      <c r="L412" s="27">
        <f>VLOOKUP(B412,'SP1 Prices Hour'!$C$2:$D$73,2)</f>
        <v>41.25</v>
      </c>
      <c r="M412" s="27">
        <f t="shared" si="44"/>
        <v>25.71</v>
      </c>
      <c r="N412" s="29">
        <f>D412*(E412+SP1_15Min!B156)*0.25</f>
        <v>53.118000000000002</v>
      </c>
      <c r="O412" s="30">
        <f t="shared" si="43"/>
        <v>49.5</v>
      </c>
      <c r="P412" s="14">
        <f>(NO1_15min!B156)*D412*0.25</f>
        <v>20.358000000000001</v>
      </c>
    </row>
    <row r="413" spans="1:16" x14ac:dyDescent="0.25">
      <c r="A413" s="1" t="s">
        <v>157</v>
      </c>
      <c r="B413" s="4">
        <f t="shared" si="45"/>
        <v>40848.624999999854</v>
      </c>
      <c r="C413" s="4">
        <f t="shared" si="40"/>
        <v>40848.635416666519</v>
      </c>
      <c r="D413" s="5">
        <v>3</v>
      </c>
      <c r="E413" s="5">
        <v>1.9</v>
      </c>
      <c r="F413" s="5">
        <f t="shared" si="41"/>
        <v>2.1111111111111103</v>
      </c>
      <c r="L413" s="27">
        <f>VLOOKUP(B413,'SP1 Prices Hour'!$C$2:$D$73,2)</f>
        <v>41.25</v>
      </c>
      <c r="M413" s="27">
        <f t="shared" si="44"/>
        <v>32.362499999999997</v>
      </c>
      <c r="N413" s="29">
        <f>D413*(E413+SP1_15Min!B157)*0.25</f>
        <v>48.570000000000007</v>
      </c>
      <c r="O413" s="30">
        <f t="shared" si="43"/>
        <v>61.875</v>
      </c>
      <c r="P413" s="14">
        <f>(NO1_15min!B157)*D413*0.25</f>
        <v>70.949999999999989</v>
      </c>
    </row>
    <row r="414" spans="1:16" x14ac:dyDescent="0.25">
      <c r="A414" s="1" t="s">
        <v>157</v>
      </c>
      <c r="B414" s="4">
        <f t="shared" si="45"/>
        <v>40848.635416666519</v>
      </c>
      <c r="C414" s="4">
        <f t="shared" si="40"/>
        <v>40848.645833333183</v>
      </c>
      <c r="D414" s="5">
        <v>2.8</v>
      </c>
      <c r="E414" s="5">
        <v>1.8</v>
      </c>
      <c r="F414" s="5">
        <f t="shared" si="41"/>
        <v>1.8666666666666658</v>
      </c>
      <c r="L414" s="27">
        <f>VLOOKUP(B414,'SP1 Prices Hour'!$C$2:$D$73,2)</f>
        <v>41.32</v>
      </c>
      <c r="M414" s="27">
        <f t="shared" si="44"/>
        <v>30.183999999999997</v>
      </c>
      <c r="N414" s="29">
        <f>D414*(E414+SP1_15Min!B158)*0.25</f>
        <v>68.837999999999994</v>
      </c>
      <c r="O414" s="30">
        <f t="shared" si="43"/>
        <v>57.847999999999999</v>
      </c>
      <c r="P414" s="14">
        <f>(NO1_15min!B158)*D414*0.25</f>
        <v>57.497999999999998</v>
      </c>
    </row>
    <row r="415" spans="1:16" x14ac:dyDescent="0.25">
      <c r="A415" s="1" t="s">
        <v>157</v>
      </c>
      <c r="B415" s="4">
        <f t="shared" si="45"/>
        <v>40848.645833333183</v>
      </c>
      <c r="C415" s="4">
        <f t="shared" si="40"/>
        <v>40848.656249999847</v>
      </c>
      <c r="D415" s="5">
        <v>2.6</v>
      </c>
      <c r="E415" s="5">
        <v>1.7</v>
      </c>
      <c r="F415" s="5">
        <f t="shared" si="41"/>
        <v>1.6370370370370364</v>
      </c>
      <c r="L415" s="27">
        <f>VLOOKUP(B415,'SP1 Prices Hour'!$C$2:$D$73,2)</f>
        <v>41.32</v>
      </c>
      <c r="M415" s="27">
        <f t="shared" si="44"/>
        <v>27.963000000000005</v>
      </c>
      <c r="N415" s="29">
        <f>D415*(E415+SP1_15Min!B159)*0.25</f>
        <v>45.838000000000001</v>
      </c>
      <c r="O415" s="30">
        <f t="shared" si="43"/>
        <v>53.716000000000001</v>
      </c>
      <c r="P415" s="14">
        <f>(NO1_15min!B159)*D415*0.25</f>
        <v>17.576000000000001</v>
      </c>
    </row>
    <row r="416" spans="1:16" x14ac:dyDescent="0.25">
      <c r="A416" s="1" t="s">
        <v>157</v>
      </c>
      <c r="B416" s="4">
        <f>B415+TIME(0,15,0)</f>
        <v>40848.656249999847</v>
      </c>
      <c r="C416" s="4">
        <f t="shared" si="40"/>
        <v>40848.666666666511</v>
      </c>
      <c r="D416" s="5">
        <v>2.4</v>
      </c>
      <c r="E416" s="5">
        <v>1.6</v>
      </c>
      <c r="F416" s="5">
        <f t="shared" si="41"/>
        <v>1.4222222222222216</v>
      </c>
      <c r="L416" s="27">
        <f>VLOOKUP(B416,'SP1 Prices Hour'!$C$2:$D$73,2)</f>
        <v>41.32</v>
      </c>
      <c r="M416" s="27">
        <f t="shared" si="44"/>
        <v>25.751999999999999</v>
      </c>
      <c r="N416" s="29">
        <f>D416*(E416+SP1_15Min!B160)*0.25</f>
        <v>41.777999999999999</v>
      </c>
      <c r="O416" s="30">
        <f t="shared" si="43"/>
        <v>49.583999999999996</v>
      </c>
      <c r="P416" s="14">
        <f>(NO1_15min!B160)*D416*0.25</f>
        <v>31.037999999999997</v>
      </c>
    </row>
    <row r="417" spans="1:16" x14ac:dyDescent="0.25">
      <c r="A417" s="1" t="s">
        <v>157</v>
      </c>
      <c r="B417" s="4">
        <f t="shared" ref="B417:B433" si="46">B416+TIME(0,15,0)</f>
        <v>40848.666666666511</v>
      </c>
      <c r="C417" s="4">
        <f t="shared" si="40"/>
        <v>40848.677083333176</v>
      </c>
      <c r="D417" s="5">
        <v>3</v>
      </c>
      <c r="E417" s="5">
        <v>1.9</v>
      </c>
      <c r="F417" s="5">
        <f t="shared" si="41"/>
        <v>2.1111111111111103</v>
      </c>
      <c r="L417" s="27">
        <f>VLOOKUP(B417,'SP1 Prices Hour'!$C$2:$D$73,2)</f>
        <v>41.32</v>
      </c>
      <c r="M417" s="27">
        <f t="shared" si="44"/>
        <v>32.414999999999999</v>
      </c>
      <c r="N417" s="29">
        <f>D417*(E417+SP1_15Min!B161)*0.25</f>
        <v>35.662499999999994</v>
      </c>
      <c r="O417" s="30">
        <f t="shared" si="43"/>
        <v>61.980000000000004</v>
      </c>
      <c r="P417" s="14">
        <f>(NO1_15min!B161)*D417*0.25</f>
        <v>44.9925</v>
      </c>
    </row>
    <row r="418" spans="1:16" x14ac:dyDescent="0.25">
      <c r="A418" s="1" t="s">
        <v>157</v>
      </c>
      <c r="B418" s="4">
        <f t="shared" si="46"/>
        <v>40848.677083333176</v>
      </c>
      <c r="C418" s="4">
        <f t="shared" ref="C418:C448" si="47">B418+TIME(0,15,0)</f>
        <v>40848.68749999984</v>
      </c>
      <c r="D418" s="5">
        <v>2.8</v>
      </c>
      <c r="E418" s="5">
        <v>1.8</v>
      </c>
      <c r="F418" s="5">
        <f t="shared" ref="F418:F448" si="48">E418*(D418/$I$48)</f>
        <v>1.8666666666666658</v>
      </c>
      <c r="L418" s="27">
        <f>VLOOKUP(B418,'SP1 Prices Hour'!$C$2:$D$73,2)</f>
        <v>42.39</v>
      </c>
      <c r="M418" s="27">
        <f t="shared" si="44"/>
        <v>30.932999999999996</v>
      </c>
      <c r="N418" s="29">
        <f>D418*(E418+SP1_15Min!B162)*0.25</f>
        <v>27.369999999999994</v>
      </c>
      <c r="O418" s="30">
        <f t="shared" si="43"/>
        <v>59.345999999999997</v>
      </c>
      <c r="P418" s="14">
        <f>(NO1_15min!B162)*D418*0.25</f>
        <v>47.978000000000002</v>
      </c>
    </row>
    <row r="419" spans="1:16" x14ac:dyDescent="0.25">
      <c r="A419" s="1" t="s">
        <v>157</v>
      </c>
      <c r="B419" s="4">
        <f t="shared" si="46"/>
        <v>40848.68749999984</v>
      </c>
      <c r="C419" s="4">
        <f t="shared" si="47"/>
        <v>40848.697916666504</v>
      </c>
      <c r="D419" s="5">
        <v>2.6</v>
      </c>
      <c r="E419" s="5">
        <v>1.7</v>
      </c>
      <c r="F419" s="5">
        <f t="shared" si="48"/>
        <v>1.6370370370370364</v>
      </c>
      <c r="L419" s="27">
        <f>VLOOKUP(B419,'SP1 Prices Hour'!$C$2:$D$73,2)</f>
        <v>42.39</v>
      </c>
      <c r="M419" s="27">
        <f t="shared" si="44"/>
        <v>28.658500000000004</v>
      </c>
      <c r="N419" s="29">
        <f>D419*(E419+SP1_15Min!B163)*0.25</f>
        <v>55.158999999999999</v>
      </c>
      <c r="O419" s="30">
        <f t="shared" si="43"/>
        <v>55.106999999999999</v>
      </c>
      <c r="P419" s="14">
        <f>(NO1_15min!B163)*D419*0.25</f>
        <v>38.22</v>
      </c>
    </row>
    <row r="420" spans="1:16" x14ac:dyDescent="0.25">
      <c r="A420" s="1" t="s">
        <v>157</v>
      </c>
      <c r="B420" s="4">
        <f t="shared" si="46"/>
        <v>40848.697916666504</v>
      </c>
      <c r="C420" s="4">
        <f t="shared" si="47"/>
        <v>40848.708333333168</v>
      </c>
      <c r="D420" s="5">
        <v>2.4</v>
      </c>
      <c r="E420" s="5">
        <v>1.6</v>
      </c>
      <c r="F420" s="5">
        <f t="shared" si="48"/>
        <v>1.4222222222222216</v>
      </c>
      <c r="L420" s="27">
        <f>VLOOKUP(B420,'SP1 Prices Hour'!$C$2:$D$73,2)</f>
        <v>42.39</v>
      </c>
      <c r="M420" s="27">
        <f t="shared" si="44"/>
        <v>26.394000000000002</v>
      </c>
      <c r="N420" s="29">
        <f>D420*(E420+SP1_15Min!B164)*0.25</f>
        <v>2.718</v>
      </c>
      <c r="O420" s="30">
        <f t="shared" si="43"/>
        <v>50.868000000000002</v>
      </c>
      <c r="P420" s="14">
        <f>(NO1_15min!B164)*D420*0.25</f>
        <v>49.199999999999996</v>
      </c>
    </row>
    <row r="421" spans="1:16" x14ac:dyDescent="0.25">
      <c r="A421" s="1" t="s">
        <v>157</v>
      </c>
      <c r="B421" s="4">
        <f t="shared" si="46"/>
        <v>40848.708333333168</v>
      </c>
      <c r="C421" s="4">
        <f t="shared" si="47"/>
        <v>40848.718749999833</v>
      </c>
      <c r="D421" s="5">
        <v>3</v>
      </c>
      <c r="E421" s="5">
        <v>1.9</v>
      </c>
      <c r="F421" s="5">
        <f t="shared" si="48"/>
        <v>2.1111111111111103</v>
      </c>
      <c r="L421" s="27">
        <f>VLOOKUP(B421,'SP1 Prices Hour'!$C$2:$D$73,2)</f>
        <v>42.39</v>
      </c>
      <c r="M421" s="27">
        <f t="shared" si="44"/>
        <v>33.217500000000001</v>
      </c>
      <c r="N421" s="29">
        <f>D421*(E421+SP1_15Min!B165)*0.25</f>
        <v>10.057500000000001</v>
      </c>
      <c r="O421" s="30">
        <f t="shared" si="43"/>
        <v>63.585000000000001</v>
      </c>
      <c r="P421" s="14">
        <f>(NO1_15min!B165)*D421*0.25</f>
        <v>6.9150000000000009</v>
      </c>
    </row>
    <row r="422" spans="1:16" x14ac:dyDescent="0.25">
      <c r="A422" s="1" t="s">
        <v>157</v>
      </c>
      <c r="B422" s="4">
        <f t="shared" si="46"/>
        <v>40848.718749999833</v>
      </c>
      <c r="C422" s="4">
        <f t="shared" si="47"/>
        <v>40848.729166666497</v>
      </c>
      <c r="D422" s="5">
        <v>2.8</v>
      </c>
      <c r="E422" s="5">
        <v>1.8</v>
      </c>
      <c r="F422" s="5">
        <f t="shared" si="48"/>
        <v>1.8666666666666658</v>
      </c>
      <c r="L422" s="27">
        <f>VLOOKUP(B422,'SP1 Prices Hour'!$C$2:$D$73,2)</f>
        <v>45.16</v>
      </c>
      <c r="M422" s="27">
        <f t="shared" si="44"/>
        <v>32.871999999999993</v>
      </c>
      <c r="N422" s="29">
        <f>D422*(E422+SP1_15Min!B166)*0.25</f>
        <v>1.9599999999999997</v>
      </c>
      <c r="O422" s="30">
        <f t="shared" si="43"/>
        <v>63.22399999999999</v>
      </c>
      <c r="P422" s="14">
        <f>(NO1_15min!B166)*D422*0.25</f>
        <v>6.2720000000000002</v>
      </c>
    </row>
    <row r="423" spans="1:16" x14ac:dyDescent="0.25">
      <c r="A423" s="1" t="s">
        <v>157</v>
      </c>
      <c r="B423" s="4">
        <f t="shared" si="46"/>
        <v>40848.729166666497</v>
      </c>
      <c r="C423" s="4">
        <f t="shared" si="47"/>
        <v>40848.739583333161</v>
      </c>
      <c r="D423" s="5">
        <v>2.6</v>
      </c>
      <c r="E423" s="5">
        <v>1.7</v>
      </c>
      <c r="F423" s="5">
        <f t="shared" si="48"/>
        <v>1.6370370370370364</v>
      </c>
      <c r="L423" s="27">
        <f>VLOOKUP(B423,'SP1 Prices Hour'!$C$2:$D$73,2)</f>
        <v>45.16</v>
      </c>
      <c r="M423" s="27">
        <f t="shared" si="44"/>
        <v>30.459</v>
      </c>
      <c r="N423" s="29">
        <f>D423*(E423+SP1_15Min!B167)*0.25</f>
        <v>48.58100000000001</v>
      </c>
      <c r="O423" s="30">
        <f t="shared" si="43"/>
        <v>58.707999999999998</v>
      </c>
      <c r="P423" s="14">
        <f>(NO1_15min!B167)*D423*0.25</f>
        <v>49.432499999999997</v>
      </c>
    </row>
    <row r="424" spans="1:16" x14ac:dyDescent="0.25">
      <c r="A424" s="1" t="s">
        <v>157</v>
      </c>
      <c r="B424" s="4">
        <f t="shared" si="46"/>
        <v>40848.739583333161</v>
      </c>
      <c r="C424" s="4">
        <f t="shared" si="47"/>
        <v>40848.749999999825</v>
      </c>
      <c r="D424" s="5">
        <v>2.4</v>
      </c>
      <c r="E424" s="5">
        <v>1.6</v>
      </c>
      <c r="F424" s="5">
        <f t="shared" si="48"/>
        <v>1.4222222222222216</v>
      </c>
      <c r="L424" s="27">
        <f>VLOOKUP(B424,'SP1 Prices Hour'!$C$2:$D$73,2)</f>
        <v>45.16</v>
      </c>
      <c r="M424" s="27">
        <f t="shared" si="44"/>
        <v>28.055999999999997</v>
      </c>
      <c r="N424" s="29">
        <f>D424*(E424+SP1_15Min!B168)*0.25</f>
        <v>5.8739999999999997</v>
      </c>
      <c r="O424" s="30">
        <f t="shared" si="43"/>
        <v>54.191999999999993</v>
      </c>
      <c r="P424" s="14">
        <f>(NO1_15min!B168)*D424*0.25</f>
        <v>5.7539999999999996</v>
      </c>
    </row>
    <row r="425" spans="1:16" x14ac:dyDescent="0.25">
      <c r="A425" s="1" t="s">
        <v>157</v>
      </c>
      <c r="B425" s="4">
        <f t="shared" si="46"/>
        <v>40848.749999999825</v>
      </c>
      <c r="C425" s="4">
        <f t="shared" si="47"/>
        <v>40848.76041666649</v>
      </c>
      <c r="D425" s="5">
        <v>3</v>
      </c>
      <c r="E425" s="5">
        <v>1.9</v>
      </c>
      <c r="F425" s="5">
        <f t="shared" si="48"/>
        <v>2.1111111111111103</v>
      </c>
      <c r="L425" s="27">
        <f>VLOOKUP(B425,'SP1 Prices Hour'!$C$2:$D$73,2)</f>
        <v>45.16</v>
      </c>
      <c r="M425" s="27">
        <f t="shared" si="44"/>
        <v>35.294999999999995</v>
      </c>
      <c r="N425" s="29">
        <f>D425*(E425+SP1_15Min!B169)*0.25</f>
        <v>9.067499999999999</v>
      </c>
      <c r="O425" s="30">
        <f t="shared" si="43"/>
        <v>67.739999999999995</v>
      </c>
      <c r="P425" s="14">
        <f>(NO1_15min!B169)*D425*0.25</f>
        <v>63.54</v>
      </c>
    </row>
    <row r="426" spans="1:16" x14ac:dyDescent="0.25">
      <c r="A426" s="1" t="s">
        <v>157</v>
      </c>
      <c r="B426" s="4">
        <f t="shared" si="46"/>
        <v>40848.76041666649</v>
      </c>
      <c r="C426" s="4">
        <f t="shared" si="47"/>
        <v>40848.770833333154</v>
      </c>
      <c r="D426" s="5">
        <v>2.8</v>
      </c>
      <c r="E426" s="5">
        <v>1.8</v>
      </c>
      <c r="F426" s="5">
        <f t="shared" si="48"/>
        <v>1.8666666666666658</v>
      </c>
      <c r="L426" s="27">
        <f>VLOOKUP(B426,'SP1 Prices Hour'!$C$2:$D$73,2)</f>
        <v>44.57</v>
      </c>
      <c r="M426" s="27">
        <f t="shared" si="44"/>
        <v>32.458999999999996</v>
      </c>
      <c r="N426" s="29">
        <f>D426*(E426+SP1_15Min!B170)*0.25</f>
        <v>61.256999999999991</v>
      </c>
      <c r="O426" s="30">
        <f t="shared" si="43"/>
        <v>62.397999999999996</v>
      </c>
      <c r="P426" s="14">
        <f>(NO1_15min!B170)*D426*0.25</f>
        <v>50.505000000000003</v>
      </c>
    </row>
    <row r="427" spans="1:16" x14ac:dyDescent="0.25">
      <c r="A427" s="1" t="s">
        <v>157</v>
      </c>
      <c r="B427" s="4">
        <f t="shared" si="46"/>
        <v>40848.770833333154</v>
      </c>
      <c r="C427" s="4">
        <f t="shared" si="47"/>
        <v>40848.781249999818</v>
      </c>
      <c r="D427" s="5">
        <v>2.6</v>
      </c>
      <c r="E427" s="5">
        <v>1.7</v>
      </c>
      <c r="F427" s="5">
        <f t="shared" si="48"/>
        <v>1.6370370370370364</v>
      </c>
      <c r="L427" s="27">
        <f>VLOOKUP(B427,'SP1 Prices Hour'!$C$2:$D$73,2)</f>
        <v>44.57</v>
      </c>
      <c r="M427" s="27">
        <f t="shared" si="44"/>
        <v>30.075500000000002</v>
      </c>
      <c r="N427" s="29">
        <f>D427*(E427+SP1_15Min!B171)*0.25</f>
        <v>21.697000000000003</v>
      </c>
      <c r="O427" s="30">
        <f t="shared" si="43"/>
        <v>57.941000000000003</v>
      </c>
      <c r="P427" s="14">
        <f>(NO1_15min!B171)*D427*0.25</f>
        <v>37.459500000000006</v>
      </c>
    </row>
    <row r="428" spans="1:16" x14ac:dyDescent="0.25">
      <c r="A428" s="1" t="s">
        <v>157</v>
      </c>
      <c r="B428" s="4">
        <f t="shared" si="46"/>
        <v>40848.781249999818</v>
      </c>
      <c r="C428" s="4">
        <f t="shared" si="47"/>
        <v>40848.791666666482</v>
      </c>
      <c r="D428" s="5">
        <v>2.4</v>
      </c>
      <c r="E428" s="5">
        <v>1.6</v>
      </c>
      <c r="F428" s="5">
        <f t="shared" si="48"/>
        <v>1.4222222222222216</v>
      </c>
      <c r="L428" s="27">
        <f>VLOOKUP(B428,'SP1 Prices Hour'!$C$2:$D$73,2)</f>
        <v>44.57</v>
      </c>
      <c r="M428" s="27">
        <f t="shared" si="44"/>
        <v>27.702000000000002</v>
      </c>
      <c r="N428" s="29">
        <f>D428*(E428+SP1_15Min!B172)*0.25</f>
        <v>5.7240000000000002</v>
      </c>
      <c r="O428" s="30">
        <f t="shared" si="43"/>
        <v>53.484000000000002</v>
      </c>
      <c r="P428" s="14">
        <f>(NO1_15min!B172)*D428*0.25</f>
        <v>51.917999999999999</v>
      </c>
    </row>
    <row r="429" spans="1:16" x14ac:dyDescent="0.25">
      <c r="A429" s="1" t="s">
        <v>157</v>
      </c>
      <c r="B429" s="4">
        <f t="shared" si="46"/>
        <v>40848.791666666482</v>
      </c>
      <c r="C429" s="4">
        <f t="shared" si="47"/>
        <v>40848.802083333147</v>
      </c>
      <c r="D429" s="5">
        <v>3</v>
      </c>
      <c r="E429" s="5">
        <v>1.9</v>
      </c>
      <c r="F429" s="5">
        <f t="shared" si="48"/>
        <v>2.1111111111111103</v>
      </c>
      <c r="L429" s="27">
        <f>VLOOKUP(B429,'SP1 Prices Hour'!$C$2:$D$73,2)</f>
        <v>44.57</v>
      </c>
      <c r="M429" s="27">
        <f t="shared" si="44"/>
        <v>34.852499999999999</v>
      </c>
      <c r="N429" s="29">
        <f>D429*(E429+SP1_15Min!B173)*0.25</f>
        <v>35.234999999999999</v>
      </c>
      <c r="O429" s="30">
        <f t="shared" si="43"/>
        <v>66.855000000000004</v>
      </c>
      <c r="P429" s="14">
        <f>(NO1_15min!B173)*D429*0.25</f>
        <v>12.434999999999999</v>
      </c>
    </row>
    <row r="430" spans="1:16" x14ac:dyDescent="0.25">
      <c r="A430" s="1" t="s">
        <v>157</v>
      </c>
      <c r="B430" s="4">
        <f t="shared" si="46"/>
        <v>40848.802083333147</v>
      </c>
      <c r="C430" s="4">
        <f t="shared" si="47"/>
        <v>40848.812499999811</v>
      </c>
      <c r="D430" s="5">
        <v>2.8</v>
      </c>
      <c r="E430" s="5">
        <v>1.8</v>
      </c>
      <c r="F430" s="5">
        <f t="shared" si="48"/>
        <v>1.8666666666666658</v>
      </c>
      <c r="L430" s="27">
        <f>VLOOKUP(B430,'SP1 Prices Hour'!$C$2:$D$73,2)</f>
        <v>42.87</v>
      </c>
      <c r="M430" s="27">
        <f t="shared" si="44"/>
        <v>31.268999999999995</v>
      </c>
      <c r="N430" s="29">
        <f>D430*(E430+SP1_15Min!B174)*0.25</f>
        <v>52.450999999999993</v>
      </c>
      <c r="O430" s="30">
        <f t="shared" si="43"/>
        <v>60.017999999999994</v>
      </c>
      <c r="P430" s="14">
        <f>(NO1_15min!B174)*D430*0.25</f>
        <v>60.472999999999999</v>
      </c>
    </row>
    <row r="431" spans="1:16" x14ac:dyDescent="0.25">
      <c r="A431" s="1" t="s">
        <v>157</v>
      </c>
      <c r="B431" s="4">
        <f t="shared" si="46"/>
        <v>40848.812499999811</v>
      </c>
      <c r="C431" s="4">
        <f t="shared" si="47"/>
        <v>40848.822916666475</v>
      </c>
      <c r="D431" s="5">
        <v>2.6</v>
      </c>
      <c r="E431" s="5">
        <v>1.7</v>
      </c>
      <c r="F431" s="5">
        <f t="shared" si="48"/>
        <v>1.6370370370370364</v>
      </c>
      <c r="L431" s="27">
        <f>VLOOKUP(B431,'SP1 Prices Hour'!$C$2:$D$73,2)</f>
        <v>42.87</v>
      </c>
      <c r="M431" s="27">
        <f t="shared" si="44"/>
        <v>28.970500000000001</v>
      </c>
      <c r="N431" s="29">
        <f>D431*(E431+SP1_15Min!B175)*0.25</f>
        <v>50.355499999999999</v>
      </c>
      <c r="O431" s="30">
        <f t="shared" si="43"/>
        <v>55.731000000000002</v>
      </c>
      <c r="P431" s="14">
        <f>(NO1_15min!B175)*D431*0.25</f>
        <v>31.941000000000003</v>
      </c>
    </row>
    <row r="432" spans="1:16" x14ac:dyDescent="0.25">
      <c r="A432" s="1" t="s">
        <v>157</v>
      </c>
      <c r="B432" s="4">
        <f t="shared" si="46"/>
        <v>40848.822916666475</v>
      </c>
      <c r="C432" s="4">
        <f t="shared" si="47"/>
        <v>40848.833333333139</v>
      </c>
      <c r="D432" s="5">
        <v>2.4</v>
      </c>
      <c r="E432" s="5">
        <v>1.6</v>
      </c>
      <c r="F432" s="5">
        <f t="shared" si="48"/>
        <v>1.4222222222222216</v>
      </c>
      <c r="L432" s="27">
        <f>VLOOKUP(B432,'SP1 Prices Hour'!$C$2:$D$73,2)</f>
        <v>42.87</v>
      </c>
      <c r="M432" s="27">
        <f t="shared" si="44"/>
        <v>26.681999999999999</v>
      </c>
      <c r="N432" s="29">
        <f>D432*(E432+SP1_15Min!B176)*0.25</f>
        <v>27.755999999999997</v>
      </c>
      <c r="O432" s="30">
        <f t="shared" si="43"/>
        <v>51.443999999999996</v>
      </c>
      <c r="P432" s="14">
        <f>(NO1_15min!B176)*D432*0.25</f>
        <v>6.8219999999999992</v>
      </c>
    </row>
    <row r="433" spans="1:16" x14ac:dyDescent="0.25">
      <c r="A433" s="1" t="s">
        <v>157</v>
      </c>
      <c r="B433" s="4">
        <f t="shared" si="46"/>
        <v>40848.833333333139</v>
      </c>
      <c r="C433" s="4">
        <f t="shared" si="47"/>
        <v>40848.843749999804</v>
      </c>
      <c r="D433" s="5">
        <v>3</v>
      </c>
      <c r="E433" s="5">
        <v>1.9</v>
      </c>
      <c r="F433" s="5">
        <f t="shared" si="48"/>
        <v>2.1111111111111103</v>
      </c>
      <c r="L433" s="27">
        <f>VLOOKUP(B433,'SP1 Prices Hour'!$C$2:$D$73,2)</f>
        <v>42.87</v>
      </c>
      <c r="M433" s="27">
        <f t="shared" si="44"/>
        <v>33.577500000000001</v>
      </c>
      <c r="N433" s="29">
        <f>D433*(E433+SP1_15Min!B177)*0.25</f>
        <v>43.244999999999997</v>
      </c>
      <c r="O433" s="30">
        <f t="shared" si="43"/>
        <v>64.304999999999993</v>
      </c>
      <c r="P433" s="14">
        <f>(NO1_15min!B177)*D433*0.25</f>
        <v>11.6775</v>
      </c>
    </row>
    <row r="434" spans="1:16" x14ac:dyDescent="0.25">
      <c r="A434" s="1" t="s">
        <v>157</v>
      </c>
      <c r="B434" s="4">
        <f>B433+TIME(0,15,0)</f>
        <v>40848.843749999804</v>
      </c>
      <c r="C434" s="4">
        <f t="shared" si="47"/>
        <v>40848.854166666468</v>
      </c>
      <c r="D434" s="5">
        <v>2.8</v>
      </c>
      <c r="E434" s="5">
        <v>1.8</v>
      </c>
      <c r="F434" s="5">
        <f t="shared" si="48"/>
        <v>1.8666666666666658</v>
      </c>
      <c r="L434" s="27">
        <f>VLOOKUP(B434,'SP1 Prices Hour'!$C$2:$D$73,2)</f>
        <v>40.99</v>
      </c>
      <c r="M434" s="27">
        <f t="shared" si="44"/>
        <v>29.952999999999996</v>
      </c>
      <c r="N434" s="29">
        <f>D434*(E434+SP1_15Min!B178)*0.25</f>
        <v>51.407999999999994</v>
      </c>
      <c r="O434" s="30">
        <f t="shared" ref="O434:O497" si="49">L434*D434*0.5</f>
        <v>57.385999999999996</v>
      </c>
      <c r="P434" s="14">
        <f>(NO1_15min!B178)*D434*0.25</f>
        <v>63.923999999999992</v>
      </c>
    </row>
    <row r="435" spans="1:16" x14ac:dyDescent="0.25">
      <c r="A435" s="1" t="s">
        <v>157</v>
      </c>
      <c r="B435" s="4">
        <f t="shared" ref="B435:B448" si="50">B434+TIME(0,15,0)</f>
        <v>40848.854166666468</v>
      </c>
      <c r="C435" s="4">
        <f t="shared" si="47"/>
        <v>40848.864583333132</v>
      </c>
      <c r="D435" s="5">
        <v>2.6</v>
      </c>
      <c r="E435" s="5">
        <v>1.7</v>
      </c>
      <c r="F435" s="5">
        <f t="shared" si="48"/>
        <v>1.6370370370370364</v>
      </c>
      <c r="L435" s="27">
        <f>VLOOKUP(B435,'SP1 Prices Hour'!$C$2:$D$73,2)</f>
        <v>40.99</v>
      </c>
      <c r="M435" s="27">
        <f t="shared" si="44"/>
        <v>27.748500000000003</v>
      </c>
      <c r="N435" s="29">
        <f>D435*(E435+SP1_15Min!B179)*0.25</f>
        <v>43.413500000000006</v>
      </c>
      <c r="O435" s="30">
        <f t="shared" si="49"/>
        <v>53.287000000000006</v>
      </c>
      <c r="P435" s="14">
        <f>(NO1_15min!B179)*D435*0.25</f>
        <v>24.212500000000002</v>
      </c>
    </row>
    <row r="436" spans="1:16" x14ac:dyDescent="0.25">
      <c r="A436" s="1" t="s">
        <v>157</v>
      </c>
      <c r="B436" s="4">
        <f t="shared" si="50"/>
        <v>40848.864583333132</v>
      </c>
      <c r="C436" s="4">
        <f t="shared" si="47"/>
        <v>40848.874999999796</v>
      </c>
      <c r="D436" s="5">
        <v>2.4</v>
      </c>
      <c r="E436" s="5">
        <v>1.6</v>
      </c>
      <c r="F436" s="5">
        <f t="shared" si="48"/>
        <v>1.4222222222222216</v>
      </c>
      <c r="L436" s="27">
        <f>VLOOKUP(B436,'SP1 Prices Hour'!$C$2:$D$73,2)</f>
        <v>40.99</v>
      </c>
      <c r="M436" s="27">
        <f t="shared" si="44"/>
        <v>25.554000000000002</v>
      </c>
      <c r="N436" s="29">
        <f>D436*(E436+SP1_15Min!B180)*0.25</f>
        <v>44.963999999999999</v>
      </c>
      <c r="O436" s="30">
        <f t="shared" si="49"/>
        <v>49.188000000000002</v>
      </c>
      <c r="P436" s="14">
        <f>(NO1_15min!B180)*D436*0.25</f>
        <v>45.521999999999998</v>
      </c>
    </row>
    <row r="437" spans="1:16" x14ac:dyDescent="0.25">
      <c r="A437" s="1" t="s">
        <v>157</v>
      </c>
      <c r="B437" s="4">
        <f t="shared" si="50"/>
        <v>40848.874999999796</v>
      </c>
      <c r="C437" s="4">
        <f t="shared" si="47"/>
        <v>40848.885416666461</v>
      </c>
      <c r="D437" s="5">
        <v>3</v>
      </c>
      <c r="E437" s="5">
        <v>1.9</v>
      </c>
      <c r="F437" s="5">
        <f t="shared" si="48"/>
        <v>2.1111111111111103</v>
      </c>
      <c r="L437" s="27">
        <f>VLOOKUP(B437,'SP1 Prices Hour'!$C$2:$D$73,2)</f>
        <v>40.99</v>
      </c>
      <c r="M437" s="27">
        <f t="shared" si="44"/>
        <v>32.167500000000004</v>
      </c>
      <c r="N437" s="29">
        <f>D437*(E437+SP1_15Min!B181)*0.25</f>
        <v>70.537500000000009</v>
      </c>
      <c r="O437" s="30">
        <f t="shared" si="49"/>
        <v>61.484999999999999</v>
      </c>
      <c r="P437" s="14">
        <f>(NO1_15min!B181)*D437*0.25</f>
        <v>54.022500000000001</v>
      </c>
    </row>
    <row r="438" spans="1:16" x14ac:dyDescent="0.25">
      <c r="A438" s="1" t="s">
        <v>157</v>
      </c>
      <c r="B438" s="4">
        <f t="shared" si="50"/>
        <v>40848.885416666461</v>
      </c>
      <c r="C438" s="4">
        <f t="shared" si="47"/>
        <v>40848.895833333125</v>
      </c>
      <c r="D438" s="5">
        <v>2.8</v>
      </c>
      <c r="E438" s="5">
        <v>1.8</v>
      </c>
      <c r="F438" s="5">
        <f t="shared" si="48"/>
        <v>1.8666666666666658</v>
      </c>
      <c r="L438" s="27">
        <f>VLOOKUP(B438,'SP1 Prices Hour'!$C$2:$D$73,2)</f>
        <v>40.299999999999997</v>
      </c>
      <c r="M438" s="27">
        <f t="shared" si="44"/>
        <v>29.469999999999995</v>
      </c>
      <c r="N438" s="29">
        <f>D438*(E438+SP1_15Min!B182)*0.25</f>
        <v>22.854999999999997</v>
      </c>
      <c r="O438" s="30">
        <f t="shared" si="49"/>
        <v>56.419999999999995</v>
      </c>
      <c r="P438" s="14">
        <f>(NO1_15min!B182)*D438*0.25</f>
        <v>6.2229999999999999</v>
      </c>
    </row>
    <row r="439" spans="1:16" x14ac:dyDescent="0.25">
      <c r="A439" s="1" t="s">
        <v>157</v>
      </c>
      <c r="B439" s="4">
        <f t="shared" si="50"/>
        <v>40848.895833333125</v>
      </c>
      <c r="C439" s="4">
        <f t="shared" si="47"/>
        <v>40848.906249999789</v>
      </c>
      <c r="D439" s="5">
        <v>2.6</v>
      </c>
      <c r="E439" s="5">
        <v>1.7</v>
      </c>
      <c r="F439" s="5">
        <f t="shared" si="48"/>
        <v>1.6370370370370364</v>
      </c>
      <c r="L439" s="27">
        <f>VLOOKUP(B439,'SP1 Prices Hour'!$C$2:$D$73,2)</f>
        <v>40.299999999999997</v>
      </c>
      <c r="M439" s="27">
        <f t="shared" si="44"/>
        <v>27.3</v>
      </c>
      <c r="N439" s="29">
        <f>D439*(E439+SP1_15Min!B183)*0.25</f>
        <v>13.123499999999998</v>
      </c>
      <c r="O439" s="30">
        <f t="shared" si="49"/>
        <v>52.39</v>
      </c>
      <c r="P439" s="14">
        <f>(NO1_15min!B183)*D439*0.25</f>
        <v>58.051500000000004</v>
      </c>
    </row>
    <row r="440" spans="1:16" x14ac:dyDescent="0.25">
      <c r="A440" s="1" t="s">
        <v>157</v>
      </c>
      <c r="B440" s="4">
        <f t="shared" si="50"/>
        <v>40848.906249999789</v>
      </c>
      <c r="C440" s="4">
        <f t="shared" si="47"/>
        <v>40848.916666666453</v>
      </c>
      <c r="D440" s="5">
        <v>2.4</v>
      </c>
      <c r="E440" s="5">
        <v>1.6</v>
      </c>
      <c r="F440" s="5">
        <f t="shared" si="48"/>
        <v>1.4222222222222216</v>
      </c>
      <c r="L440" s="27">
        <f>VLOOKUP(B440,'SP1 Prices Hour'!$C$2:$D$73,2)</f>
        <v>40.299999999999997</v>
      </c>
      <c r="M440" s="27">
        <f t="shared" si="44"/>
        <v>25.139999999999997</v>
      </c>
      <c r="N440" s="29">
        <f>D440*(E440+SP1_15Min!B184)*0.25</f>
        <v>15.81</v>
      </c>
      <c r="O440" s="30">
        <f t="shared" si="49"/>
        <v>48.359999999999992</v>
      </c>
      <c r="P440" s="14">
        <f>(NO1_15min!B184)*D440*0.25</f>
        <v>41.124000000000002</v>
      </c>
    </row>
    <row r="441" spans="1:16" x14ac:dyDescent="0.25">
      <c r="A441" s="1" t="s">
        <v>157</v>
      </c>
      <c r="B441" s="4">
        <f t="shared" si="50"/>
        <v>40848.916666666453</v>
      </c>
      <c r="C441" s="4">
        <f t="shared" si="47"/>
        <v>40848.927083333117</v>
      </c>
      <c r="D441" s="5">
        <v>3</v>
      </c>
      <c r="E441" s="5">
        <v>1.9</v>
      </c>
      <c r="F441" s="5">
        <f t="shared" si="48"/>
        <v>2.1111111111111103</v>
      </c>
      <c r="L441" s="27">
        <f>VLOOKUP(B441,'SP1 Prices Hour'!$C$2:$D$73,2)</f>
        <v>40.299999999999997</v>
      </c>
      <c r="M441" s="27">
        <f t="shared" si="44"/>
        <v>31.65</v>
      </c>
      <c r="N441" s="29">
        <f>D441*(E441+SP1_15Min!B185)*0.25</f>
        <v>70.447500000000005</v>
      </c>
      <c r="O441" s="30">
        <f t="shared" si="49"/>
        <v>60.449999999999996</v>
      </c>
      <c r="P441" s="14">
        <f>(NO1_15min!B185)*D441*0.25</f>
        <v>62.332499999999996</v>
      </c>
    </row>
    <row r="442" spans="1:16" x14ac:dyDescent="0.25">
      <c r="A442" s="1" t="s">
        <v>157</v>
      </c>
      <c r="B442" s="4">
        <f t="shared" si="50"/>
        <v>40848.927083333117</v>
      </c>
      <c r="C442" s="4">
        <f t="shared" si="47"/>
        <v>40848.937499999782</v>
      </c>
      <c r="D442" s="5">
        <v>2.8</v>
      </c>
      <c r="E442" s="5">
        <v>1.8</v>
      </c>
      <c r="F442" s="5">
        <f t="shared" si="48"/>
        <v>1.8666666666666658</v>
      </c>
      <c r="L442" s="27">
        <f>VLOOKUP(B442,'SP1 Prices Hour'!$C$2:$D$73,2)</f>
        <v>39.04</v>
      </c>
      <c r="M442" s="27">
        <f t="shared" si="44"/>
        <v>28.587999999999994</v>
      </c>
      <c r="N442" s="29">
        <f>D442*(E442+SP1_15Min!B186)*0.25</f>
        <v>24.513999999999996</v>
      </c>
      <c r="O442" s="30">
        <f t="shared" si="49"/>
        <v>54.655999999999999</v>
      </c>
      <c r="P442" s="14">
        <f>(NO1_15min!B186)*D442*0.25</f>
        <v>37.099999999999994</v>
      </c>
    </row>
    <row r="443" spans="1:16" x14ac:dyDescent="0.25">
      <c r="A443" s="1" t="s">
        <v>157</v>
      </c>
      <c r="B443" s="4">
        <f t="shared" si="50"/>
        <v>40848.937499999782</v>
      </c>
      <c r="C443" s="4">
        <f t="shared" si="47"/>
        <v>40848.947916666446</v>
      </c>
      <c r="D443" s="5">
        <v>2.6</v>
      </c>
      <c r="E443" s="5">
        <v>1.7</v>
      </c>
      <c r="F443" s="5">
        <f t="shared" si="48"/>
        <v>1.6370370370370364</v>
      </c>
      <c r="L443" s="27">
        <f>VLOOKUP(B443,'SP1 Prices Hour'!$C$2:$D$73,2)</f>
        <v>39.04</v>
      </c>
      <c r="M443" s="27">
        <f t="shared" si="44"/>
        <v>26.481000000000002</v>
      </c>
      <c r="N443" s="29">
        <f>D443*(E443+SP1_15Min!B187)*0.25</f>
        <v>60.222500000000004</v>
      </c>
      <c r="O443" s="30">
        <f t="shared" si="49"/>
        <v>50.752000000000002</v>
      </c>
      <c r="P443" s="14">
        <f>(NO1_15min!B187)*D443*0.25</f>
        <v>18.5185</v>
      </c>
    </row>
    <row r="444" spans="1:16" x14ac:dyDescent="0.25">
      <c r="A444" s="1" t="s">
        <v>157</v>
      </c>
      <c r="B444" s="4">
        <f t="shared" si="50"/>
        <v>40848.947916666446</v>
      </c>
      <c r="C444" s="4">
        <f t="shared" si="47"/>
        <v>40848.95833333311</v>
      </c>
      <c r="D444" s="5">
        <v>2.4</v>
      </c>
      <c r="E444" s="5">
        <v>1.6</v>
      </c>
      <c r="F444" s="5">
        <f t="shared" si="48"/>
        <v>1.4222222222222216</v>
      </c>
      <c r="L444" s="27">
        <f>VLOOKUP(B444,'SP1 Prices Hour'!$C$2:$D$73,2)</f>
        <v>39.04</v>
      </c>
      <c r="M444" s="27">
        <f t="shared" si="44"/>
        <v>24.384</v>
      </c>
      <c r="N444" s="29">
        <f>D444*(E444+SP1_15Min!B188)*0.25</f>
        <v>30.15</v>
      </c>
      <c r="O444" s="30">
        <f t="shared" si="49"/>
        <v>46.847999999999999</v>
      </c>
      <c r="P444" s="14">
        <f>(NO1_15min!B188)*D444*0.25</f>
        <v>0.77400000000000002</v>
      </c>
    </row>
    <row r="445" spans="1:16" x14ac:dyDescent="0.25">
      <c r="A445" s="1" t="s">
        <v>157</v>
      </c>
      <c r="B445" s="4">
        <f t="shared" si="50"/>
        <v>40848.95833333311</v>
      </c>
      <c r="C445" s="4">
        <f t="shared" si="47"/>
        <v>40848.968749999774</v>
      </c>
      <c r="D445" s="5">
        <v>3</v>
      </c>
      <c r="E445" s="5">
        <v>1.9</v>
      </c>
      <c r="F445" s="5">
        <f t="shared" si="48"/>
        <v>2.1111111111111103</v>
      </c>
      <c r="L445" s="27">
        <f>VLOOKUP(B445,'SP1 Prices Hour'!$C$2:$D$73,2)</f>
        <v>39.04</v>
      </c>
      <c r="M445" s="27">
        <f t="shared" si="44"/>
        <v>30.704999999999998</v>
      </c>
      <c r="N445" s="29">
        <f>D445*(E445+SP1_15Min!B189)*0.25</f>
        <v>59.894999999999996</v>
      </c>
      <c r="O445" s="30">
        <f t="shared" si="49"/>
        <v>58.56</v>
      </c>
      <c r="P445" s="14">
        <f>(NO1_15min!B189)*D445*0.25</f>
        <v>18.225000000000001</v>
      </c>
    </row>
    <row r="446" spans="1:16" x14ac:dyDescent="0.25">
      <c r="A446" s="1" t="s">
        <v>157</v>
      </c>
      <c r="B446" s="4">
        <f t="shared" si="50"/>
        <v>40848.968749999774</v>
      </c>
      <c r="C446" s="4">
        <f t="shared" si="47"/>
        <v>40848.979166666439</v>
      </c>
      <c r="D446" s="5">
        <v>2.8</v>
      </c>
      <c r="E446" s="5">
        <v>1.8</v>
      </c>
      <c r="F446" s="5">
        <f t="shared" si="48"/>
        <v>1.8666666666666658</v>
      </c>
      <c r="L446" s="27">
        <f>VLOOKUP(B446,'SP1 Prices Hour'!$C$2:$D$73,2)</f>
        <v>37.21</v>
      </c>
      <c r="M446" s="27">
        <f t="shared" si="44"/>
        <v>27.306999999999999</v>
      </c>
      <c r="N446" s="29">
        <f>D446*(E446+SP1_15Min!B190)*0.25</f>
        <v>43.658999999999999</v>
      </c>
      <c r="O446" s="30">
        <f t="shared" si="49"/>
        <v>52.094000000000001</v>
      </c>
      <c r="P446" s="14">
        <f>(NO1_15min!B190)*D446*0.25</f>
        <v>41.082999999999998</v>
      </c>
    </row>
    <row r="447" spans="1:16" x14ac:dyDescent="0.25">
      <c r="A447" s="1" t="s">
        <v>157</v>
      </c>
      <c r="B447" s="4">
        <f t="shared" si="50"/>
        <v>40848.979166666439</v>
      </c>
      <c r="C447" s="4">
        <f t="shared" si="47"/>
        <v>40848.989583333103</v>
      </c>
      <c r="D447" s="5">
        <v>2.6</v>
      </c>
      <c r="E447" s="5">
        <v>1.7</v>
      </c>
      <c r="F447" s="5">
        <f t="shared" si="48"/>
        <v>1.6370370370370364</v>
      </c>
      <c r="L447" s="27">
        <f>VLOOKUP(B447,'SP1 Prices Hour'!$C$2:$D$73,2)</f>
        <v>37.21</v>
      </c>
      <c r="M447" s="27">
        <f t="shared" si="44"/>
        <v>25.291500000000003</v>
      </c>
      <c r="N447" s="29">
        <f>D447*(E447+SP1_15Min!B191)*0.25</f>
        <v>65.910000000000011</v>
      </c>
      <c r="O447" s="30">
        <f t="shared" si="49"/>
        <v>48.373000000000005</v>
      </c>
      <c r="P447" s="14">
        <f>(NO1_15min!B191)*D447*0.25</f>
        <v>25.6815</v>
      </c>
    </row>
    <row r="448" spans="1:16" x14ac:dyDescent="0.25">
      <c r="A448" s="1" t="s">
        <v>157</v>
      </c>
      <c r="B448" s="4">
        <f t="shared" si="50"/>
        <v>40848.989583333103</v>
      </c>
      <c r="C448" s="4">
        <f t="shared" si="47"/>
        <v>40848.999999999767</v>
      </c>
      <c r="D448" s="5">
        <v>2.4</v>
      </c>
      <c r="E448" s="5">
        <v>1.6</v>
      </c>
      <c r="F448" s="5">
        <f t="shared" si="48"/>
        <v>1.4222222222222216</v>
      </c>
      <c r="L448" s="27">
        <f>VLOOKUP(B448,'SP1 Prices Hour'!$C$2:$D$73,2)</f>
        <v>37.21</v>
      </c>
      <c r="M448" s="27">
        <f t="shared" si="44"/>
        <v>23.286000000000001</v>
      </c>
      <c r="N448" s="29">
        <f>D448*(E448+SP1_15Min!B192)*0.25</f>
        <v>14.16</v>
      </c>
      <c r="O448" s="30">
        <f t="shared" si="49"/>
        <v>44.652000000000001</v>
      </c>
      <c r="P448" s="14">
        <f>(NO1_15min!B192)*D448*0.25</f>
        <v>3.5640000000000001</v>
      </c>
    </row>
    <row r="449" spans="1:16" x14ac:dyDescent="0.25">
      <c r="A449" s="1" t="s">
        <v>158</v>
      </c>
      <c r="B449" s="4">
        <v>40868</v>
      </c>
      <c r="C449" s="4">
        <f>B449+TIME(0,15,0)</f>
        <v>40868.010416666664</v>
      </c>
      <c r="D449" s="5">
        <v>3</v>
      </c>
      <c r="E449" s="5">
        <v>1.9</v>
      </c>
      <c r="F449" s="5">
        <f>E449*(D449/$I$49)</f>
        <v>2.1111111111111103</v>
      </c>
      <c r="L449" s="27">
        <f>VLOOKUP(B449,'SP1 Prices Hour'!$C$2:$D$73,2)</f>
        <v>40.1604215219377</v>
      </c>
      <c r="M449" s="27">
        <f t="shared" si="44"/>
        <v>31.545316141453274</v>
      </c>
      <c r="O449" s="30">
        <f t="shared" si="49"/>
        <v>60.240632282906546</v>
      </c>
      <c r="P449" s="14">
        <f>(NO1_15min!B193)*D449*0.25</f>
        <v>0</v>
      </c>
    </row>
    <row r="450" spans="1:16" x14ac:dyDescent="0.25">
      <c r="A450" s="1" t="s">
        <v>158</v>
      </c>
      <c r="B450" s="4">
        <f>B449+TIME(0,15,0)</f>
        <v>40868.010416666664</v>
      </c>
      <c r="C450" s="4">
        <f t="shared" ref="C450:C513" si="51">B450+TIME(0,15,0)</f>
        <v>40868.020833333328</v>
      </c>
      <c r="D450" s="5">
        <v>2.8</v>
      </c>
      <c r="E450" s="5">
        <v>1.8</v>
      </c>
      <c r="F450" s="5">
        <f t="shared" ref="F450:F513" si="52">E450*(D450/$I$49)</f>
        <v>1.8666666666666658</v>
      </c>
      <c r="L450" s="27">
        <f>VLOOKUP(B450,'SP1 Prices Hour'!$C$2:$D$73,2)</f>
        <v>40.1604215219377</v>
      </c>
      <c r="M450" s="27">
        <f t="shared" ref="M450:M513" si="53">D450*(L450+E450)*0.25</f>
        <v>29.372295065356386</v>
      </c>
      <c r="O450" s="30">
        <f t="shared" si="49"/>
        <v>56.224590130712777</v>
      </c>
      <c r="P450" s="14">
        <f>(NO1_15min!B194)*D450*0.25</f>
        <v>0</v>
      </c>
    </row>
    <row r="451" spans="1:16" x14ac:dyDescent="0.25">
      <c r="A451" s="1" t="s">
        <v>158</v>
      </c>
      <c r="B451" s="4">
        <f t="shared" ref="B451:B481" si="54">B450+TIME(0,15,0)</f>
        <v>40868.020833333328</v>
      </c>
      <c r="C451" s="4">
        <f t="shared" si="51"/>
        <v>40868.031249999993</v>
      </c>
      <c r="D451" s="5">
        <v>2.6</v>
      </c>
      <c r="E451" s="5">
        <v>1.7</v>
      </c>
      <c r="F451" s="5">
        <f t="shared" si="52"/>
        <v>1.6370370370370364</v>
      </c>
      <c r="L451" s="27">
        <f>VLOOKUP(B451,'SP1 Prices Hour'!$C$2:$D$73,2)</f>
        <v>40.1604215219377</v>
      </c>
      <c r="M451" s="27">
        <f t="shared" si="53"/>
        <v>27.209273989259508</v>
      </c>
      <c r="O451" s="30">
        <f t="shared" si="49"/>
        <v>52.208547978519015</v>
      </c>
      <c r="P451" s="14">
        <f>(NO1_15min!B195)*D451*0.25</f>
        <v>0</v>
      </c>
    </row>
    <row r="452" spans="1:16" x14ac:dyDescent="0.25">
      <c r="A452" s="1" t="s">
        <v>158</v>
      </c>
      <c r="B452" s="4">
        <f t="shared" si="54"/>
        <v>40868.031249999993</v>
      </c>
      <c r="C452" s="4">
        <f t="shared" si="51"/>
        <v>40868.041666666657</v>
      </c>
      <c r="D452" s="5">
        <v>2.4</v>
      </c>
      <c r="E452" s="5">
        <v>1.6</v>
      </c>
      <c r="F452" s="5">
        <f t="shared" si="52"/>
        <v>1.4222222222222216</v>
      </c>
      <c r="L452" s="27">
        <f>VLOOKUP(B452,'SP1 Prices Hour'!$C$2:$D$73,2)</f>
        <v>40.1604215219377</v>
      </c>
      <c r="M452" s="27">
        <f t="shared" si="53"/>
        <v>25.05625291316262</v>
      </c>
      <c r="O452" s="30">
        <f t="shared" si="49"/>
        <v>48.192505826325238</v>
      </c>
      <c r="P452" s="14">
        <f>(NO1_15min!B196)*D452*0.25</f>
        <v>0</v>
      </c>
    </row>
    <row r="453" spans="1:16" x14ac:dyDescent="0.25">
      <c r="A453" s="1" t="s">
        <v>158</v>
      </c>
      <c r="B453" s="4">
        <f t="shared" si="54"/>
        <v>40868.041666666657</v>
      </c>
      <c r="C453" s="4">
        <f t="shared" si="51"/>
        <v>40868.052083333321</v>
      </c>
      <c r="D453" s="5">
        <v>3</v>
      </c>
      <c r="E453" s="5">
        <v>1.9</v>
      </c>
      <c r="F453" s="5">
        <f t="shared" si="52"/>
        <v>2.1111111111111103</v>
      </c>
      <c r="L453" s="27">
        <f>VLOOKUP(B453,'SP1 Prices Hour'!$C$2:$D$73,2)</f>
        <v>40.1604215219377</v>
      </c>
      <c r="M453" s="27">
        <f t="shared" si="53"/>
        <v>31.545316141453274</v>
      </c>
      <c r="O453" s="30">
        <f t="shared" si="49"/>
        <v>60.240632282906546</v>
      </c>
      <c r="P453" s="14">
        <f>(NO1_15min!B197)*D453*0.25</f>
        <v>0</v>
      </c>
    </row>
    <row r="454" spans="1:16" x14ac:dyDescent="0.25">
      <c r="A454" s="1" t="s">
        <v>158</v>
      </c>
      <c r="B454" s="4">
        <f t="shared" si="54"/>
        <v>40868.052083333321</v>
      </c>
      <c r="C454" s="4">
        <f t="shared" si="51"/>
        <v>40868.062499999985</v>
      </c>
      <c r="D454" s="5">
        <v>2.8</v>
      </c>
      <c r="E454" s="5">
        <v>1.8</v>
      </c>
      <c r="F454" s="5">
        <f t="shared" si="52"/>
        <v>1.8666666666666658</v>
      </c>
      <c r="L454" s="27">
        <f>VLOOKUP(B454,'SP1 Prices Hour'!$C$2:$D$73,2)</f>
        <v>38.387897823598898</v>
      </c>
      <c r="M454" s="27">
        <f t="shared" si="53"/>
        <v>28.131528476519225</v>
      </c>
      <c r="O454" s="30">
        <f t="shared" si="49"/>
        <v>53.743056953038455</v>
      </c>
      <c r="P454" s="14">
        <f>(NO1_15min!B198)*D454*0.25</f>
        <v>0</v>
      </c>
    </row>
    <row r="455" spans="1:16" x14ac:dyDescent="0.25">
      <c r="A455" s="1" t="s">
        <v>158</v>
      </c>
      <c r="B455" s="4">
        <f t="shared" si="54"/>
        <v>40868.062499999985</v>
      </c>
      <c r="C455" s="4">
        <f t="shared" si="51"/>
        <v>40868.07291666665</v>
      </c>
      <c r="D455" s="5">
        <v>2.6</v>
      </c>
      <c r="E455" s="5">
        <v>1.7</v>
      </c>
      <c r="F455" s="5">
        <f t="shared" si="52"/>
        <v>1.6370370370370364</v>
      </c>
      <c r="L455" s="27">
        <f>VLOOKUP(B455,'SP1 Prices Hour'!$C$2:$D$73,2)</f>
        <v>38.387897823598898</v>
      </c>
      <c r="M455" s="27">
        <f t="shared" si="53"/>
        <v>26.057133585339287</v>
      </c>
      <c r="O455" s="30">
        <f t="shared" si="49"/>
        <v>49.904267170678573</v>
      </c>
      <c r="P455" s="14">
        <f>(NO1_15min!B199)*D455*0.25</f>
        <v>0</v>
      </c>
    </row>
    <row r="456" spans="1:16" x14ac:dyDescent="0.25">
      <c r="A456" s="1" t="s">
        <v>158</v>
      </c>
      <c r="B456" s="4">
        <f t="shared" si="54"/>
        <v>40868.07291666665</v>
      </c>
      <c r="C456" s="4">
        <f t="shared" si="51"/>
        <v>40868.083333333314</v>
      </c>
      <c r="D456" s="5">
        <v>2.4</v>
      </c>
      <c r="E456" s="5">
        <v>1.6</v>
      </c>
      <c r="F456" s="5">
        <f t="shared" si="52"/>
        <v>1.4222222222222216</v>
      </c>
      <c r="L456" s="27">
        <f>VLOOKUP(B456,'SP1 Prices Hour'!$C$2:$D$73,2)</f>
        <v>38.387897823598898</v>
      </c>
      <c r="M456" s="27">
        <f t="shared" si="53"/>
        <v>23.992738694159339</v>
      </c>
      <c r="O456" s="30">
        <f t="shared" si="49"/>
        <v>46.065477388318676</v>
      </c>
      <c r="P456" s="14">
        <f>(NO1_15min!B200)*D456*0.25</f>
        <v>0</v>
      </c>
    </row>
    <row r="457" spans="1:16" x14ac:dyDescent="0.25">
      <c r="A457" s="1" t="s">
        <v>158</v>
      </c>
      <c r="B457" s="4">
        <f t="shared" si="54"/>
        <v>40868.083333333314</v>
      </c>
      <c r="C457" s="4">
        <f t="shared" si="51"/>
        <v>40868.093749999978</v>
      </c>
      <c r="D457" s="5">
        <v>3</v>
      </c>
      <c r="E457" s="5">
        <v>1.9</v>
      </c>
      <c r="F457" s="5">
        <f t="shared" si="52"/>
        <v>2.1111111111111103</v>
      </c>
      <c r="L457" s="27">
        <f>VLOOKUP(B457,'SP1 Prices Hour'!$C$2:$D$73,2)</f>
        <v>38.387897823598898</v>
      </c>
      <c r="M457" s="27">
        <f t="shared" si="53"/>
        <v>30.215923367699173</v>
      </c>
      <c r="O457" s="30">
        <f t="shared" si="49"/>
        <v>57.581846735398344</v>
      </c>
      <c r="P457" s="14">
        <f>(NO1_15min!B201)*D457*0.25</f>
        <v>0</v>
      </c>
    </row>
    <row r="458" spans="1:16" x14ac:dyDescent="0.25">
      <c r="A458" s="1" t="s">
        <v>158</v>
      </c>
      <c r="B458" s="4">
        <f t="shared" si="54"/>
        <v>40868.093749999978</v>
      </c>
      <c r="C458" s="4">
        <f t="shared" si="51"/>
        <v>40868.104166666642</v>
      </c>
      <c r="D458" s="5">
        <v>2.8</v>
      </c>
      <c r="E458" s="5">
        <v>1.8</v>
      </c>
      <c r="F458" s="5">
        <f t="shared" si="52"/>
        <v>1.8666666666666658</v>
      </c>
      <c r="L458" s="27">
        <f>VLOOKUP(B458,'SP1 Prices Hour'!$C$2:$D$73,2)</f>
        <v>37.418455196988397</v>
      </c>
      <c r="M458" s="27">
        <f t="shared" si="53"/>
        <v>27.452918637891873</v>
      </c>
      <c r="O458" s="30">
        <f t="shared" si="49"/>
        <v>52.38583727578375</v>
      </c>
      <c r="P458" s="14">
        <f>(NO1_15min!B202)*D458*0.25</f>
        <v>0</v>
      </c>
    </row>
    <row r="459" spans="1:16" x14ac:dyDescent="0.25">
      <c r="A459" s="1" t="s">
        <v>158</v>
      </c>
      <c r="B459" s="4">
        <f t="shared" si="54"/>
        <v>40868.104166666642</v>
      </c>
      <c r="C459" s="4">
        <f t="shared" si="51"/>
        <v>40868.114583333307</v>
      </c>
      <c r="D459" s="5">
        <v>2.6</v>
      </c>
      <c r="E459" s="5">
        <v>1.7</v>
      </c>
      <c r="F459" s="5">
        <f t="shared" si="52"/>
        <v>1.6370370370370364</v>
      </c>
      <c r="L459" s="27">
        <f>VLOOKUP(B459,'SP1 Prices Hour'!$C$2:$D$73,2)</f>
        <v>37.418455196988397</v>
      </c>
      <c r="M459" s="27">
        <f t="shared" si="53"/>
        <v>25.426995878042462</v>
      </c>
      <c r="O459" s="30">
        <f t="shared" si="49"/>
        <v>48.643991756084915</v>
      </c>
      <c r="P459" s="14">
        <f>(NO1_15min!B203)*D459*0.25</f>
        <v>0</v>
      </c>
    </row>
    <row r="460" spans="1:16" x14ac:dyDescent="0.25">
      <c r="A460" s="1" t="s">
        <v>158</v>
      </c>
      <c r="B460" s="4">
        <f t="shared" si="54"/>
        <v>40868.114583333307</v>
      </c>
      <c r="C460" s="4">
        <f t="shared" si="51"/>
        <v>40868.124999999971</v>
      </c>
      <c r="D460" s="5">
        <v>2.4</v>
      </c>
      <c r="E460" s="5">
        <v>1.6</v>
      </c>
      <c r="F460" s="5">
        <f t="shared" si="52"/>
        <v>1.4222222222222216</v>
      </c>
      <c r="L460" s="27">
        <f>VLOOKUP(B460,'SP1 Prices Hour'!$C$2:$D$73,2)</f>
        <v>37.418455196988397</v>
      </c>
      <c r="M460" s="27">
        <f t="shared" si="53"/>
        <v>23.411073118193038</v>
      </c>
      <c r="O460" s="30">
        <f t="shared" si="49"/>
        <v>44.902146236386073</v>
      </c>
      <c r="P460" s="14">
        <f>(NO1_15min!B204)*D460*0.25</f>
        <v>0</v>
      </c>
    </row>
    <row r="461" spans="1:16" x14ac:dyDescent="0.25">
      <c r="A461" s="1" t="s">
        <v>158</v>
      </c>
      <c r="B461" s="4">
        <f t="shared" si="54"/>
        <v>40868.124999999971</v>
      </c>
      <c r="C461" s="4">
        <f t="shared" si="51"/>
        <v>40868.135416666635</v>
      </c>
      <c r="D461" s="5">
        <v>3</v>
      </c>
      <c r="E461" s="5">
        <v>1.9</v>
      </c>
      <c r="F461" s="5">
        <f t="shared" si="52"/>
        <v>2.1111111111111103</v>
      </c>
      <c r="L461" s="27">
        <f>VLOOKUP(B461,'SP1 Prices Hour'!$C$2:$D$73,2)</f>
        <v>37.418455196988397</v>
      </c>
      <c r="M461" s="27">
        <f t="shared" si="53"/>
        <v>29.488841397741297</v>
      </c>
      <c r="O461" s="30">
        <f t="shared" si="49"/>
        <v>56.127682795482599</v>
      </c>
      <c r="P461" s="14">
        <f>(NO1_15min!B205)*D461*0.25</f>
        <v>0</v>
      </c>
    </row>
    <row r="462" spans="1:16" x14ac:dyDescent="0.25">
      <c r="A462" s="1" t="s">
        <v>158</v>
      </c>
      <c r="B462" s="4">
        <f t="shared" si="54"/>
        <v>40868.135416666635</v>
      </c>
      <c r="C462" s="4">
        <f t="shared" si="51"/>
        <v>40868.145833333299</v>
      </c>
      <c r="D462" s="5">
        <v>2.8</v>
      </c>
      <c r="E462" s="5">
        <v>1.8</v>
      </c>
      <c r="F462" s="5">
        <f t="shared" si="52"/>
        <v>1.8666666666666658</v>
      </c>
      <c r="L462" s="27">
        <f>VLOOKUP(B462,'SP1 Prices Hour'!$C$2:$D$73,2)</f>
        <v>37.6919455996103</v>
      </c>
      <c r="M462" s="27">
        <f t="shared" si="53"/>
        <v>27.644361919727206</v>
      </c>
      <c r="O462" s="30">
        <f t="shared" si="49"/>
        <v>52.768723839454417</v>
      </c>
      <c r="P462" s="14">
        <f>(NO1_15min!B206)*D462*0.25</f>
        <v>0</v>
      </c>
    </row>
    <row r="463" spans="1:16" x14ac:dyDescent="0.25">
      <c r="A463" s="1" t="s">
        <v>158</v>
      </c>
      <c r="B463" s="4">
        <f t="shared" si="54"/>
        <v>40868.145833333299</v>
      </c>
      <c r="C463" s="4">
        <f t="shared" si="51"/>
        <v>40868.156249999964</v>
      </c>
      <c r="D463" s="5">
        <v>2.6</v>
      </c>
      <c r="E463" s="5">
        <v>1.7</v>
      </c>
      <c r="F463" s="5">
        <f t="shared" si="52"/>
        <v>1.6370370370370364</v>
      </c>
      <c r="L463" s="27">
        <f>VLOOKUP(B463,'SP1 Prices Hour'!$C$2:$D$73,2)</f>
        <v>37.6919455996103</v>
      </c>
      <c r="M463" s="27">
        <f t="shared" si="53"/>
        <v>25.604764639746698</v>
      </c>
      <c r="O463" s="30">
        <f t="shared" si="49"/>
        <v>48.999529279493395</v>
      </c>
      <c r="P463" s="14">
        <f>(NO1_15min!B207)*D463*0.25</f>
        <v>0</v>
      </c>
    </row>
    <row r="464" spans="1:16" x14ac:dyDescent="0.25">
      <c r="A464" s="1" t="s">
        <v>158</v>
      </c>
      <c r="B464" s="4">
        <f t="shared" si="54"/>
        <v>40868.156249999964</v>
      </c>
      <c r="C464" s="4">
        <f t="shared" si="51"/>
        <v>40868.166666666628</v>
      </c>
      <c r="D464" s="5">
        <v>2.4</v>
      </c>
      <c r="E464" s="5">
        <v>1.6</v>
      </c>
      <c r="F464" s="5">
        <f t="shared" si="52"/>
        <v>1.4222222222222216</v>
      </c>
      <c r="L464" s="27">
        <f>VLOOKUP(B464,'SP1 Prices Hour'!$C$2:$D$73,2)</f>
        <v>37.6919455996103</v>
      </c>
      <c r="M464" s="27">
        <f t="shared" si="53"/>
        <v>23.57516735976618</v>
      </c>
      <c r="O464" s="30">
        <f t="shared" si="49"/>
        <v>45.230334719532358</v>
      </c>
      <c r="P464" s="14">
        <f>(NO1_15min!B208)*D464*0.25</f>
        <v>0</v>
      </c>
    </row>
    <row r="465" spans="1:16" x14ac:dyDescent="0.25">
      <c r="A465" s="1" t="s">
        <v>158</v>
      </c>
      <c r="B465" s="4">
        <f t="shared" si="54"/>
        <v>40868.166666666628</v>
      </c>
      <c r="C465" s="4">
        <f t="shared" si="51"/>
        <v>40868.177083333292</v>
      </c>
      <c r="D465" s="5">
        <v>3</v>
      </c>
      <c r="E465" s="5">
        <v>1.9</v>
      </c>
      <c r="F465" s="5">
        <f t="shared" si="52"/>
        <v>2.1111111111111103</v>
      </c>
      <c r="L465" s="27">
        <f>VLOOKUP(B465,'SP1 Prices Hour'!$C$2:$D$73,2)</f>
        <v>37.6919455996103</v>
      </c>
      <c r="M465" s="27">
        <f t="shared" si="53"/>
        <v>29.693959199707724</v>
      </c>
      <c r="O465" s="30">
        <f t="shared" si="49"/>
        <v>56.537918399415446</v>
      </c>
      <c r="P465" s="14">
        <f>(NO1_15min!B209)*D465*0.25</f>
        <v>0</v>
      </c>
    </row>
    <row r="466" spans="1:16" x14ac:dyDescent="0.25">
      <c r="A466" s="1" t="s">
        <v>158</v>
      </c>
      <c r="B466" s="4">
        <f t="shared" si="54"/>
        <v>40868.177083333292</v>
      </c>
      <c r="C466" s="4">
        <f t="shared" si="51"/>
        <v>40868.187499999956</v>
      </c>
      <c r="D466" s="5">
        <v>2.8</v>
      </c>
      <c r="E466" s="5">
        <v>1.8</v>
      </c>
      <c r="F466" s="5">
        <f t="shared" si="52"/>
        <v>1.8666666666666658</v>
      </c>
      <c r="L466" s="27">
        <f>VLOOKUP(B466,'SP1 Prices Hour'!$C$2:$D$73,2)</f>
        <v>39.698694904513097</v>
      </c>
      <c r="M466" s="27">
        <f t="shared" si="53"/>
        <v>29.049086433159164</v>
      </c>
      <c r="O466" s="30">
        <f t="shared" si="49"/>
        <v>55.578172866318333</v>
      </c>
      <c r="P466" s="14">
        <f>(NO1_15min!B210)*D466*0.25</f>
        <v>0</v>
      </c>
    </row>
    <row r="467" spans="1:16" x14ac:dyDescent="0.25">
      <c r="A467" s="1" t="s">
        <v>158</v>
      </c>
      <c r="B467" s="4">
        <f t="shared" si="54"/>
        <v>40868.187499999956</v>
      </c>
      <c r="C467" s="4">
        <f t="shared" si="51"/>
        <v>40868.197916666621</v>
      </c>
      <c r="D467" s="5">
        <v>2.6</v>
      </c>
      <c r="E467" s="5">
        <v>1.7</v>
      </c>
      <c r="F467" s="5">
        <f t="shared" si="52"/>
        <v>1.6370370370370364</v>
      </c>
      <c r="L467" s="27">
        <f>VLOOKUP(B467,'SP1 Prices Hour'!$C$2:$D$73,2)</f>
        <v>39.698694904513097</v>
      </c>
      <c r="M467" s="27">
        <f t="shared" si="53"/>
        <v>26.909151687933516</v>
      </c>
      <c r="O467" s="30">
        <f t="shared" si="49"/>
        <v>51.608303375867031</v>
      </c>
      <c r="P467" s="14">
        <f>(NO1_15min!B211)*D467*0.25</f>
        <v>0</v>
      </c>
    </row>
    <row r="468" spans="1:16" x14ac:dyDescent="0.25">
      <c r="A468" s="1" t="s">
        <v>158</v>
      </c>
      <c r="B468" s="4">
        <f t="shared" si="54"/>
        <v>40868.197916666621</v>
      </c>
      <c r="C468" s="4">
        <f t="shared" si="51"/>
        <v>40868.208333333285</v>
      </c>
      <c r="D468" s="5">
        <v>2.4</v>
      </c>
      <c r="E468" s="5">
        <v>1.6</v>
      </c>
      <c r="F468" s="5">
        <f t="shared" si="52"/>
        <v>1.4222222222222216</v>
      </c>
      <c r="L468" s="27">
        <f>VLOOKUP(B468,'SP1 Prices Hour'!$C$2:$D$73,2)</f>
        <v>39.698694904513097</v>
      </c>
      <c r="M468" s="27">
        <f t="shared" si="53"/>
        <v>24.779216942707858</v>
      </c>
      <c r="O468" s="30">
        <f t="shared" si="49"/>
        <v>47.638433885415715</v>
      </c>
      <c r="P468" s="14">
        <f>(NO1_15min!B212)*D468*0.25</f>
        <v>0</v>
      </c>
    </row>
    <row r="469" spans="1:16" x14ac:dyDescent="0.25">
      <c r="A469" s="1" t="s">
        <v>158</v>
      </c>
      <c r="B469" s="4">
        <f t="shared" si="54"/>
        <v>40868.208333333285</v>
      </c>
      <c r="C469" s="4">
        <f t="shared" si="51"/>
        <v>40868.218749999949</v>
      </c>
      <c r="D469" s="5">
        <v>3</v>
      </c>
      <c r="E469" s="5">
        <v>1.9</v>
      </c>
      <c r="F469" s="5">
        <f t="shared" si="52"/>
        <v>2.1111111111111103</v>
      </c>
      <c r="L469" s="27">
        <f>VLOOKUP(B469,'SP1 Prices Hour'!$C$2:$D$73,2)</f>
        <v>39.698694904513097</v>
      </c>
      <c r="M469" s="27">
        <f t="shared" si="53"/>
        <v>31.199021178384822</v>
      </c>
      <c r="O469" s="30">
        <f t="shared" si="49"/>
        <v>59.548042356769642</v>
      </c>
      <c r="P469" s="14">
        <f>(NO1_15min!B213)*D469*0.25</f>
        <v>0</v>
      </c>
    </row>
    <row r="470" spans="1:16" x14ac:dyDescent="0.25">
      <c r="A470" s="1" t="s">
        <v>158</v>
      </c>
      <c r="B470" s="4">
        <f t="shared" si="54"/>
        <v>40868.218749999949</v>
      </c>
      <c r="C470" s="4">
        <f t="shared" si="51"/>
        <v>40868.229166666613</v>
      </c>
      <c r="D470" s="5">
        <v>2.8</v>
      </c>
      <c r="E470" s="5">
        <v>1.8</v>
      </c>
      <c r="F470" s="5">
        <f t="shared" si="52"/>
        <v>1.8666666666666658</v>
      </c>
      <c r="L470" s="27">
        <f>VLOOKUP(B470,'SP1 Prices Hour'!$C$2:$D$73,2)</f>
        <v>43.374249620981601</v>
      </c>
      <c r="M470" s="27">
        <f t="shared" si="53"/>
        <v>31.621974734687118</v>
      </c>
      <c r="O470" s="30">
        <f t="shared" si="49"/>
        <v>60.72394946937424</v>
      </c>
      <c r="P470" s="14">
        <f>(NO1_15min!B214)*D470*0.25</f>
        <v>0</v>
      </c>
    </row>
    <row r="471" spans="1:16" x14ac:dyDescent="0.25">
      <c r="A471" s="1" t="s">
        <v>158</v>
      </c>
      <c r="B471" s="4">
        <f t="shared" si="54"/>
        <v>40868.229166666613</v>
      </c>
      <c r="C471" s="4">
        <f t="shared" si="51"/>
        <v>40868.239583333278</v>
      </c>
      <c r="D471" s="5">
        <v>2.6</v>
      </c>
      <c r="E471" s="5">
        <v>1.7</v>
      </c>
      <c r="F471" s="5">
        <f t="shared" si="52"/>
        <v>1.6370370370370364</v>
      </c>
      <c r="L471" s="27">
        <f>VLOOKUP(B471,'SP1 Prices Hour'!$C$2:$D$73,2)</f>
        <v>43.374249620981601</v>
      </c>
      <c r="M471" s="27">
        <f t="shared" si="53"/>
        <v>29.298262253638043</v>
      </c>
      <c r="O471" s="30">
        <f t="shared" si="49"/>
        <v>56.386524507276086</v>
      </c>
      <c r="P471" s="14">
        <f>(NO1_15min!B215)*D471*0.25</f>
        <v>0</v>
      </c>
    </row>
    <row r="472" spans="1:16" x14ac:dyDescent="0.25">
      <c r="A472" s="1" t="s">
        <v>158</v>
      </c>
      <c r="B472" s="4">
        <f t="shared" si="54"/>
        <v>40868.239583333278</v>
      </c>
      <c r="C472" s="4">
        <f t="shared" si="51"/>
        <v>40868.249999999942</v>
      </c>
      <c r="D472" s="5">
        <v>2.4</v>
      </c>
      <c r="E472" s="5">
        <v>1.6</v>
      </c>
      <c r="F472" s="5">
        <f t="shared" si="52"/>
        <v>1.4222222222222216</v>
      </c>
      <c r="L472" s="27">
        <f>VLOOKUP(B472,'SP1 Prices Hour'!$C$2:$D$73,2)</f>
        <v>43.374249620981601</v>
      </c>
      <c r="M472" s="27">
        <f t="shared" si="53"/>
        <v>26.984549772588959</v>
      </c>
      <c r="O472" s="30">
        <f t="shared" si="49"/>
        <v>52.049099545177917</v>
      </c>
      <c r="P472" s="14">
        <f>(NO1_15min!B216)*D472*0.25</f>
        <v>0</v>
      </c>
    </row>
    <row r="473" spans="1:16" x14ac:dyDescent="0.25">
      <c r="A473" s="1" t="s">
        <v>158</v>
      </c>
      <c r="B473" s="4">
        <f t="shared" si="54"/>
        <v>40868.249999999942</v>
      </c>
      <c r="C473" s="4">
        <f t="shared" si="51"/>
        <v>40868.260416666606</v>
      </c>
      <c r="D473" s="5">
        <v>3</v>
      </c>
      <c r="E473" s="5">
        <v>1.9</v>
      </c>
      <c r="F473" s="5">
        <f t="shared" si="52"/>
        <v>2.1111111111111103</v>
      </c>
      <c r="L473" s="27">
        <f>VLOOKUP(B473,'SP1 Prices Hour'!$C$2:$D$73,2)</f>
        <v>43.374249620981601</v>
      </c>
      <c r="M473" s="27">
        <f t="shared" si="53"/>
        <v>33.955687215736198</v>
      </c>
      <c r="O473" s="30">
        <f t="shared" si="49"/>
        <v>65.061374431472402</v>
      </c>
      <c r="P473" s="14">
        <f>(NO1_15min!B217)*D473*0.25</f>
        <v>0</v>
      </c>
    </row>
    <row r="474" spans="1:16" x14ac:dyDescent="0.25">
      <c r="A474" s="1" t="s">
        <v>158</v>
      </c>
      <c r="B474" s="4">
        <f t="shared" si="54"/>
        <v>40868.260416666606</v>
      </c>
      <c r="C474" s="4">
        <f t="shared" si="51"/>
        <v>40868.27083333327</v>
      </c>
      <c r="D474" s="5">
        <v>2.8</v>
      </c>
      <c r="E474" s="5">
        <v>1.8</v>
      </c>
      <c r="F474" s="5">
        <f t="shared" si="52"/>
        <v>1.8666666666666658</v>
      </c>
      <c r="L474" s="27">
        <f>VLOOKUP(B474,'SP1 Prices Hour'!$C$2:$D$73,2)</f>
        <v>47.1915547281315</v>
      </c>
      <c r="M474" s="27">
        <f t="shared" si="53"/>
        <v>34.294088309692043</v>
      </c>
      <c r="O474" s="30">
        <f t="shared" si="49"/>
        <v>66.06817661938409</v>
      </c>
      <c r="P474" s="14">
        <f>(NO1_15min!B218)*D474*0.25</f>
        <v>0</v>
      </c>
    </row>
    <row r="475" spans="1:16" x14ac:dyDescent="0.25">
      <c r="A475" s="1" t="s">
        <v>158</v>
      </c>
      <c r="B475" s="4">
        <f t="shared" si="54"/>
        <v>40868.27083333327</v>
      </c>
      <c r="C475" s="4">
        <f t="shared" si="51"/>
        <v>40868.281249999935</v>
      </c>
      <c r="D475" s="5">
        <v>2.6</v>
      </c>
      <c r="E475" s="5">
        <v>1.7</v>
      </c>
      <c r="F475" s="5">
        <f t="shared" si="52"/>
        <v>1.6370370370370364</v>
      </c>
      <c r="L475" s="27">
        <f>VLOOKUP(B475,'SP1 Prices Hour'!$C$2:$D$73,2)</f>
        <v>47.1915547281315</v>
      </c>
      <c r="M475" s="27">
        <f t="shared" si="53"/>
        <v>31.779510573285478</v>
      </c>
      <c r="O475" s="30">
        <f t="shared" si="49"/>
        <v>61.349021146570955</v>
      </c>
      <c r="P475" s="14">
        <f>(NO1_15min!B219)*D475*0.25</f>
        <v>0</v>
      </c>
    </row>
    <row r="476" spans="1:16" x14ac:dyDescent="0.25">
      <c r="A476" s="1" t="s">
        <v>158</v>
      </c>
      <c r="B476" s="4">
        <f t="shared" si="54"/>
        <v>40868.281249999935</v>
      </c>
      <c r="C476" s="4">
        <f t="shared" si="51"/>
        <v>40868.291666666599</v>
      </c>
      <c r="D476" s="5">
        <v>2.4</v>
      </c>
      <c r="E476" s="5">
        <v>1.6</v>
      </c>
      <c r="F476" s="5">
        <f t="shared" si="52"/>
        <v>1.4222222222222216</v>
      </c>
      <c r="L476" s="27">
        <f>VLOOKUP(B476,'SP1 Prices Hour'!$C$2:$D$73,2)</f>
        <v>47.1915547281315</v>
      </c>
      <c r="M476" s="27">
        <f t="shared" si="53"/>
        <v>29.2749328368789</v>
      </c>
      <c r="O476" s="30">
        <f t="shared" si="49"/>
        <v>56.629865673757799</v>
      </c>
      <c r="P476" s="14">
        <f>(NO1_15min!B220)*D476*0.25</f>
        <v>0</v>
      </c>
    </row>
    <row r="477" spans="1:16" x14ac:dyDescent="0.25">
      <c r="A477" s="1" t="s">
        <v>158</v>
      </c>
      <c r="B477" s="4">
        <f t="shared" si="54"/>
        <v>40868.291666666599</v>
      </c>
      <c r="C477" s="4">
        <f t="shared" si="51"/>
        <v>40868.302083333263</v>
      </c>
      <c r="D477" s="5">
        <v>3</v>
      </c>
      <c r="E477" s="5">
        <v>1.9</v>
      </c>
      <c r="F477" s="5">
        <f t="shared" si="52"/>
        <v>2.1111111111111103</v>
      </c>
      <c r="L477" s="27">
        <f>VLOOKUP(B477,'SP1 Prices Hour'!$C$2:$D$73,2)</f>
        <v>47.1915547281315</v>
      </c>
      <c r="M477" s="27">
        <f t="shared" si="53"/>
        <v>36.818666046098627</v>
      </c>
      <c r="O477" s="30">
        <f t="shared" si="49"/>
        <v>70.787332092197246</v>
      </c>
      <c r="P477" s="14">
        <f>(NO1_15min!B221)*D477*0.25</f>
        <v>0</v>
      </c>
    </row>
    <row r="478" spans="1:16" x14ac:dyDescent="0.25">
      <c r="A478" s="1" t="s">
        <v>158</v>
      </c>
      <c r="B478" s="4">
        <f t="shared" si="54"/>
        <v>40868.302083333263</v>
      </c>
      <c r="C478" s="4">
        <f t="shared" si="51"/>
        <v>40868.312499999927</v>
      </c>
      <c r="D478" s="5">
        <v>2.8</v>
      </c>
      <c r="E478" s="5">
        <v>1.8</v>
      </c>
      <c r="F478" s="5">
        <f t="shared" si="52"/>
        <v>1.8666666666666658</v>
      </c>
      <c r="L478" s="27">
        <f>VLOOKUP(B478,'SP1 Prices Hour'!$C$2:$D$73,2)</f>
        <v>52.341602348595202</v>
      </c>
      <c r="M478" s="27">
        <f t="shared" si="53"/>
        <v>37.899121644016638</v>
      </c>
      <c r="O478" s="30">
        <f t="shared" si="49"/>
        <v>73.278243288033281</v>
      </c>
      <c r="P478" s="14">
        <f>(NO1_15min!B222)*D478*0.25</f>
        <v>0</v>
      </c>
    </row>
    <row r="479" spans="1:16" x14ac:dyDescent="0.25">
      <c r="A479" s="1" t="s">
        <v>158</v>
      </c>
      <c r="B479" s="4">
        <f t="shared" si="54"/>
        <v>40868.312499999927</v>
      </c>
      <c r="C479" s="4">
        <f t="shared" si="51"/>
        <v>40868.322916666591</v>
      </c>
      <c r="D479" s="5">
        <v>2.6</v>
      </c>
      <c r="E479" s="5">
        <v>1.7</v>
      </c>
      <c r="F479" s="5">
        <f t="shared" si="52"/>
        <v>1.6370370370370364</v>
      </c>
      <c r="L479" s="27">
        <f>VLOOKUP(B479,'SP1 Prices Hour'!$C$2:$D$73,2)</f>
        <v>52.341602348595202</v>
      </c>
      <c r="M479" s="27">
        <f t="shared" si="53"/>
        <v>35.127041526586886</v>
      </c>
      <c r="O479" s="30">
        <f t="shared" si="49"/>
        <v>68.044083053173765</v>
      </c>
      <c r="P479" s="14">
        <f>(NO1_15min!B223)*D479*0.25</f>
        <v>0</v>
      </c>
    </row>
    <row r="480" spans="1:16" x14ac:dyDescent="0.25">
      <c r="A480" s="1" t="s">
        <v>158</v>
      </c>
      <c r="B480" s="4">
        <f t="shared" si="54"/>
        <v>40868.322916666591</v>
      </c>
      <c r="C480" s="4">
        <f t="shared" si="51"/>
        <v>40868.333333333256</v>
      </c>
      <c r="D480" s="5">
        <v>2.4</v>
      </c>
      <c r="E480" s="5">
        <v>1.6</v>
      </c>
      <c r="F480" s="5">
        <f t="shared" si="52"/>
        <v>1.4222222222222216</v>
      </c>
      <c r="L480" s="27">
        <f>VLOOKUP(B480,'SP1 Prices Hour'!$C$2:$D$73,2)</f>
        <v>52.341602348595202</v>
      </c>
      <c r="M480" s="27">
        <f t="shared" si="53"/>
        <v>32.364961409157118</v>
      </c>
      <c r="O480" s="30">
        <f t="shared" si="49"/>
        <v>62.809922818314242</v>
      </c>
      <c r="P480" s="14">
        <f>(NO1_15min!B224)*D480*0.25</f>
        <v>0</v>
      </c>
    </row>
    <row r="481" spans="1:16" x14ac:dyDescent="0.25">
      <c r="A481" s="1" t="s">
        <v>158</v>
      </c>
      <c r="B481" s="4">
        <f t="shared" si="54"/>
        <v>40868.333333333256</v>
      </c>
      <c r="C481" s="4">
        <f t="shared" si="51"/>
        <v>40868.34374999992</v>
      </c>
      <c r="D481" s="5">
        <v>3</v>
      </c>
      <c r="E481" s="5">
        <v>1.9</v>
      </c>
      <c r="F481" s="5">
        <f t="shared" si="52"/>
        <v>2.1111111111111103</v>
      </c>
      <c r="L481" s="27">
        <f>VLOOKUP(B481,'SP1 Prices Hour'!$C$2:$D$73,2)</f>
        <v>52.341602348595202</v>
      </c>
      <c r="M481" s="27">
        <f t="shared" si="53"/>
        <v>40.681201761446403</v>
      </c>
      <c r="O481" s="30">
        <f t="shared" si="49"/>
        <v>78.512403522892811</v>
      </c>
      <c r="P481" s="14">
        <f>(NO1_15min!B225)*D481*0.25</f>
        <v>0</v>
      </c>
    </row>
    <row r="482" spans="1:16" x14ac:dyDescent="0.25">
      <c r="A482" s="1" t="s">
        <v>158</v>
      </c>
      <c r="B482" s="4">
        <f>B481+TIME(0,15,0)</f>
        <v>40868.34374999992</v>
      </c>
      <c r="C482" s="4">
        <f t="shared" si="51"/>
        <v>40868.354166666584</v>
      </c>
      <c r="D482" s="5">
        <v>2.8</v>
      </c>
      <c r="E482" s="5">
        <v>1.8</v>
      </c>
      <c r="F482" s="5">
        <f t="shared" si="52"/>
        <v>1.8666666666666658</v>
      </c>
      <c r="L482" s="27">
        <f>VLOOKUP(B482,'SP1 Prices Hour'!$C$2:$D$73,2)</f>
        <v>54.3046593177205</v>
      </c>
      <c r="M482" s="27">
        <f t="shared" si="53"/>
        <v>39.273261522404347</v>
      </c>
      <c r="O482" s="30">
        <f t="shared" si="49"/>
        <v>76.026523044808698</v>
      </c>
      <c r="P482" s="14">
        <f>(NO1_15min!B226)*D482*0.25</f>
        <v>0</v>
      </c>
    </row>
    <row r="483" spans="1:16" x14ac:dyDescent="0.25">
      <c r="A483" s="1" t="s">
        <v>158</v>
      </c>
      <c r="B483" s="4">
        <f t="shared" ref="B483:B511" si="55">B482+TIME(0,15,0)</f>
        <v>40868.354166666584</v>
      </c>
      <c r="C483" s="4">
        <f t="shared" si="51"/>
        <v>40868.364583333248</v>
      </c>
      <c r="D483" s="5">
        <v>2.6</v>
      </c>
      <c r="E483" s="5">
        <v>1.7</v>
      </c>
      <c r="F483" s="5">
        <f t="shared" si="52"/>
        <v>1.6370370370370364</v>
      </c>
      <c r="L483" s="27">
        <f>VLOOKUP(B483,'SP1 Prices Hour'!$C$2:$D$73,2)</f>
        <v>54.3046593177205</v>
      </c>
      <c r="M483" s="27">
        <f t="shared" si="53"/>
        <v>36.403028556518329</v>
      </c>
      <c r="O483" s="30">
        <f t="shared" si="49"/>
        <v>70.59605711303665</v>
      </c>
      <c r="P483" s="14">
        <f>(NO1_15min!B227)*D483*0.25</f>
        <v>0</v>
      </c>
    </row>
    <row r="484" spans="1:16" x14ac:dyDescent="0.25">
      <c r="A484" s="1" t="s">
        <v>158</v>
      </c>
      <c r="B484" s="4">
        <f t="shared" si="55"/>
        <v>40868.364583333248</v>
      </c>
      <c r="C484" s="4">
        <f t="shared" si="51"/>
        <v>40868.374999999913</v>
      </c>
      <c r="D484" s="5">
        <v>2.4</v>
      </c>
      <c r="E484" s="5">
        <v>1.6</v>
      </c>
      <c r="F484" s="5">
        <f t="shared" si="52"/>
        <v>1.4222222222222216</v>
      </c>
      <c r="L484" s="27">
        <f>VLOOKUP(B484,'SP1 Prices Hour'!$C$2:$D$73,2)</f>
        <v>54.3046593177205</v>
      </c>
      <c r="M484" s="27">
        <f t="shared" si="53"/>
        <v>33.542795590632302</v>
      </c>
      <c r="O484" s="30">
        <f t="shared" si="49"/>
        <v>65.165591181264602</v>
      </c>
      <c r="P484" s="14">
        <f>(NO1_15min!B228)*D484*0.25</f>
        <v>0</v>
      </c>
    </row>
    <row r="485" spans="1:16" x14ac:dyDescent="0.25">
      <c r="A485" s="1" t="s">
        <v>158</v>
      </c>
      <c r="B485" s="4">
        <f t="shared" si="55"/>
        <v>40868.374999999913</v>
      </c>
      <c r="C485" s="4">
        <f t="shared" si="51"/>
        <v>40868.385416666577</v>
      </c>
      <c r="D485" s="5">
        <v>3</v>
      </c>
      <c r="E485" s="5">
        <v>1.9</v>
      </c>
      <c r="F485" s="5">
        <f t="shared" si="52"/>
        <v>2.1111111111111103</v>
      </c>
      <c r="L485" s="27">
        <f>VLOOKUP(B485,'SP1 Prices Hour'!$C$2:$D$73,2)</f>
        <v>54.3046593177205</v>
      </c>
      <c r="M485" s="27">
        <f t="shared" si="53"/>
        <v>42.153494488290377</v>
      </c>
      <c r="O485" s="30">
        <f t="shared" si="49"/>
        <v>81.456988976580746</v>
      </c>
      <c r="P485" s="14">
        <f>(NO1_15min!B229)*D485*0.25</f>
        <v>0</v>
      </c>
    </row>
    <row r="486" spans="1:16" x14ac:dyDescent="0.25">
      <c r="A486" s="1" t="s">
        <v>158</v>
      </c>
      <c r="B486" s="4">
        <f t="shared" si="55"/>
        <v>40868.385416666577</v>
      </c>
      <c r="C486" s="4">
        <f t="shared" si="51"/>
        <v>40868.395833333241</v>
      </c>
      <c r="D486" s="5">
        <v>2.8</v>
      </c>
      <c r="E486" s="5">
        <v>1.8</v>
      </c>
      <c r="F486" s="5">
        <f t="shared" si="52"/>
        <v>1.8666666666666658</v>
      </c>
      <c r="L486" s="27">
        <f>VLOOKUP(B486,'SP1 Prices Hour'!$C$2:$D$73,2)</f>
        <v>52.8043654768626</v>
      </c>
      <c r="M486" s="27">
        <f t="shared" si="53"/>
        <v>38.223055833803812</v>
      </c>
      <c r="O486" s="30">
        <f t="shared" si="49"/>
        <v>73.926111667607628</v>
      </c>
      <c r="P486" s="14">
        <f>(NO1_15min!B230)*D486*0.25</f>
        <v>0</v>
      </c>
    </row>
    <row r="487" spans="1:16" x14ac:dyDescent="0.25">
      <c r="A487" s="1" t="s">
        <v>158</v>
      </c>
      <c r="B487" s="4">
        <f t="shared" si="55"/>
        <v>40868.395833333241</v>
      </c>
      <c r="C487" s="4">
        <f t="shared" si="51"/>
        <v>40868.406249999905</v>
      </c>
      <c r="D487" s="5">
        <v>2.6</v>
      </c>
      <c r="E487" s="5">
        <v>1.7</v>
      </c>
      <c r="F487" s="5">
        <f t="shared" si="52"/>
        <v>1.6370370370370364</v>
      </c>
      <c r="L487" s="27">
        <f>VLOOKUP(B487,'SP1 Prices Hour'!$C$2:$D$73,2)</f>
        <v>52.8043654768626</v>
      </c>
      <c r="M487" s="27">
        <f t="shared" si="53"/>
        <v>35.427837559960693</v>
      </c>
      <c r="O487" s="30">
        <f t="shared" si="49"/>
        <v>68.645675119921378</v>
      </c>
      <c r="P487" s="14">
        <f>(NO1_15min!B231)*D487*0.25</f>
        <v>0</v>
      </c>
    </row>
    <row r="488" spans="1:16" x14ac:dyDescent="0.25">
      <c r="A488" s="1" t="s">
        <v>158</v>
      </c>
      <c r="B488" s="4">
        <f t="shared" si="55"/>
        <v>40868.406249999905</v>
      </c>
      <c r="C488" s="4">
        <f t="shared" si="51"/>
        <v>40868.41666666657</v>
      </c>
      <c r="D488" s="5">
        <v>2.4</v>
      </c>
      <c r="E488" s="5">
        <v>1.6</v>
      </c>
      <c r="F488" s="5">
        <f t="shared" si="52"/>
        <v>1.4222222222222216</v>
      </c>
      <c r="L488" s="27">
        <f>VLOOKUP(B488,'SP1 Prices Hour'!$C$2:$D$73,2)</f>
        <v>52.8043654768626</v>
      </c>
      <c r="M488" s="27">
        <f t="shared" si="53"/>
        <v>32.642619286117558</v>
      </c>
      <c r="O488" s="30">
        <f t="shared" si="49"/>
        <v>63.365238572235114</v>
      </c>
      <c r="P488" s="14">
        <f>(NO1_15min!B232)*D488*0.25</f>
        <v>0</v>
      </c>
    </row>
    <row r="489" spans="1:16" x14ac:dyDescent="0.25">
      <c r="A489" s="1" t="s">
        <v>158</v>
      </c>
      <c r="B489" s="4">
        <f t="shared" si="55"/>
        <v>40868.41666666657</v>
      </c>
      <c r="C489" s="4">
        <f t="shared" si="51"/>
        <v>40868.427083333234</v>
      </c>
      <c r="D489" s="5">
        <v>3</v>
      </c>
      <c r="E489" s="5">
        <v>1.9</v>
      </c>
      <c r="F489" s="5">
        <f t="shared" si="52"/>
        <v>2.1111111111111103</v>
      </c>
      <c r="L489" s="27">
        <f>VLOOKUP(B489,'SP1 Prices Hour'!$C$2:$D$73,2)</f>
        <v>52.8043654768626</v>
      </c>
      <c r="M489" s="27">
        <f t="shared" si="53"/>
        <v>41.028274107646951</v>
      </c>
      <c r="O489" s="30">
        <f t="shared" si="49"/>
        <v>79.206548215293907</v>
      </c>
      <c r="P489" s="14">
        <f>(NO1_15min!B233)*D489*0.25</f>
        <v>0</v>
      </c>
    </row>
    <row r="490" spans="1:16" x14ac:dyDescent="0.25">
      <c r="A490" s="1" t="s">
        <v>158</v>
      </c>
      <c r="B490" s="4">
        <f t="shared" si="55"/>
        <v>40868.427083333234</v>
      </c>
      <c r="C490" s="4">
        <f t="shared" si="51"/>
        <v>40868.437499999898</v>
      </c>
      <c r="D490" s="5">
        <v>2.8</v>
      </c>
      <c r="E490" s="5">
        <v>1.8</v>
      </c>
      <c r="F490" s="5">
        <f t="shared" si="52"/>
        <v>1.8666666666666658</v>
      </c>
      <c r="L490" s="27">
        <f>VLOOKUP(B490,'SP1 Prices Hour'!$C$2:$D$73,2)</f>
        <v>51.618480260673103</v>
      </c>
      <c r="M490" s="27">
        <f t="shared" si="53"/>
        <v>37.392936182471168</v>
      </c>
      <c r="O490" s="30">
        <f t="shared" si="49"/>
        <v>72.265872364942339</v>
      </c>
      <c r="P490" s="14">
        <f>(NO1_15min!B234)*D490*0.25</f>
        <v>0</v>
      </c>
    </row>
    <row r="491" spans="1:16" x14ac:dyDescent="0.25">
      <c r="A491" s="1" t="s">
        <v>158</v>
      </c>
      <c r="B491" s="4">
        <f t="shared" si="55"/>
        <v>40868.437499999898</v>
      </c>
      <c r="C491" s="4">
        <f t="shared" si="51"/>
        <v>40868.447916666562</v>
      </c>
      <c r="D491" s="5">
        <v>2.6</v>
      </c>
      <c r="E491" s="5">
        <v>1.7</v>
      </c>
      <c r="F491" s="5">
        <f t="shared" si="52"/>
        <v>1.6370370370370364</v>
      </c>
      <c r="L491" s="27">
        <f>VLOOKUP(B491,'SP1 Prices Hour'!$C$2:$D$73,2)</f>
        <v>51.618480260673103</v>
      </c>
      <c r="M491" s="27">
        <f t="shared" si="53"/>
        <v>34.657012169437522</v>
      </c>
      <c r="O491" s="30">
        <f t="shared" si="49"/>
        <v>67.104024338875035</v>
      </c>
      <c r="P491" s="14">
        <f>(NO1_15min!B235)*D491*0.25</f>
        <v>0</v>
      </c>
    </row>
    <row r="492" spans="1:16" x14ac:dyDescent="0.25">
      <c r="A492" s="1" t="s">
        <v>158</v>
      </c>
      <c r="B492" s="4">
        <f t="shared" si="55"/>
        <v>40868.447916666562</v>
      </c>
      <c r="C492" s="4">
        <f t="shared" si="51"/>
        <v>40868.458333333227</v>
      </c>
      <c r="D492" s="5">
        <v>2.4</v>
      </c>
      <c r="E492" s="5">
        <v>1.6</v>
      </c>
      <c r="F492" s="5">
        <f t="shared" si="52"/>
        <v>1.4222222222222216</v>
      </c>
      <c r="L492" s="27">
        <f>VLOOKUP(B492,'SP1 Prices Hour'!$C$2:$D$73,2)</f>
        <v>51.618480260673103</v>
      </c>
      <c r="M492" s="27">
        <f t="shared" si="53"/>
        <v>31.93108815640386</v>
      </c>
      <c r="O492" s="30">
        <f t="shared" si="49"/>
        <v>61.942176312807717</v>
      </c>
      <c r="P492" s="14">
        <f>(NO1_15min!B236)*D492*0.25</f>
        <v>0</v>
      </c>
    </row>
    <row r="493" spans="1:16" x14ac:dyDescent="0.25">
      <c r="A493" s="1" t="s">
        <v>158</v>
      </c>
      <c r="B493" s="4">
        <f t="shared" si="55"/>
        <v>40868.458333333227</v>
      </c>
      <c r="C493" s="4">
        <f t="shared" si="51"/>
        <v>40868.468749999891</v>
      </c>
      <c r="D493" s="5">
        <v>3</v>
      </c>
      <c r="E493" s="5">
        <v>1.9</v>
      </c>
      <c r="F493" s="5">
        <f t="shared" si="52"/>
        <v>2.1111111111111103</v>
      </c>
      <c r="L493" s="27">
        <f>VLOOKUP(B493,'SP1 Prices Hour'!$C$2:$D$73,2)</f>
        <v>51.618480260673103</v>
      </c>
      <c r="M493" s="27">
        <f t="shared" si="53"/>
        <v>40.138860195504826</v>
      </c>
      <c r="O493" s="30">
        <f t="shared" si="49"/>
        <v>77.427720391009657</v>
      </c>
      <c r="P493" s="14">
        <f>(NO1_15min!B237)*D493*0.25</f>
        <v>0</v>
      </c>
    </row>
    <row r="494" spans="1:16" x14ac:dyDescent="0.25">
      <c r="A494" s="1" t="s">
        <v>158</v>
      </c>
      <c r="B494" s="4">
        <f t="shared" si="55"/>
        <v>40868.468749999891</v>
      </c>
      <c r="C494" s="4">
        <f t="shared" si="51"/>
        <v>40868.479166666555</v>
      </c>
      <c r="D494" s="5">
        <v>2.8</v>
      </c>
      <c r="E494" s="5">
        <v>1.8</v>
      </c>
      <c r="F494" s="5">
        <f t="shared" si="52"/>
        <v>1.8666666666666658</v>
      </c>
      <c r="L494" s="27">
        <f>VLOOKUP(B494,'SP1 Prices Hour'!$C$2:$D$73,2)</f>
        <v>50.986830727892098</v>
      </c>
      <c r="M494" s="27">
        <f t="shared" si="53"/>
        <v>36.950781509524461</v>
      </c>
      <c r="O494" s="30">
        <f t="shared" si="49"/>
        <v>71.381563019048926</v>
      </c>
      <c r="P494" s="14">
        <f>(NO1_15min!B238)*D494*0.25</f>
        <v>0</v>
      </c>
    </row>
    <row r="495" spans="1:16" x14ac:dyDescent="0.25">
      <c r="A495" s="1" t="s">
        <v>158</v>
      </c>
      <c r="B495" s="4">
        <f t="shared" si="55"/>
        <v>40868.479166666555</v>
      </c>
      <c r="C495" s="4">
        <f t="shared" si="51"/>
        <v>40868.489583333219</v>
      </c>
      <c r="D495" s="5">
        <v>2.6</v>
      </c>
      <c r="E495" s="5">
        <v>1.7</v>
      </c>
      <c r="F495" s="5">
        <f t="shared" si="52"/>
        <v>1.6370370370370364</v>
      </c>
      <c r="L495" s="27">
        <f>VLOOKUP(B495,'SP1 Prices Hour'!$C$2:$D$73,2)</f>
        <v>50.986830727892098</v>
      </c>
      <c r="M495" s="27">
        <f t="shared" si="53"/>
        <v>34.246439973129867</v>
      </c>
      <c r="O495" s="30">
        <f t="shared" si="49"/>
        <v>66.282879946259726</v>
      </c>
      <c r="P495" s="14">
        <f>(NO1_15min!B239)*D495*0.25</f>
        <v>0</v>
      </c>
    </row>
    <row r="496" spans="1:16" x14ac:dyDescent="0.25">
      <c r="A496" s="1" t="s">
        <v>158</v>
      </c>
      <c r="B496" s="4">
        <f t="shared" si="55"/>
        <v>40868.489583333219</v>
      </c>
      <c r="C496" s="4">
        <f t="shared" si="51"/>
        <v>40868.499999999884</v>
      </c>
      <c r="D496" s="5">
        <v>2.4</v>
      </c>
      <c r="E496" s="5">
        <v>1.6</v>
      </c>
      <c r="F496" s="5">
        <f t="shared" si="52"/>
        <v>1.4222222222222216</v>
      </c>
      <c r="L496" s="27">
        <f>VLOOKUP(B496,'SP1 Prices Hour'!$C$2:$D$73,2)</f>
        <v>50.986830727892098</v>
      </c>
      <c r="M496" s="27">
        <f t="shared" si="53"/>
        <v>31.552098436735257</v>
      </c>
      <c r="O496" s="30">
        <f t="shared" si="49"/>
        <v>61.184196873470512</v>
      </c>
      <c r="P496" s="14">
        <f>(NO1_15min!B240)*D496*0.25</f>
        <v>0</v>
      </c>
    </row>
    <row r="497" spans="1:16" x14ac:dyDescent="0.25">
      <c r="A497" s="1" t="s">
        <v>158</v>
      </c>
      <c r="B497" s="4">
        <f t="shared" si="55"/>
        <v>40868.499999999884</v>
      </c>
      <c r="C497" s="4">
        <f t="shared" si="51"/>
        <v>40868.510416666548</v>
      </c>
      <c r="D497" s="5">
        <v>3</v>
      </c>
      <c r="E497" s="5">
        <v>1.9</v>
      </c>
      <c r="F497" s="5">
        <f t="shared" si="52"/>
        <v>2.1111111111111103</v>
      </c>
      <c r="L497" s="27">
        <f>VLOOKUP(B497,'SP1 Prices Hour'!$C$2:$D$73,2)</f>
        <v>50.986830727892098</v>
      </c>
      <c r="M497" s="27">
        <f t="shared" si="53"/>
        <v>39.665123045919074</v>
      </c>
      <c r="O497" s="30">
        <f t="shared" si="49"/>
        <v>76.480246091838154</v>
      </c>
      <c r="P497" s="14">
        <f>(NO1_15min!B241)*D497*0.25</f>
        <v>0</v>
      </c>
    </row>
    <row r="498" spans="1:16" x14ac:dyDescent="0.25">
      <c r="A498" s="1" t="s">
        <v>158</v>
      </c>
      <c r="B498" s="4">
        <f t="shared" si="55"/>
        <v>40868.510416666548</v>
      </c>
      <c r="C498" s="4">
        <f t="shared" si="51"/>
        <v>40868.520833333212</v>
      </c>
      <c r="D498" s="5">
        <v>2.8</v>
      </c>
      <c r="E498" s="5">
        <v>1.8</v>
      </c>
      <c r="F498" s="5">
        <f t="shared" si="52"/>
        <v>1.8666666666666658</v>
      </c>
      <c r="L498" s="27">
        <f>VLOOKUP(B498,'SP1 Prices Hour'!$C$2:$D$73,2)</f>
        <v>49.515490522266198</v>
      </c>
      <c r="M498" s="27">
        <f t="shared" si="53"/>
        <v>35.920843365586336</v>
      </c>
      <c r="O498" s="30">
        <f t="shared" ref="O498:O544" si="56">L498*D498*0.5</f>
        <v>69.321686731172676</v>
      </c>
      <c r="P498" s="14">
        <f>(NO1_15min!B242)*D498*0.25</f>
        <v>0</v>
      </c>
    </row>
    <row r="499" spans="1:16" x14ac:dyDescent="0.25">
      <c r="A499" s="1" t="s">
        <v>158</v>
      </c>
      <c r="B499" s="4">
        <f t="shared" si="55"/>
        <v>40868.520833333212</v>
      </c>
      <c r="C499" s="4">
        <f t="shared" si="51"/>
        <v>40868.531249999876</v>
      </c>
      <c r="D499" s="5">
        <v>2.6</v>
      </c>
      <c r="E499" s="5">
        <v>1.7</v>
      </c>
      <c r="F499" s="5">
        <f t="shared" si="52"/>
        <v>1.6370370370370364</v>
      </c>
      <c r="L499" s="27">
        <f>VLOOKUP(B499,'SP1 Prices Hour'!$C$2:$D$73,2)</f>
        <v>49.515490522266198</v>
      </c>
      <c r="M499" s="27">
        <f t="shared" si="53"/>
        <v>33.29006883947303</v>
      </c>
      <c r="O499" s="30">
        <f t="shared" si="56"/>
        <v>64.370137678946065</v>
      </c>
      <c r="P499" s="14">
        <f>(NO1_15min!B243)*D499*0.25</f>
        <v>0</v>
      </c>
    </row>
    <row r="500" spans="1:16" x14ac:dyDescent="0.25">
      <c r="A500" s="1" t="s">
        <v>158</v>
      </c>
      <c r="B500" s="4">
        <f t="shared" si="55"/>
        <v>40868.531249999876</v>
      </c>
      <c r="C500" s="4">
        <f t="shared" si="51"/>
        <v>40868.541666666541</v>
      </c>
      <c r="D500" s="5">
        <v>2.4</v>
      </c>
      <c r="E500" s="5">
        <v>1.6</v>
      </c>
      <c r="F500" s="5">
        <f t="shared" si="52"/>
        <v>1.4222222222222216</v>
      </c>
      <c r="L500" s="27">
        <f>VLOOKUP(B500,'SP1 Prices Hour'!$C$2:$D$73,2)</f>
        <v>49.515490522266198</v>
      </c>
      <c r="M500" s="27">
        <f t="shared" si="53"/>
        <v>30.669294313359718</v>
      </c>
      <c r="O500" s="30">
        <f t="shared" si="56"/>
        <v>59.418588626719433</v>
      </c>
      <c r="P500" s="14">
        <f>(NO1_15min!B244)*D500*0.25</f>
        <v>0</v>
      </c>
    </row>
    <row r="501" spans="1:16" x14ac:dyDescent="0.25">
      <c r="A501" s="1" t="s">
        <v>158</v>
      </c>
      <c r="B501" s="4">
        <f t="shared" si="55"/>
        <v>40868.541666666541</v>
      </c>
      <c r="C501" s="4">
        <f t="shared" si="51"/>
        <v>40868.552083333205</v>
      </c>
      <c r="D501" s="5">
        <v>3</v>
      </c>
      <c r="E501" s="5">
        <v>1.9</v>
      </c>
      <c r="F501" s="5">
        <f t="shared" si="52"/>
        <v>2.1111111111111103</v>
      </c>
      <c r="L501" s="27">
        <f>VLOOKUP(B501,'SP1 Prices Hour'!$C$2:$D$73,2)</f>
        <v>49.515490522266198</v>
      </c>
      <c r="M501" s="27">
        <f t="shared" si="53"/>
        <v>38.561617891699647</v>
      </c>
      <c r="O501" s="30">
        <f t="shared" si="56"/>
        <v>74.273235783399301</v>
      </c>
      <c r="P501" s="14">
        <f>(NO1_15min!B245)*D501*0.25</f>
        <v>0</v>
      </c>
    </row>
    <row r="502" spans="1:16" x14ac:dyDescent="0.25">
      <c r="A502" s="1" t="s">
        <v>158</v>
      </c>
      <c r="B502" s="4">
        <f t="shared" si="55"/>
        <v>40868.552083333205</v>
      </c>
      <c r="C502" s="4">
        <f t="shared" si="51"/>
        <v>40868.562499999869</v>
      </c>
      <c r="D502" s="5">
        <v>2.8</v>
      </c>
      <c r="E502" s="5">
        <v>1.8</v>
      </c>
      <c r="F502" s="5">
        <f t="shared" si="52"/>
        <v>1.8666666666666658</v>
      </c>
      <c r="L502" s="27">
        <f>VLOOKUP(B502,'SP1 Prices Hour'!$C$2:$D$73,2)</f>
        <v>48.9122854166271</v>
      </c>
      <c r="M502" s="27">
        <f t="shared" si="53"/>
        <v>35.498599791638966</v>
      </c>
      <c r="O502" s="30">
        <f t="shared" si="56"/>
        <v>68.477199583277937</v>
      </c>
      <c r="P502" s="14">
        <f>(NO1_15min!B246)*D502*0.25</f>
        <v>0</v>
      </c>
    </row>
    <row r="503" spans="1:16" x14ac:dyDescent="0.25">
      <c r="A503" s="1" t="s">
        <v>158</v>
      </c>
      <c r="B503" s="4">
        <f t="shared" si="55"/>
        <v>40868.562499999869</v>
      </c>
      <c r="C503" s="4">
        <f t="shared" si="51"/>
        <v>40868.572916666533</v>
      </c>
      <c r="D503" s="5">
        <v>2.6</v>
      </c>
      <c r="E503" s="5">
        <v>1.7</v>
      </c>
      <c r="F503" s="5">
        <f t="shared" si="52"/>
        <v>1.6370370370370364</v>
      </c>
      <c r="L503" s="27">
        <f>VLOOKUP(B503,'SP1 Prices Hour'!$C$2:$D$73,2)</f>
        <v>48.9122854166271</v>
      </c>
      <c r="M503" s="27">
        <f t="shared" si="53"/>
        <v>32.897985520807616</v>
      </c>
      <c r="O503" s="30">
        <f t="shared" si="56"/>
        <v>63.585971041615231</v>
      </c>
      <c r="P503" s="14">
        <f>(NO1_15min!B247)*D503*0.25</f>
        <v>0</v>
      </c>
    </row>
    <row r="504" spans="1:16" x14ac:dyDescent="0.25">
      <c r="A504" s="1" t="s">
        <v>158</v>
      </c>
      <c r="B504" s="4">
        <f t="shared" si="55"/>
        <v>40868.572916666533</v>
      </c>
      <c r="C504" s="4">
        <f t="shared" si="51"/>
        <v>40868.583333333198</v>
      </c>
      <c r="D504" s="5">
        <v>2.4</v>
      </c>
      <c r="E504" s="5">
        <v>1.6</v>
      </c>
      <c r="F504" s="5">
        <f t="shared" si="52"/>
        <v>1.4222222222222216</v>
      </c>
      <c r="L504" s="27">
        <f>VLOOKUP(B504,'SP1 Prices Hour'!$C$2:$D$73,2)</f>
        <v>48.9122854166271</v>
      </c>
      <c r="M504" s="27">
        <f t="shared" si="53"/>
        <v>30.30737124997626</v>
      </c>
      <c r="O504" s="30">
        <f t="shared" si="56"/>
        <v>58.694742499952518</v>
      </c>
      <c r="P504" s="14">
        <f>(NO1_15min!B248)*D504*0.25</f>
        <v>0</v>
      </c>
    </row>
    <row r="505" spans="1:16" x14ac:dyDescent="0.25">
      <c r="A505" s="1" t="s">
        <v>158</v>
      </c>
      <c r="B505" s="4">
        <f t="shared" si="55"/>
        <v>40868.583333333198</v>
      </c>
      <c r="C505" s="4">
        <f t="shared" si="51"/>
        <v>40868.593749999862</v>
      </c>
      <c r="D505" s="5">
        <v>3</v>
      </c>
      <c r="E505" s="5">
        <v>1.9</v>
      </c>
      <c r="F505" s="5">
        <f t="shared" si="52"/>
        <v>2.1111111111111103</v>
      </c>
      <c r="L505" s="27">
        <f>VLOOKUP(B505,'SP1 Prices Hour'!$C$2:$D$73,2)</f>
        <v>48.9122854166271</v>
      </c>
      <c r="M505" s="27">
        <f t="shared" si="53"/>
        <v>38.109214062470322</v>
      </c>
      <c r="O505" s="30">
        <f t="shared" si="56"/>
        <v>73.36842812494065</v>
      </c>
      <c r="P505" s="14">
        <f>(NO1_15min!B249)*D505*0.25</f>
        <v>0</v>
      </c>
    </row>
    <row r="506" spans="1:16" x14ac:dyDescent="0.25">
      <c r="A506" s="1" t="s">
        <v>158</v>
      </c>
      <c r="B506" s="4">
        <f t="shared" si="55"/>
        <v>40868.593749999862</v>
      </c>
      <c r="C506" s="4">
        <f t="shared" si="51"/>
        <v>40868.604166666526</v>
      </c>
      <c r="D506" s="5">
        <v>2.8</v>
      </c>
      <c r="E506" s="5">
        <v>1.8</v>
      </c>
      <c r="F506" s="5">
        <f t="shared" si="52"/>
        <v>1.8666666666666658</v>
      </c>
      <c r="L506" s="27">
        <f>VLOOKUP(B506,'SP1 Prices Hour'!$C$2:$D$73,2)</f>
        <v>49.079693162544601</v>
      </c>
      <c r="M506" s="27">
        <f t="shared" si="53"/>
        <v>35.615785213781216</v>
      </c>
      <c r="O506" s="30">
        <f t="shared" si="56"/>
        <v>68.711570427562435</v>
      </c>
      <c r="P506" s="14">
        <f>(NO1_15min!B250)*D506*0.25</f>
        <v>0</v>
      </c>
    </row>
    <row r="507" spans="1:16" x14ac:dyDescent="0.25">
      <c r="A507" s="1" t="s">
        <v>158</v>
      </c>
      <c r="B507" s="4">
        <f t="shared" si="55"/>
        <v>40868.604166666526</v>
      </c>
      <c r="C507" s="4">
        <f t="shared" si="51"/>
        <v>40868.61458333319</v>
      </c>
      <c r="D507" s="5">
        <v>2.6</v>
      </c>
      <c r="E507" s="5">
        <v>1.7</v>
      </c>
      <c r="F507" s="5">
        <f t="shared" si="52"/>
        <v>1.6370370370370364</v>
      </c>
      <c r="L507" s="27">
        <f>VLOOKUP(B507,'SP1 Prices Hour'!$C$2:$D$73,2)</f>
        <v>49.079693162544601</v>
      </c>
      <c r="M507" s="27">
        <f t="shared" si="53"/>
        <v>33.006800555653996</v>
      </c>
      <c r="O507" s="30">
        <f t="shared" si="56"/>
        <v>63.803601111307984</v>
      </c>
      <c r="P507" s="14">
        <f>(NO1_15min!B251)*D507*0.25</f>
        <v>0</v>
      </c>
    </row>
    <row r="508" spans="1:16" x14ac:dyDescent="0.25">
      <c r="A508" s="1" t="s">
        <v>158</v>
      </c>
      <c r="B508" s="4">
        <f t="shared" si="55"/>
        <v>40868.61458333319</v>
      </c>
      <c r="C508" s="4">
        <f t="shared" si="51"/>
        <v>40868.624999999854</v>
      </c>
      <c r="D508" s="5">
        <v>2.4</v>
      </c>
      <c r="E508" s="5">
        <v>1.6</v>
      </c>
      <c r="F508" s="5">
        <f t="shared" si="52"/>
        <v>1.4222222222222216</v>
      </c>
      <c r="L508" s="27">
        <f>VLOOKUP(B508,'SP1 Prices Hour'!$C$2:$D$73,2)</f>
        <v>49.079693162544601</v>
      </c>
      <c r="M508" s="27">
        <f t="shared" si="53"/>
        <v>30.40781589752676</v>
      </c>
      <c r="O508" s="30">
        <f t="shared" si="56"/>
        <v>58.895631795053518</v>
      </c>
      <c r="P508" s="14">
        <f>(NO1_15min!B252)*D508*0.25</f>
        <v>0</v>
      </c>
    </row>
    <row r="509" spans="1:16" x14ac:dyDescent="0.25">
      <c r="A509" s="1" t="s">
        <v>158</v>
      </c>
      <c r="B509" s="4">
        <f t="shared" si="55"/>
        <v>40868.624999999854</v>
      </c>
      <c r="C509" s="4">
        <f t="shared" si="51"/>
        <v>40868.635416666519</v>
      </c>
      <c r="D509" s="5">
        <v>3</v>
      </c>
      <c r="E509" s="5">
        <v>1.9</v>
      </c>
      <c r="F509" s="5">
        <f t="shared" si="52"/>
        <v>2.1111111111111103</v>
      </c>
      <c r="L509" s="27">
        <f>VLOOKUP(B509,'SP1 Prices Hour'!$C$2:$D$73,2)</f>
        <v>49.079693162544601</v>
      </c>
      <c r="M509" s="27">
        <f t="shared" si="53"/>
        <v>38.234769871908448</v>
      </c>
      <c r="O509" s="30">
        <f t="shared" si="56"/>
        <v>73.619539743816901</v>
      </c>
      <c r="P509" s="14">
        <f>(NO1_15min!B253)*D509*0.25</f>
        <v>0</v>
      </c>
    </row>
    <row r="510" spans="1:16" x14ac:dyDescent="0.25">
      <c r="A510" s="1" t="s">
        <v>158</v>
      </c>
      <c r="B510" s="4">
        <f t="shared" si="55"/>
        <v>40868.635416666519</v>
      </c>
      <c r="C510" s="4">
        <f t="shared" si="51"/>
        <v>40868.645833333183</v>
      </c>
      <c r="D510" s="5">
        <v>2.8</v>
      </c>
      <c r="E510" s="5">
        <v>1.8</v>
      </c>
      <c r="F510" s="5">
        <f t="shared" si="52"/>
        <v>1.8666666666666658</v>
      </c>
      <c r="L510" s="27">
        <f>VLOOKUP(B510,'SP1 Prices Hour'!$C$2:$D$73,2)</f>
        <v>51.344433933900298</v>
      </c>
      <c r="M510" s="27">
        <f t="shared" si="53"/>
        <v>37.201103753730202</v>
      </c>
      <c r="O510" s="30">
        <f t="shared" si="56"/>
        <v>71.882207507460407</v>
      </c>
      <c r="P510" s="14">
        <f>(NO1_15min!B254)*D510*0.25</f>
        <v>0</v>
      </c>
    </row>
    <row r="511" spans="1:16" x14ac:dyDescent="0.25">
      <c r="A511" s="1" t="s">
        <v>158</v>
      </c>
      <c r="B511" s="4">
        <f t="shared" si="55"/>
        <v>40868.645833333183</v>
      </c>
      <c r="C511" s="4">
        <f t="shared" si="51"/>
        <v>40868.656249999847</v>
      </c>
      <c r="D511" s="5">
        <v>2.6</v>
      </c>
      <c r="E511" s="5">
        <v>1.7</v>
      </c>
      <c r="F511" s="5">
        <f t="shared" si="52"/>
        <v>1.6370370370370364</v>
      </c>
      <c r="L511" s="27">
        <f>VLOOKUP(B511,'SP1 Prices Hour'!$C$2:$D$73,2)</f>
        <v>51.344433933900298</v>
      </c>
      <c r="M511" s="27">
        <f t="shared" si="53"/>
        <v>34.4788820570352</v>
      </c>
      <c r="O511" s="30">
        <f t="shared" si="56"/>
        <v>66.747764114070392</v>
      </c>
      <c r="P511" s="14">
        <f>(NO1_15min!B255)*D511*0.25</f>
        <v>0</v>
      </c>
    </row>
    <row r="512" spans="1:16" x14ac:dyDescent="0.25">
      <c r="A512" s="1" t="s">
        <v>158</v>
      </c>
      <c r="B512" s="4">
        <f>B511+TIME(0,15,0)</f>
        <v>40868.656249999847</v>
      </c>
      <c r="C512" s="4">
        <f t="shared" si="51"/>
        <v>40868.666666666511</v>
      </c>
      <c r="D512" s="5">
        <v>2.4</v>
      </c>
      <c r="E512" s="5">
        <v>1.6</v>
      </c>
      <c r="F512" s="5">
        <f t="shared" si="52"/>
        <v>1.4222222222222216</v>
      </c>
      <c r="L512" s="27">
        <f>VLOOKUP(B512,'SP1 Prices Hour'!$C$2:$D$73,2)</f>
        <v>51.344433933900298</v>
      </c>
      <c r="M512" s="27">
        <f t="shared" si="53"/>
        <v>31.766660360340179</v>
      </c>
      <c r="O512" s="30">
        <f t="shared" si="56"/>
        <v>61.613320720680356</v>
      </c>
      <c r="P512" s="14">
        <f>(NO1_15min!B256)*D512*0.25</f>
        <v>0</v>
      </c>
    </row>
    <row r="513" spans="1:16" x14ac:dyDescent="0.25">
      <c r="A513" s="1" t="s">
        <v>158</v>
      </c>
      <c r="B513" s="4">
        <f t="shared" ref="B513:B529" si="57">B512+TIME(0,15,0)</f>
        <v>40868.666666666511</v>
      </c>
      <c r="C513" s="4">
        <f t="shared" si="51"/>
        <v>40868.677083333176</v>
      </c>
      <c r="D513" s="5">
        <v>3</v>
      </c>
      <c r="E513" s="5">
        <v>1.9</v>
      </c>
      <c r="F513" s="5">
        <f t="shared" si="52"/>
        <v>2.1111111111111103</v>
      </c>
      <c r="L513" s="27">
        <f>VLOOKUP(B513,'SP1 Prices Hour'!$C$2:$D$73,2)</f>
        <v>51.344433933900298</v>
      </c>
      <c r="M513" s="27">
        <f t="shared" si="53"/>
        <v>39.933325450425222</v>
      </c>
      <c r="O513" s="30">
        <f t="shared" si="56"/>
        <v>77.016650900850451</v>
      </c>
      <c r="P513" s="14">
        <f>(NO1_15min!B257)*D513*0.25</f>
        <v>0</v>
      </c>
    </row>
    <row r="514" spans="1:16" x14ac:dyDescent="0.25">
      <c r="A514" s="1" t="s">
        <v>158</v>
      </c>
      <c r="B514" s="4">
        <f t="shared" si="57"/>
        <v>40868.677083333176</v>
      </c>
      <c r="C514" s="4">
        <f t="shared" ref="C514:C544" si="58">B514+TIME(0,15,0)</f>
        <v>40868.68749999984</v>
      </c>
      <c r="D514" s="5">
        <v>2.8</v>
      </c>
      <c r="E514" s="5">
        <v>1.8</v>
      </c>
      <c r="F514" s="5">
        <f t="shared" ref="F514:F544" si="59">E514*(D514/$I$49)</f>
        <v>1.8666666666666658</v>
      </c>
      <c r="L514" s="27">
        <f>VLOOKUP(B514,'SP1 Prices Hour'!$C$2:$D$73,2)</f>
        <v>54.893103433438199</v>
      </c>
      <c r="M514" s="27">
        <f t="shared" ref="M514:M544" si="60">D514*(L514+E514)*0.25</f>
        <v>39.685172403406732</v>
      </c>
      <c r="O514" s="30">
        <f t="shared" si="56"/>
        <v>76.850344806813467</v>
      </c>
      <c r="P514" s="14">
        <f>(NO1_15min!B258)*D514*0.25</f>
        <v>0</v>
      </c>
    </row>
    <row r="515" spans="1:16" x14ac:dyDescent="0.25">
      <c r="A515" s="1" t="s">
        <v>158</v>
      </c>
      <c r="B515" s="4">
        <f t="shared" si="57"/>
        <v>40868.68749999984</v>
      </c>
      <c r="C515" s="4">
        <f t="shared" si="58"/>
        <v>40868.697916666504</v>
      </c>
      <c r="D515" s="5">
        <v>2.6</v>
      </c>
      <c r="E515" s="5">
        <v>1.7</v>
      </c>
      <c r="F515" s="5">
        <f t="shared" si="59"/>
        <v>1.6370370370370364</v>
      </c>
      <c r="L515" s="27">
        <f>VLOOKUP(B515,'SP1 Prices Hour'!$C$2:$D$73,2)</f>
        <v>54.893103433438199</v>
      </c>
      <c r="M515" s="27">
        <f t="shared" si="60"/>
        <v>36.785517231734829</v>
      </c>
      <c r="O515" s="30">
        <f t="shared" si="56"/>
        <v>71.361034463469665</v>
      </c>
      <c r="P515" s="14">
        <f>(NO1_15min!B259)*D515*0.25</f>
        <v>0</v>
      </c>
    </row>
    <row r="516" spans="1:16" x14ac:dyDescent="0.25">
      <c r="A516" s="1" t="s">
        <v>158</v>
      </c>
      <c r="B516" s="4">
        <f t="shared" si="57"/>
        <v>40868.697916666504</v>
      </c>
      <c r="C516" s="4">
        <f t="shared" si="58"/>
        <v>40868.708333333168</v>
      </c>
      <c r="D516" s="5">
        <v>2.4</v>
      </c>
      <c r="E516" s="5">
        <v>1.6</v>
      </c>
      <c r="F516" s="5">
        <f t="shared" si="59"/>
        <v>1.4222222222222216</v>
      </c>
      <c r="L516" s="27">
        <f>VLOOKUP(B516,'SP1 Prices Hour'!$C$2:$D$73,2)</f>
        <v>54.893103433438199</v>
      </c>
      <c r="M516" s="27">
        <f t="shared" si="60"/>
        <v>33.895862060062917</v>
      </c>
      <c r="O516" s="30">
        <f t="shared" si="56"/>
        <v>65.871724120125833</v>
      </c>
      <c r="P516" s="14">
        <f>(NO1_15min!B260)*D516*0.25</f>
        <v>0</v>
      </c>
    </row>
    <row r="517" spans="1:16" x14ac:dyDescent="0.25">
      <c r="A517" s="1" t="s">
        <v>158</v>
      </c>
      <c r="B517" s="4">
        <f t="shared" si="57"/>
        <v>40868.708333333168</v>
      </c>
      <c r="C517" s="4">
        <f t="shared" si="58"/>
        <v>40868.718749999833</v>
      </c>
      <c r="D517" s="5">
        <v>3</v>
      </c>
      <c r="E517" s="5">
        <v>1.9</v>
      </c>
      <c r="F517" s="5">
        <f t="shared" si="59"/>
        <v>2.1111111111111103</v>
      </c>
      <c r="L517" s="27">
        <f>VLOOKUP(B517,'SP1 Prices Hour'!$C$2:$D$73,2)</f>
        <v>54.893103433438199</v>
      </c>
      <c r="M517" s="27">
        <f t="shared" si="60"/>
        <v>42.594827575078646</v>
      </c>
      <c r="O517" s="30">
        <f t="shared" si="56"/>
        <v>82.339655150157299</v>
      </c>
      <c r="P517" s="14">
        <f>(NO1_15min!B261)*D517*0.25</f>
        <v>0</v>
      </c>
    </row>
    <row r="518" spans="1:16" x14ac:dyDescent="0.25">
      <c r="A518" s="1" t="s">
        <v>158</v>
      </c>
      <c r="B518" s="4">
        <f t="shared" si="57"/>
        <v>40868.718749999833</v>
      </c>
      <c r="C518" s="4">
        <f t="shared" si="58"/>
        <v>40868.729166666497</v>
      </c>
      <c r="D518" s="5">
        <v>2.8</v>
      </c>
      <c r="E518" s="5">
        <v>1.8</v>
      </c>
      <c r="F518" s="5">
        <f t="shared" si="59"/>
        <v>1.8666666666666658</v>
      </c>
      <c r="L518" s="27">
        <f>VLOOKUP(B518,'SP1 Prices Hour'!$C$2:$D$73,2)</f>
        <v>58.238881549299499</v>
      </c>
      <c r="M518" s="27">
        <f t="shared" si="60"/>
        <v>42.027217084509644</v>
      </c>
      <c r="O518" s="30">
        <f t="shared" si="56"/>
        <v>81.534434169019292</v>
      </c>
      <c r="P518" s="14">
        <f>(NO1_15min!B262)*D518*0.25</f>
        <v>0</v>
      </c>
    </row>
    <row r="519" spans="1:16" x14ac:dyDescent="0.25">
      <c r="A519" s="1" t="s">
        <v>158</v>
      </c>
      <c r="B519" s="4">
        <f t="shared" si="57"/>
        <v>40868.729166666497</v>
      </c>
      <c r="C519" s="4">
        <f t="shared" si="58"/>
        <v>40868.739583333161</v>
      </c>
      <c r="D519" s="5">
        <v>2.6</v>
      </c>
      <c r="E519" s="5">
        <v>1.7</v>
      </c>
      <c r="F519" s="5">
        <f t="shared" si="59"/>
        <v>1.6370370370370364</v>
      </c>
      <c r="L519" s="27">
        <f>VLOOKUP(B519,'SP1 Prices Hour'!$C$2:$D$73,2)</f>
        <v>58.238881549299499</v>
      </c>
      <c r="M519" s="27">
        <f t="shared" si="60"/>
        <v>38.960273007044677</v>
      </c>
      <c r="O519" s="30">
        <f t="shared" si="56"/>
        <v>75.710546014089346</v>
      </c>
      <c r="P519" s="14">
        <f>(NO1_15min!B263)*D519*0.25</f>
        <v>0</v>
      </c>
    </row>
    <row r="520" spans="1:16" x14ac:dyDescent="0.25">
      <c r="A520" s="1" t="s">
        <v>158</v>
      </c>
      <c r="B520" s="4">
        <f t="shared" si="57"/>
        <v>40868.739583333161</v>
      </c>
      <c r="C520" s="4">
        <f t="shared" si="58"/>
        <v>40868.749999999825</v>
      </c>
      <c r="D520" s="5">
        <v>2.4</v>
      </c>
      <c r="E520" s="5">
        <v>1.6</v>
      </c>
      <c r="F520" s="5">
        <f t="shared" si="59"/>
        <v>1.4222222222222216</v>
      </c>
      <c r="L520" s="27">
        <f>VLOOKUP(B520,'SP1 Prices Hour'!$C$2:$D$73,2)</f>
        <v>58.238881549299499</v>
      </c>
      <c r="M520" s="27">
        <f t="shared" si="60"/>
        <v>35.9033289295797</v>
      </c>
      <c r="O520" s="30">
        <f t="shared" si="56"/>
        <v>69.886657859159399</v>
      </c>
      <c r="P520" s="14">
        <f>(NO1_15min!B264)*D520*0.25</f>
        <v>0</v>
      </c>
    </row>
    <row r="521" spans="1:16" x14ac:dyDescent="0.25">
      <c r="A521" s="1" t="s">
        <v>158</v>
      </c>
      <c r="B521" s="4">
        <f t="shared" si="57"/>
        <v>40868.749999999825</v>
      </c>
      <c r="C521" s="4">
        <f t="shared" si="58"/>
        <v>40868.76041666649</v>
      </c>
      <c r="D521" s="5">
        <v>3</v>
      </c>
      <c r="E521" s="5">
        <v>1.9</v>
      </c>
      <c r="F521" s="5">
        <f t="shared" si="59"/>
        <v>2.1111111111111103</v>
      </c>
      <c r="L521" s="27">
        <f>VLOOKUP(B521,'SP1 Prices Hour'!$C$2:$D$73,2)</f>
        <v>58.238881549299499</v>
      </c>
      <c r="M521" s="27">
        <f t="shared" si="60"/>
        <v>45.104161161974623</v>
      </c>
      <c r="O521" s="30">
        <f t="shared" si="56"/>
        <v>87.358322323949253</v>
      </c>
      <c r="P521" s="14">
        <f>(NO1_15min!B265)*D521*0.25</f>
        <v>0</v>
      </c>
    </row>
    <row r="522" spans="1:16" x14ac:dyDescent="0.25">
      <c r="A522" s="1" t="s">
        <v>158</v>
      </c>
      <c r="B522" s="4">
        <f t="shared" si="57"/>
        <v>40868.76041666649</v>
      </c>
      <c r="C522" s="4">
        <f t="shared" si="58"/>
        <v>40868.770833333154</v>
      </c>
      <c r="D522" s="5">
        <v>2.8</v>
      </c>
      <c r="E522" s="5">
        <v>1.8</v>
      </c>
      <c r="F522" s="5">
        <f t="shared" si="59"/>
        <v>1.8666666666666658</v>
      </c>
      <c r="L522" s="27">
        <f>VLOOKUP(B522,'SP1 Prices Hour'!$C$2:$D$73,2)</f>
        <v>54.633206887334403</v>
      </c>
      <c r="M522" s="27">
        <f t="shared" si="60"/>
        <v>39.503244821134075</v>
      </c>
      <c r="O522" s="30">
        <f t="shared" si="56"/>
        <v>76.486489642268154</v>
      </c>
      <c r="P522" s="14">
        <f>(NO1_15min!B266)*D522*0.25</f>
        <v>0</v>
      </c>
    </row>
    <row r="523" spans="1:16" x14ac:dyDescent="0.25">
      <c r="A523" s="1" t="s">
        <v>158</v>
      </c>
      <c r="B523" s="4">
        <f t="shared" si="57"/>
        <v>40868.770833333154</v>
      </c>
      <c r="C523" s="4">
        <f t="shared" si="58"/>
        <v>40868.781249999818</v>
      </c>
      <c r="D523" s="5">
        <v>2.6</v>
      </c>
      <c r="E523" s="5">
        <v>1.7</v>
      </c>
      <c r="F523" s="5">
        <f t="shared" si="59"/>
        <v>1.6370370370370364</v>
      </c>
      <c r="L523" s="27">
        <f>VLOOKUP(B523,'SP1 Prices Hour'!$C$2:$D$73,2)</f>
        <v>54.633206887334403</v>
      </c>
      <c r="M523" s="27">
        <f t="shared" si="60"/>
        <v>36.616584476767365</v>
      </c>
      <c r="O523" s="30">
        <f t="shared" si="56"/>
        <v>71.023168953534721</v>
      </c>
      <c r="P523" s="14">
        <f>(NO1_15min!B267)*D523*0.25</f>
        <v>0</v>
      </c>
    </row>
    <row r="524" spans="1:16" x14ac:dyDescent="0.25">
      <c r="A524" s="1" t="s">
        <v>158</v>
      </c>
      <c r="B524" s="4">
        <f t="shared" si="57"/>
        <v>40868.781249999818</v>
      </c>
      <c r="C524" s="4">
        <f t="shared" si="58"/>
        <v>40868.791666666482</v>
      </c>
      <c r="D524" s="5">
        <v>2.4</v>
      </c>
      <c r="E524" s="5">
        <v>1.6</v>
      </c>
      <c r="F524" s="5">
        <f t="shared" si="59"/>
        <v>1.4222222222222216</v>
      </c>
      <c r="L524" s="27">
        <f>VLOOKUP(B524,'SP1 Prices Hour'!$C$2:$D$73,2)</f>
        <v>54.633206887334403</v>
      </c>
      <c r="M524" s="27">
        <f t="shared" si="60"/>
        <v>33.739924132400638</v>
      </c>
      <c r="O524" s="30">
        <f t="shared" si="56"/>
        <v>65.559848264801275</v>
      </c>
      <c r="P524" s="14">
        <f>(NO1_15min!B268)*D524*0.25</f>
        <v>0</v>
      </c>
    </row>
    <row r="525" spans="1:16" x14ac:dyDescent="0.25">
      <c r="A525" s="1" t="s">
        <v>158</v>
      </c>
      <c r="B525" s="4">
        <f t="shared" si="57"/>
        <v>40868.791666666482</v>
      </c>
      <c r="C525" s="4">
        <f t="shared" si="58"/>
        <v>40868.802083333147</v>
      </c>
      <c r="D525" s="5">
        <v>3</v>
      </c>
      <c r="E525" s="5">
        <v>1.9</v>
      </c>
      <c r="F525" s="5">
        <f t="shared" si="59"/>
        <v>2.1111111111111103</v>
      </c>
      <c r="L525" s="27">
        <f>VLOOKUP(B525,'SP1 Prices Hour'!$C$2:$D$73,2)</f>
        <v>54.633206887334403</v>
      </c>
      <c r="M525" s="27">
        <f t="shared" si="60"/>
        <v>42.399905165500797</v>
      </c>
      <c r="O525" s="30">
        <f t="shared" si="56"/>
        <v>81.949810331001601</v>
      </c>
      <c r="P525" s="14">
        <f>(NO1_15min!B269)*D525*0.25</f>
        <v>0</v>
      </c>
    </row>
    <row r="526" spans="1:16" x14ac:dyDescent="0.25">
      <c r="A526" s="1" t="s">
        <v>158</v>
      </c>
      <c r="B526" s="4">
        <f t="shared" si="57"/>
        <v>40868.802083333147</v>
      </c>
      <c r="C526" s="4">
        <f t="shared" si="58"/>
        <v>40868.812499999811</v>
      </c>
      <c r="D526" s="5">
        <v>2.8</v>
      </c>
      <c r="E526" s="5">
        <v>1.8</v>
      </c>
      <c r="F526" s="5">
        <f t="shared" si="59"/>
        <v>1.8666666666666658</v>
      </c>
      <c r="L526" s="27">
        <f>VLOOKUP(B526,'SP1 Prices Hour'!$C$2:$D$73,2)</f>
        <v>50.924755354852103</v>
      </c>
      <c r="M526" s="27">
        <f t="shared" si="60"/>
        <v>36.907328748396466</v>
      </c>
      <c r="O526" s="30">
        <f t="shared" si="56"/>
        <v>71.294657496792937</v>
      </c>
      <c r="P526" s="14">
        <f>(NO1_15min!B270)*D526*0.25</f>
        <v>0</v>
      </c>
    </row>
    <row r="527" spans="1:16" x14ac:dyDescent="0.25">
      <c r="A527" s="1" t="s">
        <v>158</v>
      </c>
      <c r="B527" s="4">
        <f t="shared" si="57"/>
        <v>40868.812499999811</v>
      </c>
      <c r="C527" s="4">
        <f t="shared" si="58"/>
        <v>40868.822916666475</v>
      </c>
      <c r="D527" s="5">
        <v>2.6</v>
      </c>
      <c r="E527" s="5">
        <v>1.7</v>
      </c>
      <c r="F527" s="5">
        <f t="shared" si="59"/>
        <v>1.6370370370370364</v>
      </c>
      <c r="L527" s="27">
        <f>VLOOKUP(B527,'SP1 Prices Hour'!$C$2:$D$73,2)</f>
        <v>50.924755354852103</v>
      </c>
      <c r="M527" s="27">
        <f t="shared" si="60"/>
        <v>34.206090980653869</v>
      </c>
      <c r="O527" s="30">
        <f t="shared" si="56"/>
        <v>66.20218196130773</v>
      </c>
      <c r="P527" s="14">
        <f>(NO1_15min!B271)*D527*0.25</f>
        <v>0</v>
      </c>
    </row>
    <row r="528" spans="1:16" x14ac:dyDescent="0.25">
      <c r="A528" s="1" t="s">
        <v>158</v>
      </c>
      <c r="B528" s="4">
        <f t="shared" si="57"/>
        <v>40868.822916666475</v>
      </c>
      <c r="C528" s="4">
        <f t="shared" si="58"/>
        <v>40868.833333333139</v>
      </c>
      <c r="D528" s="5">
        <v>2.4</v>
      </c>
      <c r="E528" s="5">
        <v>1.6</v>
      </c>
      <c r="F528" s="5">
        <f t="shared" si="59"/>
        <v>1.4222222222222216</v>
      </c>
      <c r="L528" s="27">
        <f>VLOOKUP(B528,'SP1 Prices Hour'!$C$2:$D$73,2)</f>
        <v>50.924755354852103</v>
      </c>
      <c r="M528" s="27">
        <f t="shared" si="60"/>
        <v>31.514853212911262</v>
      </c>
      <c r="O528" s="30">
        <f t="shared" si="56"/>
        <v>61.109706425822523</v>
      </c>
      <c r="P528" s="14">
        <f>(NO1_15min!B272)*D528*0.25</f>
        <v>0</v>
      </c>
    </row>
    <row r="529" spans="1:16" x14ac:dyDescent="0.25">
      <c r="A529" s="1" t="s">
        <v>158</v>
      </c>
      <c r="B529" s="4">
        <f t="shared" si="57"/>
        <v>40868.833333333139</v>
      </c>
      <c r="C529" s="4">
        <f t="shared" si="58"/>
        <v>40868.843749999804</v>
      </c>
      <c r="D529" s="5">
        <v>3</v>
      </c>
      <c r="E529" s="5">
        <v>1.9</v>
      </c>
      <c r="F529" s="5">
        <f t="shared" si="59"/>
        <v>2.1111111111111103</v>
      </c>
      <c r="L529" s="27">
        <f>VLOOKUP(B529,'SP1 Prices Hour'!$C$2:$D$73,2)</f>
        <v>50.924755354852103</v>
      </c>
      <c r="M529" s="27">
        <f t="shared" si="60"/>
        <v>39.618566516139076</v>
      </c>
      <c r="O529" s="30">
        <f t="shared" si="56"/>
        <v>76.387133032278157</v>
      </c>
      <c r="P529" s="14">
        <f>(NO1_15min!B273)*D529*0.25</f>
        <v>0</v>
      </c>
    </row>
    <row r="530" spans="1:16" x14ac:dyDescent="0.25">
      <c r="A530" s="1" t="s">
        <v>158</v>
      </c>
      <c r="B530" s="4">
        <f>B529+TIME(0,15,0)</f>
        <v>40868.843749999804</v>
      </c>
      <c r="C530" s="4">
        <f t="shared" si="58"/>
        <v>40868.854166666468</v>
      </c>
      <c r="D530" s="5">
        <v>2.8</v>
      </c>
      <c r="E530" s="5">
        <v>1.8</v>
      </c>
      <c r="F530" s="5">
        <f t="shared" si="59"/>
        <v>1.8666666666666658</v>
      </c>
      <c r="L530" s="27">
        <f>VLOOKUP(B530,'SP1 Prices Hour'!$C$2:$D$73,2)</f>
        <v>47.244640483379001</v>
      </c>
      <c r="M530" s="27">
        <f t="shared" si="60"/>
        <v>34.331248338365299</v>
      </c>
      <c r="O530" s="30">
        <f t="shared" si="56"/>
        <v>66.142496676730602</v>
      </c>
      <c r="P530" s="14">
        <f>(NO1_15min!B274)*D530*0.25</f>
        <v>0</v>
      </c>
    </row>
    <row r="531" spans="1:16" x14ac:dyDescent="0.25">
      <c r="A531" s="1" t="s">
        <v>158</v>
      </c>
      <c r="B531" s="4">
        <f t="shared" ref="B531:B544" si="61">B530+TIME(0,15,0)</f>
        <v>40868.854166666468</v>
      </c>
      <c r="C531" s="4">
        <f t="shared" si="58"/>
        <v>40868.864583333132</v>
      </c>
      <c r="D531" s="5">
        <v>2.6</v>
      </c>
      <c r="E531" s="5">
        <v>1.7</v>
      </c>
      <c r="F531" s="5">
        <f t="shared" si="59"/>
        <v>1.6370370370370364</v>
      </c>
      <c r="L531" s="27">
        <f>VLOOKUP(B531,'SP1 Prices Hour'!$C$2:$D$73,2)</f>
        <v>47.244640483379001</v>
      </c>
      <c r="M531" s="27">
        <f t="shared" si="60"/>
        <v>31.814016314196355</v>
      </c>
      <c r="O531" s="30">
        <f t="shared" si="56"/>
        <v>61.418032628392702</v>
      </c>
      <c r="P531" s="14">
        <f>(NO1_15min!B275)*D531*0.25</f>
        <v>0</v>
      </c>
    </row>
    <row r="532" spans="1:16" x14ac:dyDescent="0.25">
      <c r="A532" s="1" t="s">
        <v>158</v>
      </c>
      <c r="B532" s="4">
        <f t="shared" si="61"/>
        <v>40868.864583333132</v>
      </c>
      <c r="C532" s="4">
        <f t="shared" si="58"/>
        <v>40868.874999999796</v>
      </c>
      <c r="D532" s="5">
        <v>2.4</v>
      </c>
      <c r="E532" s="5">
        <v>1.6</v>
      </c>
      <c r="F532" s="5">
        <f t="shared" si="59"/>
        <v>1.4222222222222216</v>
      </c>
      <c r="L532" s="27">
        <f>VLOOKUP(B532,'SP1 Prices Hour'!$C$2:$D$73,2)</f>
        <v>47.244640483379001</v>
      </c>
      <c r="M532" s="27">
        <f t="shared" si="60"/>
        <v>29.306784290027402</v>
      </c>
      <c r="O532" s="30">
        <f t="shared" si="56"/>
        <v>56.693568580054801</v>
      </c>
      <c r="P532" s="14">
        <f>(NO1_15min!B276)*D532*0.25</f>
        <v>0</v>
      </c>
    </row>
    <row r="533" spans="1:16" x14ac:dyDescent="0.25">
      <c r="A533" s="1" t="s">
        <v>158</v>
      </c>
      <c r="B533" s="4">
        <f t="shared" si="61"/>
        <v>40868.874999999796</v>
      </c>
      <c r="C533" s="4">
        <f t="shared" si="58"/>
        <v>40868.885416666461</v>
      </c>
      <c r="D533" s="5">
        <v>3</v>
      </c>
      <c r="E533" s="5">
        <v>1.9</v>
      </c>
      <c r="F533" s="5">
        <f t="shared" si="59"/>
        <v>2.1111111111111103</v>
      </c>
      <c r="L533" s="27">
        <f>VLOOKUP(B533,'SP1 Prices Hour'!$C$2:$D$73,2)</f>
        <v>47.244640483379001</v>
      </c>
      <c r="M533" s="27">
        <f t="shared" si="60"/>
        <v>36.858480362534252</v>
      </c>
      <c r="O533" s="30">
        <f t="shared" si="56"/>
        <v>70.866960725068509</v>
      </c>
      <c r="P533" s="14">
        <f>(NO1_15min!B277)*D533*0.25</f>
        <v>0</v>
      </c>
    </row>
    <row r="534" spans="1:16" x14ac:dyDescent="0.25">
      <c r="A534" s="1" t="s">
        <v>158</v>
      </c>
      <c r="B534" s="4">
        <f t="shared" si="61"/>
        <v>40868.885416666461</v>
      </c>
      <c r="C534" s="4">
        <f t="shared" si="58"/>
        <v>40868.895833333125</v>
      </c>
      <c r="D534" s="5">
        <v>2.8</v>
      </c>
      <c r="E534" s="5">
        <v>1.8</v>
      </c>
      <c r="F534" s="5">
        <f t="shared" si="59"/>
        <v>1.8666666666666658</v>
      </c>
      <c r="L534" s="27">
        <f>VLOOKUP(B534,'SP1 Prices Hour'!$C$2:$D$73,2)</f>
        <v>46.3260949756259</v>
      </c>
      <c r="M534" s="27">
        <f t="shared" si="60"/>
        <v>33.688266482938126</v>
      </c>
      <c r="O534" s="30">
        <f t="shared" si="56"/>
        <v>64.856532965876255</v>
      </c>
      <c r="P534" s="14">
        <f>(NO1_15min!B278)*D534*0.25</f>
        <v>0</v>
      </c>
    </row>
    <row r="535" spans="1:16" x14ac:dyDescent="0.25">
      <c r="A535" s="1" t="s">
        <v>158</v>
      </c>
      <c r="B535" s="4">
        <f t="shared" si="61"/>
        <v>40868.895833333125</v>
      </c>
      <c r="C535" s="4">
        <f t="shared" si="58"/>
        <v>40868.906249999789</v>
      </c>
      <c r="D535" s="5">
        <v>2.6</v>
      </c>
      <c r="E535" s="5">
        <v>1.7</v>
      </c>
      <c r="F535" s="5">
        <f t="shared" si="59"/>
        <v>1.6370370370370364</v>
      </c>
      <c r="L535" s="27">
        <f>VLOOKUP(B535,'SP1 Prices Hour'!$C$2:$D$73,2)</f>
        <v>46.3260949756259</v>
      </c>
      <c r="M535" s="27">
        <f t="shared" si="60"/>
        <v>31.216961734156836</v>
      </c>
      <c r="O535" s="30">
        <f t="shared" si="56"/>
        <v>60.223923468313671</v>
      </c>
      <c r="P535" s="14">
        <f>(NO1_15min!B279)*D535*0.25</f>
        <v>0</v>
      </c>
    </row>
    <row r="536" spans="1:16" x14ac:dyDescent="0.25">
      <c r="A536" s="1" t="s">
        <v>158</v>
      </c>
      <c r="B536" s="4">
        <f t="shared" si="61"/>
        <v>40868.906249999789</v>
      </c>
      <c r="C536" s="4">
        <f t="shared" si="58"/>
        <v>40868.916666666453</v>
      </c>
      <c r="D536" s="5">
        <v>2.4</v>
      </c>
      <c r="E536" s="5">
        <v>1.6</v>
      </c>
      <c r="F536" s="5">
        <f t="shared" si="59"/>
        <v>1.4222222222222216</v>
      </c>
      <c r="L536" s="27">
        <f>VLOOKUP(B536,'SP1 Prices Hour'!$C$2:$D$73,2)</f>
        <v>46.3260949756259</v>
      </c>
      <c r="M536" s="27">
        <f t="shared" si="60"/>
        <v>28.755656985375541</v>
      </c>
      <c r="O536" s="30">
        <f t="shared" si="56"/>
        <v>55.591313970751081</v>
      </c>
      <c r="P536" s="14">
        <f>(NO1_15min!B280)*D536*0.25</f>
        <v>0</v>
      </c>
    </row>
    <row r="537" spans="1:16" x14ac:dyDescent="0.25">
      <c r="A537" s="1" t="s">
        <v>158</v>
      </c>
      <c r="B537" s="4">
        <f t="shared" si="61"/>
        <v>40868.916666666453</v>
      </c>
      <c r="C537" s="4">
        <f t="shared" si="58"/>
        <v>40868.927083333117</v>
      </c>
      <c r="D537" s="5">
        <v>3</v>
      </c>
      <c r="E537" s="5">
        <v>1.9</v>
      </c>
      <c r="F537" s="5">
        <f t="shared" si="59"/>
        <v>2.1111111111111103</v>
      </c>
      <c r="L537" s="27">
        <f>VLOOKUP(B537,'SP1 Prices Hour'!$C$2:$D$73,2)</f>
        <v>46.3260949756259</v>
      </c>
      <c r="M537" s="27">
        <f t="shared" si="60"/>
        <v>36.169571231719424</v>
      </c>
      <c r="O537" s="30">
        <f t="shared" si="56"/>
        <v>69.489142463438853</v>
      </c>
      <c r="P537" s="14">
        <f>(NO1_15min!B281)*D537*0.25</f>
        <v>0</v>
      </c>
    </row>
    <row r="538" spans="1:16" x14ac:dyDescent="0.25">
      <c r="A538" s="1" t="s">
        <v>158</v>
      </c>
      <c r="B538" s="4">
        <f t="shared" si="61"/>
        <v>40868.927083333117</v>
      </c>
      <c r="C538" s="4">
        <f t="shared" si="58"/>
        <v>40868.937499999782</v>
      </c>
      <c r="D538" s="5">
        <v>2.8</v>
      </c>
      <c r="E538" s="5">
        <v>1.8</v>
      </c>
      <c r="F538" s="5">
        <f t="shared" si="59"/>
        <v>1.8666666666666658</v>
      </c>
      <c r="L538" s="27">
        <f>VLOOKUP(B538,'SP1 Prices Hour'!$C$2:$D$73,2)</f>
        <v>43.463401006683902</v>
      </c>
      <c r="M538" s="27">
        <f t="shared" si="60"/>
        <v>31.684380704678727</v>
      </c>
      <c r="O538" s="30">
        <f t="shared" si="56"/>
        <v>60.848761409357458</v>
      </c>
      <c r="P538" s="14">
        <f>(NO1_15min!B282)*D538*0.25</f>
        <v>0</v>
      </c>
    </row>
    <row r="539" spans="1:16" x14ac:dyDescent="0.25">
      <c r="A539" s="1" t="s">
        <v>158</v>
      </c>
      <c r="B539" s="4">
        <f t="shared" si="61"/>
        <v>40868.937499999782</v>
      </c>
      <c r="C539" s="4">
        <f t="shared" si="58"/>
        <v>40868.947916666446</v>
      </c>
      <c r="D539" s="5">
        <v>2.6</v>
      </c>
      <c r="E539" s="5">
        <v>1.7</v>
      </c>
      <c r="F539" s="5">
        <f t="shared" si="59"/>
        <v>1.6370370370370364</v>
      </c>
      <c r="L539" s="27">
        <f>VLOOKUP(B539,'SP1 Prices Hour'!$C$2:$D$73,2)</f>
        <v>43.463401006683902</v>
      </c>
      <c r="M539" s="27">
        <f t="shared" si="60"/>
        <v>29.35621065434454</v>
      </c>
      <c r="O539" s="30">
        <f t="shared" si="56"/>
        <v>56.502421308689073</v>
      </c>
      <c r="P539" s="14">
        <f>(NO1_15min!B283)*D539*0.25</f>
        <v>0</v>
      </c>
    </row>
    <row r="540" spans="1:16" x14ac:dyDescent="0.25">
      <c r="A540" s="1" t="s">
        <v>158</v>
      </c>
      <c r="B540" s="4">
        <f t="shared" si="61"/>
        <v>40868.947916666446</v>
      </c>
      <c r="C540" s="4">
        <f t="shared" si="58"/>
        <v>40868.95833333311</v>
      </c>
      <c r="D540" s="5">
        <v>2.4</v>
      </c>
      <c r="E540" s="5">
        <v>1.6</v>
      </c>
      <c r="F540" s="5">
        <f t="shared" si="59"/>
        <v>1.4222222222222216</v>
      </c>
      <c r="L540" s="27">
        <f>VLOOKUP(B540,'SP1 Prices Hour'!$C$2:$D$73,2)</f>
        <v>43.463401006683902</v>
      </c>
      <c r="M540" s="27">
        <f t="shared" si="60"/>
        <v>27.038040604010341</v>
      </c>
      <c r="O540" s="30">
        <f t="shared" si="56"/>
        <v>52.15608120802068</v>
      </c>
      <c r="P540" s="14">
        <f>(NO1_15min!B284)*D540*0.25</f>
        <v>0</v>
      </c>
    </row>
    <row r="541" spans="1:16" x14ac:dyDescent="0.25">
      <c r="A541" s="1" t="s">
        <v>158</v>
      </c>
      <c r="B541" s="4">
        <f t="shared" si="61"/>
        <v>40868.95833333311</v>
      </c>
      <c r="C541" s="4">
        <f t="shared" si="58"/>
        <v>40868.968749999774</v>
      </c>
      <c r="D541" s="5">
        <v>3</v>
      </c>
      <c r="E541" s="5">
        <v>1.9</v>
      </c>
      <c r="F541" s="5">
        <f t="shared" si="59"/>
        <v>2.1111111111111103</v>
      </c>
      <c r="L541" s="27">
        <f>VLOOKUP(B541,'SP1 Prices Hour'!$C$2:$D$73,2)</f>
        <v>43.463401006683902</v>
      </c>
      <c r="M541" s="27">
        <f t="shared" si="60"/>
        <v>34.022550755012929</v>
      </c>
      <c r="O541" s="30">
        <f t="shared" si="56"/>
        <v>65.19510151002585</v>
      </c>
      <c r="P541" s="14">
        <f>(NO1_15min!B285)*D541*0.25</f>
        <v>0</v>
      </c>
    </row>
    <row r="542" spans="1:16" x14ac:dyDescent="0.25">
      <c r="A542" s="1" t="s">
        <v>158</v>
      </c>
      <c r="B542" s="4">
        <f t="shared" si="61"/>
        <v>40868.968749999774</v>
      </c>
      <c r="C542" s="4">
        <f t="shared" si="58"/>
        <v>40868.979166666439</v>
      </c>
      <c r="D542" s="5">
        <v>2.8</v>
      </c>
      <c r="E542" s="5">
        <v>1.8</v>
      </c>
      <c r="F542" s="5">
        <f t="shared" si="59"/>
        <v>1.8666666666666658</v>
      </c>
      <c r="L542" s="27">
        <f>VLOOKUP(B542,'SP1 Prices Hour'!$C$2:$D$73,2)</f>
        <v>40.601926990038898</v>
      </c>
      <c r="M542" s="27">
        <f t="shared" si="60"/>
        <v>29.681348893027224</v>
      </c>
      <c r="O542" s="30">
        <f t="shared" si="56"/>
        <v>56.842697786054451</v>
      </c>
      <c r="P542" s="14">
        <f>(NO1_15min!B286)*D542*0.25</f>
        <v>0</v>
      </c>
    </row>
    <row r="543" spans="1:16" x14ac:dyDescent="0.25">
      <c r="A543" s="1" t="s">
        <v>158</v>
      </c>
      <c r="B543" s="4">
        <f t="shared" si="61"/>
        <v>40868.979166666439</v>
      </c>
      <c r="C543" s="4">
        <f t="shared" si="58"/>
        <v>40868.989583333103</v>
      </c>
      <c r="D543" s="5">
        <v>2.6</v>
      </c>
      <c r="E543" s="5">
        <v>1.7</v>
      </c>
      <c r="F543" s="5">
        <f t="shared" si="59"/>
        <v>1.6370370370370364</v>
      </c>
      <c r="L543" s="27">
        <f>VLOOKUP(B543,'SP1 Prices Hour'!$C$2:$D$73,2)</f>
        <v>40.601926990038898</v>
      </c>
      <c r="M543" s="27">
        <f t="shared" si="60"/>
        <v>27.496252543525287</v>
      </c>
      <c r="O543" s="30">
        <f t="shared" si="56"/>
        <v>52.782505087050566</v>
      </c>
      <c r="P543" s="14">
        <f>(NO1_15min!B287)*D543*0.25</f>
        <v>0</v>
      </c>
    </row>
    <row r="544" spans="1:16" x14ac:dyDescent="0.25">
      <c r="A544" s="1" t="s">
        <v>158</v>
      </c>
      <c r="B544" s="4">
        <f t="shared" si="61"/>
        <v>40868.989583333103</v>
      </c>
      <c r="C544" s="4">
        <f t="shared" si="58"/>
        <v>40868.999999999767</v>
      </c>
      <c r="D544" s="5">
        <v>2.4</v>
      </c>
      <c r="E544" s="5">
        <v>1.6</v>
      </c>
      <c r="F544" s="5">
        <f t="shared" si="59"/>
        <v>1.4222222222222216</v>
      </c>
      <c r="L544" s="27">
        <f>VLOOKUP(B544,'SP1 Prices Hour'!$C$2:$D$73,2)</f>
        <v>40.601926990038898</v>
      </c>
      <c r="M544" s="27">
        <f t="shared" si="60"/>
        <v>25.321156194023338</v>
      </c>
      <c r="O544" s="30">
        <f t="shared" si="56"/>
        <v>48.722312388046674</v>
      </c>
      <c r="P544" s="14">
        <f>(NO1_15min!B288)*D544*0.25</f>
        <v>0</v>
      </c>
    </row>
  </sheetData>
  <mergeCells count="4">
    <mergeCell ref="I19:J19"/>
    <mergeCell ref="L19:M19"/>
    <mergeCell ref="Q19:S19"/>
    <mergeCell ref="Q24:S2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workbookViewId="0">
      <selection activeCell="D10" sqref="D10"/>
    </sheetView>
  </sheetViews>
  <sheetFormatPr baseColWidth="10" defaultRowHeight="15" x14ac:dyDescent="0.25"/>
  <sheetData>
    <row r="1" spans="1:34" x14ac:dyDescent="0.25">
      <c r="A1" s="46" t="s">
        <v>224</v>
      </c>
      <c r="B1" s="46" t="s">
        <v>33</v>
      </c>
      <c r="C1" s="46" t="s">
        <v>34</v>
      </c>
      <c r="D1" s="46" t="s">
        <v>225</v>
      </c>
      <c r="E1" s="46" t="s">
        <v>226</v>
      </c>
      <c r="F1" s="46" t="s">
        <v>227</v>
      </c>
      <c r="G1" s="46" t="s">
        <v>228</v>
      </c>
      <c r="H1" s="46" t="s">
        <v>229</v>
      </c>
      <c r="I1" s="46" t="s">
        <v>230</v>
      </c>
      <c r="J1" s="46" t="s">
        <v>231</v>
      </c>
      <c r="K1" s="46" t="s">
        <v>232</v>
      </c>
      <c r="L1" s="46" t="s">
        <v>233</v>
      </c>
      <c r="M1" s="46" t="s">
        <v>234</v>
      </c>
      <c r="N1" s="46" t="s">
        <v>235</v>
      </c>
      <c r="O1" s="46" t="s">
        <v>236</v>
      </c>
      <c r="P1" s="46" t="s">
        <v>237</v>
      </c>
      <c r="Q1" s="46" t="s">
        <v>238</v>
      </c>
      <c r="R1" s="46" t="s">
        <v>239</v>
      </c>
      <c r="S1" s="46" t="s">
        <v>240</v>
      </c>
      <c r="T1" s="46" t="s">
        <v>241</v>
      </c>
      <c r="U1" s="46" t="s">
        <v>242</v>
      </c>
      <c r="V1" s="46" t="s">
        <v>243</v>
      </c>
      <c r="W1" s="46" t="s">
        <v>244</v>
      </c>
      <c r="X1" s="46" t="s">
        <v>245</v>
      </c>
      <c r="Y1" s="46" t="s">
        <v>246</v>
      </c>
      <c r="Z1" s="46" t="s">
        <v>247</v>
      </c>
      <c r="AA1" s="46" t="s">
        <v>248</v>
      </c>
      <c r="AB1" s="46" t="s">
        <v>195</v>
      </c>
      <c r="AC1" s="46" t="s">
        <v>249</v>
      </c>
      <c r="AD1" s="46" t="s">
        <v>250</v>
      </c>
      <c r="AE1" s="46" t="s">
        <v>251</v>
      </c>
      <c r="AF1" s="46" t="s">
        <v>252</v>
      </c>
      <c r="AG1" s="46" t="s">
        <v>253</v>
      </c>
      <c r="AH1" s="46" t="s">
        <v>254</v>
      </c>
    </row>
    <row r="2" spans="1:34" x14ac:dyDescent="0.25">
      <c r="A2" s="45" t="s">
        <v>255</v>
      </c>
      <c r="B2" s="47">
        <v>40817</v>
      </c>
      <c r="C2" s="47">
        <v>40847</v>
      </c>
      <c r="D2" s="44">
        <v>745</v>
      </c>
      <c r="E2" s="44"/>
      <c r="F2" s="44"/>
      <c r="G2" s="44"/>
      <c r="H2" s="44"/>
      <c r="I2" s="44"/>
      <c r="J2" s="44">
        <v>0</v>
      </c>
      <c r="K2" s="44">
        <v>0</v>
      </c>
      <c r="L2" s="44">
        <v>0</v>
      </c>
      <c r="M2" s="44">
        <v>0</v>
      </c>
      <c r="N2" s="44">
        <v>536.4</v>
      </c>
      <c r="O2" s="44">
        <v>0.72</v>
      </c>
      <c r="P2" s="44">
        <v>46.235259973900099</v>
      </c>
      <c r="Q2" s="44">
        <v>-24800.59345</v>
      </c>
      <c r="R2" s="44"/>
      <c r="S2" s="44"/>
      <c r="T2" s="44"/>
      <c r="U2" s="44"/>
      <c r="V2" s="44">
        <v>536.4</v>
      </c>
      <c r="W2" s="44">
        <v>0.72</v>
      </c>
      <c r="X2" s="44">
        <v>0</v>
      </c>
      <c r="Y2" s="44">
        <v>0</v>
      </c>
      <c r="Z2" s="44">
        <v>536.4</v>
      </c>
      <c r="AA2" s="44">
        <v>1.08803245436105</v>
      </c>
      <c r="AB2" s="44">
        <v>-8.0940269388516093</v>
      </c>
      <c r="AC2" s="44">
        <v>-4341.6360500000001</v>
      </c>
      <c r="AD2" s="44">
        <v>27.957516778523502</v>
      </c>
      <c r="AE2" s="44">
        <v>32.209682539682603</v>
      </c>
      <c r="AF2" s="44">
        <v>0</v>
      </c>
      <c r="AG2" s="44"/>
      <c r="AH2" s="44">
        <v>-46.235259973900099</v>
      </c>
    </row>
    <row r="3" spans="1:34" x14ac:dyDescent="0.25">
      <c r="A3" s="45" t="s">
        <v>256</v>
      </c>
      <c r="B3" s="47">
        <v>40848</v>
      </c>
      <c r="C3" s="47">
        <v>40877</v>
      </c>
      <c r="D3" s="44">
        <v>720</v>
      </c>
      <c r="E3" s="44"/>
      <c r="F3" s="44"/>
      <c r="G3" s="44"/>
      <c r="H3" s="44"/>
      <c r="I3" s="44"/>
      <c r="J3" s="44">
        <v>0</v>
      </c>
      <c r="K3" s="44">
        <v>0</v>
      </c>
      <c r="L3" s="44">
        <v>0</v>
      </c>
      <c r="M3" s="44">
        <v>0</v>
      </c>
      <c r="N3" s="44">
        <v>688.8</v>
      </c>
      <c r="O3" s="44">
        <v>0.956666666666667</v>
      </c>
      <c r="P3" s="44">
        <v>51.303012749910202</v>
      </c>
      <c r="Q3" s="44">
        <v>-35337.515182138202</v>
      </c>
      <c r="R3" s="44"/>
      <c r="S3" s="44"/>
      <c r="T3" s="44"/>
      <c r="U3" s="44"/>
      <c r="V3" s="44">
        <v>688.8</v>
      </c>
      <c r="W3" s="44">
        <v>0.956666666666667</v>
      </c>
      <c r="X3" s="44">
        <v>344.4</v>
      </c>
      <c r="Y3" s="44">
        <v>1.30454545454545</v>
      </c>
      <c r="Z3" s="44">
        <v>344.4</v>
      </c>
      <c r="AA3" s="44">
        <v>0.75526315789473697</v>
      </c>
      <c r="AB3" s="44">
        <v>-7.2228274898373197</v>
      </c>
      <c r="AC3" s="44">
        <v>-4975.0835749999396</v>
      </c>
      <c r="AD3" s="44">
        <v>44.361443865065702</v>
      </c>
      <c r="AE3" s="44">
        <v>50.030609165475497</v>
      </c>
      <c r="AF3" s="44">
        <v>0</v>
      </c>
      <c r="AG3" s="44"/>
      <c r="AH3" s="44">
        <v>-51.303012749910202</v>
      </c>
    </row>
    <row r="9" spans="1:34" x14ac:dyDescent="0.25">
      <c r="C9" t="s">
        <v>257</v>
      </c>
      <c r="E9" t="s">
        <v>235</v>
      </c>
      <c r="G9" t="s">
        <v>237</v>
      </c>
    </row>
    <row r="10" spans="1:34" x14ac:dyDescent="0.25">
      <c r="B10" s="43">
        <v>40817</v>
      </c>
      <c r="C10" s="15">
        <f ca="1">Spot!R21</f>
        <v>24800.59345</v>
      </c>
      <c r="D10">
        <f ca="1">IF(ABS(ROUND(1-(ABS(C10)/ABS(Q2)),8))&gt;0.000001,ROUND(1-(ABS(C10)/ABS(Q2)),8),0)</f>
        <v>0</v>
      </c>
      <c r="E10" s="48">
        <f>SUM(Spot!N3:N8)</f>
        <v>536.4</v>
      </c>
      <c r="F10" s="44">
        <f>IF(ABS(ROUND(1-(ABS(E10)/ABS(N2)),8))&gt;0.000001,ROUND(1-(ABS(E10)/ABS(N2)),8),0)</f>
        <v>0</v>
      </c>
      <c r="G10" s="15">
        <f ca="1">C10/E10</f>
        <v>46.235259973900078</v>
      </c>
      <c r="H10" s="44">
        <f ca="1">IF(ABS(ROUND(1-(ABS(G10)/ABS(P2)),8))&gt;0.000001,ROUND(1-(ABS(G10)/ABS(P2)),8),0)</f>
        <v>0</v>
      </c>
    </row>
    <row r="11" spans="1:34" x14ac:dyDescent="0.25">
      <c r="B11" s="43">
        <v>40848</v>
      </c>
      <c r="C11" s="15">
        <f ca="1">Spot!R22</f>
        <v>35337.416553037088</v>
      </c>
      <c r="D11" s="44">
        <f ca="1">IF(ABS(ROUND(1-(ABS(C11)/ABS(Q3)),8))&gt;0.000001,ROUND(1-(ABS(C11)/ABS(Q3)),8),0)</f>
        <v>2.79E-6</v>
      </c>
      <c r="E11" s="48">
        <f>SUM(Spot!N9:N16)</f>
        <v>688.8</v>
      </c>
      <c r="F11" s="44">
        <f>IF(ABS(ROUND(1-(ABS(E11)/ABS(N3)),8))&gt;0.000001,ROUND(1-(ABS(E11)/ABS(N3)),8),0)</f>
        <v>0</v>
      </c>
      <c r="G11" s="15">
        <f ca="1">C11/E11</f>
        <v>51.302869560158378</v>
      </c>
      <c r="H11" s="44">
        <f ca="1">IF(ABS(ROUND(1-(ABS(G11)/ABS(P3)),8))&gt;0.000001,ROUND(1-(ABS(G11)/ABS(P3)),8),0)</f>
        <v>2.79E-6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3"/>
  <sheetViews>
    <sheetView workbookViewId="0">
      <selection activeCell="O28" sqref="O28"/>
    </sheetView>
  </sheetViews>
  <sheetFormatPr baseColWidth="10" defaultRowHeight="15" x14ac:dyDescent="0.25"/>
  <cols>
    <col min="1" max="1" width="36.42578125" bestFit="1" customWidth="1"/>
    <col min="2" max="2" width="10.5703125" bestFit="1" customWidth="1"/>
    <col min="9" max="9" width="11.42578125" style="52"/>
    <col min="13" max="13" width="16.5703125" bestFit="1" customWidth="1"/>
  </cols>
  <sheetData>
    <row r="1" spans="1:61" x14ac:dyDescent="0.25">
      <c r="A1" s="54" t="s">
        <v>4</v>
      </c>
      <c r="B1" s="54" t="s">
        <v>261</v>
      </c>
      <c r="C1" s="54" t="s">
        <v>262</v>
      </c>
      <c r="D1" s="54" t="s">
        <v>3</v>
      </c>
      <c r="E1" s="54" t="s">
        <v>187</v>
      </c>
      <c r="F1" s="54" t="s">
        <v>33</v>
      </c>
      <c r="G1" s="54" t="s">
        <v>34</v>
      </c>
      <c r="H1" s="54" t="s">
        <v>35</v>
      </c>
      <c r="I1" s="54" t="s">
        <v>303</v>
      </c>
      <c r="J1" s="54" t="s">
        <v>263</v>
      </c>
      <c r="K1" s="54" t="s">
        <v>264</v>
      </c>
      <c r="L1" s="54" t="s">
        <v>265</v>
      </c>
      <c r="M1" s="54" t="s">
        <v>266</v>
      </c>
      <c r="N1" s="54" t="s">
        <v>225</v>
      </c>
      <c r="O1" s="54" t="s">
        <v>267</v>
      </c>
      <c r="P1" s="54" t="s">
        <v>268</v>
      </c>
      <c r="Q1" s="54" t="s">
        <v>269</v>
      </c>
      <c r="R1" s="54" t="s">
        <v>15</v>
      </c>
      <c r="S1" s="54" t="s">
        <v>270</v>
      </c>
      <c r="T1" s="54" t="s">
        <v>271</v>
      </c>
      <c r="U1" s="54" t="s">
        <v>17</v>
      </c>
      <c r="V1" s="54" t="s">
        <v>272</v>
      </c>
      <c r="W1" s="54" t="s">
        <v>273</v>
      </c>
      <c r="X1" s="54" t="s">
        <v>274</v>
      </c>
      <c r="Y1" s="54" t="s">
        <v>275</v>
      </c>
      <c r="Z1" s="54" t="s">
        <v>18</v>
      </c>
      <c r="AA1" s="54" t="s">
        <v>276</v>
      </c>
      <c r="AB1" s="54" t="s">
        <v>277</v>
      </c>
      <c r="AC1" s="54" t="s">
        <v>278</v>
      </c>
      <c r="AD1" s="54" t="s">
        <v>279</v>
      </c>
      <c r="AE1" s="54" t="s">
        <v>280</v>
      </c>
      <c r="AF1" s="54" t="s">
        <v>281</v>
      </c>
      <c r="AG1" s="54" t="s">
        <v>282</v>
      </c>
      <c r="AH1" s="54" t="s">
        <v>283</v>
      </c>
      <c r="AI1" s="54" t="s">
        <v>284</v>
      </c>
      <c r="AJ1" s="54" t="s">
        <v>285</v>
      </c>
      <c r="AK1" s="54" t="s">
        <v>286</v>
      </c>
      <c r="AL1" s="54" t="s">
        <v>287</v>
      </c>
      <c r="AM1" s="54" t="s">
        <v>107</v>
      </c>
      <c r="AN1" s="54" t="s">
        <v>224</v>
      </c>
      <c r="AO1" s="54" t="s">
        <v>288</v>
      </c>
      <c r="AP1" s="54" t="s">
        <v>289</v>
      </c>
      <c r="AQ1" s="54" t="s">
        <v>290</v>
      </c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</row>
    <row r="2" spans="1:61" x14ac:dyDescent="0.25">
      <c r="A2" s="53" t="s">
        <v>193</v>
      </c>
      <c r="B2" s="53" t="s">
        <v>134</v>
      </c>
      <c r="C2" s="52"/>
      <c r="D2" s="53" t="s">
        <v>134</v>
      </c>
      <c r="E2" s="53" t="s">
        <v>134</v>
      </c>
      <c r="F2" s="55"/>
      <c r="G2" s="55"/>
      <c r="H2" s="52"/>
      <c r="J2" s="52"/>
      <c r="K2" s="53" t="s">
        <v>134</v>
      </c>
      <c r="L2" s="53" t="s">
        <v>134</v>
      </c>
      <c r="M2" s="52"/>
      <c r="N2" s="52"/>
      <c r="O2" s="52"/>
      <c r="P2" s="53" t="s">
        <v>134</v>
      </c>
      <c r="Q2" s="52">
        <v>-60138.11</v>
      </c>
      <c r="R2" s="52"/>
      <c r="S2" s="53" t="s">
        <v>134</v>
      </c>
      <c r="T2" s="52">
        <v>17398.650000000001</v>
      </c>
      <c r="U2" s="52">
        <v>-878.34</v>
      </c>
      <c r="V2" s="52">
        <v>0</v>
      </c>
      <c r="W2" s="52">
        <v>0</v>
      </c>
      <c r="X2" s="52">
        <v>0</v>
      </c>
      <c r="Y2" s="52">
        <v>-3056.64</v>
      </c>
      <c r="Z2" s="52">
        <v>-878.34</v>
      </c>
      <c r="AA2" s="52">
        <v>-3934.98</v>
      </c>
      <c r="AB2" s="52">
        <v>-41861.120000000003</v>
      </c>
      <c r="AC2" s="52">
        <v>-18276.990000000002</v>
      </c>
      <c r="AD2" s="52">
        <v>-60138.11</v>
      </c>
      <c r="AE2" s="53" t="s">
        <v>134</v>
      </c>
      <c r="AF2" s="53" t="s">
        <v>134</v>
      </c>
      <c r="AG2" s="53" t="s">
        <v>134</v>
      </c>
      <c r="AH2" s="53" t="s">
        <v>134</v>
      </c>
      <c r="AI2" s="53" t="s">
        <v>134</v>
      </c>
      <c r="AJ2" s="52">
        <v>3.0000000000000001E-3</v>
      </c>
      <c r="AK2" s="52">
        <v>366</v>
      </c>
      <c r="AL2" s="52">
        <v>0</v>
      </c>
      <c r="AM2" s="53" t="s">
        <v>134</v>
      </c>
      <c r="AN2" s="53" t="s">
        <v>134</v>
      </c>
      <c r="AO2" s="53" t="s">
        <v>134</v>
      </c>
      <c r="AP2" s="52"/>
      <c r="AQ2" s="53" t="s">
        <v>134</v>
      </c>
      <c r="AR2" s="49"/>
      <c r="AS2" s="49"/>
      <c r="AT2" s="49"/>
      <c r="AU2" s="49"/>
      <c r="AV2" s="49"/>
      <c r="AW2" s="51"/>
      <c r="AX2" s="51"/>
      <c r="AY2" s="51"/>
      <c r="AZ2" s="51"/>
      <c r="BA2" s="51"/>
      <c r="BB2" s="49"/>
      <c r="BC2" s="49"/>
      <c r="BD2" s="49"/>
      <c r="BE2" s="51"/>
      <c r="BF2" s="51"/>
      <c r="BG2" s="51"/>
      <c r="BH2" s="49"/>
      <c r="BI2" s="51"/>
    </row>
    <row r="3" spans="1:61" x14ac:dyDescent="0.25">
      <c r="A3" s="53" t="s">
        <v>297</v>
      </c>
      <c r="B3" s="53" t="s">
        <v>134</v>
      </c>
      <c r="C3" s="52"/>
      <c r="D3" s="53" t="s">
        <v>134</v>
      </c>
      <c r="E3" s="53" t="s">
        <v>134</v>
      </c>
      <c r="F3" s="55"/>
      <c r="G3" s="55"/>
      <c r="H3" s="52"/>
      <c r="J3" s="52"/>
      <c r="K3" s="53" t="s">
        <v>134</v>
      </c>
      <c r="L3" s="53" t="s">
        <v>134</v>
      </c>
      <c r="M3" s="52"/>
      <c r="N3" s="52"/>
      <c r="O3" s="52"/>
      <c r="P3" s="53" t="s">
        <v>134</v>
      </c>
      <c r="Q3" s="52">
        <v>-60138.11</v>
      </c>
      <c r="R3" s="52"/>
      <c r="S3" s="53" t="s">
        <v>134</v>
      </c>
      <c r="T3" s="52">
        <v>17398.650000000001</v>
      </c>
      <c r="U3" s="52">
        <v>-878.34</v>
      </c>
      <c r="V3" s="52">
        <v>0</v>
      </c>
      <c r="W3" s="52">
        <v>0</v>
      </c>
      <c r="X3" s="52">
        <v>0</v>
      </c>
      <c r="Y3" s="52">
        <v>-3056.64</v>
      </c>
      <c r="Z3" s="52">
        <v>-878.34</v>
      </c>
      <c r="AA3" s="52">
        <v>-3934.98</v>
      </c>
      <c r="AB3" s="52">
        <v>-41861.120000000003</v>
      </c>
      <c r="AC3" s="52">
        <v>-18276.990000000002</v>
      </c>
      <c r="AD3" s="52">
        <v>-60138.11</v>
      </c>
      <c r="AE3" s="53" t="s">
        <v>134</v>
      </c>
      <c r="AF3" s="53" t="s">
        <v>134</v>
      </c>
      <c r="AG3" s="53" t="s">
        <v>134</v>
      </c>
      <c r="AH3" s="53" t="s">
        <v>134</v>
      </c>
      <c r="AI3" s="53" t="s">
        <v>134</v>
      </c>
      <c r="AJ3" s="52">
        <v>3.0000000000000001E-3</v>
      </c>
      <c r="AK3" s="52">
        <v>366</v>
      </c>
      <c r="AL3" s="52">
        <v>0</v>
      </c>
      <c r="AM3" s="53" t="s">
        <v>134</v>
      </c>
      <c r="AN3" s="53" t="s">
        <v>134</v>
      </c>
      <c r="AO3" s="53" t="s">
        <v>134</v>
      </c>
      <c r="AP3" s="52"/>
      <c r="AQ3" s="53" t="s">
        <v>134</v>
      </c>
      <c r="AR3" s="49"/>
      <c r="AS3" s="49"/>
      <c r="AT3" s="49"/>
      <c r="AU3" s="49"/>
      <c r="AV3" s="49"/>
      <c r="AW3" s="51"/>
      <c r="AX3" s="51"/>
      <c r="AY3" s="51"/>
      <c r="AZ3" s="51"/>
      <c r="BA3" s="51"/>
      <c r="BB3" s="49"/>
      <c r="BC3" s="49"/>
      <c r="BD3" s="49"/>
      <c r="BE3" s="51"/>
      <c r="BF3" s="51"/>
      <c r="BG3" s="51"/>
      <c r="BH3" s="49"/>
      <c r="BI3" s="51"/>
    </row>
    <row r="4" spans="1:61" x14ac:dyDescent="0.25">
      <c r="A4" s="53" t="s">
        <v>298</v>
      </c>
      <c r="B4" s="53" t="s">
        <v>134</v>
      </c>
      <c r="C4" s="52"/>
      <c r="D4" s="53" t="s">
        <v>134</v>
      </c>
      <c r="E4" s="53" t="s">
        <v>134</v>
      </c>
      <c r="F4" s="55"/>
      <c r="G4" s="55"/>
      <c r="H4" s="52"/>
      <c r="J4" s="52"/>
      <c r="K4" s="53" t="s">
        <v>134</v>
      </c>
      <c r="L4" s="53" t="s">
        <v>134</v>
      </c>
      <c r="M4" s="52"/>
      <c r="N4" s="52"/>
      <c r="O4" s="52"/>
      <c r="P4" s="53" t="s">
        <v>134</v>
      </c>
      <c r="Q4" s="52">
        <v>-35337.519999999997</v>
      </c>
      <c r="R4" s="52"/>
      <c r="S4" s="53" t="s">
        <v>134</v>
      </c>
      <c r="T4" s="52">
        <v>17398.650000000001</v>
      </c>
      <c r="U4" s="52">
        <v>-878.34</v>
      </c>
      <c r="V4" s="52">
        <v>0</v>
      </c>
      <c r="W4" s="52">
        <v>0</v>
      </c>
      <c r="X4" s="52">
        <v>0</v>
      </c>
      <c r="Y4" s="52">
        <v>-1501.23</v>
      </c>
      <c r="Z4" s="52">
        <v>-878.34</v>
      </c>
      <c r="AA4" s="52">
        <v>-2379.5700000000002</v>
      </c>
      <c r="AB4" s="52">
        <v>-17060.53</v>
      </c>
      <c r="AC4" s="52">
        <v>-18276.990000000002</v>
      </c>
      <c r="AD4" s="52">
        <v>-35337.519999999997</v>
      </c>
      <c r="AE4" s="53" t="s">
        <v>134</v>
      </c>
      <c r="AF4" s="53" t="s">
        <v>134</v>
      </c>
      <c r="AG4" s="53" t="s">
        <v>134</v>
      </c>
      <c r="AH4" s="53" t="s">
        <v>134</v>
      </c>
      <c r="AI4" s="53" t="s">
        <v>134</v>
      </c>
      <c r="AJ4" s="52">
        <v>5.1999999999999998E-3</v>
      </c>
      <c r="AK4" s="52">
        <v>366</v>
      </c>
      <c r="AL4" s="52">
        <v>0</v>
      </c>
      <c r="AM4" s="53" t="s">
        <v>134</v>
      </c>
      <c r="AN4" s="53" t="s">
        <v>134</v>
      </c>
      <c r="AO4" s="53" t="s">
        <v>134</v>
      </c>
      <c r="AP4" s="52"/>
      <c r="AQ4" s="53" t="s">
        <v>134</v>
      </c>
      <c r="AR4" s="49"/>
      <c r="AS4" s="49"/>
      <c r="AT4" s="49"/>
      <c r="AU4" s="49"/>
      <c r="AV4" s="49"/>
      <c r="AW4" s="51"/>
      <c r="AX4" s="51"/>
      <c r="AY4" s="51"/>
      <c r="AZ4" s="51"/>
      <c r="BA4" s="51"/>
      <c r="BB4" s="49"/>
      <c r="BC4" s="49"/>
      <c r="BD4" s="49"/>
      <c r="BE4" s="51"/>
      <c r="BF4" s="51"/>
      <c r="BG4" s="51"/>
      <c r="BH4" s="49"/>
      <c r="BI4" s="51"/>
    </row>
    <row r="5" spans="1:61" x14ac:dyDescent="0.25">
      <c r="A5" s="53" t="s">
        <v>291</v>
      </c>
      <c r="B5" s="53" t="s">
        <v>136</v>
      </c>
      <c r="C5" s="52">
        <v>171</v>
      </c>
      <c r="D5" s="53" t="s">
        <v>126</v>
      </c>
      <c r="E5" s="53" t="s">
        <v>292</v>
      </c>
      <c r="F5" s="55">
        <v>40848</v>
      </c>
      <c r="G5" s="55">
        <v>40848</v>
      </c>
      <c r="H5" s="52" t="s">
        <v>140</v>
      </c>
      <c r="I5" s="52" t="s">
        <v>310</v>
      </c>
      <c r="J5" s="52">
        <v>3.55</v>
      </c>
      <c r="K5" s="53" t="s">
        <v>132</v>
      </c>
      <c r="L5" s="53" t="s">
        <v>129</v>
      </c>
      <c r="M5" s="52">
        <v>85.2</v>
      </c>
      <c r="N5" s="52">
        <v>24</v>
      </c>
      <c r="O5" s="58">
        <v>56.003209800469499</v>
      </c>
      <c r="P5" s="53" t="s">
        <v>133</v>
      </c>
      <c r="Q5" s="58">
        <v>-4771.4734749999998</v>
      </c>
      <c r="R5" s="52">
        <v>0</v>
      </c>
      <c r="S5" s="53" t="s">
        <v>134</v>
      </c>
      <c r="T5" s="52">
        <v>0</v>
      </c>
      <c r="U5" s="52">
        <v>0</v>
      </c>
      <c r="V5" s="52">
        <v>0</v>
      </c>
      <c r="W5" s="52">
        <v>0</v>
      </c>
      <c r="X5" s="52">
        <v>0</v>
      </c>
      <c r="Y5" s="52">
        <v>-650.64837500000101</v>
      </c>
      <c r="Z5" s="52">
        <v>0</v>
      </c>
      <c r="AA5" s="58">
        <v>-650.64837500000101</v>
      </c>
      <c r="AB5" s="52">
        <v>-4771.4734749999998</v>
      </c>
      <c r="AC5" s="52">
        <v>0</v>
      </c>
      <c r="AD5" s="52">
        <v>-4771.4734749999998</v>
      </c>
      <c r="AE5" s="53" t="s">
        <v>137</v>
      </c>
      <c r="AF5" s="53" t="s">
        <v>138</v>
      </c>
      <c r="AG5" s="53" t="s">
        <v>139</v>
      </c>
      <c r="AH5" s="53" t="s">
        <v>293</v>
      </c>
      <c r="AI5" s="53" t="s">
        <v>130</v>
      </c>
      <c r="AJ5" s="52">
        <v>0</v>
      </c>
      <c r="AK5" s="52">
        <v>0</v>
      </c>
      <c r="AL5" s="52">
        <v>0</v>
      </c>
      <c r="AM5" s="53" t="s">
        <v>134</v>
      </c>
      <c r="AN5" s="53" t="s">
        <v>294</v>
      </c>
      <c r="AO5" s="53" t="s">
        <v>295</v>
      </c>
      <c r="AP5" s="52">
        <v>3.55</v>
      </c>
      <c r="AQ5" s="53" t="s">
        <v>134</v>
      </c>
      <c r="AR5" s="49"/>
      <c r="AS5" s="49"/>
      <c r="AT5" s="49"/>
      <c r="AU5" s="49"/>
      <c r="AV5" s="49"/>
      <c r="AW5" s="51"/>
      <c r="AX5" s="51"/>
      <c r="AY5" s="51"/>
      <c r="AZ5" s="51"/>
      <c r="BA5" s="51"/>
      <c r="BB5" s="49"/>
      <c r="BC5" s="49"/>
      <c r="BD5" s="49"/>
      <c r="BE5" s="51"/>
      <c r="BF5" s="51"/>
      <c r="BG5" s="51"/>
      <c r="BH5" s="49"/>
      <c r="BI5" s="51"/>
    </row>
    <row r="6" spans="1:61" x14ac:dyDescent="0.25">
      <c r="A6" s="53" t="s">
        <v>291</v>
      </c>
      <c r="B6" s="53" t="s">
        <v>136</v>
      </c>
      <c r="C6" s="52">
        <v>171</v>
      </c>
      <c r="D6" s="53" t="s">
        <v>126</v>
      </c>
      <c r="E6" s="53" t="s">
        <v>292</v>
      </c>
      <c r="F6" s="55">
        <v>40848</v>
      </c>
      <c r="G6" s="55">
        <v>40848</v>
      </c>
      <c r="H6" s="52" t="s">
        <v>140</v>
      </c>
      <c r="I6" s="52" t="s">
        <v>311</v>
      </c>
      <c r="J6" s="52">
        <v>2.7</v>
      </c>
      <c r="K6" s="53" t="s">
        <v>132</v>
      </c>
      <c r="L6" s="53" t="s">
        <v>129</v>
      </c>
      <c r="M6" s="52">
        <v>64.8</v>
      </c>
      <c r="N6" s="52">
        <v>24</v>
      </c>
      <c r="O6" s="58">
        <v>41.915925925925897</v>
      </c>
      <c r="P6" s="53" t="s">
        <v>133</v>
      </c>
      <c r="Q6" s="58">
        <v>-2716.152</v>
      </c>
      <c r="R6" s="52">
        <v>0</v>
      </c>
      <c r="S6" s="53" t="s">
        <v>134</v>
      </c>
      <c r="T6" s="52">
        <v>0</v>
      </c>
      <c r="U6" s="52">
        <v>0</v>
      </c>
      <c r="V6" s="52">
        <v>0</v>
      </c>
      <c r="W6" s="52">
        <v>0</v>
      </c>
      <c r="X6" s="52">
        <v>0</v>
      </c>
      <c r="Y6" s="52">
        <v>399.48899999999998</v>
      </c>
      <c r="Z6" s="52">
        <v>0</v>
      </c>
      <c r="AA6" s="58">
        <v>399.48899999999998</v>
      </c>
      <c r="AB6" s="52">
        <v>-2716.152</v>
      </c>
      <c r="AC6" s="52">
        <v>0</v>
      </c>
      <c r="AD6" s="52">
        <v>-2716.152</v>
      </c>
      <c r="AE6" s="53" t="s">
        <v>137</v>
      </c>
      <c r="AF6" s="53" t="s">
        <v>138</v>
      </c>
      <c r="AG6" s="53" t="s">
        <v>139</v>
      </c>
      <c r="AH6" s="53" t="s">
        <v>293</v>
      </c>
      <c r="AI6" s="53" t="s">
        <v>130</v>
      </c>
      <c r="AJ6" s="52">
        <v>0</v>
      </c>
      <c r="AK6" s="52">
        <v>0</v>
      </c>
      <c r="AL6" s="52">
        <v>0</v>
      </c>
      <c r="AM6" s="53" t="s">
        <v>134</v>
      </c>
      <c r="AN6" s="53" t="s">
        <v>294</v>
      </c>
      <c r="AO6" s="53" t="s">
        <v>295</v>
      </c>
      <c r="AP6" s="52">
        <v>2.7</v>
      </c>
      <c r="AQ6" s="53" t="s">
        <v>134</v>
      </c>
      <c r="AR6" s="49"/>
      <c r="AS6" s="49"/>
      <c r="AT6" s="49"/>
      <c r="AU6" s="49"/>
      <c r="AV6" s="49"/>
      <c r="AW6" s="51"/>
      <c r="AX6" s="51"/>
      <c r="AY6" s="51"/>
      <c r="AZ6" s="51"/>
      <c r="BA6" s="51"/>
      <c r="BB6" s="49"/>
      <c r="BC6" s="49"/>
      <c r="BD6" s="49"/>
      <c r="BE6" s="51"/>
      <c r="BF6" s="51"/>
      <c r="BG6" s="51"/>
      <c r="BH6" s="49"/>
      <c r="BI6" s="51"/>
    </row>
    <row r="7" spans="1:61" x14ac:dyDescent="0.25">
      <c r="A7" s="53" t="s">
        <v>291</v>
      </c>
      <c r="B7" s="53" t="s">
        <v>136</v>
      </c>
      <c r="C7" s="52">
        <v>171</v>
      </c>
      <c r="D7" s="53" t="s">
        <v>126</v>
      </c>
      <c r="E7" s="53" t="s">
        <v>292</v>
      </c>
      <c r="F7" s="55">
        <v>40848</v>
      </c>
      <c r="G7" s="55">
        <v>40848</v>
      </c>
      <c r="H7" s="52" t="s">
        <v>140</v>
      </c>
      <c r="I7" s="52" t="s">
        <v>312</v>
      </c>
      <c r="J7" s="52">
        <v>2.7</v>
      </c>
      <c r="K7" s="53" t="s">
        <v>132</v>
      </c>
      <c r="L7" s="53" t="s">
        <v>129</v>
      </c>
      <c r="M7" s="52">
        <v>64.8</v>
      </c>
      <c r="N7" s="52">
        <v>24</v>
      </c>
      <c r="O7" s="58">
        <v>55.534351851851902</v>
      </c>
      <c r="P7" s="53" t="s">
        <v>133</v>
      </c>
      <c r="Q7" s="58">
        <v>-3598.6260000000002</v>
      </c>
      <c r="R7" s="52">
        <v>0</v>
      </c>
      <c r="S7" s="53" t="s">
        <v>134</v>
      </c>
      <c r="T7" s="52">
        <v>0</v>
      </c>
      <c r="U7" s="52">
        <v>0</v>
      </c>
      <c r="V7" s="52">
        <v>0</v>
      </c>
      <c r="W7" s="52">
        <v>0</v>
      </c>
      <c r="X7" s="52">
        <v>0</v>
      </c>
      <c r="Y7" s="52">
        <v>-482.98500000000098</v>
      </c>
      <c r="Z7" s="52">
        <v>0</v>
      </c>
      <c r="AA7" s="58">
        <v>-482.98500000000098</v>
      </c>
      <c r="AB7" s="52">
        <v>-3598.6260000000002</v>
      </c>
      <c r="AC7" s="52">
        <v>0</v>
      </c>
      <c r="AD7" s="52">
        <v>-3598.6260000000002</v>
      </c>
      <c r="AE7" s="53" t="s">
        <v>137</v>
      </c>
      <c r="AF7" s="53" t="s">
        <v>138</v>
      </c>
      <c r="AG7" s="53" t="s">
        <v>139</v>
      </c>
      <c r="AH7" s="53" t="s">
        <v>293</v>
      </c>
      <c r="AI7" s="53" t="s">
        <v>130</v>
      </c>
      <c r="AJ7" s="52">
        <v>0</v>
      </c>
      <c r="AK7" s="52">
        <v>0</v>
      </c>
      <c r="AL7" s="52">
        <v>0</v>
      </c>
      <c r="AM7" s="53" t="s">
        <v>134</v>
      </c>
      <c r="AN7" s="53" t="s">
        <v>294</v>
      </c>
      <c r="AO7" s="53" t="s">
        <v>295</v>
      </c>
      <c r="AP7" s="52">
        <v>2.7</v>
      </c>
      <c r="AQ7" s="53" t="s">
        <v>134</v>
      </c>
      <c r="AR7" s="49"/>
      <c r="AS7" s="49"/>
      <c r="AT7" s="49"/>
      <c r="AU7" s="49"/>
      <c r="AV7" s="49"/>
      <c r="AW7" s="51"/>
      <c r="AX7" s="51"/>
      <c r="AY7" s="51"/>
      <c r="AZ7" s="51"/>
      <c r="BA7" s="51"/>
      <c r="BB7" s="49"/>
      <c r="BC7" s="49"/>
      <c r="BD7" s="49"/>
      <c r="BE7" s="51"/>
      <c r="BF7" s="51"/>
      <c r="BG7" s="51"/>
      <c r="BH7" s="49"/>
      <c r="BI7" s="51"/>
    </row>
    <row r="8" spans="1:61" x14ac:dyDescent="0.25">
      <c r="A8" s="53" t="s">
        <v>291</v>
      </c>
      <c r="B8" s="53" t="s">
        <v>136</v>
      </c>
      <c r="C8" s="52">
        <v>171</v>
      </c>
      <c r="D8" s="53" t="s">
        <v>126</v>
      </c>
      <c r="E8" s="53" t="s">
        <v>292</v>
      </c>
      <c r="F8" s="55">
        <v>40848</v>
      </c>
      <c r="G8" s="55">
        <v>40848</v>
      </c>
      <c r="H8" s="52" t="s">
        <v>140</v>
      </c>
      <c r="I8" s="52" t="s">
        <v>313</v>
      </c>
      <c r="J8" s="52">
        <v>4.5</v>
      </c>
      <c r="K8" s="53" t="s">
        <v>132</v>
      </c>
      <c r="L8" s="53" t="s">
        <v>129</v>
      </c>
      <c r="M8" s="52">
        <v>108</v>
      </c>
      <c r="N8" s="52">
        <v>24</v>
      </c>
      <c r="O8" s="58">
        <v>55.317361111111097</v>
      </c>
      <c r="P8" s="53" t="s">
        <v>133</v>
      </c>
      <c r="Q8" s="58">
        <v>-5974.2749999999996</v>
      </c>
      <c r="R8" s="52">
        <v>0</v>
      </c>
      <c r="S8" s="53" t="s">
        <v>134</v>
      </c>
      <c r="T8" s="52">
        <v>0</v>
      </c>
      <c r="U8" s="52">
        <v>0</v>
      </c>
      <c r="V8" s="52">
        <v>0</v>
      </c>
      <c r="W8" s="52">
        <v>0</v>
      </c>
      <c r="X8" s="52">
        <v>0</v>
      </c>
      <c r="Y8" s="52">
        <v>-767.08250000000203</v>
      </c>
      <c r="Z8" s="52">
        <v>0</v>
      </c>
      <c r="AA8" s="58">
        <v>-767.08250000000203</v>
      </c>
      <c r="AB8" s="52">
        <v>-5974.2749999999996</v>
      </c>
      <c r="AC8" s="52">
        <v>0</v>
      </c>
      <c r="AD8" s="52">
        <v>-5974.2749999999996</v>
      </c>
      <c r="AE8" s="53" t="s">
        <v>137</v>
      </c>
      <c r="AF8" s="53" t="s">
        <v>138</v>
      </c>
      <c r="AG8" s="53" t="s">
        <v>139</v>
      </c>
      <c r="AH8" s="53" t="s">
        <v>293</v>
      </c>
      <c r="AI8" s="53" t="s">
        <v>130</v>
      </c>
      <c r="AJ8" s="52">
        <v>0</v>
      </c>
      <c r="AK8" s="52">
        <v>0</v>
      </c>
      <c r="AL8" s="52">
        <v>0</v>
      </c>
      <c r="AM8" s="53" t="s">
        <v>134</v>
      </c>
      <c r="AN8" s="53" t="s">
        <v>294</v>
      </c>
      <c r="AO8" s="53" t="s">
        <v>295</v>
      </c>
      <c r="AP8" s="52">
        <v>4.5</v>
      </c>
      <c r="AQ8" s="53" t="s">
        <v>134</v>
      </c>
      <c r="AR8" s="49"/>
      <c r="AS8" s="49"/>
      <c r="AT8" s="49"/>
      <c r="AU8" s="49"/>
      <c r="AV8" s="49"/>
      <c r="AW8" s="51"/>
      <c r="AX8" s="51"/>
      <c r="AY8" s="51"/>
      <c r="AZ8" s="51"/>
      <c r="BA8" s="51"/>
      <c r="BB8" s="49"/>
      <c r="BC8" s="49"/>
      <c r="BD8" s="49"/>
      <c r="BE8" s="51"/>
      <c r="BF8" s="51"/>
      <c r="BG8" s="51"/>
      <c r="BH8" s="49"/>
      <c r="BI8" s="51"/>
    </row>
    <row r="9" spans="1:61" x14ac:dyDescent="0.25">
      <c r="A9" s="53" t="s">
        <v>291</v>
      </c>
      <c r="B9" s="53" t="s">
        <v>136</v>
      </c>
      <c r="C9" s="52">
        <v>171</v>
      </c>
      <c r="D9" s="53" t="s">
        <v>126</v>
      </c>
      <c r="E9" s="53" t="s">
        <v>296</v>
      </c>
      <c r="F9" s="55">
        <v>40868</v>
      </c>
      <c r="G9" s="55">
        <v>40868</v>
      </c>
      <c r="H9" s="52" t="s">
        <v>140</v>
      </c>
      <c r="I9" s="52" t="s">
        <v>314</v>
      </c>
      <c r="J9" s="52">
        <v>3.55</v>
      </c>
      <c r="K9" s="53" t="s">
        <v>132</v>
      </c>
      <c r="L9" s="53" t="s">
        <v>129</v>
      </c>
      <c r="M9" s="52">
        <v>0</v>
      </c>
      <c r="N9" s="52">
        <v>24</v>
      </c>
      <c r="O9" s="58">
        <v>50.845984863542697</v>
      </c>
      <c r="P9" s="53" t="s">
        <v>133</v>
      </c>
      <c r="Q9" s="58">
        <v>-4332.0779103738396</v>
      </c>
      <c r="R9" s="52">
        <v>47.564998948049698</v>
      </c>
      <c r="S9" s="53" t="s">
        <v>149</v>
      </c>
      <c r="T9" s="52">
        <v>4052.5379103738401</v>
      </c>
      <c r="U9" s="52">
        <v>-279.539999999999</v>
      </c>
      <c r="V9" s="52">
        <v>0</v>
      </c>
      <c r="W9" s="52">
        <v>0</v>
      </c>
      <c r="X9" s="52">
        <v>0</v>
      </c>
      <c r="Y9" s="52">
        <v>0</v>
      </c>
      <c r="Z9" s="52">
        <v>-279.539999999999</v>
      </c>
      <c r="AA9" s="58">
        <v>-279.539999999999</v>
      </c>
      <c r="AB9" s="52">
        <v>0</v>
      </c>
      <c r="AC9" s="52">
        <v>-4332.0779103738396</v>
      </c>
      <c r="AD9" s="52">
        <v>-4332.0779103738396</v>
      </c>
      <c r="AE9" s="53" t="s">
        <v>137</v>
      </c>
      <c r="AF9" s="53" t="s">
        <v>138</v>
      </c>
      <c r="AG9" s="53" t="s">
        <v>139</v>
      </c>
      <c r="AH9" s="53" t="s">
        <v>293</v>
      </c>
      <c r="AI9" s="53" t="s">
        <v>130</v>
      </c>
      <c r="AJ9" s="52">
        <v>9.7260273972602802E-3</v>
      </c>
      <c r="AK9" s="52">
        <v>85.2</v>
      </c>
      <c r="AL9" s="52">
        <v>0</v>
      </c>
      <c r="AM9" s="53" t="s">
        <v>134</v>
      </c>
      <c r="AN9" s="53" t="s">
        <v>294</v>
      </c>
      <c r="AO9" s="53" t="s">
        <v>295</v>
      </c>
      <c r="AP9" s="52">
        <v>3.55</v>
      </c>
      <c r="AQ9" s="53" t="s">
        <v>134</v>
      </c>
      <c r="AR9" s="49"/>
      <c r="AS9" s="49"/>
      <c r="AT9" s="49"/>
      <c r="AU9" s="49"/>
      <c r="AV9" s="49"/>
      <c r="AW9" s="51"/>
      <c r="AX9" s="51"/>
      <c r="AY9" s="51"/>
      <c r="AZ9" s="51"/>
      <c r="BA9" s="51"/>
      <c r="BB9" s="49"/>
      <c r="BC9" s="49"/>
      <c r="BD9" s="49"/>
      <c r="BE9" s="51"/>
      <c r="BF9" s="51"/>
      <c r="BG9" s="51"/>
      <c r="BH9" s="49"/>
      <c r="BI9" s="51"/>
    </row>
    <row r="10" spans="1:61" x14ac:dyDescent="0.25">
      <c r="A10" s="53" t="s">
        <v>291</v>
      </c>
      <c r="B10" s="53" t="s">
        <v>136</v>
      </c>
      <c r="C10" s="52">
        <v>171</v>
      </c>
      <c r="D10" s="53" t="s">
        <v>126</v>
      </c>
      <c r="E10" s="53" t="s">
        <v>296</v>
      </c>
      <c r="F10" s="55">
        <v>40868</v>
      </c>
      <c r="G10" s="55">
        <v>40868</v>
      </c>
      <c r="H10" s="52" t="s">
        <v>140</v>
      </c>
      <c r="I10" s="52" t="s">
        <v>315</v>
      </c>
      <c r="J10" s="52">
        <v>2.7</v>
      </c>
      <c r="K10" s="53" t="s">
        <v>132</v>
      </c>
      <c r="L10" s="53" t="s">
        <v>129</v>
      </c>
      <c r="M10" s="52">
        <v>0</v>
      </c>
      <c r="N10" s="52">
        <v>24</v>
      </c>
      <c r="O10" s="58">
        <v>49.307470561071497</v>
      </c>
      <c r="P10" s="53" t="s">
        <v>133</v>
      </c>
      <c r="Q10" s="58">
        <v>-3195.1240923574401</v>
      </c>
      <c r="R10" s="52">
        <v>47.548211301812501</v>
      </c>
      <c r="S10" s="53" t="s">
        <v>149</v>
      </c>
      <c r="T10" s="52">
        <v>3081.1240923574501</v>
      </c>
      <c r="U10" s="52">
        <v>-113.999999999986</v>
      </c>
      <c r="V10" s="52">
        <v>0</v>
      </c>
      <c r="W10" s="52">
        <v>0</v>
      </c>
      <c r="X10" s="52">
        <v>0</v>
      </c>
      <c r="Y10" s="52">
        <v>0</v>
      </c>
      <c r="Z10" s="52">
        <v>-113.999999999986</v>
      </c>
      <c r="AA10" s="58">
        <v>-113.999999999986</v>
      </c>
      <c r="AB10" s="52">
        <v>0</v>
      </c>
      <c r="AC10" s="52">
        <v>-3195.1240923574401</v>
      </c>
      <c r="AD10" s="52">
        <v>-3195.1240923574401</v>
      </c>
      <c r="AE10" s="53" t="s">
        <v>137</v>
      </c>
      <c r="AF10" s="53" t="s">
        <v>138</v>
      </c>
      <c r="AG10" s="53" t="s">
        <v>139</v>
      </c>
      <c r="AH10" s="53" t="s">
        <v>293</v>
      </c>
      <c r="AI10" s="53" t="s">
        <v>130</v>
      </c>
      <c r="AJ10" s="52">
        <v>7.3972602739725999E-3</v>
      </c>
      <c r="AK10" s="52">
        <v>64.8</v>
      </c>
      <c r="AL10" s="52">
        <v>0</v>
      </c>
      <c r="AM10" s="53" t="s">
        <v>134</v>
      </c>
      <c r="AN10" s="53" t="s">
        <v>294</v>
      </c>
      <c r="AO10" s="53" t="s">
        <v>295</v>
      </c>
      <c r="AP10" s="52">
        <v>2.7</v>
      </c>
      <c r="AQ10" s="53" t="s">
        <v>134</v>
      </c>
    </row>
    <row r="11" spans="1:61" x14ac:dyDescent="0.25">
      <c r="A11" s="53" t="s">
        <v>291</v>
      </c>
      <c r="B11" s="53" t="s">
        <v>136</v>
      </c>
      <c r="C11" s="52">
        <v>171</v>
      </c>
      <c r="D11" s="53" t="s">
        <v>126</v>
      </c>
      <c r="E11" s="53" t="s">
        <v>296</v>
      </c>
      <c r="F11" s="55">
        <v>40868</v>
      </c>
      <c r="G11" s="55">
        <v>40868</v>
      </c>
      <c r="H11" s="52" t="s">
        <v>140</v>
      </c>
      <c r="I11" s="52" t="s">
        <v>316</v>
      </c>
      <c r="J11" s="52">
        <v>4.5</v>
      </c>
      <c r="K11" s="53" t="s">
        <v>132</v>
      </c>
      <c r="L11" s="53" t="s">
        <v>129</v>
      </c>
      <c r="M11" s="52">
        <v>0</v>
      </c>
      <c r="N11" s="52">
        <v>24</v>
      </c>
      <c r="O11" s="58">
        <v>49.7675310389209</v>
      </c>
      <c r="P11" s="53" t="s">
        <v>133</v>
      </c>
      <c r="Q11" s="58">
        <v>-5374.8933522034504</v>
      </c>
      <c r="R11" s="52">
        <v>47.523086594476602</v>
      </c>
      <c r="S11" s="53" t="s">
        <v>149</v>
      </c>
      <c r="T11" s="52">
        <v>5132.4933522034698</v>
      </c>
      <c r="U11" s="52">
        <v>-242.39999999998</v>
      </c>
      <c r="V11" s="52">
        <v>0</v>
      </c>
      <c r="W11" s="52">
        <v>0</v>
      </c>
      <c r="X11" s="52">
        <v>0</v>
      </c>
      <c r="Y11" s="52">
        <v>0</v>
      </c>
      <c r="Z11" s="52">
        <v>-242.39999999998</v>
      </c>
      <c r="AA11" s="58">
        <v>-242.39999999998</v>
      </c>
      <c r="AB11" s="52">
        <v>0</v>
      </c>
      <c r="AC11" s="52">
        <v>-5374.8933522034504</v>
      </c>
      <c r="AD11" s="52">
        <v>-5374.8933522034504</v>
      </c>
      <c r="AE11" s="53" t="s">
        <v>137</v>
      </c>
      <c r="AF11" s="53" t="s">
        <v>138</v>
      </c>
      <c r="AG11" s="53" t="s">
        <v>139</v>
      </c>
      <c r="AH11" s="53" t="s">
        <v>293</v>
      </c>
      <c r="AI11" s="53" t="s">
        <v>130</v>
      </c>
      <c r="AJ11" s="52">
        <v>1.23287671232877E-2</v>
      </c>
      <c r="AK11" s="52">
        <v>108</v>
      </c>
      <c r="AL11" s="52">
        <v>0</v>
      </c>
      <c r="AM11" s="53" t="s">
        <v>134</v>
      </c>
      <c r="AN11" s="53" t="s">
        <v>294</v>
      </c>
      <c r="AO11" s="53" t="s">
        <v>295</v>
      </c>
      <c r="AP11" s="52">
        <v>4.5</v>
      </c>
      <c r="AQ11" s="53" t="s">
        <v>134</v>
      </c>
    </row>
    <row r="12" spans="1:61" x14ac:dyDescent="0.25">
      <c r="A12" s="53" t="s">
        <v>291</v>
      </c>
      <c r="B12" s="53" t="s">
        <v>136</v>
      </c>
      <c r="C12" s="52">
        <v>171</v>
      </c>
      <c r="D12" s="53" t="s">
        <v>126</v>
      </c>
      <c r="E12" s="53" t="s">
        <v>296</v>
      </c>
      <c r="F12" s="55">
        <v>40868</v>
      </c>
      <c r="G12" s="55">
        <v>40868</v>
      </c>
      <c r="H12" s="52" t="s">
        <v>140</v>
      </c>
      <c r="I12" s="52" t="s">
        <v>317</v>
      </c>
      <c r="J12" s="52">
        <v>4.5</v>
      </c>
      <c r="K12" s="53" t="s">
        <v>132</v>
      </c>
      <c r="L12" s="53" t="s">
        <v>129</v>
      </c>
      <c r="M12" s="52">
        <v>0</v>
      </c>
      <c r="N12" s="52">
        <v>24</v>
      </c>
      <c r="O12" s="58">
        <v>49.7675310389209</v>
      </c>
      <c r="P12" s="53" t="s">
        <v>133</v>
      </c>
      <c r="Q12" s="58">
        <v>-5374.8933522034504</v>
      </c>
      <c r="R12" s="52">
        <v>47.523086594476602</v>
      </c>
      <c r="S12" s="53" t="s">
        <v>149</v>
      </c>
      <c r="T12" s="52">
        <v>5132.4933522034698</v>
      </c>
      <c r="U12" s="52">
        <v>-242.39999999998</v>
      </c>
      <c r="V12" s="52">
        <v>0</v>
      </c>
      <c r="W12" s="52">
        <v>0</v>
      </c>
      <c r="X12" s="52">
        <v>0</v>
      </c>
      <c r="Y12" s="52">
        <v>0</v>
      </c>
      <c r="Z12" s="52">
        <v>-242.39999999998</v>
      </c>
      <c r="AA12" s="58">
        <v>-242.39999999998</v>
      </c>
      <c r="AB12" s="52">
        <v>0</v>
      </c>
      <c r="AC12" s="52">
        <v>-5374.8933522034504</v>
      </c>
      <c r="AD12" s="52">
        <v>-5374.8933522034504</v>
      </c>
      <c r="AE12" s="53" t="s">
        <v>137</v>
      </c>
      <c r="AF12" s="53" t="s">
        <v>138</v>
      </c>
      <c r="AG12" s="53" t="s">
        <v>139</v>
      </c>
      <c r="AH12" s="53" t="s">
        <v>293</v>
      </c>
      <c r="AI12" s="53" t="s">
        <v>130</v>
      </c>
      <c r="AJ12" s="52">
        <v>1.23287671232877E-2</v>
      </c>
      <c r="AK12" s="52">
        <v>108</v>
      </c>
      <c r="AL12" s="52">
        <v>0</v>
      </c>
      <c r="AM12" s="53" t="s">
        <v>134</v>
      </c>
      <c r="AN12" s="53" t="s">
        <v>294</v>
      </c>
      <c r="AO12" s="53" t="s">
        <v>295</v>
      </c>
      <c r="AP12" s="52">
        <v>4.5</v>
      </c>
      <c r="AQ12" s="53" t="s">
        <v>134</v>
      </c>
    </row>
    <row r="13" spans="1:61" x14ac:dyDescent="0.25">
      <c r="A13" s="53" t="s">
        <v>299</v>
      </c>
      <c r="B13" s="53" t="s">
        <v>134</v>
      </c>
      <c r="C13" s="52"/>
      <c r="D13" s="53" t="s">
        <v>134</v>
      </c>
      <c r="E13" s="53" t="s">
        <v>134</v>
      </c>
      <c r="F13" s="55"/>
      <c r="G13" s="55"/>
      <c r="H13" s="52"/>
      <c r="J13" s="52"/>
      <c r="K13" s="53" t="s">
        <v>134</v>
      </c>
      <c r="L13" s="53" t="s">
        <v>134</v>
      </c>
      <c r="M13" s="52"/>
      <c r="N13" s="52"/>
      <c r="O13" s="52"/>
      <c r="P13" s="53" t="s">
        <v>134</v>
      </c>
      <c r="Q13" s="52">
        <v>-24800.59</v>
      </c>
      <c r="R13" s="52"/>
      <c r="S13" s="53" t="s">
        <v>134</v>
      </c>
      <c r="T13" s="52">
        <v>0</v>
      </c>
      <c r="U13" s="52">
        <v>0</v>
      </c>
      <c r="V13" s="52">
        <v>0</v>
      </c>
      <c r="W13" s="52">
        <v>0</v>
      </c>
      <c r="X13" s="52">
        <v>0</v>
      </c>
      <c r="Y13" s="52">
        <v>-1555.42</v>
      </c>
      <c r="Z13" s="52">
        <v>0</v>
      </c>
      <c r="AA13" s="52">
        <v>-1555.42</v>
      </c>
      <c r="AB13" s="52">
        <v>-24800.59</v>
      </c>
      <c r="AC13" s="52">
        <v>0</v>
      </c>
      <c r="AD13" s="52">
        <v>-24800.59</v>
      </c>
      <c r="AE13" s="53" t="s">
        <v>134</v>
      </c>
      <c r="AF13" s="53" t="s">
        <v>134</v>
      </c>
      <c r="AG13" s="53" t="s">
        <v>134</v>
      </c>
      <c r="AH13" s="53" t="s">
        <v>134</v>
      </c>
      <c r="AI13" s="53" t="s">
        <v>134</v>
      </c>
      <c r="AJ13" s="52">
        <v>0</v>
      </c>
      <c r="AK13" s="52">
        <v>0</v>
      </c>
      <c r="AL13" s="52">
        <v>0</v>
      </c>
      <c r="AM13" s="53" t="s">
        <v>134</v>
      </c>
      <c r="AN13" s="53" t="s">
        <v>134</v>
      </c>
      <c r="AO13" s="53" t="s">
        <v>134</v>
      </c>
      <c r="AP13" s="52"/>
      <c r="AQ13" s="53" t="s">
        <v>134</v>
      </c>
    </row>
    <row r="14" spans="1:61" x14ac:dyDescent="0.25">
      <c r="A14" s="53" t="s">
        <v>291</v>
      </c>
      <c r="B14" s="53" t="s">
        <v>300</v>
      </c>
      <c r="C14" s="52">
        <v>171</v>
      </c>
      <c r="D14" s="53" t="s">
        <v>126</v>
      </c>
      <c r="E14" s="53" t="s">
        <v>301</v>
      </c>
      <c r="F14" s="55">
        <v>40845</v>
      </c>
      <c r="G14" s="55">
        <v>40845</v>
      </c>
      <c r="H14" s="52" t="s">
        <v>140</v>
      </c>
      <c r="I14" s="52" t="s">
        <v>304</v>
      </c>
      <c r="J14" s="52">
        <v>3.55</v>
      </c>
      <c r="K14" s="53" t="s">
        <v>132</v>
      </c>
      <c r="L14" s="53" t="s">
        <v>129</v>
      </c>
      <c r="M14" s="52">
        <v>85.2</v>
      </c>
      <c r="N14" s="52">
        <v>24</v>
      </c>
      <c r="O14" s="58">
        <v>41.415924882629099</v>
      </c>
      <c r="P14" s="53" t="s">
        <v>133</v>
      </c>
      <c r="Q14" s="58">
        <v>-3528.6368000000002</v>
      </c>
      <c r="R14" s="52">
        <v>0</v>
      </c>
      <c r="S14" s="53" t="s">
        <v>134</v>
      </c>
      <c r="T14" s="52">
        <v>0</v>
      </c>
      <c r="U14" s="52">
        <v>0</v>
      </c>
      <c r="V14" s="52">
        <v>0</v>
      </c>
      <c r="W14" s="52">
        <v>0</v>
      </c>
      <c r="X14" s="52">
        <v>0</v>
      </c>
      <c r="Y14" s="52">
        <v>419.86527499999897</v>
      </c>
      <c r="Z14" s="52">
        <v>0</v>
      </c>
      <c r="AA14" s="58">
        <v>419.86527499999897</v>
      </c>
      <c r="AB14" s="52">
        <v>-3528.6368000000002</v>
      </c>
      <c r="AC14" s="52">
        <v>0</v>
      </c>
      <c r="AD14" s="52">
        <v>-3528.6368000000002</v>
      </c>
      <c r="AE14" s="53" t="s">
        <v>137</v>
      </c>
      <c r="AF14" s="53" t="s">
        <v>138</v>
      </c>
      <c r="AG14" s="53" t="s">
        <v>139</v>
      </c>
      <c r="AH14" s="53" t="s">
        <v>293</v>
      </c>
      <c r="AI14" s="53" t="s">
        <v>130</v>
      </c>
      <c r="AJ14" s="52">
        <v>0</v>
      </c>
      <c r="AK14" s="52">
        <v>0</v>
      </c>
      <c r="AL14" s="52">
        <v>0</v>
      </c>
      <c r="AM14" s="53" t="s">
        <v>134</v>
      </c>
      <c r="AN14" s="53" t="s">
        <v>294</v>
      </c>
      <c r="AO14" s="53" t="s">
        <v>295</v>
      </c>
      <c r="AP14" s="52">
        <v>3.55</v>
      </c>
      <c r="AQ14" s="53" t="s">
        <v>134</v>
      </c>
    </row>
    <row r="15" spans="1:61" x14ac:dyDescent="0.25">
      <c r="A15" s="53" t="s">
        <v>291</v>
      </c>
      <c r="B15" s="53" t="s">
        <v>300</v>
      </c>
      <c r="C15" s="52">
        <v>171</v>
      </c>
      <c r="D15" s="53" t="s">
        <v>126</v>
      </c>
      <c r="E15" s="53" t="s">
        <v>301</v>
      </c>
      <c r="F15" s="55">
        <v>40845</v>
      </c>
      <c r="G15" s="55">
        <v>40845</v>
      </c>
      <c r="H15" s="52" t="s">
        <v>140</v>
      </c>
      <c r="I15" s="52" t="s">
        <v>305</v>
      </c>
      <c r="J15" s="52">
        <v>3.55</v>
      </c>
      <c r="K15" s="53" t="s">
        <v>132</v>
      </c>
      <c r="L15" s="53" t="s">
        <v>129</v>
      </c>
      <c r="M15" s="52">
        <v>85.2</v>
      </c>
      <c r="N15" s="52">
        <v>24</v>
      </c>
      <c r="O15" s="58">
        <v>49.731127640845102</v>
      </c>
      <c r="P15" s="53" t="s">
        <v>133</v>
      </c>
      <c r="Q15" s="58">
        <v>-4237.0920749999996</v>
      </c>
      <c r="R15" s="52">
        <v>0</v>
      </c>
      <c r="S15" s="53" t="s">
        <v>134</v>
      </c>
      <c r="T15" s="52">
        <v>0</v>
      </c>
      <c r="U15" s="52">
        <v>0</v>
      </c>
      <c r="V15" s="52">
        <v>0</v>
      </c>
      <c r="W15" s="52">
        <v>0</v>
      </c>
      <c r="X15" s="52">
        <v>0</v>
      </c>
      <c r="Y15" s="52">
        <v>-987.99527499999999</v>
      </c>
      <c r="Z15" s="52">
        <v>0</v>
      </c>
      <c r="AA15" s="58">
        <v>-987.99527499999999</v>
      </c>
      <c r="AB15" s="52">
        <v>-4237.0920749999996</v>
      </c>
      <c r="AC15" s="52">
        <v>0</v>
      </c>
      <c r="AD15" s="52">
        <v>-4237.0920749999996</v>
      </c>
      <c r="AE15" s="53" t="s">
        <v>137</v>
      </c>
      <c r="AF15" s="53" t="s">
        <v>138</v>
      </c>
      <c r="AG15" s="53" t="s">
        <v>139</v>
      </c>
      <c r="AH15" s="53" t="s">
        <v>293</v>
      </c>
      <c r="AI15" s="53" t="s">
        <v>130</v>
      </c>
      <c r="AJ15" s="52">
        <v>0</v>
      </c>
      <c r="AK15" s="52">
        <v>0</v>
      </c>
      <c r="AL15" s="52">
        <v>0</v>
      </c>
      <c r="AM15" s="53" t="s">
        <v>134</v>
      </c>
      <c r="AN15" s="53" t="s">
        <v>294</v>
      </c>
      <c r="AO15" s="53" t="s">
        <v>295</v>
      </c>
      <c r="AP15" s="52">
        <v>3.55</v>
      </c>
      <c r="AQ15" s="53" t="s">
        <v>134</v>
      </c>
    </row>
    <row r="16" spans="1:61" x14ac:dyDescent="0.25">
      <c r="A16" s="53" t="s">
        <v>291</v>
      </c>
      <c r="B16" s="53" t="s">
        <v>300</v>
      </c>
      <c r="C16" s="52">
        <v>171</v>
      </c>
      <c r="D16" s="53" t="s">
        <v>126</v>
      </c>
      <c r="E16" s="53" t="s">
        <v>301</v>
      </c>
      <c r="F16" s="55">
        <v>40845</v>
      </c>
      <c r="G16" s="55">
        <v>40845</v>
      </c>
      <c r="H16" s="52" t="s">
        <v>140</v>
      </c>
      <c r="I16" s="52" t="s">
        <v>306</v>
      </c>
      <c r="J16" s="52">
        <v>3.55</v>
      </c>
      <c r="K16" s="53" t="s">
        <v>132</v>
      </c>
      <c r="L16" s="53" t="s">
        <v>129</v>
      </c>
      <c r="M16" s="52">
        <v>85.2</v>
      </c>
      <c r="N16" s="52">
        <v>24</v>
      </c>
      <c r="O16" s="58">
        <v>49.731127640845102</v>
      </c>
      <c r="P16" s="53" t="s">
        <v>133</v>
      </c>
      <c r="Q16" s="58">
        <v>-4237.0920749999996</v>
      </c>
      <c r="R16" s="52">
        <v>0</v>
      </c>
      <c r="S16" s="53" t="s">
        <v>134</v>
      </c>
      <c r="T16" s="52">
        <v>0</v>
      </c>
      <c r="U16" s="52">
        <v>0</v>
      </c>
      <c r="V16" s="52">
        <v>0</v>
      </c>
      <c r="W16" s="52">
        <v>0</v>
      </c>
      <c r="X16" s="52">
        <v>0</v>
      </c>
      <c r="Y16" s="52">
        <v>-288.590000000001</v>
      </c>
      <c r="Z16" s="52">
        <v>0</v>
      </c>
      <c r="AA16" s="58">
        <v>-288.590000000001</v>
      </c>
      <c r="AB16" s="52">
        <v>-4237.0920749999996</v>
      </c>
      <c r="AC16" s="52">
        <v>0</v>
      </c>
      <c r="AD16" s="52">
        <v>-4237.0920749999996</v>
      </c>
      <c r="AE16" s="53" t="s">
        <v>137</v>
      </c>
      <c r="AF16" s="53" t="s">
        <v>138</v>
      </c>
      <c r="AG16" s="53" t="s">
        <v>139</v>
      </c>
      <c r="AH16" s="53" t="s">
        <v>293</v>
      </c>
      <c r="AI16" s="53" t="s">
        <v>130</v>
      </c>
      <c r="AJ16" s="52">
        <v>0</v>
      </c>
      <c r="AK16" s="52">
        <v>0</v>
      </c>
      <c r="AL16" s="52">
        <v>0</v>
      </c>
      <c r="AM16" s="53" t="s">
        <v>134</v>
      </c>
      <c r="AN16" s="53" t="s">
        <v>294</v>
      </c>
      <c r="AO16" s="53" t="s">
        <v>295</v>
      </c>
      <c r="AP16" s="52">
        <v>3.55</v>
      </c>
      <c r="AQ16" s="53" t="s">
        <v>134</v>
      </c>
    </row>
    <row r="17" spans="1:43" x14ac:dyDescent="0.25">
      <c r="A17" s="53" t="s">
        <v>291</v>
      </c>
      <c r="B17" s="53" t="s">
        <v>300</v>
      </c>
      <c r="C17" s="52">
        <v>171</v>
      </c>
      <c r="D17" s="53" t="s">
        <v>126</v>
      </c>
      <c r="E17" s="53" t="s">
        <v>301</v>
      </c>
      <c r="F17" s="55">
        <v>40845</v>
      </c>
      <c r="G17" s="55">
        <v>40845</v>
      </c>
      <c r="H17" s="52" t="s">
        <v>140</v>
      </c>
      <c r="I17" s="52" t="s">
        <v>307</v>
      </c>
      <c r="J17" s="52">
        <v>2.7</v>
      </c>
      <c r="K17" s="53" t="s">
        <v>132</v>
      </c>
      <c r="L17" s="53" t="s">
        <v>129</v>
      </c>
      <c r="M17" s="52">
        <v>64.8</v>
      </c>
      <c r="N17" s="52">
        <v>24</v>
      </c>
      <c r="O17" s="58">
        <v>48.093055555555601</v>
      </c>
      <c r="P17" s="53" t="s">
        <v>133</v>
      </c>
      <c r="Q17" s="58">
        <v>-3116.43</v>
      </c>
      <c r="R17" s="52">
        <v>0</v>
      </c>
      <c r="S17" s="53" t="s">
        <v>134</v>
      </c>
      <c r="T17" s="52">
        <v>0</v>
      </c>
      <c r="U17" s="52">
        <v>0</v>
      </c>
      <c r="V17" s="52">
        <v>0</v>
      </c>
      <c r="W17" s="52">
        <v>0</v>
      </c>
      <c r="X17" s="52">
        <v>0</v>
      </c>
      <c r="Y17" s="52">
        <v>-129.74700000000001</v>
      </c>
      <c r="Z17" s="52">
        <v>0</v>
      </c>
      <c r="AA17" s="58">
        <v>-129.74700000000001</v>
      </c>
      <c r="AB17" s="52">
        <v>-3116.43</v>
      </c>
      <c r="AC17" s="52">
        <v>0</v>
      </c>
      <c r="AD17" s="52">
        <v>-3116.43</v>
      </c>
      <c r="AE17" s="53" t="s">
        <v>137</v>
      </c>
      <c r="AF17" s="53" t="s">
        <v>138</v>
      </c>
      <c r="AG17" s="53" t="s">
        <v>139</v>
      </c>
      <c r="AH17" s="53" t="s">
        <v>293</v>
      </c>
      <c r="AI17" s="53" t="s">
        <v>130</v>
      </c>
      <c r="AJ17" s="52">
        <v>0</v>
      </c>
      <c r="AK17" s="52">
        <v>0</v>
      </c>
      <c r="AL17" s="52">
        <v>0</v>
      </c>
      <c r="AM17" s="53" t="s">
        <v>134</v>
      </c>
      <c r="AN17" s="53" t="s">
        <v>294</v>
      </c>
      <c r="AO17" s="53" t="s">
        <v>295</v>
      </c>
      <c r="AP17" s="52">
        <v>2.7</v>
      </c>
      <c r="AQ17" s="53" t="s">
        <v>134</v>
      </c>
    </row>
    <row r="18" spans="1:43" x14ac:dyDescent="0.25">
      <c r="A18" s="53" t="s">
        <v>291</v>
      </c>
      <c r="B18" s="53" t="s">
        <v>300</v>
      </c>
      <c r="C18" s="52">
        <v>171</v>
      </c>
      <c r="D18" s="53" t="s">
        <v>126</v>
      </c>
      <c r="E18" s="53" t="s">
        <v>301</v>
      </c>
      <c r="F18" s="55">
        <v>40845</v>
      </c>
      <c r="G18" s="55">
        <v>40845</v>
      </c>
      <c r="H18" s="52" t="s">
        <v>140</v>
      </c>
      <c r="I18" s="52" t="s">
        <v>308</v>
      </c>
      <c r="J18" s="52">
        <v>4.5</v>
      </c>
      <c r="K18" s="53" t="s">
        <v>132</v>
      </c>
      <c r="L18" s="53" t="s">
        <v>129</v>
      </c>
      <c r="M18" s="52">
        <v>108</v>
      </c>
      <c r="N18" s="52">
        <v>24</v>
      </c>
      <c r="O18" s="58">
        <v>40.394120370370402</v>
      </c>
      <c r="P18" s="53" t="s">
        <v>133</v>
      </c>
      <c r="Q18" s="58">
        <v>-4362.5649999999996</v>
      </c>
      <c r="R18" s="52">
        <v>0</v>
      </c>
      <c r="S18" s="53" t="s">
        <v>134</v>
      </c>
      <c r="T18" s="52">
        <v>0</v>
      </c>
      <c r="U18" s="52">
        <v>0</v>
      </c>
      <c r="V18" s="52">
        <v>0</v>
      </c>
      <c r="W18" s="52">
        <v>0</v>
      </c>
      <c r="X18" s="52">
        <v>0</v>
      </c>
      <c r="Y18" s="52">
        <v>-242.400000000001</v>
      </c>
      <c r="Z18" s="52">
        <v>0</v>
      </c>
      <c r="AA18" s="58">
        <v>-242.400000000001</v>
      </c>
      <c r="AB18" s="52">
        <v>-4362.5649999999996</v>
      </c>
      <c r="AC18" s="52">
        <v>0</v>
      </c>
      <c r="AD18" s="52">
        <v>-4362.5649999999996</v>
      </c>
      <c r="AE18" s="53" t="s">
        <v>137</v>
      </c>
      <c r="AF18" s="53" t="s">
        <v>138</v>
      </c>
      <c r="AG18" s="53" t="s">
        <v>139</v>
      </c>
      <c r="AH18" s="53" t="s">
        <v>293</v>
      </c>
      <c r="AI18" s="53" t="s">
        <v>130</v>
      </c>
      <c r="AJ18" s="52">
        <v>0</v>
      </c>
      <c r="AK18" s="52">
        <v>0</v>
      </c>
      <c r="AL18" s="52">
        <v>0</v>
      </c>
      <c r="AM18" s="53" t="s">
        <v>134</v>
      </c>
      <c r="AN18" s="53" t="s">
        <v>294</v>
      </c>
      <c r="AO18" s="53" t="s">
        <v>295</v>
      </c>
      <c r="AP18" s="52">
        <v>4.5</v>
      </c>
      <c r="AQ18" s="53" t="s">
        <v>134</v>
      </c>
    </row>
    <row r="19" spans="1:43" x14ac:dyDescent="0.25">
      <c r="A19" s="53" t="s">
        <v>291</v>
      </c>
      <c r="B19" s="53" t="s">
        <v>300</v>
      </c>
      <c r="C19" s="52">
        <v>171</v>
      </c>
      <c r="D19" s="53" t="s">
        <v>126</v>
      </c>
      <c r="E19" s="53" t="s">
        <v>301</v>
      </c>
      <c r="F19" s="55">
        <v>40845</v>
      </c>
      <c r="G19" s="55">
        <v>40845</v>
      </c>
      <c r="H19" s="52" t="s">
        <v>140</v>
      </c>
      <c r="I19" s="52" t="s">
        <v>309</v>
      </c>
      <c r="J19" s="52">
        <v>4.5</v>
      </c>
      <c r="K19" s="53" t="s">
        <v>132</v>
      </c>
      <c r="L19" s="53" t="s">
        <v>129</v>
      </c>
      <c r="M19" s="52">
        <v>108</v>
      </c>
      <c r="N19" s="52">
        <v>24</v>
      </c>
      <c r="O19" s="58">
        <v>49.247939814814799</v>
      </c>
      <c r="P19" s="53" t="s">
        <v>133</v>
      </c>
      <c r="Q19" s="58">
        <v>-5318.7775000000001</v>
      </c>
      <c r="R19" s="52">
        <v>0</v>
      </c>
      <c r="S19" s="53" t="s">
        <v>134</v>
      </c>
      <c r="T19" s="52">
        <v>0</v>
      </c>
      <c r="U19" s="52">
        <v>0</v>
      </c>
      <c r="V19" s="52">
        <v>0</v>
      </c>
      <c r="W19" s="52">
        <v>0</v>
      </c>
      <c r="X19" s="52">
        <v>0</v>
      </c>
      <c r="Y19" s="52">
        <v>-326.55</v>
      </c>
      <c r="Z19" s="52">
        <v>0</v>
      </c>
      <c r="AA19" s="58">
        <v>-326.55</v>
      </c>
      <c r="AB19" s="52">
        <v>-5318.7775000000001</v>
      </c>
      <c r="AC19" s="52">
        <v>0</v>
      </c>
      <c r="AD19" s="52">
        <v>-5318.7775000000001</v>
      </c>
      <c r="AE19" s="53" t="s">
        <v>137</v>
      </c>
      <c r="AF19" s="53" t="s">
        <v>138</v>
      </c>
      <c r="AG19" s="53" t="s">
        <v>139</v>
      </c>
      <c r="AH19" s="53" t="s">
        <v>293</v>
      </c>
      <c r="AI19" s="53" t="s">
        <v>130</v>
      </c>
      <c r="AJ19" s="52">
        <v>0</v>
      </c>
      <c r="AK19" s="52">
        <v>0</v>
      </c>
      <c r="AL19" s="52">
        <v>0</v>
      </c>
      <c r="AM19" s="53" t="s">
        <v>134</v>
      </c>
      <c r="AN19" s="53" t="s">
        <v>294</v>
      </c>
      <c r="AO19" s="53" t="s">
        <v>295</v>
      </c>
      <c r="AP19" s="52">
        <v>4.5</v>
      </c>
      <c r="AQ19" s="53" t="s">
        <v>134</v>
      </c>
    </row>
    <row r="24" spans="1:43" x14ac:dyDescent="0.25">
      <c r="D24" t="s">
        <v>302</v>
      </c>
      <c r="E24" t="s">
        <v>260</v>
      </c>
      <c r="F24" t="s">
        <v>318</v>
      </c>
      <c r="H24" t="s">
        <v>323</v>
      </c>
    </row>
    <row r="25" spans="1:43" x14ac:dyDescent="0.25">
      <c r="A25" t="s">
        <v>319</v>
      </c>
      <c r="B25" t="str">
        <f t="shared" ref="B25:B30" si="0">I14</f>
        <v>Spot-11</v>
      </c>
      <c r="C25">
        <f>Spot!C21</f>
        <v>441</v>
      </c>
      <c r="D25" s="15">
        <f>Spot!I21</f>
        <v>3528.6367999999998</v>
      </c>
      <c r="E25" s="52">
        <f t="shared" ref="E25:E30" si="1">IF(ABS(ROUND(1-(ABS(D25)/ABS(Q14)),8))&gt;0.000001,ROUND(1-(ABS(D25)/ABS(Q14)),8),0)</f>
        <v>0</v>
      </c>
      <c r="F25" s="57">
        <f>SUM(Spot!M41:M64)/SUM(Spot!D41:D64)</f>
        <v>41.415924882629113</v>
      </c>
      <c r="G25" s="52">
        <f t="shared" ref="G25:G30" si="2">IF(ABS(ROUND(1-(ABS(F25)/ABS(O14)),8))&gt;0.000001,ROUND(1-(ABS(F25)/ABS(O14)),8),0)</f>
        <v>0</v>
      </c>
      <c r="H25" s="15">
        <f ca="1">Spot!N21</f>
        <v>419.86527499999966</v>
      </c>
      <c r="I25" s="52">
        <f t="shared" ref="I25:I30" ca="1" si="3">IF(ABS(ROUND(1-(ABS(H25)/ABS(Y14)),8))&gt;0.000001,ROUND(1-(ABS(H25)/ABS(Y14)),8),0)</f>
        <v>0</v>
      </c>
      <c r="M25" s="15" t="s">
        <v>324</v>
      </c>
    </row>
    <row r="26" spans="1:43" x14ac:dyDescent="0.25">
      <c r="A26" t="s">
        <v>319</v>
      </c>
      <c r="B26" t="str">
        <f t="shared" si="0"/>
        <v>Spot-10</v>
      </c>
      <c r="C26" s="52">
        <f>Spot!C22</f>
        <v>439</v>
      </c>
      <c r="D26" s="15">
        <f ca="1">Spot!J22</f>
        <v>4237.0920750000005</v>
      </c>
      <c r="E26" s="52">
        <f t="shared" ca="1" si="1"/>
        <v>0</v>
      </c>
      <c r="F26" s="15">
        <f ca="1">SUM(Spot!N41:N64)/SUM(Spot!D41:D64)</f>
        <v>49.731127640845081</v>
      </c>
      <c r="G26" s="52">
        <f t="shared" ca="1" si="2"/>
        <v>0</v>
      </c>
      <c r="H26" s="15">
        <f ca="1">Spot!N22</f>
        <v>-987.99527500000022</v>
      </c>
      <c r="I26" s="52">
        <f t="shared" ca="1" si="3"/>
        <v>0</v>
      </c>
      <c r="M26" s="58" t="s">
        <v>325</v>
      </c>
      <c r="O26" s="23"/>
      <c r="P26" s="23"/>
    </row>
    <row r="27" spans="1:43" x14ac:dyDescent="0.25">
      <c r="A27" t="s">
        <v>319</v>
      </c>
      <c r="B27" t="str">
        <f t="shared" si="0"/>
        <v>Spot-1</v>
      </c>
      <c r="C27" s="52">
        <f>Spot!C23</f>
        <v>421</v>
      </c>
      <c r="D27" s="15">
        <f ca="1">Spot!J23</f>
        <v>4237.0920750000005</v>
      </c>
      <c r="E27" s="52">
        <f t="shared" ca="1" si="1"/>
        <v>0</v>
      </c>
      <c r="F27" s="15">
        <f ca="1">SUM(Spot!N41:N64)/SUM(Spot!D41:D64)</f>
        <v>49.731127640845081</v>
      </c>
      <c r="G27" s="52">
        <f t="shared" ca="1" si="2"/>
        <v>0</v>
      </c>
      <c r="H27" s="15">
        <f ca="1">Spot!N23</f>
        <v>-288.59000000000106</v>
      </c>
      <c r="I27" s="52">
        <f t="shared" ca="1" si="3"/>
        <v>0</v>
      </c>
      <c r="N27" s="23"/>
      <c r="O27" s="23"/>
      <c r="P27" s="25"/>
    </row>
    <row r="28" spans="1:43" x14ac:dyDescent="0.25">
      <c r="A28" t="s">
        <v>320</v>
      </c>
      <c r="B28" t="str">
        <f t="shared" si="0"/>
        <v>Spot-3</v>
      </c>
      <c r="C28" s="52">
        <f>Spot!C24</f>
        <v>425</v>
      </c>
      <c r="D28" s="15">
        <f>Spot!J24</f>
        <v>3116.43</v>
      </c>
      <c r="E28" s="52">
        <f t="shared" si="1"/>
        <v>0</v>
      </c>
      <c r="F28" s="15">
        <f>SUM(Spot!N257:N352)/SUM(Spot!D257:D352)*4</f>
        <v>48.093055555555537</v>
      </c>
      <c r="G28" s="52">
        <f t="shared" si="2"/>
        <v>0</v>
      </c>
      <c r="H28" s="15">
        <f>Spot!N24</f>
        <v>-129.74700000000121</v>
      </c>
      <c r="I28" s="52">
        <f t="shared" si="3"/>
        <v>0</v>
      </c>
      <c r="N28" s="24"/>
      <c r="O28" s="25"/>
      <c r="P28" s="25"/>
    </row>
    <row r="29" spans="1:43" x14ac:dyDescent="0.25">
      <c r="A29" t="s">
        <v>321</v>
      </c>
      <c r="B29" t="str">
        <f t="shared" si="0"/>
        <v>Spot-12</v>
      </c>
      <c r="C29" s="52">
        <f>Spot!C25</f>
        <v>443</v>
      </c>
      <c r="D29" s="15">
        <f>Spot!I25</f>
        <v>4362.5649999999996</v>
      </c>
      <c r="E29" s="52">
        <f t="shared" si="1"/>
        <v>0</v>
      </c>
      <c r="F29" s="15">
        <f>SUM(Spot!M113:M160)/SUM(Spot!D113:D160)*2</f>
        <v>40.394120370370366</v>
      </c>
      <c r="G29" s="52">
        <f t="shared" si="2"/>
        <v>0</v>
      </c>
      <c r="H29" s="15">
        <f>Spot!N25</f>
        <v>-242.39999999999873</v>
      </c>
      <c r="I29" s="52">
        <f t="shared" si="3"/>
        <v>0</v>
      </c>
      <c r="N29" s="24"/>
      <c r="O29" s="25"/>
      <c r="P29" s="25"/>
    </row>
    <row r="30" spans="1:43" x14ac:dyDescent="0.25">
      <c r="A30" t="s">
        <v>321</v>
      </c>
      <c r="B30" t="str">
        <f t="shared" si="0"/>
        <v>Spot-2</v>
      </c>
      <c r="C30" s="52">
        <f>Spot!C26</f>
        <v>423</v>
      </c>
      <c r="D30" s="15">
        <f ca="1">Spot!J26</f>
        <v>5318.7775000000011</v>
      </c>
      <c r="E30" s="52">
        <f t="shared" ca="1" si="1"/>
        <v>0</v>
      </c>
      <c r="F30" s="15">
        <f ca="1">SUM(Spot!N113:N160)/SUM(Spot!D113:D160)*2</f>
        <v>49.247939814814828</v>
      </c>
      <c r="G30" s="52">
        <f t="shared" ca="1" si="2"/>
        <v>0</v>
      </c>
      <c r="H30" s="15">
        <f ca="1">Spot!N26</f>
        <v>-326.55000000000018</v>
      </c>
      <c r="I30" s="52">
        <f t="shared" ca="1" si="3"/>
        <v>0</v>
      </c>
      <c r="N30" s="24"/>
      <c r="O30" s="25"/>
      <c r="P30" s="25"/>
    </row>
    <row r="31" spans="1:43" x14ac:dyDescent="0.25">
      <c r="A31" t="s">
        <v>319</v>
      </c>
      <c r="B31" t="str">
        <f t="shared" ref="B31:B38" si="4">I5</f>
        <v>Spot-4</v>
      </c>
      <c r="C31" s="52">
        <f>Spot!C27</f>
        <v>427</v>
      </c>
      <c r="D31" s="15">
        <f ca="1">Spot!J27</f>
        <v>4771.4734750000007</v>
      </c>
      <c r="E31" s="52">
        <f t="shared" ref="E31:E38" ca="1" si="5">IF(ABS(ROUND(1-(ABS(D31)/ABS(Q5)),8))&gt;0.000001,ROUND(1-(ABS(D31)/ABS(Q5)),8),0)</f>
        <v>0</v>
      </c>
      <c r="F31" s="15">
        <f ca="1">SUM(Spot!N65:N88)/SUM(Spot!D65:D88)</f>
        <v>56.003209800469499</v>
      </c>
      <c r="G31" s="52">
        <f t="shared" ref="G31:G38" ca="1" si="6">IF(ABS(ROUND(1-(ABS(F31)/ABS(O5)),8))&gt;0.000001,ROUND(1-(ABS(F31)/ABS(O5)),8),0)</f>
        <v>0</v>
      </c>
      <c r="H31" s="15">
        <f ca="1">Spot!N27</f>
        <v>-650.64837500000158</v>
      </c>
      <c r="I31" s="52">
        <f ca="1">IF(ABS(ROUND(1-(ABS(H31)/ABS(Y5)),8))&gt;0.000001,ROUND(1-(ABS(H31)/ABS(Y5)),8),0)</f>
        <v>0</v>
      </c>
      <c r="N31" s="24"/>
      <c r="O31" s="25"/>
      <c r="P31" s="25"/>
    </row>
    <row r="32" spans="1:43" x14ac:dyDescent="0.25">
      <c r="A32" t="s">
        <v>320</v>
      </c>
      <c r="B32" t="str">
        <f t="shared" si="4"/>
        <v>Spot-13</v>
      </c>
      <c r="C32" s="52">
        <f>Spot!C28</f>
        <v>445</v>
      </c>
      <c r="D32" s="15">
        <f>Spot!I28</f>
        <v>2716.3844999999992</v>
      </c>
      <c r="E32" s="52">
        <f t="shared" si="5"/>
        <v>-8.5599999999999994E-5</v>
      </c>
      <c r="F32" s="15">
        <f>SUM(Spot!M353:M448)/SUM(Spot!D353:D448)*4</f>
        <v>41.919513888888858</v>
      </c>
      <c r="G32" s="52">
        <f t="shared" si="6"/>
        <v>-8.5599999999999994E-5</v>
      </c>
      <c r="H32" s="15">
        <f>Spot!N28</f>
        <v>399.25649999999951</v>
      </c>
      <c r="I32" s="52">
        <f>IF(ABS(ROUND(1-(ABS(H32)/ABS(Y6)),8))&gt;0.000001,ROUND(1-(ABS(H32)/ABS(Y6)),8),0)</f>
        <v>5.8199E-4</v>
      </c>
      <c r="N32" s="24"/>
      <c r="O32" s="25"/>
      <c r="P32" s="25"/>
    </row>
    <row r="33" spans="1:16" x14ac:dyDescent="0.25">
      <c r="A33" s="52" t="s">
        <v>320</v>
      </c>
      <c r="B33" t="str">
        <f t="shared" si="4"/>
        <v>Spot-6</v>
      </c>
      <c r="C33" s="52">
        <f>Spot!C29</f>
        <v>431</v>
      </c>
      <c r="D33" s="15">
        <f>Spot!J29</f>
        <v>3598.6259999999997</v>
      </c>
      <c r="E33" s="52">
        <f t="shared" si="5"/>
        <v>0</v>
      </c>
      <c r="F33" s="15">
        <f>SUM(Spot!N353:N448)/SUM(Spot!D353:D448)*4</f>
        <v>55.534351851851824</v>
      </c>
      <c r="G33" s="52">
        <f t="shared" si="6"/>
        <v>0</v>
      </c>
      <c r="H33" s="15">
        <f>Spot!N29</f>
        <v>-482.98500000000104</v>
      </c>
      <c r="I33" s="52">
        <f>IF(ABS(ROUND(1-(ABS(H33)/ABS(Y7)),8))&gt;0.000001,ROUND(1-(ABS(H33)/ABS(Y7)),8),0)</f>
        <v>0</v>
      </c>
      <c r="N33" s="24"/>
      <c r="O33" s="25"/>
      <c r="P33" s="25"/>
    </row>
    <row r="34" spans="1:16" x14ac:dyDescent="0.25">
      <c r="A34" t="s">
        <v>321</v>
      </c>
      <c r="B34" t="str">
        <f t="shared" si="4"/>
        <v>Spot-5</v>
      </c>
      <c r="C34" s="52">
        <f>Spot!C30</f>
        <v>429</v>
      </c>
      <c r="D34" s="15">
        <f ca="1">Spot!J30</f>
        <v>5974.2750000000015</v>
      </c>
      <c r="E34" s="52">
        <f t="shared" ca="1" si="5"/>
        <v>0</v>
      </c>
      <c r="F34" s="15">
        <f ca="1">SUM(Spot!N161:N208)/SUM(Spot!D161:D208)*2</f>
        <v>55.317361111111126</v>
      </c>
      <c r="G34" s="52">
        <f t="shared" ca="1" si="6"/>
        <v>0</v>
      </c>
      <c r="H34" s="15">
        <f ca="1">Spot!N30</f>
        <v>-767.08250000000226</v>
      </c>
      <c r="I34" s="52">
        <f ca="1">IF(ABS(ROUND(1-(ABS(H34)/ABS(Y8)),8))&gt;0.000001,ROUND(1-(ABS(H34)/ABS(Y8)),8),0)</f>
        <v>0</v>
      </c>
      <c r="N34" s="24"/>
      <c r="O34" s="25"/>
      <c r="P34" s="25"/>
    </row>
    <row r="35" spans="1:16" x14ac:dyDescent="0.25">
      <c r="A35" t="s">
        <v>322</v>
      </c>
      <c r="B35" t="str">
        <f t="shared" si="4"/>
        <v>Spot-7</v>
      </c>
      <c r="C35" s="52">
        <f>Spot!C31</f>
        <v>433</v>
      </c>
      <c r="D35" s="15">
        <f>Spot!I31</f>
        <v>4332.0779103738205</v>
      </c>
      <c r="E35" s="52">
        <f t="shared" si="5"/>
        <v>0</v>
      </c>
      <c r="F35" s="48">
        <f>D35/SUM(Spot!D89:D112)</f>
        <v>50.845984863542498</v>
      </c>
      <c r="G35" s="52">
        <f t="shared" si="6"/>
        <v>0</v>
      </c>
      <c r="H35" s="52"/>
      <c r="N35" s="24"/>
      <c r="O35" s="25"/>
      <c r="P35" s="25"/>
    </row>
    <row r="36" spans="1:16" x14ac:dyDescent="0.25">
      <c r="B36" t="str">
        <f t="shared" si="4"/>
        <v>Spot-9</v>
      </c>
      <c r="C36" s="52">
        <f>Spot!C32</f>
        <v>437</v>
      </c>
      <c r="D36" s="15">
        <f>Spot!I32</f>
        <v>3194.7929632563619</v>
      </c>
      <c r="E36" s="52">
        <f t="shared" si="5"/>
        <v>1.0364E-4</v>
      </c>
      <c r="F36" s="15">
        <f>D36/SUM(Spot!D449:D544)*4</f>
        <v>49.30236054407964</v>
      </c>
      <c r="G36" s="52">
        <f t="shared" si="6"/>
        <v>1.0364E-4</v>
      </c>
      <c r="H36" s="52"/>
      <c r="N36" s="24"/>
      <c r="O36" s="25"/>
      <c r="P36" s="25"/>
    </row>
    <row r="37" spans="1:16" x14ac:dyDescent="0.25">
      <c r="B37" t="str">
        <f t="shared" si="4"/>
        <v>Spot-14</v>
      </c>
      <c r="C37" s="52">
        <f>Spot!C33</f>
        <v>447</v>
      </c>
      <c r="D37" s="15">
        <f>Spot!I33</f>
        <v>5374.893352203454</v>
      </c>
      <c r="E37" s="52">
        <f t="shared" si="5"/>
        <v>0</v>
      </c>
      <c r="F37" s="15">
        <f>D37/SUM(Spot!D209:D256)*2</f>
        <v>49.767531038920872</v>
      </c>
      <c r="G37" s="52">
        <f t="shared" si="6"/>
        <v>0</v>
      </c>
      <c r="H37" s="52"/>
      <c r="N37" s="24"/>
      <c r="O37" s="25"/>
      <c r="P37" s="25"/>
    </row>
    <row r="38" spans="1:16" x14ac:dyDescent="0.25">
      <c r="B38" t="str">
        <f t="shared" si="4"/>
        <v>Spot-8</v>
      </c>
      <c r="C38" s="52">
        <f>Spot!C34</f>
        <v>435</v>
      </c>
      <c r="D38" s="15">
        <f>Spot!I34</f>
        <v>5374.893352203454</v>
      </c>
      <c r="E38" s="52">
        <f t="shared" si="5"/>
        <v>0</v>
      </c>
      <c r="F38" s="15">
        <f>D38*2/(SUM(Spot!D209:D256))</f>
        <v>49.767531038920872</v>
      </c>
      <c r="G38" s="52">
        <f t="shared" si="6"/>
        <v>0</v>
      </c>
      <c r="H38" s="52"/>
      <c r="N38" s="24"/>
      <c r="O38" s="25"/>
      <c r="P38" s="25"/>
    </row>
    <row r="39" spans="1:16" x14ac:dyDescent="0.25">
      <c r="C39" s="52"/>
      <c r="N39" s="24"/>
      <c r="O39" s="25"/>
      <c r="P39" s="25"/>
    </row>
    <row r="40" spans="1:16" x14ac:dyDescent="0.25">
      <c r="N40" s="24"/>
      <c r="O40" s="25"/>
      <c r="P40" s="25"/>
    </row>
    <row r="41" spans="1:16" x14ac:dyDescent="0.25">
      <c r="N41" s="24"/>
      <c r="O41" s="25"/>
      <c r="P41" s="25"/>
    </row>
    <row r="42" spans="1:16" x14ac:dyDescent="0.25">
      <c r="N42" s="24"/>
      <c r="O42" s="25"/>
      <c r="P42" s="25"/>
    </row>
    <row r="43" spans="1:16" x14ac:dyDescent="0.25">
      <c r="N43" s="24"/>
      <c r="O43" s="25"/>
      <c r="P43" s="25"/>
    </row>
    <row r="44" spans="1:16" x14ac:dyDescent="0.25">
      <c r="N44" s="24"/>
      <c r="O44" s="25"/>
      <c r="P44" s="25"/>
    </row>
    <row r="45" spans="1:16" x14ac:dyDescent="0.25">
      <c r="N45" s="24"/>
      <c r="O45" s="25"/>
      <c r="P45" s="25"/>
    </row>
    <row r="46" spans="1:16" x14ac:dyDescent="0.25">
      <c r="N46" s="24"/>
      <c r="O46" s="25"/>
      <c r="P46" s="25"/>
    </row>
    <row r="47" spans="1:16" x14ac:dyDescent="0.25">
      <c r="N47" s="24"/>
      <c r="O47" s="25"/>
      <c r="P47" s="25"/>
    </row>
    <row r="48" spans="1:16" x14ac:dyDescent="0.25">
      <c r="N48" s="24"/>
      <c r="O48" s="25"/>
      <c r="P48" s="25"/>
    </row>
    <row r="49" spans="14:16" x14ac:dyDescent="0.25">
      <c r="N49" s="24"/>
      <c r="O49" s="25"/>
      <c r="P49" s="25"/>
    </row>
    <row r="50" spans="14:16" x14ac:dyDescent="0.25">
      <c r="N50" s="24"/>
      <c r="O50" s="25"/>
      <c r="P50" s="25"/>
    </row>
    <row r="51" spans="14:16" x14ac:dyDescent="0.25">
      <c r="N51" s="24"/>
      <c r="O51" s="25"/>
    </row>
    <row r="52" spans="14:16" x14ac:dyDescent="0.25">
      <c r="N52" s="24"/>
      <c r="O52" s="25"/>
    </row>
    <row r="53" spans="14:16" x14ac:dyDescent="0.25">
      <c r="N53" s="24"/>
      <c r="O53" s="25"/>
    </row>
    <row r="54" spans="14:16" x14ac:dyDescent="0.25">
      <c r="N54" s="24"/>
      <c r="O54" s="25"/>
    </row>
    <row r="55" spans="14:16" x14ac:dyDescent="0.25">
      <c r="N55" s="24"/>
      <c r="O55" s="25"/>
    </row>
    <row r="56" spans="14:16" x14ac:dyDescent="0.25">
      <c r="N56" s="24"/>
      <c r="O56" s="25"/>
    </row>
    <row r="57" spans="14:16" x14ac:dyDescent="0.25">
      <c r="N57" s="24"/>
      <c r="O57" s="25"/>
    </row>
    <row r="58" spans="14:16" x14ac:dyDescent="0.25">
      <c r="N58" s="24"/>
      <c r="O58" s="25"/>
    </row>
    <row r="59" spans="14:16" x14ac:dyDescent="0.25">
      <c r="N59" s="24"/>
      <c r="O59" s="25"/>
    </row>
    <row r="60" spans="14:16" x14ac:dyDescent="0.25">
      <c r="N60" s="24"/>
      <c r="O60" s="25"/>
    </row>
    <row r="61" spans="14:16" x14ac:dyDescent="0.25">
      <c r="N61" s="24"/>
      <c r="O61" s="25"/>
    </row>
    <row r="62" spans="14:16" x14ac:dyDescent="0.25">
      <c r="N62" s="24"/>
      <c r="O62" s="25"/>
    </row>
    <row r="63" spans="14:16" x14ac:dyDescent="0.25">
      <c r="N63" s="24"/>
      <c r="O63" s="25"/>
    </row>
    <row r="64" spans="14:16" x14ac:dyDescent="0.25">
      <c r="N64" s="24"/>
      <c r="O64" s="25"/>
    </row>
    <row r="65" spans="14:15" x14ac:dyDescent="0.25">
      <c r="N65" s="24"/>
      <c r="O65" s="25"/>
    </row>
    <row r="66" spans="14:15" x14ac:dyDescent="0.25">
      <c r="N66" s="24"/>
      <c r="O66" s="25"/>
    </row>
    <row r="67" spans="14:15" x14ac:dyDescent="0.25">
      <c r="N67" s="24"/>
      <c r="O67" s="25"/>
    </row>
    <row r="68" spans="14:15" x14ac:dyDescent="0.25">
      <c r="N68" s="24"/>
      <c r="O68" s="25"/>
    </row>
    <row r="69" spans="14:15" x14ac:dyDescent="0.25">
      <c r="N69" s="24"/>
      <c r="O69" s="25"/>
    </row>
    <row r="70" spans="14:15" x14ac:dyDescent="0.25">
      <c r="N70" s="24"/>
      <c r="O70" s="25"/>
    </row>
    <row r="71" spans="14:15" x14ac:dyDescent="0.25">
      <c r="N71" s="24"/>
      <c r="O71" s="25"/>
    </row>
    <row r="72" spans="14:15" x14ac:dyDescent="0.25">
      <c r="N72" s="24"/>
      <c r="O72" s="25"/>
    </row>
    <row r="73" spans="14:15" x14ac:dyDescent="0.25">
      <c r="N73" s="24"/>
      <c r="O73" s="25"/>
    </row>
    <row r="74" spans="14:15" x14ac:dyDescent="0.25">
      <c r="N74" s="24"/>
      <c r="O74" s="25"/>
    </row>
    <row r="75" spans="14:15" x14ac:dyDescent="0.25">
      <c r="N75" s="24"/>
      <c r="O75" s="25"/>
    </row>
    <row r="76" spans="14:15" x14ac:dyDescent="0.25">
      <c r="N76" s="24"/>
      <c r="O76" s="25"/>
    </row>
    <row r="77" spans="14:15" x14ac:dyDescent="0.25">
      <c r="N77" s="24"/>
      <c r="O77" s="25"/>
    </row>
    <row r="78" spans="14:15" x14ac:dyDescent="0.25">
      <c r="N78" s="24"/>
      <c r="O78" s="25"/>
    </row>
    <row r="79" spans="14:15" x14ac:dyDescent="0.25">
      <c r="N79" s="24"/>
      <c r="O79" s="25"/>
    </row>
    <row r="80" spans="14:15" x14ac:dyDescent="0.25">
      <c r="N80" s="24"/>
      <c r="O80" s="25"/>
    </row>
    <row r="81" spans="14:15" x14ac:dyDescent="0.25">
      <c r="N81" s="24"/>
      <c r="O81" s="25"/>
    </row>
    <row r="82" spans="14:15" x14ac:dyDescent="0.25">
      <c r="N82" s="24"/>
      <c r="O82" s="25"/>
    </row>
    <row r="83" spans="14:15" x14ac:dyDescent="0.25">
      <c r="N83" s="24"/>
      <c r="O83" s="25"/>
    </row>
    <row r="84" spans="14:15" x14ac:dyDescent="0.25">
      <c r="N84" s="24"/>
      <c r="O84" s="25"/>
    </row>
    <row r="85" spans="14:15" x14ac:dyDescent="0.25">
      <c r="N85" s="24"/>
      <c r="O85" s="25"/>
    </row>
    <row r="86" spans="14:15" x14ac:dyDescent="0.25">
      <c r="N86" s="24"/>
      <c r="O86" s="25"/>
    </row>
    <row r="87" spans="14:15" x14ac:dyDescent="0.25">
      <c r="N87" s="24"/>
      <c r="O87" s="25"/>
    </row>
    <row r="88" spans="14:15" x14ac:dyDescent="0.25">
      <c r="N88" s="24"/>
      <c r="O88" s="25"/>
    </row>
    <row r="89" spans="14:15" x14ac:dyDescent="0.25">
      <c r="N89" s="24"/>
      <c r="O89" s="25"/>
    </row>
    <row r="90" spans="14:15" x14ac:dyDescent="0.25">
      <c r="N90" s="24"/>
      <c r="O90" s="25"/>
    </row>
    <row r="91" spans="14:15" x14ac:dyDescent="0.25">
      <c r="N91" s="24"/>
      <c r="O91" s="25"/>
    </row>
    <row r="92" spans="14:15" x14ac:dyDescent="0.25">
      <c r="N92" s="24"/>
      <c r="O92" s="25"/>
    </row>
    <row r="93" spans="14:15" x14ac:dyDescent="0.25">
      <c r="N93" s="24"/>
      <c r="O93" s="25"/>
    </row>
    <row r="94" spans="14:15" x14ac:dyDescent="0.25">
      <c r="N94" s="24"/>
      <c r="O94" s="25"/>
    </row>
    <row r="95" spans="14:15" x14ac:dyDescent="0.25">
      <c r="N95" s="24"/>
      <c r="O95" s="25"/>
    </row>
    <row r="96" spans="14:15" x14ac:dyDescent="0.25">
      <c r="N96" s="24"/>
      <c r="O96" s="25"/>
    </row>
    <row r="97" spans="14:15" x14ac:dyDescent="0.25">
      <c r="N97" s="24"/>
      <c r="O97" s="25"/>
    </row>
    <row r="98" spans="14:15" x14ac:dyDescent="0.25">
      <c r="N98" s="24"/>
      <c r="O98" s="25"/>
    </row>
    <row r="99" spans="14:15" x14ac:dyDescent="0.25">
      <c r="N99" s="24"/>
      <c r="O99" s="25"/>
    </row>
    <row r="100" spans="14:15" x14ac:dyDescent="0.25">
      <c r="N100" s="24"/>
      <c r="O100" s="25"/>
    </row>
    <row r="101" spans="14:15" x14ac:dyDescent="0.25">
      <c r="N101" s="24"/>
      <c r="O101" s="25"/>
    </row>
    <row r="102" spans="14:15" x14ac:dyDescent="0.25">
      <c r="N102" s="24"/>
      <c r="O102" s="25"/>
    </row>
    <row r="103" spans="14:15" x14ac:dyDescent="0.25">
      <c r="N103" s="24"/>
      <c r="O103" s="25"/>
    </row>
    <row r="104" spans="14:15" x14ac:dyDescent="0.25">
      <c r="N104" s="24"/>
      <c r="O104" s="25"/>
    </row>
    <row r="105" spans="14:15" x14ac:dyDescent="0.25">
      <c r="N105" s="24"/>
      <c r="O105" s="25"/>
    </row>
    <row r="106" spans="14:15" x14ac:dyDescent="0.25">
      <c r="N106" s="24"/>
      <c r="O106" s="25"/>
    </row>
    <row r="107" spans="14:15" x14ac:dyDescent="0.25">
      <c r="N107" s="24"/>
      <c r="O107" s="25"/>
    </row>
    <row r="108" spans="14:15" x14ac:dyDescent="0.25">
      <c r="N108" s="24"/>
      <c r="O108" s="25"/>
    </row>
    <row r="109" spans="14:15" x14ac:dyDescent="0.25">
      <c r="N109" s="24"/>
      <c r="O109" s="25"/>
    </row>
    <row r="110" spans="14:15" x14ac:dyDescent="0.25">
      <c r="N110" s="24"/>
      <c r="O110" s="25"/>
    </row>
    <row r="111" spans="14:15" x14ac:dyDescent="0.25">
      <c r="N111" s="24"/>
      <c r="O111" s="25"/>
    </row>
    <row r="112" spans="14:15" x14ac:dyDescent="0.25">
      <c r="N112" s="24"/>
      <c r="O112" s="25"/>
    </row>
    <row r="113" spans="14:15" x14ac:dyDescent="0.25">
      <c r="N113" s="24"/>
      <c r="O113" s="25"/>
    </row>
    <row r="114" spans="14:15" x14ac:dyDescent="0.25">
      <c r="N114" s="24"/>
      <c r="O114" s="25"/>
    </row>
    <row r="115" spans="14:15" x14ac:dyDescent="0.25">
      <c r="N115" s="24"/>
      <c r="O115" s="25"/>
    </row>
    <row r="116" spans="14:15" x14ac:dyDescent="0.25">
      <c r="N116" s="24"/>
      <c r="O116" s="25"/>
    </row>
    <row r="117" spans="14:15" x14ac:dyDescent="0.25">
      <c r="N117" s="24"/>
      <c r="O117" s="25"/>
    </row>
    <row r="118" spans="14:15" x14ac:dyDescent="0.25">
      <c r="N118" s="24"/>
      <c r="O118" s="25"/>
    </row>
    <row r="119" spans="14:15" x14ac:dyDescent="0.25">
      <c r="N119" s="24"/>
      <c r="O119" s="25"/>
    </row>
    <row r="120" spans="14:15" x14ac:dyDescent="0.25">
      <c r="N120" s="24"/>
      <c r="O120" s="25"/>
    </row>
    <row r="121" spans="14:15" x14ac:dyDescent="0.25">
      <c r="N121" s="24"/>
      <c r="O121" s="25"/>
    </row>
    <row r="122" spans="14:15" x14ac:dyDescent="0.25">
      <c r="N122" s="24"/>
      <c r="O122" s="25"/>
    </row>
    <row r="123" spans="14:15" x14ac:dyDescent="0.25">
      <c r="N123" s="24"/>
      <c r="O123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activeCell="D42" sqref="D42"/>
    </sheetView>
  </sheetViews>
  <sheetFormatPr baseColWidth="10" defaultRowHeight="15" x14ac:dyDescent="0.25"/>
  <cols>
    <col min="1" max="1" width="15.140625" bestFit="1" customWidth="1"/>
    <col min="2" max="2" width="5.5703125" bestFit="1" customWidth="1"/>
    <col min="4" max="4" width="15.140625" bestFit="1" customWidth="1"/>
    <col min="7" max="7" width="15.140625" bestFit="1" customWidth="1"/>
    <col min="9" max="9" width="20.28515625" customWidth="1"/>
    <col min="10" max="10" width="15.140625" bestFit="1" customWidth="1"/>
    <col min="13" max="13" width="15.140625" bestFit="1" customWidth="1"/>
  </cols>
  <sheetData>
    <row r="1" spans="1:14" x14ac:dyDescent="0.25">
      <c r="A1" s="26">
        <v>40845</v>
      </c>
      <c r="B1" s="25">
        <v>5.81</v>
      </c>
      <c r="D1" s="4">
        <f>A1</f>
        <v>40845</v>
      </c>
      <c r="E1">
        <f ca="1">AVERAGE(OFFSET($B$1, (ROW(B1)-1) * 4,0,4,1))</f>
        <v>48.5075</v>
      </c>
      <c r="G1" s="4">
        <f>D1</f>
        <v>40845</v>
      </c>
      <c r="H1" s="29">
        <f t="shared" ref="H1:H48" ca="1" si="0">AVERAGE(OFFSET($B$1, (ROW(B1)-1) * 2,0,2,1))</f>
        <v>10.029999999999999</v>
      </c>
      <c r="J1" s="4">
        <f>A97</f>
        <v>40848</v>
      </c>
      <c r="K1" s="29">
        <f ca="1">AVERAGE(OFFSET($B$1, (ROW(B25)-1) * 4,0,4,1))</f>
        <v>62.982500000000002</v>
      </c>
      <c r="M1" s="4">
        <f>A97</f>
        <v>40848</v>
      </c>
      <c r="N1" s="29">
        <f ca="1">AVERAGE(OFFSET($B$1, (ROW(B49)-1) * 2,0,2,1))</f>
        <v>75.254999999999995</v>
      </c>
    </row>
    <row r="2" spans="1:14" x14ac:dyDescent="0.25">
      <c r="A2" s="26">
        <v>40845.010416666664</v>
      </c>
      <c r="B2" s="25">
        <v>14.25</v>
      </c>
      <c r="D2" s="4">
        <f>D1+TIME(1,0,0)</f>
        <v>40845.041666666664</v>
      </c>
      <c r="E2" s="29">
        <f t="shared" ref="E2:E23" ca="1" si="1">AVERAGE(OFFSET($B$1, (ROW(B2)-1) * 4,0,4,1))</f>
        <v>20.372499999999999</v>
      </c>
      <c r="G2" s="4">
        <f>G1+TIME(0,30,0)</f>
        <v>40845.020833333336</v>
      </c>
      <c r="H2" s="29">
        <f t="shared" ca="1" si="0"/>
        <v>86.984999999999999</v>
      </c>
      <c r="J2" s="4">
        <f>J1+TIME(1,0,0)</f>
        <v>40848.041666666664</v>
      </c>
      <c r="K2" s="29">
        <f t="shared" ref="K2:K24" ca="1" si="2">AVERAGE(OFFSET($B$1, (ROW(B26)-1) * 4,0,4,1))</f>
        <v>73.4375</v>
      </c>
      <c r="M2" s="4">
        <f>M1+TIME(0,30,0)</f>
        <v>40848.020833333336</v>
      </c>
      <c r="N2" s="29">
        <f t="shared" ref="N2:N48" ca="1" si="3">AVERAGE(OFFSET($B$1, (ROW(B50)-1) * 2,0,2,1))</f>
        <v>50.71</v>
      </c>
    </row>
    <row r="3" spans="1:14" x14ac:dyDescent="0.25">
      <c r="A3" s="26">
        <v>40845.020833333336</v>
      </c>
      <c r="B3" s="25">
        <v>76.59</v>
      </c>
      <c r="D3" s="4">
        <f t="shared" ref="D3:D24" si="4">D2+TIME(1,0,0)</f>
        <v>40845.083333333328</v>
      </c>
      <c r="E3" s="29">
        <f t="shared" ca="1" si="1"/>
        <v>49.997500000000002</v>
      </c>
      <c r="G3" s="4">
        <f t="shared" ref="G3:G48" si="5">G2+TIME(0,30,0)</f>
        <v>40845.041666666672</v>
      </c>
      <c r="H3" s="29">
        <f t="shared" ca="1" si="0"/>
        <v>15.965</v>
      </c>
      <c r="J3" s="4">
        <f t="shared" ref="J3:J24" si="6">J2+TIME(1,0,0)</f>
        <v>40848.083333333328</v>
      </c>
      <c r="K3" s="29">
        <f t="shared" ca="1" si="2"/>
        <v>38.975000000000001</v>
      </c>
      <c r="M3" s="4">
        <f t="shared" ref="M3:M48" si="7">M2+TIME(0,30,0)</f>
        <v>40848.041666666672</v>
      </c>
      <c r="N3" s="29">
        <f t="shared" ca="1" si="3"/>
        <v>85.960000000000008</v>
      </c>
    </row>
    <row r="4" spans="1:14" x14ac:dyDescent="0.25">
      <c r="A4" s="26">
        <v>40845.03125</v>
      </c>
      <c r="B4" s="25">
        <v>97.38</v>
      </c>
      <c r="D4" s="4">
        <f t="shared" si="4"/>
        <v>40845.124999999993</v>
      </c>
      <c r="E4" s="29">
        <f t="shared" ca="1" si="1"/>
        <v>36.962499999999999</v>
      </c>
      <c r="G4" s="4">
        <f t="shared" si="5"/>
        <v>40845.062500000007</v>
      </c>
      <c r="H4" s="29">
        <f t="shared" ca="1" si="0"/>
        <v>24.779999999999998</v>
      </c>
      <c r="J4" s="4">
        <f t="shared" si="6"/>
        <v>40848.124999999993</v>
      </c>
      <c r="K4" s="29">
        <f t="shared" ca="1" si="2"/>
        <v>33.660000000000004</v>
      </c>
      <c r="M4" s="4">
        <f t="shared" si="7"/>
        <v>40848.062500000007</v>
      </c>
      <c r="N4" s="29">
        <f t="shared" ca="1" si="3"/>
        <v>60.914999999999999</v>
      </c>
    </row>
    <row r="5" spans="1:14" x14ac:dyDescent="0.25">
      <c r="A5" s="26">
        <v>40845.041666666664</v>
      </c>
      <c r="B5" s="25">
        <v>14.15</v>
      </c>
      <c r="D5" s="4">
        <f t="shared" si="4"/>
        <v>40845.166666666657</v>
      </c>
      <c r="E5" s="29">
        <f t="shared" ca="1" si="1"/>
        <v>51.177500000000002</v>
      </c>
      <c r="G5" s="4">
        <f t="shared" si="5"/>
        <v>40845.083333333343</v>
      </c>
      <c r="H5" s="29">
        <f t="shared" ca="1" si="0"/>
        <v>42.47</v>
      </c>
      <c r="J5" s="4">
        <f t="shared" si="6"/>
        <v>40848.166666666657</v>
      </c>
      <c r="K5" s="29">
        <f t="shared" ca="1" si="2"/>
        <v>46.082499999999996</v>
      </c>
      <c r="M5" s="4">
        <f t="shared" si="7"/>
        <v>40848.083333333343</v>
      </c>
      <c r="N5" s="29">
        <f t="shared" ca="1" si="3"/>
        <v>52.89</v>
      </c>
    </row>
    <row r="6" spans="1:14" x14ac:dyDescent="0.25">
      <c r="A6" s="26">
        <v>40845.052083333336</v>
      </c>
      <c r="B6" s="25">
        <v>17.78</v>
      </c>
      <c r="D6" s="4">
        <f t="shared" si="4"/>
        <v>40845.208333333321</v>
      </c>
      <c r="E6" s="29">
        <f t="shared" ca="1" si="1"/>
        <v>50.375</v>
      </c>
      <c r="G6" s="4">
        <f t="shared" si="5"/>
        <v>40845.104166666679</v>
      </c>
      <c r="H6" s="29">
        <f t="shared" ca="1" si="0"/>
        <v>57.524999999999999</v>
      </c>
      <c r="J6" s="4">
        <f t="shared" si="6"/>
        <v>40848.208333333321</v>
      </c>
      <c r="K6" s="29">
        <f t="shared" ca="1" si="2"/>
        <v>44.362500000000004</v>
      </c>
      <c r="M6" s="4">
        <f t="shared" si="7"/>
        <v>40848.104166666679</v>
      </c>
      <c r="N6" s="29">
        <f t="shared" ca="1" si="3"/>
        <v>25.06</v>
      </c>
    </row>
    <row r="7" spans="1:14" x14ac:dyDescent="0.25">
      <c r="A7" s="26">
        <v>40845.0625</v>
      </c>
      <c r="B7" s="25">
        <v>0.57999999999999996</v>
      </c>
      <c r="D7" s="4">
        <f t="shared" si="4"/>
        <v>40845.249999999985</v>
      </c>
      <c r="E7" s="29">
        <f t="shared" ca="1" si="1"/>
        <v>36.4375</v>
      </c>
      <c r="F7" s="28"/>
      <c r="G7" s="4">
        <f t="shared" si="5"/>
        <v>40845.125000000015</v>
      </c>
      <c r="H7" s="29">
        <f t="shared" ca="1" si="0"/>
        <v>30.009999999999998</v>
      </c>
      <c r="J7" s="4">
        <f t="shared" si="6"/>
        <v>40848.249999999985</v>
      </c>
      <c r="K7" s="29">
        <f t="shared" ca="1" si="2"/>
        <v>62.745000000000005</v>
      </c>
      <c r="M7" s="4">
        <f t="shared" si="7"/>
        <v>40848.125000000015</v>
      </c>
      <c r="N7" s="29">
        <f t="shared" ca="1" si="3"/>
        <v>48.105000000000004</v>
      </c>
    </row>
    <row r="8" spans="1:14" x14ac:dyDescent="0.25">
      <c r="A8" s="26">
        <v>40845.072916666664</v>
      </c>
      <c r="B8" s="25">
        <v>48.98</v>
      </c>
      <c r="D8" s="4">
        <f t="shared" si="4"/>
        <v>40845.29166666665</v>
      </c>
      <c r="E8" s="29">
        <f t="shared" ca="1" si="1"/>
        <v>36.772500000000001</v>
      </c>
      <c r="F8" s="28"/>
      <c r="G8" s="4">
        <f t="shared" si="5"/>
        <v>40845.14583333335</v>
      </c>
      <c r="H8" s="29">
        <f t="shared" ca="1" si="0"/>
        <v>43.914999999999999</v>
      </c>
      <c r="J8" s="4">
        <f t="shared" si="6"/>
        <v>40848.29166666665</v>
      </c>
      <c r="K8" s="29">
        <f t="shared" ca="1" si="2"/>
        <v>77.112499999999997</v>
      </c>
      <c r="M8" s="4">
        <f t="shared" si="7"/>
        <v>40848.14583333335</v>
      </c>
      <c r="N8" s="29">
        <f t="shared" ca="1" si="3"/>
        <v>19.215</v>
      </c>
    </row>
    <row r="9" spans="1:14" x14ac:dyDescent="0.25">
      <c r="A9" s="26">
        <v>40845.083333333336</v>
      </c>
      <c r="B9" s="25">
        <v>51.71</v>
      </c>
      <c r="D9" s="4">
        <f t="shared" si="4"/>
        <v>40845.333333333314</v>
      </c>
      <c r="E9" s="29">
        <f t="shared" ca="1" si="1"/>
        <v>53.137500000000003</v>
      </c>
      <c r="F9" s="28"/>
      <c r="G9" s="4">
        <f t="shared" si="5"/>
        <v>40845.166666666686</v>
      </c>
      <c r="H9" s="29">
        <f t="shared" ca="1" si="0"/>
        <v>88.210000000000008</v>
      </c>
      <c r="J9" s="4">
        <f t="shared" si="6"/>
        <v>40848.333333333314</v>
      </c>
      <c r="K9" s="29">
        <f t="shared" ca="1" si="2"/>
        <v>42.23</v>
      </c>
      <c r="M9" s="4">
        <f t="shared" si="7"/>
        <v>40848.166666666686</v>
      </c>
      <c r="N9" s="29">
        <f t="shared" ca="1" si="3"/>
        <v>53.05</v>
      </c>
    </row>
    <row r="10" spans="1:14" x14ac:dyDescent="0.25">
      <c r="A10" s="26">
        <v>40845.09375</v>
      </c>
      <c r="B10" s="25">
        <v>33.229999999999997</v>
      </c>
      <c r="D10" s="4">
        <f t="shared" si="4"/>
        <v>40845.374999999978</v>
      </c>
      <c r="E10" s="29">
        <f t="shared" ca="1" si="1"/>
        <v>48.864999999999995</v>
      </c>
      <c r="G10" s="4">
        <f t="shared" si="5"/>
        <v>40845.187500000022</v>
      </c>
      <c r="H10" s="29">
        <f t="shared" ca="1" si="0"/>
        <v>14.145</v>
      </c>
      <c r="J10" s="4">
        <f t="shared" si="6"/>
        <v>40848.374999999978</v>
      </c>
      <c r="K10" s="29">
        <f t="shared" ca="1" si="2"/>
        <v>67.174999999999997</v>
      </c>
      <c r="M10" s="4">
        <f t="shared" si="7"/>
        <v>40848.187500000022</v>
      </c>
      <c r="N10" s="29">
        <f t="shared" ca="1" si="3"/>
        <v>39.115000000000002</v>
      </c>
    </row>
    <row r="11" spans="1:14" x14ac:dyDescent="0.25">
      <c r="A11" s="26">
        <v>40845.104166666664</v>
      </c>
      <c r="B11" s="25">
        <v>71.72</v>
      </c>
      <c r="D11" s="4">
        <f t="shared" si="4"/>
        <v>40845.416666666642</v>
      </c>
      <c r="E11" s="29">
        <f t="shared" ca="1" si="1"/>
        <v>30.84</v>
      </c>
      <c r="F11" s="28"/>
      <c r="G11" s="4">
        <f t="shared" si="5"/>
        <v>40845.208333333358</v>
      </c>
      <c r="H11" s="29">
        <f t="shared" ca="1" si="0"/>
        <v>52.244999999999997</v>
      </c>
      <c r="J11" s="4">
        <f t="shared" si="6"/>
        <v>40848.416666666642</v>
      </c>
      <c r="K11" s="29">
        <f t="shared" ca="1" si="2"/>
        <v>46.354999999999997</v>
      </c>
      <c r="M11" s="4">
        <f t="shared" si="7"/>
        <v>40848.208333333358</v>
      </c>
      <c r="N11" s="29">
        <f t="shared" ca="1" si="3"/>
        <v>51.410000000000004</v>
      </c>
    </row>
    <row r="12" spans="1:14" x14ac:dyDescent="0.25">
      <c r="A12" s="26">
        <v>40845.114583333336</v>
      </c>
      <c r="B12" s="25">
        <v>43.33</v>
      </c>
      <c r="D12" s="4">
        <f t="shared" si="4"/>
        <v>40845.458333333307</v>
      </c>
      <c r="E12" s="29">
        <f t="shared" ca="1" si="1"/>
        <v>63.28</v>
      </c>
      <c r="F12" s="28"/>
      <c r="G12" s="4">
        <f t="shared" si="5"/>
        <v>40845.229166666693</v>
      </c>
      <c r="H12" s="29">
        <f t="shared" ca="1" si="0"/>
        <v>48.504999999999995</v>
      </c>
      <c r="J12" s="4">
        <f t="shared" si="6"/>
        <v>40848.458333333307</v>
      </c>
      <c r="K12" s="29">
        <f t="shared" ca="1" si="2"/>
        <v>80.16749999999999</v>
      </c>
      <c r="M12" s="4">
        <f t="shared" si="7"/>
        <v>40848.229166666693</v>
      </c>
      <c r="N12" s="29">
        <f t="shared" ca="1" si="3"/>
        <v>37.314999999999998</v>
      </c>
    </row>
    <row r="13" spans="1:14" x14ac:dyDescent="0.25">
      <c r="A13" s="26">
        <v>40845.125</v>
      </c>
      <c r="B13" s="25">
        <v>5.73</v>
      </c>
      <c r="D13" s="4">
        <f t="shared" si="4"/>
        <v>40845.499999999971</v>
      </c>
      <c r="E13" s="29">
        <f t="shared" ca="1" si="1"/>
        <v>41.470000000000006</v>
      </c>
      <c r="F13" s="28"/>
      <c r="G13" s="4">
        <f t="shared" si="5"/>
        <v>40845.250000000029</v>
      </c>
      <c r="H13" s="29">
        <f t="shared" ca="1" si="0"/>
        <v>31.605</v>
      </c>
      <c r="J13" s="4">
        <f t="shared" si="6"/>
        <v>40848.499999999971</v>
      </c>
      <c r="K13" s="29">
        <f t="shared" ca="1" si="2"/>
        <v>17.317499999999999</v>
      </c>
      <c r="M13" s="4">
        <f t="shared" si="7"/>
        <v>40848.250000000029</v>
      </c>
      <c r="N13" s="29">
        <f t="shared" ca="1" si="3"/>
        <v>56.290000000000006</v>
      </c>
    </row>
    <row r="14" spans="1:14" x14ac:dyDescent="0.25">
      <c r="A14" s="26">
        <v>40845.135416666664</v>
      </c>
      <c r="B14" s="25">
        <v>54.29</v>
      </c>
      <c r="D14" s="4">
        <f t="shared" si="4"/>
        <v>40845.541666666635</v>
      </c>
      <c r="E14" s="29">
        <f t="shared" ca="1" si="1"/>
        <v>54.617499999999993</v>
      </c>
      <c r="G14" s="4">
        <f t="shared" si="5"/>
        <v>40845.270833333365</v>
      </c>
      <c r="H14" s="29">
        <f t="shared" ca="1" si="0"/>
        <v>41.27</v>
      </c>
      <c r="J14" s="4">
        <f t="shared" si="6"/>
        <v>40848.541666666635</v>
      </c>
      <c r="K14" s="29">
        <f t="shared" ca="1" si="2"/>
        <v>47.447500000000005</v>
      </c>
      <c r="M14" s="4">
        <f t="shared" si="7"/>
        <v>40848.270833333365</v>
      </c>
      <c r="N14" s="29">
        <f t="shared" ca="1" si="3"/>
        <v>69.2</v>
      </c>
    </row>
    <row r="15" spans="1:14" x14ac:dyDescent="0.25">
      <c r="A15" s="26">
        <v>40845.145833333336</v>
      </c>
      <c r="B15" s="25">
        <v>27.61</v>
      </c>
      <c r="D15" s="4">
        <f t="shared" si="4"/>
        <v>40845.583333333299</v>
      </c>
      <c r="E15" s="29">
        <f t="shared" ca="1" si="1"/>
        <v>49.112499999999997</v>
      </c>
      <c r="F15" s="28"/>
      <c r="G15" s="4">
        <f t="shared" si="5"/>
        <v>40845.291666666701</v>
      </c>
      <c r="H15" s="29">
        <f t="shared" ca="1" si="0"/>
        <v>50.604999999999997</v>
      </c>
      <c r="J15" s="4">
        <f t="shared" si="6"/>
        <v>40848.583333333299</v>
      </c>
      <c r="K15" s="29">
        <f t="shared" ca="1" si="2"/>
        <v>65.064999999999998</v>
      </c>
      <c r="M15" s="4">
        <f t="shared" si="7"/>
        <v>40848.291666666701</v>
      </c>
      <c r="N15" s="29">
        <f t="shared" ca="1" si="3"/>
        <v>88.064999999999998</v>
      </c>
    </row>
    <row r="16" spans="1:14" x14ac:dyDescent="0.25">
      <c r="A16" s="26">
        <v>40845.15625</v>
      </c>
      <c r="B16" s="25">
        <v>60.22</v>
      </c>
      <c r="D16" s="4">
        <f t="shared" si="4"/>
        <v>40845.624999999964</v>
      </c>
      <c r="E16" s="29">
        <f t="shared" ca="1" si="1"/>
        <v>42.657499999999999</v>
      </c>
      <c r="F16" s="28"/>
      <c r="G16" s="4">
        <f t="shared" si="5"/>
        <v>40845.312500000036</v>
      </c>
      <c r="H16" s="29">
        <f t="shared" ca="1" si="0"/>
        <v>22.939999999999998</v>
      </c>
      <c r="J16" s="4">
        <f t="shared" si="6"/>
        <v>40848.624999999964</v>
      </c>
      <c r="K16" s="29">
        <f t="shared" ca="1" si="2"/>
        <v>74.0625</v>
      </c>
      <c r="M16" s="4">
        <f t="shared" si="7"/>
        <v>40848.312500000036</v>
      </c>
      <c r="N16" s="29">
        <f t="shared" ca="1" si="3"/>
        <v>66.16</v>
      </c>
    </row>
    <row r="17" spans="1:14" x14ac:dyDescent="0.25">
      <c r="A17" s="26">
        <v>40845.166666666664</v>
      </c>
      <c r="B17" s="25">
        <v>87.08</v>
      </c>
      <c r="D17" s="4">
        <f>D16+TIME(1,0,0)</f>
        <v>40845.666666666628</v>
      </c>
      <c r="E17" s="29">
        <f t="shared" ca="1" si="1"/>
        <v>40.745000000000005</v>
      </c>
      <c r="F17" s="28"/>
      <c r="G17" s="4">
        <f t="shared" si="5"/>
        <v>40845.333333333372</v>
      </c>
      <c r="H17" s="29">
        <f t="shared" ca="1" si="0"/>
        <v>70.564999999999998</v>
      </c>
      <c r="J17" s="4">
        <f t="shared" si="6"/>
        <v>40848.666666666628</v>
      </c>
      <c r="K17" s="29">
        <f t="shared" ca="1" si="2"/>
        <v>42.26</v>
      </c>
      <c r="M17" s="4">
        <f t="shared" si="7"/>
        <v>40848.333333333372</v>
      </c>
      <c r="N17" s="29">
        <f t="shared" ca="1" si="3"/>
        <v>65.099999999999994</v>
      </c>
    </row>
    <row r="18" spans="1:14" x14ac:dyDescent="0.25">
      <c r="A18" s="26">
        <v>40845.177083333336</v>
      </c>
      <c r="B18" s="25">
        <v>89.34</v>
      </c>
      <c r="D18" s="4">
        <f t="shared" si="4"/>
        <v>40845.708333333292</v>
      </c>
      <c r="E18" s="29">
        <f t="shared" ca="1" si="1"/>
        <v>32.537499999999994</v>
      </c>
      <c r="G18" s="4">
        <f t="shared" si="5"/>
        <v>40845.354166666708</v>
      </c>
      <c r="H18" s="29">
        <f t="shared" ca="1" si="0"/>
        <v>35.71</v>
      </c>
      <c r="J18" s="4">
        <f t="shared" si="6"/>
        <v>40848.708333333292</v>
      </c>
      <c r="K18" s="29">
        <f t="shared" ca="1" si="2"/>
        <v>23.435000000000002</v>
      </c>
      <c r="M18" s="4">
        <f t="shared" si="7"/>
        <v>40848.354166666708</v>
      </c>
      <c r="N18" s="29">
        <f t="shared" ca="1" si="3"/>
        <v>19.36</v>
      </c>
    </row>
    <row r="19" spans="1:14" x14ac:dyDescent="0.25">
      <c r="A19" s="26">
        <v>40845.1875</v>
      </c>
      <c r="B19" s="25">
        <v>23.69</v>
      </c>
      <c r="D19" s="4">
        <f t="shared" si="4"/>
        <v>40845.749999999956</v>
      </c>
      <c r="E19" s="29">
        <f t="shared" ca="1" si="1"/>
        <v>72.900000000000006</v>
      </c>
      <c r="F19" s="28"/>
      <c r="G19" s="4">
        <f t="shared" si="5"/>
        <v>40845.375000000044</v>
      </c>
      <c r="H19" s="29">
        <f t="shared" ca="1" si="0"/>
        <v>82.625</v>
      </c>
      <c r="J19" s="4">
        <f t="shared" si="6"/>
        <v>40848.749999999956</v>
      </c>
      <c r="K19" s="29">
        <f t="shared" ca="1" si="2"/>
        <v>33.879999999999995</v>
      </c>
      <c r="M19" s="4">
        <f t="shared" si="7"/>
        <v>40848.375000000044</v>
      </c>
      <c r="N19" s="29">
        <f t="shared" ca="1" si="3"/>
        <v>58.594999999999999</v>
      </c>
    </row>
    <row r="20" spans="1:14" x14ac:dyDescent="0.25">
      <c r="A20" s="26">
        <v>40845.197916666664</v>
      </c>
      <c r="B20" s="25">
        <v>4.5999999999999996</v>
      </c>
      <c r="D20" s="4">
        <f t="shared" si="4"/>
        <v>40845.791666666621</v>
      </c>
      <c r="E20" s="29">
        <f t="shared" ca="1" si="1"/>
        <v>56.697499999999998</v>
      </c>
      <c r="F20" s="28"/>
      <c r="G20" s="4">
        <f t="shared" si="5"/>
        <v>40845.395833333379</v>
      </c>
      <c r="H20" s="29">
        <f t="shared" ca="1" si="0"/>
        <v>15.105</v>
      </c>
      <c r="J20" s="4">
        <f t="shared" si="6"/>
        <v>40848.791666666621</v>
      </c>
      <c r="K20" s="29">
        <f t="shared" ca="1" si="2"/>
        <v>59.66</v>
      </c>
      <c r="M20" s="4">
        <f t="shared" si="7"/>
        <v>40848.395833333379</v>
      </c>
      <c r="N20" s="29">
        <f t="shared" ca="1" si="3"/>
        <v>75.754999999999995</v>
      </c>
    </row>
    <row r="21" spans="1:14" x14ac:dyDescent="0.25">
      <c r="A21" s="26">
        <v>40845.208333333336</v>
      </c>
      <c r="B21" s="25">
        <v>7.28</v>
      </c>
      <c r="D21" s="4">
        <f t="shared" si="4"/>
        <v>40845.833333333285</v>
      </c>
      <c r="E21" s="29">
        <f t="shared" ca="1" si="1"/>
        <v>67.707499999999996</v>
      </c>
      <c r="F21" s="28"/>
      <c r="G21" s="4">
        <f t="shared" si="5"/>
        <v>40845.416666666715</v>
      </c>
      <c r="H21" s="29">
        <f t="shared" ca="1" si="0"/>
        <v>17.07</v>
      </c>
      <c r="J21" s="4">
        <f t="shared" si="6"/>
        <v>40848.833333333285</v>
      </c>
      <c r="K21" s="29">
        <f t="shared" ca="1" si="2"/>
        <v>66.45750000000001</v>
      </c>
      <c r="M21" s="4">
        <f t="shared" si="7"/>
        <v>40848.416666666715</v>
      </c>
      <c r="N21" s="29">
        <f t="shared" ca="1" si="3"/>
        <v>82.35499999999999</v>
      </c>
    </row>
    <row r="22" spans="1:14" x14ac:dyDescent="0.25">
      <c r="A22" s="26">
        <v>40845.21875</v>
      </c>
      <c r="B22" s="25">
        <v>97.21</v>
      </c>
      <c r="D22" s="4">
        <f t="shared" si="4"/>
        <v>40845.874999999949</v>
      </c>
      <c r="E22" s="29">
        <f t="shared" ca="1" si="1"/>
        <v>57.875</v>
      </c>
      <c r="G22" s="4">
        <f t="shared" si="5"/>
        <v>40845.437500000051</v>
      </c>
      <c r="H22" s="29">
        <f t="shared" ca="1" si="0"/>
        <v>44.61</v>
      </c>
      <c r="J22" s="4">
        <f t="shared" si="6"/>
        <v>40848.874999999949</v>
      </c>
      <c r="K22" s="29">
        <f t="shared" ca="1" si="2"/>
        <v>41.56</v>
      </c>
      <c r="M22" s="4">
        <f t="shared" si="7"/>
        <v>40848.437500000051</v>
      </c>
      <c r="N22" s="29">
        <f t="shared" ca="1" si="3"/>
        <v>10.355</v>
      </c>
    </row>
    <row r="23" spans="1:14" x14ac:dyDescent="0.25">
      <c r="A23" s="26">
        <v>40845.229166666664</v>
      </c>
      <c r="B23" s="25">
        <v>32.049999999999997</v>
      </c>
      <c r="D23" s="4">
        <f t="shared" si="4"/>
        <v>40845.916666666613</v>
      </c>
      <c r="E23" s="29">
        <f t="shared" ca="1" si="1"/>
        <v>35.314999999999998</v>
      </c>
      <c r="F23" s="28"/>
      <c r="G23" s="4">
        <f t="shared" si="5"/>
        <v>40845.458333333387</v>
      </c>
      <c r="H23" s="29">
        <f t="shared" ca="1" si="0"/>
        <v>54.274999999999999</v>
      </c>
      <c r="J23" s="4">
        <f t="shared" si="6"/>
        <v>40848.916666666613</v>
      </c>
      <c r="K23" s="29">
        <f t="shared" ca="1" si="2"/>
        <v>66.212499999999991</v>
      </c>
      <c r="M23" s="4">
        <f t="shared" si="7"/>
        <v>40848.458333333387</v>
      </c>
      <c r="N23" s="29">
        <f t="shared" ca="1" si="3"/>
        <v>88.724999999999994</v>
      </c>
    </row>
    <row r="24" spans="1:14" x14ac:dyDescent="0.25">
      <c r="A24" s="26">
        <v>40845.239583333336</v>
      </c>
      <c r="B24" s="25">
        <v>64.959999999999994</v>
      </c>
      <c r="D24" s="4">
        <f t="shared" si="4"/>
        <v>40845.958333333278</v>
      </c>
      <c r="E24" s="29">
        <f ca="1">AVERAGE(OFFSET($B$1, (ROW(B24)-1) * 4,0,4,1))</f>
        <v>32.65</v>
      </c>
      <c r="F24" s="28"/>
      <c r="G24" s="4">
        <f t="shared" si="5"/>
        <v>40845.479166666722</v>
      </c>
      <c r="H24" s="29">
        <f t="shared" ca="1" si="0"/>
        <v>72.284999999999997</v>
      </c>
      <c r="J24" s="4">
        <f t="shared" si="6"/>
        <v>40848.958333333278</v>
      </c>
      <c r="K24" s="29">
        <f t="shared" ca="1" si="2"/>
        <v>65.057500000000005</v>
      </c>
      <c r="M24" s="4">
        <f t="shared" si="7"/>
        <v>40848.479166666722</v>
      </c>
      <c r="N24" s="29">
        <f t="shared" ca="1" si="3"/>
        <v>71.61</v>
      </c>
    </row>
    <row r="25" spans="1:14" x14ac:dyDescent="0.25">
      <c r="A25" s="26">
        <v>40845.25</v>
      </c>
      <c r="B25" s="25">
        <v>23.18</v>
      </c>
      <c r="D25" s="4"/>
      <c r="F25" s="28"/>
      <c r="G25" s="4">
        <f t="shared" si="5"/>
        <v>40845.500000000058</v>
      </c>
      <c r="H25" s="29">
        <f t="shared" ca="1" si="0"/>
        <v>62.325000000000003</v>
      </c>
      <c r="K25" s="29"/>
      <c r="M25" s="4">
        <f t="shared" si="7"/>
        <v>40848.500000000058</v>
      </c>
      <c r="N25" s="29">
        <f t="shared" ca="1" si="3"/>
        <v>27.44</v>
      </c>
    </row>
    <row r="26" spans="1:14" x14ac:dyDescent="0.25">
      <c r="A26" s="26">
        <v>40845.260416666664</v>
      </c>
      <c r="B26" s="25">
        <v>40.03</v>
      </c>
      <c r="G26" s="4">
        <f t="shared" si="5"/>
        <v>40845.520833333394</v>
      </c>
      <c r="H26" s="29">
        <f t="shared" ca="1" si="0"/>
        <v>20.615000000000002</v>
      </c>
      <c r="M26" s="4">
        <f t="shared" si="7"/>
        <v>40848.520833333394</v>
      </c>
      <c r="N26" s="29">
        <f t="shared" ca="1" si="3"/>
        <v>7.1950000000000003</v>
      </c>
    </row>
    <row r="27" spans="1:14" x14ac:dyDescent="0.25">
      <c r="A27" s="26">
        <v>40845.270833333336</v>
      </c>
      <c r="B27" s="25">
        <v>52.6</v>
      </c>
      <c r="F27" s="28"/>
      <c r="G27" s="4">
        <f t="shared" si="5"/>
        <v>40845.54166666673</v>
      </c>
      <c r="H27" s="29">
        <f t="shared" ca="1" si="0"/>
        <v>67.114999999999995</v>
      </c>
      <c r="M27" s="4">
        <f t="shared" si="7"/>
        <v>40848.54166666673</v>
      </c>
      <c r="N27" s="29">
        <f t="shared" ca="1" si="3"/>
        <v>50.414999999999999</v>
      </c>
    </row>
    <row r="28" spans="1:14" x14ac:dyDescent="0.25">
      <c r="A28" s="26">
        <v>40845.28125</v>
      </c>
      <c r="B28" s="25">
        <v>29.94</v>
      </c>
      <c r="F28" s="28"/>
      <c r="G28" s="4">
        <f t="shared" si="5"/>
        <v>40845.562500000065</v>
      </c>
      <c r="H28" s="29">
        <f t="shared" ca="1" si="0"/>
        <v>42.12</v>
      </c>
      <c r="M28" s="4">
        <f t="shared" si="7"/>
        <v>40848.562500000065</v>
      </c>
      <c r="N28" s="29">
        <f t="shared" ca="1" si="3"/>
        <v>44.480000000000004</v>
      </c>
    </row>
    <row r="29" spans="1:14" x14ac:dyDescent="0.25">
      <c r="A29" s="26">
        <v>40845.291666666664</v>
      </c>
      <c r="B29" s="25">
        <v>32.36</v>
      </c>
      <c r="F29" s="28"/>
      <c r="G29" s="4">
        <f t="shared" si="5"/>
        <v>40845.583333333401</v>
      </c>
      <c r="H29" s="29">
        <f t="shared" ca="1" si="0"/>
        <v>42.39</v>
      </c>
      <c r="M29" s="4">
        <f t="shared" si="7"/>
        <v>40848.583333333401</v>
      </c>
      <c r="N29" s="29">
        <f t="shared" ca="1" si="3"/>
        <v>60.069999999999993</v>
      </c>
    </row>
    <row r="30" spans="1:14" x14ac:dyDescent="0.25">
      <c r="A30" s="26">
        <v>40845.302083333336</v>
      </c>
      <c r="B30" s="25">
        <v>68.849999999999994</v>
      </c>
      <c r="G30" s="4">
        <f t="shared" si="5"/>
        <v>40845.604166666737</v>
      </c>
      <c r="H30" s="29">
        <f t="shared" ca="1" si="0"/>
        <v>55.835000000000001</v>
      </c>
      <c r="M30" s="4">
        <f t="shared" si="7"/>
        <v>40848.604166666737</v>
      </c>
      <c r="N30" s="29">
        <f t="shared" ca="1" si="3"/>
        <v>70.06</v>
      </c>
    </row>
    <row r="31" spans="1:14" x14ac:dyDescent="0.25">
      <c r="A31" s="26">
        <v>40845.3125</v>
      </c>
      <c r="B31" s="25">
        <v>41.72</v>
      </c>
      <c r="F31" s="28"/>
      <c r="G31" s="4">
        <f t="shared" si="5"/>
        <v>40845.625000000073</v>
      </c>
      <c r="H31" s="29">
        <f t="shared" ca="1" si="0"/>
        <v>21.020000000000003</v>
      </c>
      <c r="M31" s="4">
        <f t="shared" si="7"/>
        <v>40848.625000000073</v>
      </c>
      <c r="N31" s="29">
        <f t="shared" ca="1" si="3"/>
        <v>79.7</v>
      </c>
    </row>
    <row r="32" spans="1:14" x14ac:dyDescent="0.25">
      <c r="A32" s="26">
        <v>40845.322916666664</v>
      </c>
      <c r="B32" s="25">
        <v>4.16</v>
      </c>
      <c r="F32" s="28"/>
      <c r="G32" s="4">
        <f t="shared" si="5"/>
        <v>40845.645833333409</v>
      </c>
      <c r="H32" s="29">
        <f t="shared" ca="1" si="0"/>
        <v>64.295000000000002</v>
      </c>
      <c r="M32" s="4">
        <f t="shared" si="7"/>
        <v>40848.645833333409</v>
      </c>
      <c r="N32" s="29">
        <f t="shared" ca="1" si="3"/>
        <v>68.424999999999997</v>
      </c>
    </row>
    <row r="33" spans="1:14" x14ac:dyDescent="0.25">
      <c r="A33" s="26">
        <v>40845.333333333336</v>
      </c>
      <c r="B33" s="25">
        <v>41.92</v>
      </c>
      <c r="F33" s="28"/>
      <c r="G33" s="4">
        <f t="shared" si="5"/>
        <v>40845.666666666744</v>
      </c>
      <c r="H33" s="29">
        <f t="shared" ca="1" si="0"/>
        <v>43.370000000000005</v>
      </c>
      <c r="M33" s="4">
        <f t="shared" si="7"/>
        <v>40848.666666666744</v>
      </c>
      <c r="N33" s="29">
        <f t="shared" ca="1" si="3"/>
        <v>41.474999999999994</v>
      </c>
    </row>
    <row r="34" spans="1:14" x14ac:dyDescent="0.25">
      <c r="A34" s="26">
        <v>40845.34375</v>
      </c>
      <c r="B34" s="25">
        <v>99.21</v>
      </c>
      <c r="G34" s="4">
        <f t="shared" si="5"/>
        <v>40845.68750000008</v>
      </c>
      <c r="H34" s="29">
        <f t="shared" ca="1" si="0"/>
        <v>38.119999999999997</v>
      </c>
      <c r="M34" s="4">
        <f t="shared" si="7"/>
        <v>40848.68750000008</v>
      </c>
      <c r="N34" s="29">
        <f t="shared" ca="1" si="3"/>
        <v>43.045000000000002</v>
      </c>
    </row>
    <row r="35" spans="1:14" x14ac:dyDescent="0.25">
      <c r="A35" s="26">
        <v>40845.354166666664</v>
      </c>
      <c r="B35" s="25">
        <v>41.24</v>
      </c>
      <c r="F35" s="28"/>
      <c r="G35" s="4">
        <f t="shared" si="5"/>
        <v>40845.708333333416</v>
      </c>
      <c r="H35" s="29">
        <f t="shared" ca="1" si="0"/>
        <v>58.4</v>
      </c>
      <c r="M35" s="4">
        <f t="shared" si="7"/>
        <v>40848.708333333416</v>
      </c>
      <c r="N35" s="29">
        <f t="shared" ca="1" si="3"/>
        <v>6.2549999999999999</v>
      </c>
    </row>
    <row r="36" spans="1:14" x14ac:dyDescent="0.25">
      <c r="A36" s="26">
        <v>40845.364583333336</v>
      </c>
      <c r="B36" s="25">
        <v>30.18</v>
      </c>
      <c r="F36" s="28"/>
      <c r="G36" s="4">
        <f t="shared" si="5"/>
        <v>40845.729166666752</v>
      </c>
      <c r="H36" s="29">
        <f t="shared" ca="1" si="0"/>
        <v>6.6749999999999998</v>
      </c>
      <c r="M36" s="4">
        <f t="shared" si="7"/>
        <v>40848.729166666752</v>
      </c>
      <c r="N36" s="29">
        <f t="shared" ca="1" si="3"/>
        <v>40.615000000000002</v>
      </c>
    </row>
    <row r="37" spans="1:14" x14ac:dyDescent="0.25">
      <c r="A37" s="26">
        <v>40845.375</v>
      </c>
      <c r="B37" s="25">
        <v>85.66</v>
      </c>
      <c r="F37" s="28"/>
      <c r="G37" s="4">
        <f t="shared" si="5"/>
        <v>40845.750000000087</v>
      </c>
      <c r="H37" s="29">
        <f t="shared" ca="1" si="0"/>
        <v>64.680000000000007</v>
      </c>
      <c r="M37" s="4">
        <f t="shared" si="7"/>
        <v>40848.750000000087</v>
      </c>
      <c r="N37" s="29">
        <f t="shared" ca="1" si="3"/>
        <v>47.949999999999996</v>
      </c>
    </row>
    <row r="38" spans="1:14" x14ac:dyDescent="0.25">
      <c r="A38" s="26">
        <v>40845.385416666664</v>
      </c>
      <c r="B38" s="25">
        <v>79.59</v>
      </c>
      <c r="G38" s="4">
        <f t="shared" si="5"/>
        <v>40845.770833333423</v>
      </c>
      <c r="H38" s="29">
        <f t="shared" ca="1" si="0"/>
        <v>81.12</v>
      </c>
      <c r="M38" s="4">
        <f t="shared" si="7"/>
        <v>40848.770833333423</v>
      </c>
      <c r="N38" s="29">
        <f t="shared" ca="1" si="3"/>
        <v>19.809999999999999</v>
      </c>
    </row>
    <row r="39" spans="1:14" x14ac:dyDescent="0.25">
      <c r="A39" s="26">
        <v>40845.395833333336</v>
      </c>
      <c r="B39" s="25">
        <v>28.7</v>
      </c>
      <c r="G39" s="4">
        <f t="shared" si="5"/>
        <v>40845.791666666759</v>
      </c>
      <c r="H39" s="29">
        <f t="shared" ca="1" si="0"/>
        <v>50.625</v>
      </c>
      <c r="M39" s="4">
        <f t="shared" si="7"/>
        <v>40848.791666666759</v>
      </c>
      <c r="N39" s="29">
        <f t="shared" ca="1" si="3"/>
        <v>59.104999999999997</v>
      </c>
    </row>
    <row r="40" spans="1:14" x14ac:dyDescent="0.25">
      <c r="A40" s="26">
        <v>40845.40625</v>
      </c>
      <c r="B40" s="25">
        <v>1.51</v>
      </c>
      <c r="G40" s="4">
        <f t="shared" si="5"/>
        <v>40845.812500000095</v>
      </c>
      <c r="H40" s="29">
        <f t="shared" ca="1" si="0"/>
        <v>62.769999999999996</v>
      </c>
      <c r="M40" s="4">
        <f t="shared" si="7"/>
        <v>40848.812500000095</v>
      </c>
      <c r="N40" s="29">
        <f t="shared" ca="1" si="3"/>
        <v>60.214999999999996</v>
      </c>
    </row>
    <row r="41" spans="1:14" x14ac:dyDescent="0.25">
      <c r="A41" s="26">
        <v>40845.416666666664</v>
      </c>
      <c r="B41" s="25">
        <v>22.64</v>
      </c>
      <c r="G41" s="4">
        <f t="shared" si="5"/>
        <v>40845.83333333343</v>
      </c>
      <c r="H41" s="29">
        <f t="shared" ca="1" si="0"/>
        <v>84.625</v>
      </c>
      <c r="M41" s="4">
        <f t="shared" si="7"/>
        <v>40848.83333333343</v>
      </c>
      <c r="N41" s="29">
        <f t="shared" ca="1" si="3"/>
        <v>63.7</v>
      </c>
    </row>
    <row r="42" spans="1:14" x14ac:dyDescent="0.25">
      <c r="A42" s="26">
        <v>40845.427083333336</v>
      </c>
      <c r="B42" s="25">
        <v>11.5</v>
      </c>
      <c r="G42" s="4">
        <f t="shared" si="5"/>
        <v>40845.854166666766</v>
      </c>
      <c r="H42" s="29">
        <f t="shared" ca="1" si="0"/>
        <v>50.79</v>
      </c>
      <c r="M42" s="4">
        <f t="shared" si="7"/>
        <v>40848.854166666766</v>
      </c>
      <c r="N42" s="29">
        <f t="shared" ca="1" si="3"/>
        <v>69.215000000000003</v>
      </c>
    </row>
    <row r="43" spans="1:14" x14ac:dyDescent="0.25">
      <c r="A43" s="26">
        <v>40845.4375</v>
      </c>
      <c r="B43" s="25">
        <v>71.3</v>
      </c>
      <c r="G43" s="4">
        <f t="shared" si="5"/>
        <v>40845.875000000102</v>
      </c>
      <c r="H43" s="29">
        <f t="shared" ca="1" si="0"/>
        <v>48.69</v>
      </c>
      <c r="M43" s="4">
        <f t="shared" si="7"/>
        <v>40848.875000000102</v>
      </c>
      <c r="N43" s="29">
        <f t="shared" ca="1" si="3"/>
        <v>61.5</v>
      </c>
    </row>
    <row r="44" spans="1:14" x14ac:dyDescent="0.25">
      <c r="A44" s="26">
        <v>40845.447916666664</v>
      </c>
      <c r="B44" s="25">
        <v>17.920000000000002</v>
      </c>
      <c r="G44" s="4">
        <f t="shared" si="5"/>
        <v>40845.895833333438</v>
      </c>
      <c r="H44" s="29">
        <f t="shared" ca="1" si="0"/>
        <v>67.06</v>
      </c>
      <c r="M44" s="4">
        <f t="shared" si="7"/>
        <v>40848.895833333438</v>
      </c>
      <c r="N44" s="29">
        <f t="shared" ca="1" si="3"/>
        <v>21.619999999999997</v>
      </c>
    </row>
    <row r="45" spans="1:14" x14ac:dyDescent="0.25">
      <c r="A45" s="26">
        <v>40845.458333333336</v>
      </c>
      <c r="B45" s="25">
        <v>32.42</v>
      </c>
      <c r="G45" s="4">
        <f t="shared" si="5"/>
        <v>40845.916666666773</v>
      </c>
      <c r="H45" s="29">
        <f t="shared" ca="1" si="0"/>
        <v>30.1</v>
      </c>
      <c r="M45" s="4">
        <f t="shared" si="7"/>
        <v>40848.916666666773</v>
      </c>
      <c r="N45" s="29">
        <f t="shared" ca="1" si="3"/>
        <v>62.625</v>
      </c>
    </row>
    <row r="46" spans="1:14" x14ac:dyDescent="0.25">
      <c r="A46" s="26">
        <v>40845.46875</v>
      </c>
      <c r="B46" s="25">
        <v>76.13</v>
      </c>
      <c r="G46" s="4">
        <f t="shared" si="5"/>
        <v>40845.937500000109</v>
      </c>
      <c r="H46" s="29">
        <f t="shared" ca="1" si="0"/>
        <v>40.53</v>
      </c>
      <c r="M46" s="4">
        <f t="shared" si="7"/>
        <v>40848.937500000109</v>
      </c>
      <c r="N46" s="29">
        <f t="shared" ca="1" si="3"/>
        <v>69.8</v>
      </c>
    </row>
    <row r="47" spans="1:14" x14ac:dyDescent="0.25">
      <c r="A47" s="26">
        <v>40845.479166666664</v>
      </c>
      <c r="B47" s="25">
        <v>54.95</v>
      </c>
      <c r="G47" s="4">
        <f t="shared" si="5"/>
        <v>40845.958333333445</v>
      </c>
      <c r="H47" s="29">
        <f t="shared" ca="1" si="0"/>
        <v>58.29</v>
      </c>
      <c r="M47" s="4">
        <f t="shared" si="7"/>
        <v>40848.958333333445</v>
      </c>
      <c r="N47" s="29">
        <f t="shared" ca="1" si="3"/>
        <v>69.265000000000001</v>
      </c>
    </row>
    <row r="48" spans="1:14" x14ac:dyDescent="0.25">
      <c r="A48" s="26">
        <v>40845.489583333336</v>
      </c>
      <c r="B48" s="25">
        <v>89.62</v>
      </c>
      <c r="G48" s="4">
        <f t="shared" si="5"/>
        <v>40845.979166666781</v>
      </c>
      <c r="H48" s="29">
        <f t="shared" ca="1" si="0"/>
        <v>7.01</v>
      </c>
      <c r="M48" s="4">
        <f t="shared" si="7"/>
        <v>40848.979166666781</v>
      </c>
      <c r="N48" s="29">
        <f t="shared" ca="1" si="3"/>
        <v>60.85</v>
      </c>
    </row>
    <row r="49" spans="1:14" x14ac:dyDescent="0.25">
      <c r="A49" s="26">
        <v>40845.5</v>
      </c>
      <c r="B49" s="25">
        <v>29.03</v>
      </c>
      <c r="G49" s="4"/>
      <c r="H49" s="29"/>
      <c r="N49" s="29"/>
    </row>
    <row r="50" spans="1:14" x14ac:dyDescent="0.25">
      <c r="A50" s="26">
        <v>40845.510416666664</v>
      </c>
      <c r="B50" s="25">
        <v>95.62</v>
      </c>
      <c r="H50" s="29"/>
    </row>
    <row r="51" spans="1:14" x14ac:dyDescent="0.25">
      <c r="A51" s="26">
        <v>40845.520833333336</v>
      </c>
      <c r="B51" s="25">
        <v>12.96</v>
      </c>
      <c r="H51" s="29"/>
    </row>
    <row r="52" spans="1:14" x14ac:dyDescent="0.25">
      <c r="A52" s="26">
        <v>40845.53125</v>
      </c>
      <c r="B52" s="25">
        <v>28.27</v>
      </c>
      <c r="H52" s="29"/>
    </row>
    <row r="53" spans="1:14" x14ac:dyDescent="0.25">
      <c r="A53" s="26">
        <v>40845.541666666664</v>
      </c>
      <c r="B53" s="25">
        <v>87.66</v>
      </c>
      <c r="H53" s="29"/>
    </row>
    <row r="54" spans="1:14" x14ac:dyDescent="0.25">
      <c r="A54" s="26">
        <v>40845.552083333336</v>
      </c>
      <c r="B54" s="25">
        <v>46.57</v>
      </c>
      <c r="H54" s="29"/>
    </row>
    <row r="55" spans="1:14" x14ac:dyDescent="0.25">
      <c r="A55" s="26">
        <v>40845.5625</v>
      </c>
      <c r="B55" s="25">
        <v>18.670000000000002</v>
      </c>
      <c r="H55" s="29"/>
    </row>
    <row r="56" spans="1:14" x14ac:dyDescent="0.25">
      <c r="A56" s="26">
        <v>40845.572916666664</v>
      </c>
      <c r="B56" s="25">
        <v>65.569999999999993</v>
      </c>
      <c r="H56" s="29"/>
    </row>
    <row r="57" spans="1:14" x14ac:dyDescent="0.25">
      <c r="A57" s="26">
        <v>40845.583333333336</v>
      </c>
      <c r="B57" s="25">
        <v>39.61</v>
      </c>
      <c r="H57" s="29"/>
    </row>
    <row r="58" spans="1:14" x14ac:dyDescent="0.25">
      <c r="A58" s="26">
        <v>40845.59375</v>
      </c>
      <c r="B58" s="25">
        <v>45.17</v>
      </c>
      <c r="H58" s="29"/>
    </row>
    <row r="59" spans="1:14" x14ac:dyDescent="0.25">
      <c r="A59" s="26">
        <v>40845.604166666664</v>
      </c>
      <c r="B59" s="25">
        <v>62.85</v>
      </c>
      <c r="H59" s="29"/>
    </row>
    <row r="60" spans="1:14" x14ac:dyDescent="0.25">
      <c r="A60" s="26">
        <v>40845.614583333336</v>
      </c>
      <c r="B60" s="25">
        <v>48.82</v>
      </c>
      <c r="H60" s="29"/>
    </row>
    <row r="61" spans="1:14" x14ac:dyDescent="0.25">
      <c r="A61" s="26">
        <v>40845.625</v>
      </c>
      <c r="B61" s="25">
        <v>40.340000000000003</v>
      </c>
      <c r="H61" s="29"/>
    </row>
    <row r="62" spans="1:14" x14ac:dyDescent="0.25">
      <c r="A62" s="26">
        <v>40845.635416666664</v>
      </c>
      <c r="B62" s="25">
        <v>1.7</v>
      </c>
      <c r="H62" s="29"/>
    </row>
    <row r="63" spans="1:14" x14ac:dyDescent="0.25">
      <c r="A63" s="26">
        <v>40845.645833333336</v>
      </c>
      <c r="B63" s="25">
        <v>33.39</v>
      </c>
      <c r="H63" s="29"/>
    </row>
    <row r="64" spans="1:14" x14ac:dyDescent="0.25">
      <c r="A64" s="26">
        <v>40845.65625</v>
      </c>
      <c r="B64" s="25">
        <v>95.2</v>
      </c>
      <c r="H64" s="29"/>
    </row>
    <row r="65" spans="1:8" x14ac:dyDescent="0.25">
      <c r="A65" s="26">
        <v>40845.666666666664</v>
      </c>
      <c r="B65" s="25">
        <v>62.13</v>
      </c>
      <c r="H65" s="29"/>
    </row>
    <row r="66" spans="1:8" x14ac:dyDescent="0.25">
      <c r="A66" s="26">
        <v>40845.677083333336</v>
      </c>
      <c r="B66" s="25">
        <v>24.61</v>
      </c>
      <c r="H66" s="29"/>
    </row>
    <row r="67" spans="1:8" x14ac:dyDescent="0.25">
      <c r="A67" s="26">
        <v>40845.6875</v>
      </c>
      <c r="B67" s="25">
        <v>0.72</v>
      </c>
      <c r="H67" s="29"/>
    </row>
    <row r="68" spans="1:8" x14ac:dyDescent="0.25">
      <c r="A68" s="26">
        <v>40845.697916666664</v>
      </c>
      <c r="B68" s="25">
        <v>75.52</v>
      </c>
      <c r="H68" s="29"/>
    </row>
    <row r="69" spans="1:8" x14ac:dyDescent="0.25">
      <c r="A69" s="26">
        <v>40845.708333333336</v>
      </c>
      <c r="B69" s="25">
        <v>43.81</v>
      </c>
      <c r="H69" s="29"/>
    </row>
    <row r="70" spans="1:8" x14ac:dyDescent="0.25">
      <c r="A70" s="26">
        <v>40845.71875</v>
      </c>
      <c r="B70" s="25">
        <v>72.989999999999995</v>
      </c>
      <c r="H70" s="29"/>
    </row>
    <row r="71" spans="1:8" x14ac:dyDescent="0.25">
      <c r="A71" s="26">
        <v>40845.729166666664</v>
      </c>
      <c r="B71" s="25">
        <v>10.18</v>
      </c>
      <c r="H71" s="29"/>
    </row>
    <row r="72" spans="1:8" x14ac:dyDescent="0.25">
      <c r="A72" s="26">
        <v>40845.739583333336</v>
      </c>
      <c r="B72" s="25">
        <v>3.17</v>
      </c>
      <c r="H72" s="29"/>
    </row>
    <row r="73" spans="1:8" x14ac:dyDescent="0.25">
      <c r="A73" s="26">
        <v>40845.75</v>
      </c>
      <c r="B73" s="25">
        <v>36.97</v>
      </c>
      <c r="H73" s="29"/>
    </row>
    <row r="74" spans="1:8" x14ac:dyDescent="0.25">
      <c r="A74" s="26">
        <v>40845.760416666664</v>
      </c>
      <c r="B74" s="25">
        <v>92.39</v>
      </c>
      <c r="H74" s="29"/>
    </row>
    <row r="75" spans="1:8" x14ac:dyDescent="0.25">
      <c r="A75" s="26">
        <v>40845.770833333336</v>
      </c>
      <c r="B75" s="25">
        <v>93.59</v>
      </c>
      <c r="H75" s="29"/>
    </row>
    <row r="76" spans="1:8" x14ac:dyDescent="0.25">
      <c r="A76" s="26">
        <v>40845.78125</v>
      </c>
      <c r="B76" s="25">
        <v>68.650000000000006</v>
      </c>
      <c r="H76" s="29"/>
    </row>
    <row r="77" spans="1:8" x14ac:dyDescent="0.25">
      <c r="A77" s="26">
        <v>40845.791666666664</v>
      </c>
      <c r="B77" s="25">
        <v>50.79</v>
      </c>
      <c r="H77" s="29"/>
    </row>
    <row r="78" spans="1:8" x14ac:dyDescent="0.25">
      <c r="A78" s="26">
        <v>40845.802083333336</v>
      </c>
      <c r="B78" s="25">
        <v>50.46</v>
      </c>
      <c r="H78" s="29"/>
    </row>
    <row r="79" spans="1:8" x14ac:dyDescent="0.25">
      <c r="A79" s="26">
        <v>40845.8125</v>
      </c>
      <c r="B79" s="25">
        <v>69.83</v>
      </c>
      <c r="H79" s="29"/>
    </row>
    <row r="80" spans="1:8" x14ac:dyDescent="0.25">
      <c r="A80" s="26">
        <v>40845.822916666664</v>
      </c>
      <c r="B80" s="25">
        <v>55.71</v>
      </c>
      <c r="H80" s="29"/>
    </row>
    <row r="81" spans="1:8" x14ac:dyDescent="0.25">
      <c r="A81" s="26">
        <v>40845.833333333336</v>
      </c>
      <c r="B81" s="25">
        <v>79.69</v>
      </c>
      <c r="H81" s="29"/>
    </row>
    <row r="82" spans="1:8" x14ac:dyDescent="0.25">
      <c r="A82" s="26">
        <v>40845.84375</v>
      </c>
      <c r="B82" s="25">
        <v>89.56</v>
      </c>
      <c r="H82" s="29"/>
    </row>
    <row r="83" spans="1:8" x14ac:dyDescent="0.25">
      <c r="A83" s="26">
        <v>40845.854166666664</v>
      </c>
      <c r="B83" s="25">
        <v>78.19</v>
      </c>
      <c r="H83" s="29"/>
    </row>
    <row r="84" spans="1:8" x14ac:dyDescent="0.25">
      <c r="A84" s="26">
        <v>40845.864583333336</v>
      </c>
      <c r="B84" s="25">
        <v>23.39</v>
      </c>
      <c r="H84" s="29"/>
    </row>
    <row r="85" spans="1:8" x14ac:dyDescent="0.25">
      <c r="A85" s="26">
        <v>40845.875</v>
      </c>
      <c r="B85" s="25">
        <v>45.97</v>
      </c>
      <c r="E85" s="28"/>
      <c r="H85" s="29"/>
    </row>
    <row r="86" spans="1:8" x14ac:dyDescent="0.25">
      <c r="A86" s="26">
        <v>40845.885416666664</v>
      </c>
      <c r="B86" s="25">
        <v>51.41</v>
      </c>
      <c r="E86" s="28"/>
      <c r="H86" s="29"/>
    </row>
    <row r="87" spans="1:8" x14ac:dyDescent="0.25">
      <c r="A87" s="26">
        <v>40845.895833333336</v>
      </c>
      <c r="B87" s="25">
        <v>50.7</v>
      </c>
      <c r="E87" s="28"/>
      <c r="H87" s="29"/>
    </row>
    <row r="88" spans="1:8" x14ac:dyDescent="0.25">
      <c r="A88" s="26">
        <v>40845.90625</v>
      </c>
      <c r="B88" s="25">
        <v>83.42</v>
      </c>
      <c r="E88" s="28"/>
      <c r="H88" s="29"/>
    </row>
    <row r="89" spans="1:8" x14ac:dyDescent="0.25">
      <c r="A89" s="26">
        <v>40845.916666666664</v>
      </c>
      <c r="B89" s="25">
        <v>21.8</v>
      </c>
      <c r="E89" s="28"/>
      <c r="H89" s="29"/>
    </row>
    <row r="90" spans="1:8" x14ac:dyDescent="0.25">
      <c r="A90" s="26">
        <v>40845.927083333336</v>
      </c>
      <c r="B90" s="25">
        <v>38.4</v>
      </c>
      <c r="E90" s="28"/>
      <c r="H90" s="29"/>
    </row>
    <row r="91" spans="1:8" x14ac:dyDescent="0.25">
      <c r="A91" s="26">
        <v>40845.9375</v>
      </c>
      <c r="B91" s="25">
        <v>78.94</v>
      </c>
      <c r="E91" s="28"/>
      <c r="H91" s="29"/>
    </row>
    <row r="92" spans="1:8" x14ac:dyDescent="0.25">
      <c r="A92" s="26">
        <v>40845.947916666664</v>
      </c>
      <c r="B92" s="25">
        <v>2.12</v>
      </c>
      <c r="E92" s="28"/>
      <c r="H92" s="29"/>
    </row>
    <row r="93" spans="1:8" x14ac:dyDescent="0.25">
      <c r="A93" s="26">
        <v>40845.958333333336</v>
      </c>
      <c r="B93" s="25">
        <v>28.3</v>
      </c>
      <c r="E93" s="28"/>
      <c r="H93" s="29"/>
    </row>
    <row r="94" spans="1:8" x14ac:dyDescent="0.25">
      <c r="A94" s="26">
        <v>40845.96875</v>
      </c>
      <c r="B94" s="25">
        <v>88.28</v>
      </c>
      <c r="E94" s="28"/>
      <c r="H94" s="29"/>
    </row>
    <row r="95" spans="1:8" x14ac:dyDescent="0.25">
      <c r="A95" s="26">
        <v>40845.979166666664</v>
      </c>
      <c r="B95" s="25">
        <v>2.09</v>
      </c>
      <c r="E95" s="28"/>
      <c r="H95" s="29"/>
    </row>
    <row r="96" spans="1:8" x14ac:dyDescent="0.25">
      <c r="A96" s="26">
        <v>40845.989583333336</v>
      </c>
      <c r="B96" s="25">
        <v>11.93</v>
      </c>
      <c r="H96" s="29"/>
    </row>
    <row r="97" spans="1:8" x14ac:dyDescent="0.25">
      <c r="A97" s="26">
        <v>40848</v>
      </c>
      <c r="B97" s="25">
        <v>51.67</v>
      </c>
      <c r="H97" s="29"/>
    </row>
    <row r="98" spans="1:8" x14ac:dyDescent="0.25">
      <c r="A98" s="26">
        <v>40848.010416666664</v>
      </c>
      <c r="B98" s="25">
        <v>98.84</v>
      </c>
      <c r="H98" s="29"/>
    </row>
    <row r="99" spans="1:8" x14ac:dyDescent="0.25">
      <c r="A99" s="26">
        <v>40848.020833333336</v>
      </c>
      <c r="B99" s="25">
        <v>16</v>
      </c>
      <c r="H99" s="29"/>
    </row>
    <row r="100" spans="1:8" x14ac:dyDescent="0.25">
      <c r="A100" s="26">
        <v>40848.03125</v>
      </c>
      <c r="B100" s="25">
        <v>85.42</v>
      </c>
      <c r="H100" s="29"/>
    </row>
    <row r="101" spans="1:8" x14ac:dyDescent="0.25">
      <c r="A101" s="26">
        <v>40848.041666666664</v>
      </c>
      <c r="B101" s="25">
        <v>95.54</v>
      </c>
      <c r="H101" s="29"/>
    </row>
    <row r="102" spans="1:8" x14ac:dyDescent="0.25">
      <c r="A102" s="26">
        <v>40848.052083333336</v>
      </c>
      <c r="B102" s="25">
        <v>76.38</v>
      </c>
      <c r="H102" s="29"/>
    </row>
    <row r="103" spans="1:8" x14ac:dyDescent="0.25">
      <c r="A103" s="26">
        <v>40848.0625</v>
      </c>
      <c r="B103" s="25">
        <v>70.5</v>
      </c>
      <c r="H103" s="29"/>
    </row>
    <row r="104" spans="1:8" x14ac:dyDescent="0.25">
      <c r="A104" s="26">
        <v>40848.072916666664</v>
      </c>
      <c r="B104" s="25">
        <v>51.33</v>
      </c>
      <c r="H104" s="29"/>
    </row>
    <row r="105" spans="1:8" x14ac:dyDescent="0.25">
      <c r="A105" s="26">
        <v>40848.083333333336</v>
      </c>
      <c r="B105" s="25">
        <v>61.44</v>
      </c>
      <c r="H105" s="29"/>
    </row>
    <row r="106" spans="1:8" x14ac:dyDescent="0.25">
      <c r="A106" s="26">
        <v>40848.09375</v>
      </c>
      <c r="B106" s="25">
        <v>44.34</v>
      </c>
      <c r="H106" s="29"/>
    </row>
    <row r="107" spans="1:8" x14ac:dyDescent="0.25">
      <c r="A107" s="26">
        <v>40848.104166666664</v>
      </c>
      <c r="B107" s="25">
        <v>46.75</v>
      </c>
      <c r="H107" s="29"/>
    </row>
    <row r="108" spans="1:8" x14ac:dyDescent="0.25">
      <c r="A108" s="26">
        <v>40848.114583333336</v>
      </c>
      <c r="B108" s="25">
        <v>3.37</v>
      </c>
      <c r="H108" s="29"/>
    </row>
    <row r="109" spans="1:8" x14ac:dyDescent="0.25">
      <c r="A109" s="26">
        <v>40848.125</v>
      </c>
      <c r="B109" s="25">
        <v>63.86</v>
      </c>
      <c r="H109" s="29"/>
    </row>
    <row r="110" spans="1:8" x14ac:dyDescent="0.25">
      <c r="A110" s="26">
        <v>40848.135416666664</v>
      </c>
      <c r="B110" s="25">
        <v>32.35</v>
      </c>
      <c r="H110" s="29"/>
    </row>
    <row r="111" spans="1:8" x14ac:dyDescent="0.25">
      <c r="A111" s="26">
        <v>40848.145833333336</v>
      </c>
      <c r="B111" s="25">
        <v>6.12</v>
      </c>
      <c r="H111" s="29"/>
    </row>
    <row r="112" spans="1:8" x14ac:dyDescent="0.25">
      <c r="A112" s="26">
        <v>40848.15625</v>
      </c>
      <c r="B112" s="25">
        <v>32.31</v>
      </c>
      <c r="H112" s="29"/>
    </row>
    <row r="113" spans="1:8" x14ac:dyDescent="0.25">
      <c r="A113" s="26">
        <v>40848.166666666664</v>
      </c>
      <c r="B113" s="25">
        <v>36.74</v>
      </c>
      <c r="H113" s="29"/>
    </row>
    <row r="114" spans="1:8" x14ac:dyDescent="0.25">
      <c r="A114" s="26">
        <v>40848.177083333336</v>
      </c>
      <c r="B114" s="25">
        <v>69.36</v>
      </c>
      <c r="H114" s="29"/>
    </row>
    <row r="115" spans="1:8" x14ac:dyDescent="0.25">
      <c r="A115" s="26">
        <v>40848.1875</v>
      </c>
      <c r="B115" s="25">
        <v>2.8</v>
      </c>
      <c r="H115" s="29"/>
    </row>
    <row r="116" spans="1:8" x14ac:dyDescent="0.25">
      <c r="A116" s="26">
        <v>40848.197916666664</v>
      </c>
      <c r="B116" s="25">
        <v>75.430000000000007</v>
      </c>
      <c r="H116" s="29"/>
    </row>
    <row r="117" spans="1:8" x14ac:dyDescent="0.25">
      <c r="A117" s="26">
        <v>40848.208333333336</v>
      </c>
      <c r="B117" s="25">
        <v>99.29</v>
      </c>
      <c r="H117" s="29"/>
    </row>
    <row r="118" spans="1:8" x14ac:dyDescent="0.25">
      <c r="A118" s="26">
        <v>40848.21875</v>
      </c>
      <c r="B118" s="25">
        <v>3.53</v>
      </c>
      <c r="H118" s="29"/>
    </row>
    <row r="119" spans="1:8" x14ac:dyDescent="0.25">
      <c r="A119" s="26">
        <v>40848.229166666664</v>
      </c>
      <c r="B119" s="25">
        <v>12.06</v>
      </c>
      <c r="H119" s="29"/>
    </row>
    <row r="120" spans="1:8" x14ac:dyDescent="0.25">
      <c r="A120" s="26">
        <v>40848.239583333336</v>
      </c>
      <c r="B120" s="25">
        <v>62.57</v>
      </c>
      <c r="H120" s="29"/>
    </row>
    <row r="121" spans="1:8" x14ac:dyDescent="0.25">
      <c r="A121" s="26">
        <v>40848.25</v>
      </c>
      <c r="B121" s="25">
        <v>36.07</v>
      </c>
      <c r="H121" s="29"/>
    </row>
    <row r="122" spans="1:8" x14ac:dyDescent="0.25">
      <c r="A122" s="26">
        <v>40848.260416666664</v>
      </c>
      <c r="B122" s="25">
        <v>76.510000000000005</v>
      </c>
      <c r="H122" s="29"/>
    </row>
    <row r="123" spans="1:8" x14ac:dyDescent="0.25">
      <c r="A123" s="26">
        <v>40848.270833333336</v>
      </c>
      <c r="B123" s="25">
        <v>68.260000000000005</v>
      </c>
      <c r="H123" s="29"/>
    </row>
    <row r="124" spans="1:8" x14ac:dyDescent="0.25">
      <c r="A124" s="26">
        <v>40848.28125</v>
      </c>
      <c r="B124" s="25">
        <v>70.14</v>
      </c>
      <c r="H124" s="29"/>
    </row>
    <row r="125" spans="1:8" x14ac:dyDescent="0.25">
      <c r="A125" s="26">
        <v>40848.291666666664</v>
      </c>
      <c r="B125" s="25">
        <v>84.19</v>
      </c>
      <c r="H125" s="29"/>
    </row>
    <row r="126" spans="1:8" x14ac:dyDescent="0.25">
      <c r="A126" s="26">
        <v>40848.302083333336</v>
      </c>
      <c r="B126" s="25">
        <v>91.94</v>
      </c>
      <c r="H126" s="29"/>
    </row>
    <row r="127" spans="1:8" x14ac:dyDescent="0.25">
      <c r="A127" s="26">
        <v>40848.3125</v>
      </c>
      <c r="B127" s="25">
        <v>94.49</v>
      </c>
      <c r="H127" s="29"/>
    </row>
    <row r="128" spans="1:8" x14ac:dyDescent="0.25">
      <c r="A128" s="26">
        <v>40848.322916666664</v>
      </c>
      <c r="B128" s="25">
        <v>37.83</v>
      </c>
      <c r="H128" s="29"/>
    </row>
    <row r="129" spans="1:8" x14ac:dyDescent="0.25">
      <c r="A129" s="26">
        <v>40848.333333333336</v>
      </c>
      <c r="B129" s="25">
        <v>95.69</v>
      </c>
      <c r="H129" s="29"/>
    </row>
    <row r="130" spans="1:8" x14ac:dyDescent="0.25">
      <c r="A130" s="26">
        <v>40848.34375</v>
      </c>
      <c r="B130" s="25">
        <v>34.51</v>
      </c>
      <c r="H130" s="29"/>
    </row>
    <row r="131" spans="1:8" x14ac:dyDescent="0.25">
      <c r="A131" s="26">
        <v>40848.354166666664</v>
      </c>
      <c r="B131" s="25">
        <v>8.7100000000000009</v>
      </c>
      <c r="H131" s="29"/>
    </row>
    <row r="132" spans="1:8" x14ac:dyDescent="0.25">
      <c r="A132" s="26">
        <v>40848.364583333336</v>
      </c>
      <c r="B132" s="25">
        <v>30.01</v>
      </c>
      <c r="H132" s="29"/>
    </row>
    <row r="133" spans="1:8" x14ac:dyDescent="0.25">
      <c r="A133" s="26">
        <v>40848.375</v>
      </c>
      <c r="B133" s="25">
        <v>52.84</v>
      </c>
      <c r="H133" s="29"/>
    </row>
    <row r="134" spans="1:8" x14ac:dyDescent="0.25">
      <c r="A134" s="26">
        <v>40848.385416666664</v>
      </c>
      <c r="B134" s="25">
        <v>64.349999999999994</v>
      </c>
      <c r="H134" s="29"/>
    </row>
    <row r="135" spans="1:8" x14ac:dyDescent="0.25">
      <c r="A135" s="26">
        <v>40848.395833333336</v>
      </c>
      <c r="B135" s="25">
        <v>52.45</v>
      </c>
      <c r="H135" s="29"/>
    </row>
    <row r="136" spans="1:8" x14ac:dyDescent="0.25">
      <c r="A136" s="26">
        <v>40848.40625</v>
      </c>
      <c r="B136" s="25">
        <v>99.06</v>
      </c>
      <c r="H136" s="29"/>
    </row>
    <row r="137" spans="1:8" x14ac:dyDescent="0.25">
      <c r="A137" s="26">
        <v>40848.416666666664</v>
      </c>
      <c r="B137" s="25">
        <v>82.5</v>
      </c>
      <c r="H137" s="29"/>
    </row>
    <row r="138" spans="1:8" x14ac:dyDescent="0.25">
      <c r="A138" s="26">
        <v>40848.427083333336</v>
      </c>
      <c r="B138" s="25">
        <v>82.21</v>
      </c>
      <c r="H138" s="29"/>
    </row>
    <row r="139" spans="1:8" x14ac:dyDescent="0.25">
      <c r="A139" s="26">
        <v>40848.4375</v>
      </c>
      <c r="B139" s="25">
        <v>2.02</v>
      </c>
      <c r="H139" s="29"/>
    </row>
    <row r="140" spans="1:8" x14ac:dyDescent="0.25">
      <c r="A140" s="26">
        <v>40848.447916666664</v>
      </c>
      <c r="B140" s="25">
        <v>18.690000000000001</v>
      </c>
      <c r="H140" s="29"/>
    </row>
    <row r="141" spans="1:8" x14ac:dyDescent="0.25">
      <c r="A141" s="26">
        <v>40848.458333333336</v>
      </c>
      <c r="B141" s="25">
        <v>91.03</v>
      </c>
      <c r="H141" s="29"/>
    </row>
    <row r="142" spans="1:8" x14ac:dyDescent="0.25">
      <c r="A142" s="26">
        <v>40848.46875</v>
      </c>
      <c r="B142" s="25">
        <v>86.42</v>
      </c>
      <c r="H142" s="29"/>
    </row>
    <row r="143" spans="1:8" x14ac:dyDescent="0.25">
      <c r="A143" s="26">
        <v>40848.479166666664</v>
      </c>
      <c r="B143" s="25">
        <v>53.94</v>
      </c>
      <c r="H143" s="29"/>
    </row>
    <row r="144" spans="1:8" x14ac:dyDescent="0.25">
      <c r="A144" s="26">
        <v>40848.489583333336</v>
      </c>
      <c r="B144" s="25">
        <v>89.28</v>
      </c>
      <c r="H144" s="29"/>
    </row>
    <row r="145" spans="1:8" x14ac:dyDescent="0.25">
      <c r="A145" s="26">
        <v>40848.5</v>
      </c>
      <c r="B145" s="25">
        <v>10.130000000000001</v>
      </c>
      <c r="H145" s="29"/>
    </row>
    <row r="146" spans="1:8" x14ac:dyDescent="0.25">
      <c r="A146" s="26">
        <v>40848.510416666664</v>
      </c>
      <c r="B146" s="25">
        <v>44.75</v>
      </c>
      <c r="H146" s="29"/>
    </row>
    <row r="147" spans="1:8" x14ac:dyDescent="0.25">
      <c r="A147" s="26">
        <v>40848.520833333336</v>
      </c>
      <c r="B147" s="25">
        <v>4.84</v>
      </c>
      <c r="H147" s="29"/>
    </row>
    <row r="148" spans="1:8" x14ac:dyDescent="0.25">
      <c r="A148" s="26">
        <v>40848.53125</v>
      </c>
      <c r="B148" s="25">
        <v>9.5500000000000007</v>
      </c>
      <c r="H148" s="29"/>
    </row>
    <row r="149" spans="1:8" x14ac:dyDescent="0.25">
      <c r="A149" s="26">
        <v>40848.541666666664</v>
      </c>
      <c r="B149" s="25">
        <v>42.36</v>
      </c>
      <c r="H149" s="29"/>
    </row>
    <row r="150" spans="1:8" x14ac:dyDescent="0.25">
      <c r="A150" s="26">
        <v>40848.552083333336</v>
      </c>
      <c r="B150" s="25">
        <v>58.47</v>
      </c>
      <c r="H150" s="29"/>
    </row>
    <row r="151" spans="1:8" x14ac:dyDescent="0.25">
      <c r="A151" s="26">
        <v>40848.5625</v>
      </c>
      <c r="B151" s="25">
        <v>47.22</v>
      </c>
      <c r="H151" s="29"/>
    </row>
    <row r="152" spans="1:8" x14ac:dyDescent="0.25">
      <c r="A152" s="26">
        <v>40848.572916666664</v>
      </c>
      <c r="B152" s="25">
        <v>41.74</v>
      </c>
      <c r="H152" s="29"/>
    </row>
    <row r="153" spans="1:8" x14ac:dyDescent="0.25">
      <c r="A153" s="26">
        <v>40848.583333333336</v>
      </c>
      <c r="B153" s="25">
        <v>79.13</v>
      </c>
      <c r="H153" s="29"/>
    </row>
    <row r="154" spans="1:8" x14ac:dyDescent="0.25">
      <c r="A154" s="26">
        <v>40848.59375</v>
      </c>
      <c r="B154" s="25">
        <v>41.01</v>
      </c>
      <c r="H154" s="29"/>
    </row>
    <row r="155" spans="1:8" x14ac:dyDescent="0.25">
      <c r="A155" s="26">
        <v>40848.604166666664</v>
      </c>
      <c r="B155" s="25">
        <v>53.19</v>
      </c>
      <c r="H155" s="29"/>
    </row>
    <row r="156" spans="1:8" x14ac:dyDescent="0.25">
      <c r="A156" s="26">
        <v>40848.614583333336</v>
      </c>
      <c r="B156" s="25">
        <v>86.93</v>
      </c>
      <c r="H156" s="29"/>
    </row>
    <row r="157" spans="1:8" x14ac:dyDescent="0.25">
      <c r="A157" s="26">
        <v>40848.625</v>
      </c>
      <c r="B157" s="25">
        <v>62.86</v>
      </c>
      <c r="H157" s="29"/>
    </row>
    <row r="158" spans="1:8" x14ac:dyDescent="0.25">
      <c r="A158" s="26">
        <v>40848.635416666664</v>
      </c>
      <c r="B158" s="25">
        <v>96.54</v>
      </c>
      <c r="H158" s="29"/>
    </row>
    <row r="159" spans="1:8" x14ac:dyDescent="0.25">
      <c r="A159" s="26">
        <v>40848.645833333336</v>
      </c>
      <c r="B159" s="25">
        <v>68.819999999999993</v>
      </c>
      <c r="H159" s="29"/>
    </row>
    <row r="160" spans="1:8" x14ac:dyDescent="0.25">
      <c r="A160" s="26">
        <v>40848.65625</v>
      </c>
      <c r="B160" s="25">
        <v>68.03</v>
      </c>
      <c r="H160" s="29"/>
    </row>
    <row r="161" spans="1:8" x14ac:dyDescent="0.25">
      <c r="A161" s="26">
        <v>40848.666666666664</v>
      </c>
      <c r="B161" s="25">
        <v>45.65</v>
      </c>
      <c r="H161" s="29"/>
    </row>
    <row r="162" spans="1:8" x14ac:dyDescent="0.25">
      <c r="A162" s="26">
        <v>40848.677083333336</v>
      </c>
      <c r="B162" s="25">
        <v>37.299999999999997</v>
      </c>
      <c r="H162" s="29"/>
    </row>
    <row r="163" spans="1:8" x14ac:dyDescent="0.25">
      <c r="A163" s="26">
        <v>40848.6875</v>
      </c>
      <c r="B163" s="25">
        <v>83.16</v>
      </c>
      <c r="H163" s="29"/>
    </row>
    <row r="164" spans="1:8" x14ac:dyDescent="0.25">
      <c r="A164" s="26">
        <v>40848.697916666664</v>
      </c>
      <c r="B164" s="25">
        <v>2.93</v>
      </c>
      <c r="H164" s="29"/>
    </row>
    <row r="165" spans="1:8" x14ac:dyDescent="0.25">
      <c r="A165" s="26">
        <v>40848.708333333336</v>
      </c>
      <c r="B165" s="25">
        <v>11.51</v>
      </c>
      <c r="H165" s="29"/>
    </row>
    <row r="166" spans="1:8" x14ac:dyDescent="0.25">
      <c r="A166" s="26">
        <v>40848.71875</v>
      </c>
      <c r="B166" s="25">
        <v>1</v>
      </c>
      <c r="H166" s="29"/>
    </row>
    <row r="167" spans="1:8" x14ac:dyDescent="0.25">
      <c r="A167" s="26">
        <v>40848.729166666664</v>
      </c>
      <c r="B167" s="25">
        <v>73.040000000000006</v>
      </c>
      <c r="H167" s="29"/>
    </row>
    <row r="168" spans="1:8" x14ac:dyDescent="0.25">
      <c r="A168" s="26">
        <v>40848.739583333336</v>
      </c>
      <c r="B168" s="25">
        <v>8.19</v>
      </c>
    </row>
    <row r="169" spans="1:8" x14ac:dyDescent="0.25">
      <c r="A169" s="26">
        <v>40848.75</v>
      </c>
      <c r="B169" s="25">
        <v>10.19</v>
      </c>
    </row>
    <row r="170" spans="1:8" x14ac:dyDescent="0.25">
      <c r="A170" s="26">
        <v>40848.760416666664</v>
      </c>
      <c r="B170" s="25">
        <v>85.71</v>
      </c>
    </row>
    <row r="171" spans="1:8" x14ac:dyDescent="0.25">
      <c r="A171" s="26">
        <v>40848.770833333336</v>
      </c>
      <c r="B171" s="25">
        <v>31.68</v>
      </c>
    </row>
    <row r="172" spans="1:8" x14ac:dyDescent="0.25">
      <c r="A172" s="26">
        <v>40848.78125</v>
      </c>
      <c r="B172" s="25">
        <v>7.94</v>
      </c>
    </row>
    <row r="173" spans="1:8" x14ac:dyDescent="0.25">
      <c r="A173" s="26">
        <v>40848.791666666664</v>
      </c>
      <c r="B173" s="25">
        <v>45.08</v>
      </c>
    </row>
    <row r="174" spans="1:8" x14ac:dyDescent="0.25">
      <c r="A174" s="26">
        <v>40848.802083333336</v>
      </c>
      <c r="B174" s="25">
        <v>73.13</v>
      </c>
    </row>
    <row r="175" spans="1:8" x14ac:dyDescent="0.25">
      <c r="A175" s="26">
        <v>40848.8125</v>
      </c>
      <c r="B175" s="25">
        <v>75.77</v>
      </c>
    </row>
    <row r="176" spans="1:8" x14ac:dyDescent="0.25">
      <c r="A176" s="26">
        <v>40848.822916666664</v>
      </c>
      <c r="B176" s="25">
        <v>44.66</v>
      </c>
    </row>
    <row r="177" spans="1:2" x14ac:dyDescent="0.25">
      <c r="A177" s="26">
        <v>40848.833333333336</v>
      </c>
      <c r="B177" s="25">
        <v>55.76</v>
      </c>
    </row>
    <row r="178" spans="1:2" x14ac:dyDescent="0.25">
      <c r="A178" s="26">
        <v>40848.84375</v>
      </c>
      <c r="B178" s="25">
        <v>71.64</v>
      </c>
    </row>
    <row r="179" spans="1:2" x14ac:dyDescent="0.25">
      <c r="A179" s="26">
        <v>40848.854166666664</v>
      </c>
      <c r="B179" s="25">
        <v>65.09</v>
      </c>
    </row>
    <row r="180" spans="1:2" x14ac:dyDescent="0.25">
      <c r="A180" s="26">
        <v>40848.864583333336</v>
      </c>
      <c r="B180" s="25">
        <v>73.34</v>
      </c>
    </row>
    <row r="181" spans="1:2" x14ac:dyDescent="0.25">
      <c r="A181" s="26">
        <v>40848.875</v>
      </c>
      <c r="B181" s="25">
        <v>92.15</v>
      </c>
    </row>
    <row r="182" spans="1:2" x14ac:dyDescent="0.25">
      <c r="A182" s="26">
        <v>40848.885416666664</v>
      </c>
      <c r="B182" s="25">
        <v>30.85</v>
      </c>
    </row>
    <row r="183" spans="1:2" x14ac:dyDescent="0.25">
      <c r="A183" s="26">
        <v>40848.895833333336</v>
      </c>
      <c r="B183" s="25">
        <v>18.489999999999998</v>
      </c>
    </row>
    <row r="184" spans="1:2" x14ac:dyDescent="0.25">
      <c r="A184" s="26">
        <v>40848.90625</v>
      </c>
      <c r="B184" s="25">
        <v>24.75</v>
      </c>
    </row>
    <row r="185" spans="1:2" x14ac:dyDescent="0.25">
      <c r="A185" s="26">
        <v>40848.916666666664</v>
      </c>
      <c r="B185" s="25">
        <v>92.03</v>
      </c>
    </row>
    <row r="186" spans="1:2" x14ac:dyDescent="0.25">
      <c r="A186" s="26">
        <v>40848.927083333336</v>
      </c>
      <c r="B186" s="25">
        <v>33.22</v>
      </c>
    </row>
    <row r="187" spans="1:2" x14ac:dyDescent="0.25">
      <c r="A187" s="26">
        <v>40848.9375</v>
      </c>
      <c r="B187" s="25">
        <v>90.95</v>
      </c>
    </row>
    <row r="188" spans="1:2" x14ac:dyDescent="0.25">
      <c r="A188" s="26">
        <v>40848.947916666664</v>
      </c>
      <c r="B188" s="25">
        <v>48.65</v>
      </c>
    </row>
    <row r="189" spans="1:2" x14ac:dyDescent="0.25">
      <c r="A189" s="26">
        <v>40848.958333333336</v>
      </c>
      <c r="B189" s="25">
        <v>77.959999999999994</v>
      </c>
    </row>
    <row r="190" spans="1:2" x14ac:dyDescent="0.25">
      <c r="A190" s="26">
        <v>40848.96875</v>
      </c>
      <c r="B190" s="25">
        <v>60.57</v>
      </c>
    </row>
    <row r="191" spans="1:2" x14ac:dyDescent="0.25">
      <c r="A191" s="26">
        <v>40848.979166666664</v>
      </c>
      <c r="B191" s="25">
        <v>99.7</v>
      </c>
    </row>
    <row r="192" spans="1:2" x14ac:dyDescent="0.25">
      <c r="A192" s="26">
        <v>40848.989583333336</v>
      </c>
      <c r="B192" s="25">
        <v>22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"/>
  <sheetViews>
    <sheetView workbookViewId="0">
      <selection activeCell="H3" sqref="H3"/>
    </sheetView>
  </sheetViews>
  <sheetFormatPr baseColWidth="10" defaultRowHeight="15" x14ac:dyDescent="0.25"/>
  <cols>
    <col min="1" max="1" width="15.140625" bestFit="1" customWidth="1"/>
    <col min="2" max="2" width="5.5703125" bestFit="1" customWidth="1"/>
    <col min="4" max="4" width="15.140625" bestFit="1" customWidth="1"/>
    <col min="7" max="7" width="15.140625" bestFit="1" customWidth="1"/>
    <col min="10" max="10" width="15.140625" bestFit="1" customWidth="1"/>
    <col min="13" max="13" width="15.140625" bestFit="1" customWidth="1"/>
  </cols>
  <sheetData>
    <row r="1" spans="1:14" x14ac:dyDescent="0.25">
      <c r="A1" s="26">
        <v>40845</v>
      </c>
      <c r="B1" s="25">
        <v>47.82</v>
      </c>
      <c r="D1" s="4">
        <f>A1</f>
        <v>40845</v>
      </c>
      <c r="E1" s="35">
        <f ca="1">AVERAGE(OFFSET($B$1, (ROW(B1)-1) * 4,0,4,1))</f>
        <v>44.317499999999995</v>
      </c>
      <c r="G1" s="4">
        <f>D1</f>
        <v>40845</v>
      </c>
      <c r="H1" s="35">
        <f t="shared" ref="H1:H48" ca="1" si="0">AVERAGE(OFFSET($B$1, (ROW(B1)-1) * 2,0,2,1))</f>
        <v>61.444999999999993</v>
      </c>
      <c r="I1" s="35"/>
      <c r="J1" s="4">
        <f>A97</f>
        <v>40848</v>
      </c>
      <c r="K1" s="35">
        <f ca="1">AVERAGE(OFFSET($B$1, (ROW(B25)-1) * 4,0,4,1))</f>
        <v>50.68</v>
      </c>
      <c r="L1" s="35"/>
      <c r="M1" s="4">
        <f>A97</f>
        <v>40848</v>
      </c>
      <c r="N1" s="35">
        <f ca="1">AVERAGE(OFFSET($B$1, (ROW(B49)-1) * 2,0,2,1))</f>
        <v>52.265000000000001</v>
      </c>
    </row>
    <row r="2" spans="1:14" x14ac:dyDescent="0.25">
      <c r="A2" s="26">
        <v>40845.010416666664</v>
      </c>
      <c r="B2" s="25">
        <v>75.069999999999993</v>
      </c>
      <c r="D2" s="4">
        <f>D1+TIME(1,0,0)</f>
        <v>40845.041666666664</v>
      </c>
      <c r="E2" s="35">
        <f t="shared" ref="E2:E24" ca="1" si="1">AVERAGE(OFFSET($B$1, (ROW(B2)-1) * 4,0,4,1))</f>
        <v>57.307500000000005</v>
      </c>
      <c r="G2" s="4">
        <f>G1+TIME(0,30,0)</f>
        <v>40845.020833333336</v>
      </c>
      <c r="H2" s="35">
        <f t="shared" ca="1" si="0"/>
        <v>27.189999999999998</v>
      </c>
      <c r="I2" s="35"/>
      <c r="J2" s="4">
        <f>J1+TIME(1,0,0)</f>
        <v>40848.041666666664</v>
      </c>
      <c r="K2" s="35">
        <f t="shared" ref="K2:K24" ca="1" si="2">AVERAGE(OFFSET($B$1, (ROW(B26)-1) * 4,0,4,1))</f>
        <v>44.67</v>
      </c>
      <c r="L2" s="35"/>
      <c r="M2" s="4">
        <f>M1+TIME(0,30,0)</f>
        <v>40848.020833333336</v>
      </c>
      <c r="N2" s="35">
        <f t="shared" ref="N2:N48" ca="1" si="3">AVERAGE(OFFSET($B$1, (ROW(B50)-1) * 2,0,2,1))</f>
        <v>49.094999999999999</v>
      </c>
    </row>
    <row r="3" spans="1:14" x14ac:dyDescent="0.25">
      <c r="A3" s="26">
        <v>40845.020833333336</v>
      </c>
      <c r="B3" s="25">
        <v>17.260000000000002</v>
      </c>
      <c r="D3" s="4">
        <f t="shared" ref="D3:D24" si="4">D2+TIME(1,0,0)</f>
        <v>40845.083333333328</v>
      </c>
      <c r="E3" s="35">
        <f t="shared" ca="1" si="1"/>
        <v>39.125</v>
      </c>
      <c r="G3" s="4">
        <f t="shared" ref="G3:G48" si="5">G2+TIME(0,30,0)</f>
        <v>40845.041666666672</v>
      </c>
      <c r="H3" s="35">
        <f t="shared" ca="1" si="0"/>
        <v>66.63</v>
      </c>
      <c r="I3" s="35"/>
      <c r="J3" s="4">
        <f t="shared" ref="J3:J24" si="6">J2+TIME(1,0,0)</f>
        <v>40848.083333333328</v>
      </c>
      <c r="K3" s="35">
        <f t="shared" ca="1" si="2"/>
        <v>46.127499999999998</v>
      </c>
      <c r="L3" s="35"/>
      <c r="M3" s="4">
        <f t="shared" ref="M3:M48" si="7">M2+TIME(0,30,0)</f>
        <v>40848.041666666672</v>
      </c>
      <c r="N3" s="35">
        <f t="shared" ca="1" si="3"/>
        <v>35.085000000000001</v>
      </c>
    </row>
    <row r="4" spans="1:14" x14ac:dyDescent="0.25">
      <c r="A4" s="26">
        <v>40845.03125</v>
      </c>
      <c r="B4" s="25">
        <v>37.119999999999997</v>
      </c>
      <c r="D4" s="4">
        <f t="shared" si="4"/>
        <v>40845.124999999993</v>
      </c>
      <c r="E4" s="35">
        <f t="shared" ca="1" si="1"/>
        <v>56.097499999999997</v>
      </c>
      <c r="G4" s="4">
        <f t="shared" si="5"/>
        <v>40845.062500000007</v>
      </c>
      <c r="H4" s="35">
        <f t="shared" ca="1" si="0"/>
        <v>47.984999999999999</v>
      </c>
      <c r="I4" s="35"/>
      <c r="J4" s="4">
        <f t="shared" si="6"/>
        <v>40848.124999999993</v>
      </c>
      <c r="K4" s="35">
        <f t="shared" ca="1" si="2"/>
        <v>60.942499999999995</v>
      </c>
      <c r="L4" s="35"/>
      <c r="M4" s="4">
        <f t="shared" si="7"/>
        <v>40848.062500000007</v>
      </c>
      <c r="N4" s="35">
        <f t="shared" ca="1" si="3"/>
        <v>54.254999999999995</v>
      </c>
    </row>
    <row r="5" spans="1:14" x14ac:dyDescent="0.25">
      <c r="A5" s="26">
        <v>40845.041666666664</v>
      </c>
      <c r="B5" s="25">
        <v>91.27</v>
      </c>
      <c r="D5" s="4">
        <f t="shared" si="4"/>
        <v>40845.166666666657</v>
      </c>
      <c r="E5" s="35">
        <f t="shared" ca="1" si="1"/>
        <v>51.694999999999993</v>
      </c>
      <c r="G5" s="4">
        <f t="shared" si="5"/>
        <v>40845.083333333343</v>
      </c>
      <c r="H5" s="35">
        <f t="shared" ca="1" si="0"/>
        <v>38.340000000000003</v>
      </c>
      <c r="I5" s="35"/>
      <c r="J5" s="4">
        <f t="shared" si="6"/>
        <v>40848.166666666657</v>
      </c>
      <c r="K5" s="35">
        <f t="shared" ca="1" si="2"/>
        <v>43.047499999999999</v>
      </c>
      <c r="L5" s="35"/>
      <c r="M5" s="4">
        <f t="shared" si="7"/>
        <v>40848.083333333343</v>
      </c>
      <c r="N5" s="35">
        <f t="shared" ca="1" si="3"/>
        <v>27.5</v>
      </c>
    </row>
    <row r="6" spans="1:14" x14ac:dyDescent="0.25">
      <c r="A6" s="26">
        <v>40845.052083333336</v>
      </c>
      <c r="B6" s="25">
        <v>41.99</v>
      </c>
      <c r="D6" s="4">
        <f t="shared" si="4"/>
        <v>40845.208333333321</v>
      </c>
      <c r="E6" s="35">
        <f t="shared" ca="1" si="1"/>
        <v>27.69</v>
      </c>
      <c r="G6" s="4">
        <f t="shared" si="5"/>
        <v>40845.104166666679</v>
      </c>
      <c r="H6" s="35">
        <f t="shared" ca="1" si="0"/>
        <v>39.909999999999997</v>
      </c>
      <c r="I6" s="35"/>
      <c r="J6" s="4">
        <f t="shared" si="6"/>
        <v>40848.208333333321</v>
      </c>
      <c r="K6" s="35">
        <f t="shared" ca="1" si="2"/>
        <v>32.387499999999996</v>
      </c>
      <c r="L6" s="35"/>
      <c r="M6" s="4">
        <f t="shared" si="7"/>
        <v>40848.104166666679</v>
      </c>
      <c r="N6" s="35">
        <f t="shared" ca="1" si="3"/>
        <v>64.754999999999995</v>
      </c>
    </row>
    <row r="7" spans="1:14" x14ac:dyDescent="0.25">
      <c r="A7" s="26">
        <v>40845.0625</v>
      </c>
      <c r="B7" s="25">
        <v>83.73</v>
      </c>
      <c r="D7" s="4">
        <f t="shared" si="4"/>
        <v>40845.249999999985</v>
      </c>
      <c r="E7" s="35">
        <f t="shared" ca="1" si="1"/>
        <v>47.43</v>
      </c>
      <c r="G7" s="4">
        <f t="shared" si="5"/>
        <v>40845.125000000015</v>
      </c>
      <c r="H7" s="35">
        <f t="shared" ca="1" si="0"/>
        <v>63.174999999999997</v>
      </c>
      <c r="I7" s="35"/>
      <c r="J7" s="4">
        <f t="shared" si="6"/>
        <v>40848.249999999985</v>
      </c>
      <c r="K7" s="35">
        <f t="shared" ca="1" si="2"/>
        <v>60.855000000000004</v>
      </c>
      <c r="L7" s="35"/>
      <c r="M7" s="4">
        <f t="shared" si="7"/>
        <v>40848.125000000015</v>
      </c>
      <c r="N7" s="35">
        <f t="shared" ca="1" si="3"/>
        <v>36.885000000000005</v>
      </c>
    </row>
    <row r="8" spans="1:14" x14ac:dyDescent="0.25">
      <c r="A8" s="26">
        <v>40845.072916666664</v>
      </c>
      <c r="B8" s="25">
        <v>12.24</v>
      </c>
      <c r="D8" s="4">
        <f t="shared" si="4"/>
        <v>40845.29166666665</v>
      </c>
      <c r="E8" s="35">
        <f t="shared" ca="1" si="1"/>
        <v>35.39</v>
      </c>
      <c r="G8" s="4">
        <f t="shared" si="5"/>
        <v>40845.14583333335</v>
      </c>
      <c r="H8" s="35">
        <f t="shared" ca="1" si="0"/>
        <v>49.019999999999996</v>
      </c>
      <c r="I8" s="35"/>
      <c r="J8" s="4">
        <f t="shared" si="6"/>
        <v>40848.29166666665</v>
      </c>
      <c r="K8" s="35">
        <f t="shared" ca="1" si="2"/>
        <v>28.092500000000001</v>
      </c>
      <c r="L8" s="35"/>
      <c r="M8" s="4">
        <f t="shared" si="7"/>
        <v>40848.14583333335</v>
      </c>
      <c r="N8" s="35">
        <f t="shared" ca="1" si="3"/>
        <v>85</v>
      </c>
    </row>
    <row r="9" spans="1:14" x14ac:dyDescent="0.25">
      <c r="A9" s="26">
        <v>40845.083333333336</v>
      </c>
      <c r="B9" s="25">
        <v>27.12</v>
      </c>
      <c r="D9" s="4">
        <f t="shared" si="4"/>
        <v>40845.333333333314</v>
      </c>
      <c r="E9" s="35">
        <f t="shared" ca="1" si="1"/>
        <v>64.849999999999994</v>
      </c>
      <c r="G9" s="4">
        <f t="shared" si="5"/>
        <v>40845.166666666686</v>
      </c>
      <c r="H9" s="35">
        <f t="shared" ca="1" si="0"/>
        <v>63.4</v>
      </c>
      <c r="I9" s="35"/>
      <c r="J9" s="4">
        <f t="shared" si="6"/>
        <v>40848.333333333314</v>
      </c>
      <c r="K9" s="35">
        <f t="shared" ca="1" si="2"/>
        <v>58.155000000000001</v>
      </c>
      <c r="L9" s="35"/>
      <c r="M9" s="4">
        <f t="shared" si="7"/>
        <v>40848.166666666686</v>
      </c>
      <c r="N9" s="35">
        <f t="shared" ca="1" si="3"/>
        <v>47.585000000000001</v>
      </c>
    </row>
    <row r="10" spans="1:14" x14ac:dyDescent="0.25">
      <c r="A10" s="26">
        <v>40845.09375</v>
      </c>
      <c r="B10" s="25">
        <v>49.56</v>
      </c>
      <c r="D10" s="4">
        <f t="shared" si="4"/>
        <v>40845.374999999978</v>
      </c>
      <c r="E10" s="35">
        <f t="shared" ca="1" si="1"/>
        <v>25.657499999999999</v>
      </c>
      <c r="G10" s="4">
        <f t="shared" si="5"/>
        <v>40845.187500000022</v>
      </c>
      <c r="H10" s="35">
        <f t="shared" ca="1" si="0"/>
        <v>39.989999999999995</v>
      </c>
      <c r="I10" s="35"/>
      <c r="J10" s="4">
        <f t="shared" si="6"/>
        <v>40848.374999999978</v>
      </c>
      <c r="K10" s="35">
        <f t="shared" ca="1" si="2"/>
        <v>66.282499999999999</v>
      </c>
      <c r="L10" s="35"/>
      <c r="M10" s="4">
        <f t="shared" si="7"/>
        <v>40848.187500000022</v>
      </c>
      <c r="N10" s="35">
        <f t="shared" ca="1" si="3"/>
        <v>38.51</v>
      </c>
    </row>
    <row r="11" spans="1:14" x14ac:dyDescent="0.25">
      <c r="A11" s="26">
        <v>40845.104166666664</v>
      </c>
      <c r="B11" s="25">
        <v>70.63</v>
      </c>
      <c r="D11" s="4">
        <f t="shared" si="4"/>
        <v>40845.416666666642</v>
      </c>
      <c r="E11" s="35">
        <f t="shared" ca="1" si="1"/>
        <v>56.975000000000001</v>
      </c>
      <c r="G11" s="4">
        <f t="shared" si="5"/>
        <v>40845.208333333358</v>
      </c>
      <c r="H11" s="35">
        <f t="shared" ca="1" si="0"/>
        <v>11.955</v>
      </c>
      <c r="I11" s="35"/>
      <c r="J11" s="4">
        <f t="shared" si="6"/>
        <v>40848.416666666642</v>
      </c>
      <c r="K11" s="35">
        <f t="shared" ca="1" si="2"/>
        <v>34.977500000000006</v>
      </c>
      <c r="L11" s="35"/>
      <c r="M11" s="4">
        <f t="shared" si="7"/>
        <v>40848.208333333358</v>
      </c>
      <c r="N11" s="35">
        <f t="shared" ca="1" si="3"/>
        <v>16.634999999999998</v>
      </c>
    </row>
    <row r="12" spans="1:14" x14ac:dyDescent="0.25">
      <c r="A12" s="26">
        <v>40845.114583333336</v>
      </c>
      <c r="B12" s="25">
        <v>9.19</v>
      </c>
      <c r="D12" s="4">
        <f t="shared" si="4"/>
        <v>40845.458333333307</v>
      </c>
      <c r="E12" s="35">
        <f t="shared" ca="1" si="1"/>
        <v>33.21</v>
      </c>
      <c r="G12" s="4">
        <f t="shared" si="5"/>
        <v>40845.229166666693</v>
      </c>
      <c r="H12" s="35">
        <f t="shared" ca="1" si="0"/>
        <v>43.424999999999997</v>
      </c>
      <c r="I12" s="35"/>
      <c r="J12" s="4">
        <f t="shared" si="6"/>
        <v>40848.458333333307</v>
      </c>
      <c r="K12" s="35">
        <f t="shared" ca="1" si="2"/>
        <v>74.66749999999999</v>
      </c>
      <c r="L12" s="35"/>
      <c r="M12" s="4">
        <f t="shared" si="7"/>
        <v>40848.229166666693</v>
      </c>
      <c r="N12" s="35">
        <f t="shared" ca="1" si="3"/>
        <v>48.14</v>
      </c>
    </row>
    <row r="13" spans="1:14" x14ac:dyDescent="0.25">
      <c r="A13" s="26">
        <v>40845.125</v>
      </c>
      <c r="B13" s="25">
        <v>67.55</v>
      </c>
      <c r="D13" s="4">
        <f t="shared" si="4"/>
        <v>40845.499999999971</v>
      </c>
      <c r="E13" s="35">
        <f t="shared" ca="1" si="1"/>
        <v>61.397500000000001</v>
      </c>
      <c r="G13" s="4">
        <f t="shared" si="5"/>
        <v>40845.250000000029</v>
      </c>
      <c r="H13" s="35">
        <f t="shared" ca="1" si="0"/>
        <v>42.83</v>
      </c>
      <c r="I13" s="35"/>
      <c r="J13" s="4">
        <f t="shared" si="6"/>
        <v>40848.499999999971</v>
      </c>
      <c r="K13" s="35">
        <f t="shared" ca="1" si="2"/>
        <v>29.305</v>
      </c>
      <c r="L13" s="35"/>
      <c r="M13" s="4">
        <f t="shared" si="7"/>
        <v>40848.250000000029</v>
      </c>
      <c r="N13" s="35">
        <f t="shared" ca="1" si="3"/>
        <v>64.665000000000006</v>
      </c>
    </row>
    <row r="14" spans="1:14" x14ac:dyDescent="0.25">
      <c r="A14" s="26">
        <v>40845.135416666664</v>
      </c>
      <c r="B14" s="25">
        <v>58.8</v>
      </c>
      <c r="D14" s="4">
        <f t="shared" si="4"/>
        <v>40845.541666666635</v>
      </c>
      <c r="E14" s="35">
        <f t="shared" ca="1" si="1"/>
        <v>55.730000000000004</v>
      </c>
      <c r="G14" s="4">
        <f t="shared" si="5"/>
        <v>40845.270833333365</v>
      </c>
      <c r="H14" s="35">
        <f t="shared" ca="1" si="0"/>
        <v>52.03</v>
      </c>
      <c r="I14" s="35"/>
      <c r="J14" s="4">
        <f t="shared" si="6"/>
        <v>40848.541666666635</v>
      </c>
      <c r="K14" s="35">
        <f t="shared" ca="1" si="2"/>
        <v>40.282499999999999</v>
      </c>
      <c r="L14" s="35"/>
      <c r="M14" s="4">
        <f t="shared" si="7"/>
        <v>40848.270833333365</v>
      </c>
      <c r="N14" s="35">
        <f t="shared" ca="1" si="3"/>
        <v>57.045000000000002</v>
      </c>
    </row>
    <row r="15" spans="1:14" x14ac:dyDescent="0.25">
      <c r="A15" s="26">
        <v>40845.145833333336</v>
      </c>
      <c r="B15" s="25">
        <v>86.69</v>
      </c>
      <c r="D15" s="4">
        <f t="shared" si="4"/>
        <v>40845.583333333299</v>
      </c>
      <c r="E15" s="35">
        <f t="shared" ca="1" si="1"/>
        <v>41.949999999999996</v>
      </c>
      <c r="G15" s="4">
        <f t="shared" si="5"/>
        <v>40845.291666666701</v>
      </c>
      <c r="H15" s="35">
        <f t="shared" ca="1" si="0"/>
        <v>51.335000000000001</v>
      </c>
      <c r="I15" s="35"/>
      <c r="J15" s="4">
        <f t="shared" si="6"/>
        <v>40848.583333333299</v>
      </c>
      <c r="K15" s="35">
        <f t="shared" ca="1" si="2"/>
        <v>28.520000000000003</v>
      </c>
      <c r="L15" s="35"/>
      <c r="M15" s="4">
        <f t="shared" si="7"/>
        <v>40848.291666666701</v>
      </c>
      <c r="N15" s="35">
        <f t="shared" ca="1" si="3"/>
        <v>22.68</v>
      </c>
    </row>
    <row r="16" spans="1:14" x14ac:dyDescent="0.25">
      <c r="A16" s="26">
        <v>40845.15625</v>
      </c>
      <c r="B16" s="25">
        <v>11.35</v>
      </c>
      <c r="D16" s="4">
        <f t="shared" si="4"/>
        <v>40845.624999999964</v>
      </c>
      <c r="E16" s="35">
        <f t="shared" ca="1" si="1"/>
        <v>53.697500000000005</v>
      </c>
      <c r="G16" s="4">
        <f t="shared" si="5"/>
        <v>40845.312500000036</v>
      </c>
      <c r="H16" s="35">
        <f t="shared" ca="1" si="0"/>
        <v>19.445</v>
      </c>
      <c r="I16" s="35"/>
      <c r="J16" s="4">
        <f t="shared" si="6"/>
        <v>40848.624999999964</v>
      </c>
      <c r="K16" s="35">
        <f t="shared" ca="1" si="2"/>
        <v>63.877499999999998</v>
      </c>
      <c r="L16" s="35"/>
      <c r="M16" s="4">
        <f t="shared" si="7"/>
        <v>40848.312500000036</v>
      </c>
      <c r="N16" s="35">
        <f t="shared" ca="1" si="3"/>
        <v>33.505000000000003</v>
      </c>
    </row>
    <row r="17" spans="1:14" x14ac:dyDescent="0.25">
      <c r="A17" s="26">
        <v>40845.166666666664</v>
      </c>
      <c r="B17" s="25">
        <v>62.05</v>
      </c>
      <c r="D17" s="4">
        <f>D16+TIME(1,0,0)</f>
        <v>40845.666666666628</v>
      </c>
      <c r="E17" s="35">
        <f t="shared" ca="1" si="1"/>
        <v>57.29</v>
      </c>
      <c r="G17" s="4">
        <f t="shared" si="5"/>
        <v>40845.333333333372</v>
      </c>
      <c r="H17" s="35">
        <f t="shared" ca="1" si="0"/>
        <v>65.984999999999999</v>
      </c>
      <c r="I17" s="35"/>
      <c r="J17" s="4">
        <f t="shared" si="6"/>
        <v>40848.666666666628</v>
      </c>
      <c r="K17" s="35">
        <f t="shared" ca="1" si="2"/>
        <v>67.332499999999996</v>
      </c>
      <c r="L17" s="35"/>
      <c r="M17" s="4">
        <f t="shared" si="7"/>
        <v>40848.333333333372</v>
      </c>
      <c r="N17" s="35">
        <f t="shared" ca="1" si="3"/>
        <v>48.730000000000004</v>
      </c>
    </row>
    <row r="18" spans="1:14" x14ac:dyDescent="0.25">
      <c r="A18" s="26">
        <v>40845.177083333336</v>
      </c>
      <c r="B18" s="25">
        <v>64.75</v>
      </c>
      <c r="D18" s="4">
        <f t="shared" si="4"/>
        <v>40845.708333333292</v>
      </c>
      <c r="E18" s="35">
        <f t="shared" ca="1" si="1"/>
        <v>58.36</v>
      </c>
      <c r="G18" s="4">
        <f t="shared" si="5"/>
        <v>40845.354166666708</v>
      </c>
      <c r="H18" s="35">
        <f t="shared" ca="1" si="0"/>
        <v>63.715000000000003</v>
      </c>
      <c r="I18" s="35"/>
      <c r="J18" s="4">
        <f t="shared" si="6"/>
        <v>40848.708333333292</v>
      </c>
      <c r="K18" s="35">
        <f t="shared" ca="1" si="2"/>
        <v>25.954999999999998</v>
      </c>
      <c r="L18" s="35"/>
      <c r="M18" s="4">
        <f t="shared" si="7"/>
        <v>40848.354166666708</v>
      </c>
      <c r="N18" s="35">
        <f t="shared" ca="1" si="3"/>
        <v>67.58</v>
      </c>
    </row>
    <row r="19" spans="1:14" x14ac:dyDescent="0.25">
      <c r="A19" s="26">
        <v>40845.1875</v>
      </c>
      <c r="B19" s="25">
        <v>35.22</v>
      </c>
      <c r="D19" s="4">
        <f t="shared" si="4"/>
        <v>40845.749999999956</v>
      </c>
      <c r="E19" s="35">
        <f t="shared" ca="1" si="1"/>
        <v>22.682500000000001</v>
      </c>
      <c r="G19" s="4">
        <f t="shared" si="5"/>
        <v>40845.375000000044</v>
      </c>
      <c r="H19" s="35">
        <f t="shared" ca="1" si="0"/>
        <v>2.0999999999999996</v>
      </c>
      <c r="I19" s="35"/>
      <c r="J19" s="4">
        <f t="shared" si="6"/>
        <v>40848.749999999956</v>
      </c>
      <c r="K19" s="35">
        <f t="shared" ca="1" si="2"/>
        <v>75.257499999999993</v>
      </c>
      <c r="L19" s="35"/>
      <c r="M19" s="4">
        <f t="shared" si="7"/>
        <v>40848.375000000044</v>
      </c>
      <c r="N19" s="35">
        <f t="shared" ca="1" si="3"/>
        <v>48.724999999999994</v>
      </c>
    </row>
    <row r="20" spans="1:14" x14ac:dyDescent="0.25">
      <c r="A20" s="26">
        <v>40845.197916666664</v>
      </c>
      <c r="B20" s="25">
        <v>44.76</v>
      </c>
      <c r="D20" s="4">
        <f t="shared" si="4"/>
        <v>40845.791666666621</v>
      </c>
      <c r="E20" s="35">
        <f t="shared" ca="1" si="1"/>
        <v>67.265000000000001</v>
      </c>
      <c r="G20" s="4">
        <f t="shared" si="5"/>
        <v>40845.395833333379</v>
      </c>
      <c r="H20" s="35">
        <f t="shared" ca="1" si="0"/>
        <v>49.215000000000003</v>
      </c>
      <c r="I20" s="35"/>
      <c r="J20" s="4">
        <f t="shared" si="6"/>
        <v>40848.791666666621</v>
      </c>
      <c r="K20" s="35">
        <f t="shared" ca="1" si="2"/>
        <v>40.870000000000005</v>
      </c>
      <c r="L20" s="35"/>
      <c r="M20" s="4">
        <f t="shared" si="7"/>
        <v>40848.395833333379</v>
      </c>
      <c r="N20" s="35">
        <f t="shared" ca="1" si="3"/>
        <v>83.84</v>
      </c>
    </row>
    <row r="21" spans="1:14" x14ac:dyDescent="0.25">
      <c r="A21" s="26">
        <v>40845.208333333336</v>
      </c>
      <c r="B21" s="25">
        <v>6.43</v>
      </c>
      <c r="D21" s="4">
        <f t="shared" si="4"/>
        <v>40845.833333333285</v>
      </c>
      <c r="E21" s="35">
        <f t="shared" ca="1" si="1"/>
        <v>47.055</v>
      </c>
      <c r="G21" s="4">
        <f t="shared" si="5"/>
        <v>40845.416666666715</v>
      </c>
      <c r="H21" s="35">
        <f t="shared" ca="1" si="0"/>
        <v>31.184999999999999</v>
      </c>
      <c r="I21" s="35"/>
      <c r="J21" s="4">
        <f t="shared" si="6"/>
        <v>40848.833333333285</v>
      </c>
      <c r="K21" s="35">
        <f t="shared" ca="1" si="2"/>
        <v>55.002499999999998</v>
      </c>
      <c r="L21" s="35"/>
      <c r="M21" s="4">
        <f t="shared" si="7"/>
        <v>40848.416666666715</v>
      </c>
      <c r="N21" s="35">
        <f t="shared" ca="1" si="3"/>
        <v>10.815000000000001</v>
      </c>
    </row>
    <row r="22" spans="1:14" x14ac:dyDescent="0.25">
      <c r="A22" s="26">
        <v>40845.21875</v>
      </c>
      <c r="B22" s="25">
        <v>17.48</v>
      </c>
      <c r="D22" s="4">
        <f t="shared" si="4"/>
        <v>40845.874999999949</v>
      </c>
      <c r="E22" s="35">
        <f t="shared" ca="1" si="1"/>
        <v>34.17</v>
      </c>
      <c r="G22" s="4">
        <f t="shared" si="5"/>
        <v>40845.437500000051</v>
      </c>
      <c r="H22" s="35">
        <f t="shared" ca="1" si="0"/>
        <v>82.765000000000001</v>
      </c>
      <c r="I22" s="35"/>
      <c r="J22" s="4">
        <f t="shared" si="6"/>
        <v>40848.874999999949</v>
      </c>
      <c r="K22" s="35">
        <f t="shared" ca="1" si="2"/>
        <v>59.69250000000001</v>
      </c>
      <c r="L22" s="35"/>
      <c r="M22" s="4">
        <f t="shared" si="7"/>
        <v>40848.437500000051</v>
      </c>
      <c r="N22" s="35">
        <f t="shared" ca="1" si="3"/>
        <v>59.14</v>
      </c>
    </row>
    <row r="23" spans="1:14" x14ac:dyDescent="0.25">
      <c r="A23" s="26">
        <v>40845.229166666664</v>
      </c>
      <c r="B23" s="25">
        <v>12.07</v>
      </c>
      <c r="D23" s="4">
        <f t="shared" si="4"/>
        <v>40845.916666666613</v>
      </c>
      <c r="E23" s="35">
        <f t="shared" ca="1" si="1"/>
        <v>38.727499999999999</v>
      </c>
      <c r="G23" s="4">
        <f t="shared" si="5"/>
        <v>40845.458333333387</v>
      </c>
      <c r="H23" s="35">
        <f t="shared" ca="1" si="0"/>
        <v>16.79</v>
      </c>
      <c r="I23" s="35"/>
      <c r="J23" s="4">
        <f t="shared" si="6"/>
        <v>40848.916666666613</v>
      </c>
      <c r="K23" s="35">
        <f t="shared" ca="1" si="2"/>
        <v>41.472500000000004</v>
      </c>
      <c r="L23" s="35"/>
      <c r="M23" s="4">
        <f t="shared" si="7"/>
        <v>40848.458333333387</v>
      </c>
      <c r="N23" s="35">
        <f t="shared" ca="1" si="3"/>
        <v>87.164999999999992</v>
      </c>
    </row>
    <row r="24" spans="1:14" x14ac:dyDescent="0.25">
      <c r="A24" s="26">
        <v>40845.239583333336</v>
      </c>
      <c r="B24" s="25">
        <v>74.78</v>
      </c>
      <c r="D24" s="4">
        <f t="shared" si="4"/>
        <v>40845.958333333278</v>
      </c>
      <c r="E24" s="35">
        <f t="shared" ca="1" si="1"/>
        <v>26.087499999999999</v>
      </c>
      <c r="G24" s="4">
        <f t="shared" si="5"/>
        <v>40845.479166666722</v>
      </c>
      <c r="H24" s="35">
        <f t="shared" ca="1" si="0"/>
        <v>49.629999999999995</v>
      </c>
      <c r="I24" s="35"/>
      <c r="J24" s="4">
        <f t="shared" si="6"/>
        <v>40848.958333333278</v>
      </c>
      <c r="K24" s="35">
        <f t="shared" ca="1" si="2"/>
        <v>32.11</v>
      </c>
      <c r="L24" s="35"/>
      <c r="M24" s="4">
        <f t="shared" si="7"/>
        <v>40848.479166666722</v>
      </c>
      <c r="N24" s="35">
        <f t="shared" ca="1" si="3"/>
        <v>62.17</v>
      </c>
    </row>
    <row r="25" spans="1:14" x14ac:dyDescent="0.25">
      <c r="A25" s="26">
        <v>40845.25</v>
      </c>
      <c r="B25" s="25">
        <v>29.5</v>
      </c>
      <c r="G25" s="4">
        <f t="shared" si="5"/>
        <v>40845.500000000058</v>
      </c>
      <c r="H25" s="35">
        <f t="shared" ca="1" si="0"/>
        <v>93.13</v>
      </c>
      <c r="I25" s="35"/>
      <c r="J25" s="35"/>
      <c r="K25" s="35"/>
      <c r="L25" s="35"/>
      <c r="M25" s="4">
        <f t="shared" si="7"/>
        <v>40848.500000000058</v>
      </c>
      <c r="N25" s="35">
        <f t="shared" ca="1" si="3"/>
        <v>14.225</v>
      </c>
    </row>
    <row r="26" spans="1:14" x14ac:dyDescent="0.25">
      <c r="A26" s="26">
        <v>40845.260416666664</v>
      </c>
      <c r="B26" s="25">
        <v>56.16</v>
      </c>
      <c r="G26" s="4">
        <f t="shared" si="5"/>
        <v>40845.520833333394</v>
      </c>
      <c r="H26" s="35">
        <f t="shared" ca="1" si="0"/>
        <v>29.664999999999999</v>
      </c>
      <c r="I26" s="35"/>
      <c r="J26" s="35"/>
      <c r="K26" s="35"/>
      <c r="L26" s="35"/>
      <c r="M26" s="4">
        <f t="shared" si="7"/>
        <v>40848.520833333394</v>
      </c>
      <c r="N26" s="35">
        <f t="shared" ca="1" si="3"/>
        <v>44.385000000000005</v>
      </c>
    </row>
    <row r="27" spans="1:14" x14ac:dyDescent="0.25">
      <c r="A27" s="26">
        <v>40845.270833333336</v>
      </c>
      <c r="B27" s="25">
        <v>85.18</v>
      </c>
      <c r="G27" s="4">
        <f t="shared" si="5"/>
        <v>40845.54166666673</v>
      </c>
      <c r="H27" s="35">
        <f t="shared" ca="1" si="0"/>
        <v>43.305</v>
      </c>
      <c r="I27" s="35"/>
      <c r="J27" s="35"/>
      <c r="K27" s="35"/>
      <c r="L27" s="35"/>
      <c r="M27" s="4">
        <f t="shared" si="7"/>
        <v>40848.54166666673</v>
      </c>
      <c r="N27" s="35">
        <f t="shared" ca="1" si="3"/>
        <v>49.505000000000003</v>
      </c>
    </row>
    <row r="28" spans="1:14" x14ac:dyDescent="0.25">
      <c r="A28" s="26">
        <v>40845.28125</v>
      </c>
      <c r="B28" s="25">
        <v>18.88</v>
      </c>
      <c r="G28" s="4">
        <f t="shared" si="5"/>
        <v>40845.562500000065</v>
      </c>
      <c r="H28" s="35">
        <f t="shared" ca="1" si="0"/>
        <v>68.155000000000001</v>
      </c>
      <c r="I28" s="35"/>
      <c r="J28" s="35"/>
      <c r="K28" s="35"/>
      <c r="L28" s="35"/>
      <c r="M28" s="4">
        <f t="shared" si="7"/>
        <v>40848.562500000065</v>
      </c>
      <c r="N28" s="35">
        <f t="shared" ca="1" si="3"/>
        <v>31.060000000000002</v>
      </c>
    </row>
    <row r="29" spans="1:14" x14ac:dyDescent="0.25">
      <c r="A29" s="26">
        <v>40845.291666666664</v>
      </c>
      <c r="B29" s="25">
        <v>68.53</v>
      </c>
      <c r="G29" s="4">
        <f t="shared" si="5"/>
        <v>40845.583333333401</v>
      </c>
      <c r="H29" s="35">
        <f t="shared" ca="1" si="0"/>
        <v>42.034999999999997</v>
      </c>
      <c r="I29" s="35"/>
      <c r="J29" s="35"/>
      <c r="K29" s="35"/>
      <c r="L29" s="35"/>
      <c r="M29" s="4">
        <f t="shared" si="7"/>
        <v>40848.583333333401</v>
      </c>
      <c r="N29" s="35">
        <f t="shared" ca="1" si="3"/>
        <v>30.515000000000001</v>
      </c>
    </row>
    <row r="30" spans="1:14" x14ac:dyDescent="0.25">
      <c r="A30" s="26">
        <v>40845.302083333336</v>
      </c>
      <c r="B30" s="25">
        <v>34.14</v>
      </c>
      <c r="G30" s="4">
        <f t="shared" si="5"/>
        <v>40845.604166666737</v>
      </c>
      <c r="H30" s="35">
        <f t="shared" ca="1" si="0"/>
        <v>41.865000000000002</v>
      </c>
      <c r="I30" s="35"/>
      <c r="J30" s="35"/>
      <c r="K30" s="35"/>
      <c r="L30" s="35"/>
      <c r="M30" s="4">
        <f t="shared" si="7"/>
        <v>40848.604166666737</v>
      </c>
      <c r="N30" s="35">
        <f t="shared" ca="1" si="3"/>
        <v>26.524999999999999</v>
      </c>
    </row>
    <row r="31" spans="1:14" x14ac:dyDescent="0.25">
      <c r="A31" s="26">
        <v>40845.3125</v>
      </c>
      <c r="B31" s="25">
        <v>24.09</v>
      </c>
      <c r="G31" s="4">
        <f t="shared" si="5"/>
        <v>40845.625000000073</v>
      </c>
      <c r="H31" s="35">
        <f t="shared" ca="1" si="0"/>
        <v>39.855000000000004</v>
      </c>
      <c r="I31" s="35"/>
      <c r="J31" s="35"/>
      <c r="K31" s="35"/>
      <c r="L31" s="35"/>
      <c r="M31" s="4">
        <f t="shared" si="7"/>
        <v>40848.625000000073</v>
      </c>
      <c r="N31" s="35">
        <f t="shared" ca="1" si="3"/>
        <v>88.37</v>
      </c>
    </row>
    <row r="32" spans="1:14" x14ac:dyDescent="0.25">
      <c r="A32" s="26">
        <v>40845.322916666664</v>
      </c>
      <c r="B32" s="25">
        <v>14.8</v>
      </c>
      <c r="G32" s="4">
        <f t="shared" si="5"/>
        <v>40845.645833333409</v>
      </c>
      <c r="H32" s="35">
        <f t="shared" ca="1" si="0"/>
        <v>67.540000000000006</v>
      </c>
      <c r="I32" s="35"/>
      <c r="J32" s="35"/>
      <c r="K32" s="35"/>
      <c r="L32" s="35"/>
      <c r="M32" s="4">
        <f t="shared" si="7"/>
        <v>40848.645833333409</v>
      </c>
      <c r="N32" s="35">
        <f t="shared" ca="1" si="3"/>
        <v>39.384999999999998</v>
      </c>
    </row>
    <row r="33" spans="1:14" x14ac:dyDescent="0.25">
      <c r="A33" s="26">
        <v>40845.333333333336</v>
      </c>
      <c r="B33" s="25">
        <v>61.26</v>
      </c>
      <c r="G33" s="4">
        <f t="shared" si="5"/>
        <v>40845.666666666744</v>
      </c>
      <c r="H33" s="35">
        <f t="shared" ca="1" si="0"/>
        <v>70.45</v>
      </c>
      <c r="I33" s="35"/>
      <c r="J33" s="35"/>
      <c r="K33" s="35"/>
      <c r="L33" s="35"/>
      <c r="M33" s="4">
        <f t="shared" si="7"/>
        <v>40848.666666666744</v>
      </c>
      <c r="N33" s="35">
        <f t="shared" ca="1" si="3"/>
        <v>64.265000000000001</v>
      </c>
    </row>
    <row r="34" spans="1:14" x14ac:dyDescent="0.25">
      <c r="A34" s="26">
        <v>40845.34375</v>
      </c>
      <c r="B34" s="25">
        <v>70.709999999999994</v>
      </c>
      <c r="G34" s="4">
        <f t="shared" si="5"/>
        <v>40845.68750000008</v>
      </c>
      <c r="H34" s="35">
        <f t="shared" ca="1" si="0"/>
        <v>44.129999999999995</v>
      </c>
      <c r="I34" s="35"/>
      <c r="J34" s="35"/>
      <c r="K34" s="35"/>
      <c r="L34" s="35"/>
      <c r="M34" s="4">
        <f t="shared" si="7"/>
        <v>40848.68750000008</v>
      </c>
      <c r="N34" s="35">
        <f t="shared" ca="1" si="3"/>
        <v>70.400000000000006</v>
      </c>
    </row>
    <row r="35" spans="1:14" x14ac:dyDescent="0.25">
      <c r="A35" s="26">
        <v>40845.354166666664</v>
      </c>
      <c r="B35" s="25">
        <v>41.88</v>
      </c>
      <c r="G35" s="4">
        <f t="shared" si="5"/>
        <v>40845.708333333416</v>
      </c>
      <c r="H35" s="35">
        <f t="shared" ca="1" si="0"/>
        <v>63.334999999999994</v>
      </c>
      <c r="I35" s="35"/>
      <c r="J35" s="35"/>
      <c r="K35" s="35"/>
      <c r="L35" s="35"/>
      <c r="M35" s="4">
        <f t="shared" si="7"/>
        <v>40848.708333333416</v>
      </c>
      <c r="N35" s="35">
        <f t="shared" ca="1" si="3"/>
        <v>9.09</v>
      </c>
    </row>
    <row r="36" spans="1:14" x14ac:dyDescent="0.25">
      <c r="A36" s="26">
        <v>40845.364583333336</v>
      </c>
      <c r="B36" s="25">
        <v>85.55</v>
      </c>
      <c r="G36" s="4">
        <f t="shared" si="5"/>
        <v>40845.729166666752</v>
      </c>
      <c r="H36" s="35">
        <f t="shared" ca="1" si="0"/>
        <v>53.384999999999998</v>
      </c>
      <c r="I36" s="35"/>
      <c r="J36" s="35"/>
      <c r="K36" s="35"/>
      <c r="L36" s="35"/>
      <c r="M36" s="4">
        <f t="shared" si="7"/>
        <v>40848.729166666752</v>
      </c>
      <c r="N36" s="35">
        <f t="shared" ca="1" si="3"/>
        <v>42.82</v>
      </c>
    </row>
    <row r="37" spans="1:14" x14ac:dyDescent="0.25">
      <c r="A37" s="26">
        <v>40845.375</v>
      </c>
      <c r="B37" s="25">
        <v>2.13</v>
      </c>
      <c r="G37" s="4">
        <f t="shared" si="5"/>
        <v>40845.750000000087</v>
      </c>
      <c r="H37" s="35">
        <f t="shared" ca="1" si="0"/>
        <v>14.815000000000001</v>
      </c>
      <c r="I37" s="35"/>
      <c r="J37" s="35"/>
      <c r="K37" s="35"/>
      <c r="L37" s="35"/>
      <c r="M37" s="4">
        <f t="shared" si="7"/>
        <v>40848.750000000087</v>
      </c>
      <c r="N37" s="35">
        <f t="shared" ca="1" si="3"/>
        <v>78.435000000000002</v>
      </c>
    </row>
    <row r="38" spans="1:14" x14ac:dyDescent="0.25">
      <c r="A38" s="26">
        <v>40845.385416666664</v>
      </c>
      <c r="B38" s="25">
        <v>2.0699999999999998</v>
      </c>
      <c r="G38" s="4">
        <f t="shared" si="5"/>
        <v>40845.770833333423</v>
      </c>
      <c r="H38" s="35">
        <f t="shared" ca="1" si="0"/>
        <v>30.55</v>
      </c>
      <c r="I38" s="35"/>
      <c r="J38" s="35"/>
      <c r="K38" s="35"/>
      <c r="L38" s="35"/>
      <c r="M38" s="4">
        <f t="shared" si="7"/>
        <v>40848.770833333423</v>
      </c>
      <c r="N38" s="35">
        <f t="shared" ca="1" si="3"/>
        <v>72.08</v>
      </c>
    </row>
    <row r="39" spans="1:14" x14ac:dyDescent="0.25">
      <c r="A39" s="26">
        <v>40845.395833333336</v>
      </c>
      <c r="B39" s="25">
        <v>37.53</v>
      </c>
      <c r="G39" s="4">
        <f t="shared" si="5"/>
        <v>40845.791666666759</v>
      </c>
      <c r="H39" s="35">
        <f t="shared" ca="1" si="0"/>
        <v>51.67</v>
      </c>
      <c r="I39" s="35"/>
      <c r="J39" s="35"/>
      <c r="K39" s="35"/>
      <c r="L39" s="35"/>
      <c r="M39" s="4">
        <f t="shared" si="7"/>
        <v>40848.791666666759</v>
      </c>
      <c r="N39" s="35">
        <f t="shared" ca="1" si="3"/>
        <v>51.484999999999999</v>
      </c>
    </row>
    <row r="40" spans="1:14" x14ac:dyDescent="0.25">
      <c r="A40" s="26">
        <v>40845.40625</v>
      </c>
      <c r="B40" s="25">
        <v>60.9</v>
      </c>
      <c r="G40" s="4">
        <f t="shared" si="5"/>
        <v>40845.812500000095</v>
      </c>
      <c r="H40" s="35">
        <f t="shared" ca="1" si="0"/>
        <v>82.86</v>
      </c>
      <c r="I40" s="35"/>
      <c r="J40" s="35"/>
      <c r="K40" s="35"/>
      <c r="L40" s="35"/>
      <c r="M40" s="4">
        <f t="shared" si="7"/>
        <v>40848.812500000095</v>
      </c>
      <c r="N40" s="35">
        <f t="shared" ca="1" si="3"/>
        <v>30.254999999999999</v>
      </c>
    </row>
    <row r="41" spans="1:14" x14ac:dyDescent="0.25">
      <c r="A41" s="26">
        <v>40845.416666666664</v>
      </c>
      <c r="B41" s="25">
        <v>39.799999999999997</v>
      </c>
      <c r="G41" s="4">
        <f t="shared" si="5"/>
        <v>40845.83333333343</v>
      </c>
      <c r="H41" s="35">
        <f t="shared" ca="1" si="0"/>
        <v>17.149999999999999</v>
      </c>
      <c r="I41" s="35"/>
      <c r="J41" s="35"/>
      <c r="K41" s="35"/>
      <c r="L41" s="35"/>
      <c r="M41" s="4">
        <f t="shared" si="7"/>
        <v>40848.83333333343</v>
      </c>
      <c r="N41" s="35">
        <f t="shared" ca="1" si="3"/>
        <v>53.444999999999993</v>
      </c>
    </row>
    <row r="42" spans="1:14" x14ac:dyDescent="0.25">
      <c r="A42" s="26">
        <v>40845.427083333336</v>
      </c>
      <c r="B42" s="25">
        <v>22.57</v>
      </c>
      <c r="G42" s="4">
        <f t="shared" si="5"/>
        <v>40845.854166666766</v>
      </c>
      <c r="H42" s="35">
        <f t="shared" ca="1" si="0"/>
        <v>76.960000000000008</v>
      </c>
      <c r="I42" s="35"/>
      <c r="J42" s="35"/>
      <c r="K42" s="35"/>
      <c r="L42" s="35"/>
      <c r="M42" s="4">
        <f t="shared" si="7"/>
        <v>40848.854166666766</v>
      </c>
      <c r="N42" s="35">
        <f t="shared" ca="1" si="3"/>
        <v>56.56</v>
      </c>
    </row>
    <row r="43" spans="1:14" x14ac:dyDescent="0.25">
      <c r="A43" s="26">
        <v>40845.4375</v>
      </c>
      <c r="B43" s="25">
        <v>98.37</v>
      </c>
      <c r="G43" s="4">
        <f t="shared" si="5"/>
        <v>40845.875000000102</v>
      </c>
      <c r="H43" s="35">
        <f t="shared" ca="1" si="0"/>
        <v>36.875</v>
      </c>
      <c r="I43" s="35"/>
      <c r="J43" s="35"/>
      <c r="K43" s="35"/>
      <c r="L43" s="35"/>
      <c r="M43" s="4">
        <f t="shared" si="7"/>
        <v>40848.875000000102</v>
      </c>
      <c r="N43" s="35">
        <f t="shared" ca="1" si="3"/>
        <v>40.46</v>
      </c>
    </row>
    <row r="44" spans="1:14" x14ac:dyDescent="0.25">
      <c r="A44" s="26">
        <v>40845.447916666664</v>
      </c>
      <c r="B44" s="25">
        <v>67.16</v>
      </c>
      <c r="G44" s="4">
        <f t="shared" si="5"/>
        <v>40845.895833333438</v>
      </c>
      <c r="H44" s="35">
        <f t="shared" ca="1" si="0"/>
        <v>31.465</v>
      </c>
      <c r="I44" s="35"/>
      <c r="J44" s="35"/>
      <c r="K44" s="35"/>
      <c r="L44" s="35"/>
      <c r="M44" s="4">
        <f t="shared" si="7"/>
        <v>40848.895833333438</v>
      </c>
      <c r="N44" s="35">
        <f t="shared" ca="1" si="3"/>
        <v>78.925000000000011</v>
      </c>
    </row>
    <row r="45" spans="1:14" x14ac:dyDescent="0.25">
      <c r="A45" s="26">
        <v>40845.458333333336</v>
      </c>
      <c r="B45" s="25">
        <v>8.48</v>
      </c>
      <c r="G45" s="4">
        <f t="shared" si="5"/>
        <v>40845.916666666773</v>
      </c>
      <c r="H45" s="35">
        <f t="shared" ca="1" si="0"/>
        <v>49.84</v>
      </c>
      <c r="I45" s="35"/>
      <c r="J45" s="35"/>
      <c r="K45" s="35"/>
      <c r="L45" s="35"/>
      <c r="M45" s="4">
        <f t="shared" si="7"/>
        <v>40848.916666666773</v>
      </c>
      <c r="N45" s="35">
        <f t="shared" ca="1" si="3"/>
        <v>68.055000000000007</v>
      </c>
    </row>
    <row r="46" spans="1:14" x14ac:dyDescent="0.25">
      <c r="A46" s="26">
        <v>40845.46875</v>
      </c>
      <c r="B46" s="25">
        <v>25.1</v>
      </c>
      <c r="G46" s="4">
        <f t="shared" si="5"/>
        <v>40845.937500000109</v>
      </c>
      <c r="H46" s="35">
        <f t="shared" ca="1" si="0"/>
        <v>27.614999999999998</v>
      </c>
      <c r="I46" s="35"/>
      <c r="J46" s="35"/>
      <c r="K46" s="35"/>
      <c r="L46" s="35"/>
      <c r="M46" s="4">
        <f t="shared" si="7"/>
        <v>40848.937500000109</v>
      </c>
      <c r="N46" s="35">
        <f t="shared" ca="1" si="3"/>
        <v>14.889999999999999</v>
      </c>
    </row>
    <row r="47" spans="1:14" x14ac:dyDescent="0.25">
      <c r="A47" s="26">
        <v>40845.479166666664</v>
      </c>
      <c r="B47" s="25">
        <v>91.05</v>
      </c>
      <c r="G47" s="4">
        <f t="shared" si="5"/>
        <v>40845.958333333445</v>
      </c>
      <c r="H47" s="35">
        <f t="shared" ca="1" si="0"/>
        <v>27.9</v>
      </c>
      <c r="I47" s="35"/>
      <c r="J47" s="35"/>
      <c r="K47" s="35"/>
      <c r="L47" s="35"/>
      <c r="M47" s="4">
        <f t="shared" si="7"/>
        <v>40848.958333333445</v>
      </c>
      <c r="N47" s="35">
        <f t="shared" ca="1" si="3"/>
        <v>41.494999999999997</v>
      </c>
    </row>
    <row r="48" spans="1:14" x14ac:dyDescent="0.25">
      <c r="A48" s="26">
        <v>40845.489583333336</v>
      </c>
      <c r="B48" s="25">
        <v>8.2100000000000009</v>
      </c>
      <c r="G48" s="4">
        <f t="shared" si="5"/>
        <v>40845.979166666781</v>
      </c>
      <c r="H48" s="35">
        <f t="shared" ca="1" si="0"/>
        <v>24.274999999999999</v>
      </c>
      <c r="I48" s="35"/>
      <c r="J48" s="35"/>
      <c r="K48" s="35"/>
      <c r="L48" s="35"/>
      <c r="M48" s="4">
        <f t="shared" si="7"/>
        <v>40848.979166666781</v>
      </c>
      <c r="N48" s="35">
        <f t="shared" ca="1" si="3"/>
        <v>22.724999999999998</v>
      </c>
    </row>
    <row r="49" spans="1:2" x14ac:dyDescent="0.25">
      <c r="A49" s="26">
        <v>40845.5</v>
      </c>
      <c r="B49" s="25">
        <v>99.6</v>
      </c>
    </row>
    <row r="50" spans="1:2" x14ac:dyDescent="0.25">
      <c r="A50" s="26">
        <v>40845.510416666664</v>
      </c>
      <c r="B50" s="25">
        <v>86.66</v>
      </c>
    </row>
    <row r="51" spans="1:2" x14ac:dyDescent="0.25">
      <c r="A51" s="26">
        <v>40845.520833333336</v>
      </c>
      <c r="B51" s="25">
        <v>59.12</v>
      </c>
    </row>
    <row r="52" spans="1:2" x14ac:dyDescent="0.25">
      <c r="A52" s="26">
        <v>40845.53125</v>
      </c>
      <c r="B52" s="25">
        <v>0.21</v>
      </c>
    </row>
    <row r="53" spans="1:2" x14ac:dyDescent="0.25">
      <c r="A53" s="26">
        <v>40845.541666666664</v>
      </c>
      <c r="B53" s="25">
        <v>52.81</v>
      </c>
    </row>
    <row r="54" spans="1:2" x14ac:dyDescent="0.25">
      <c r="A54" s="26">
        <v>40845.552083333336</v>
      </c>
      <c r="B54" s="25">
        <v>33.799999999999997</v>
      </c>
    </row>
    <row r="55" spans="1:2" x14ac:dyDescent="0.25">
      <c r="A55" s="26">
        <v>40845.5625</v>
      </c>
      <c r="B55" s="25">
        <v>86.42</v>
      </c>
    </row>
    <row r="56" spans="1:2" x14ac:dyDescent="0.25">
      <c r="A56" s="26">
        <v>40845.572916666664</v>
      </c>
      <c r="B56" s="25">
        <v>49.89</v>
      </c>
    </row>
    <row r="57" spans="1:2" x14ac:dyDescent="0.25">
      <c r="A57" s="26">
        <v>40845.583333333336</v>
      </c>
      <c r="B57" s="25">
        <v>1.25</v>
      </c>
    </row>
    <row r="58" spans="1:2" x14ac:dyDescent="0.25">
      <c r="A58" s="26">
        <v>40845.59375</v>
      </c>
      <c r="B58" s="25">
        <v>82.82</v>
      </c>
    </row>
    <row r="59" spans="1:2" x14ac:dyDescent="0.25">
      <c r="A59" s="26">
        <v>40845.604166666664</v>
      </c>
      <c r="B59" s="25">
        <v>74.97</v>
      </c>
    </row>
    <row r="60" spans="1:2" x14ac:dyDescent="0.25">
      <c r="A60" s="26">
        <v>40845.614583333336</v>
      </c>
      <c r="B60" s="25">
        <v>8.76</v>
      </c>
    </row>
    <row r="61" spans="1:2" x14ac:dyDescent="0.25">
      <c r="A61" s="26">
        <v>40845.625</v>
      </c>
      <c r="B61" s="25">
        <v>53.64</v>
      </c>
    </row>
    <row r="62" spans="1:2" x14ac:dyDescent="0.25">
      <c r="A62" s="26">
        <v>40845.635416666664</v>
      </c>
      <c r="B62" s="25">
        <v>26.07</v>
      </c>
    </row>
    <row r="63" spans="1:2" x14ac:dyDescent="0.25">
      <c r="A63" s="26">
        <v>40845.645833333336</v>
      </c>
      <c r="B63" s="25">
        <v>67.400000000000006</v>
      </c>
    </row>
    <row r="64" spans="1:2" x14ac:dyDescent="0.25">
      <c r="A64" s="26">
        <v>40845.65625</v>
      </c>
      <c r="B64" s="25">
        <v>67.680000000000007</v>
      </c>
    </row>
    <row r="65" spans="1:2" x14ac:dyDescent="0.25">
      <c r="A65" s="26">
        <v>40845.666666666664</v>
      </c>
      <c r="B65" s="25">
        <v>64.28</v>
      </c>
    </row>
    <row r="66" spans="1:2" x14ac:dyDescent="0.25">
      <c r="A66" s="26">
        <v>40845.677083333336</v>
      </c>
      <c r="B66" s="25">
        <v>76.62</v>
      </c>
    </row>
    <row r="67" spans="1:2" x14ac:dyDescent="0.25">
      <c r="A67" s="26">
        <v>40845.6875</v>
      </c>
      <c r="B67" s="25">
        <v>24.47</v>
      </c>
    </row>
    <row r="68" spans="1:2" x14ac:dyDescent="0.25">
      <c r="A68" s="26">
        <v>40845.697916666664</v>
      </c>
      <c r="B68" s="25">
        <v>63.79</v>
      </c>
    </row>
    <row r="69" spans="1:2" x14ac:dyDescent="0.25">
      <c r="A69" s="26">
        <v>40845.708333333336</v>
      </c>
      <c r="B69" s="25">
        <v>31.07</v>
      </c>
    </row>
    <row r="70" spans="1:2" x14ac:dyDescent="0.25">
      <c r="A70" s="26">
        <v>40845.71875</v>
      </c>
      <c r="B70" s="25">
        <v>95.6</v>
      </c>
    </row>
    <row r="71" spans="1:2" x14ac:dyDescent="0.25">
      <c r="A71" s="26">
        <v>40845.729166666664</v>
      </c>
      <c r="B71" s="25">
        <v>31.28</v>
      </c>
    </row>
    <row r="72" spans="1:2" x14ac:dyDescent="0.25">
      <c r="A72" s="26">
        <v>40845.739583333336</v>
      </c>
      <c r="B72" s="25">
        <v>75.489999999999995</v>
      </c>
    </row>
    <row r="73" spans="1:2" x14ac:dyDescent="0.25">
      <c r="A73" s="26">
        <v>40845.75</v>
      </c>
      <c r="B73" s="25">
        <v>11.87</v>
      </c>
    </row>
    <row r="74" spans="1:2" x14ac:dyDescent="0.25">
      <c r="A74" s="26">
        <v>40845.760416666664</v>
      </c>
      <c r="B74" s="25">
        <v>17.760000000000002</v>
      </c>
    </row>
    <row r="75" spans="1:2" x14ac:dyDescent="0.25">
      <c r="A75" s="26">
        <v>40845.770833333336</v>
      </c>
      <c r="B75" s="25">
        <v>30.19</v>
      </c>
    </row>
    <row r="76" spans="1:2" x14ac:dyDescent="0.25">
      <c r="A76" s="26">
        <v>40845.78125</v>
      </c>
      <c r="B76" s="25">
        <v>30.91</v>
      </c>
    </row>
    <row r="77" spans="1:2" x14ac:dyDescent="0.25">
      <c r="A77" s="26">
        <v>40845.791666666664</v>
      </c>
      <c r="B77" s="25">
        <v>93.9</v>
      </c>
    </row>
    <row r="78" spans="1:2" x14ac:dyDescent="0.25">
      <c r="A78" s="26">
        <v>40845.802083333336</v>
      </c>
      <c r="B78" s="25">
        <v>9.44</v>
      </c>
    </row>
    <row r="79" spans="1:2" x14ac:dyDescent="0.25">
      <c r="A79" s="26">
        <v>40845.8125</v>
      </c>
      <c r="B79" s="25">
        <v>92.86</v>
      </c>
    </row>
    <row r="80" spans="1:2" x14ac:dyDescent="0.25">
      <c r="A80" s="26">
        <v>40845.822916666664</v>
      </c>
      <c r="B80" s="25">
        <v>72.86</v>
      </c>
    </row>
    <row r="81" spans="1:2" x14ac:dyDescent="0.25">
      <c r="A81" s="26">
        <v>40845.833333333336</v>
      </c>
      <c r="B81" s="25">
        <v>29.45</v>
      </c>
    </row>
    <row r="82" spans="1:2" x14ac:dyDescent="0.25">
      <c r="A82" s="26">
        <v>40845.84375</v>
      </c>
      <c r="B82" s="25">
        <v>4.8499999999999996</v>
      </c>
    </row>
    <row r="83" spans="1:2" x14ac:dyDescent="0.25">
      <c r="A83" s="26">
        <v>40845.854166666664</v>
      </c>
      <c r="B83" s="25">
        <v>88.26</v>
      </c>
    </row>
    <row r="84" spans="1:2" x14ac:dyDescent="0.25">
      <c r="A84" s="26">
        <v>40845.864583333336</v>
      </c>
      <c r="B84" s="25">
        <v>65.66</v>
      </c>
    </row>
    <row r="85" spans="1:2" x14ac:dyDescent="0.25">
      <c r="A85" s="26">
        <v>40845.875</v>
      </c>
      <c r="B85" s="25">
        <v>54.93</v>
      </c>
    </row>
    <row r="86" spans="1:2" x14ac:dyDescent="0.25">
      <c r="A86" s="26">
        <v>40845.885416666664</v>
      </c>
      <c r="B86" s="25">
        <v>18.82</v>
      </c>
    </row>
    <row r="87" spans="1:2" x14ac:dyDescent="0.25">
      <c r="A87" s="26">
        <v>40845.895833333336</v>
      </c>
      <c r="B87" s="25">
        <v>58</v>
      </c>
    </row>
    <row r="88" spans="1:2" x14ac:dyDescent="0.25">
      <c r="A88" s="26">
        <v>40845.90625</v>
      </c>
      <c r="B88" s="25">
        <v>4.93</v>
      </c>
    </row>
    <row r="89" spans="1:2" x14ac:dyDescent="0.25">
      <c r="A89" s="26">
        <v>40845.916666666664</v>
      </c>
      <c r="B89" s="25">
        <v>73.31</v>
      </c>
    </row>
    <row r="90" spans="1:2" x14ac:dyDescent="0.25">
      <c r="A90" s="26">
        <v>40845.927083333336</v>
      </c>
      <c r="B90" s="25">
        <v>26.37</v>
      </c>
    </row>
    <row r="91" spans="1:2" x14ac:dyDescent="0.25">
      <c r="A91" s="26">
        <v>40845.9375</v>
      </c>
      <c r="B91" s="25">
        <v>48.23</v>
      </c>
    </row>
    <row r="92" spans="1:2" x14ac:dyDescent="0.25">
      <c r="A92" s="26">
        <v>40845.947916666664</v>
      </c>
      <c r="B92" s="25">
        <v>7</v>
      </c>
    </row>
    <row r="93" spans="1:2" x14ac:dyDescent="0.25">
      <c r="A93" s="26">
        <v>40845.958333333336</v>
      </c>
      <c r="B93" s="25">
        <v>37.799999999999997</v>
      </c>
    </row>
    <row r="94" spans="1:2" x14ac:dyDescent="0.25">
      <c r="A94" s="26">
        <v>40845.96875</v>
      </c>
      <c r="B94" s="25">
        <v>18</v>
      </c>
    </row>
    <row r="95" spans="1:2" x14ac:dyDescent="0.25">
      <c r="A95" s="26">
        <v>40845.979166666664</v>
      </c>
      <c r="B95" s="25">
        <v>11.23</v>
      </c>
    </row>
    <row r="96" spans="1:2" x14ac:dyDescent="0.25">
      <c r="A96" s="26">
        <v>40845.989583333336</v>
      </c>
      <c r="B96" s="25">
        <v>37.32</v>
      </c>
    </row>
    <row r="97" spans="1:2" x14ac:dyDescent="0.25">
      <c r="A97" s="26">
        <v>40848</v>
      </c>
      <c r="B97" s="25">
        <v>90.73</v>
      </c>
    </row>
    <row r="98" spans="1:2" x14ac:dyDescent="0.25">
      <c r="A98" s="26">
        <v>40848.010416666664</v>
      </c>
      <c r="B98" s="25">
        <v>13.8</v>
      </c>
    </row>
    <row r="99" spans="1:2" x14ac:dyDescent="0.25">
      <c r="A99" s="26">
        <v>40848.020833333336</v>
      </c>
      <c r="B99" s="25">
        <v>51</v>
      </c>
    </row>
    <row r="100" spans="1:2" x14ac:dyDescent="0.25">
      <c r="A100" s="26">
        <v>40848.03125</v>
      </c>
      <c r="B100" s="25">
        <v>47.19</v>
      </c>
    </row>
    <row r="101" spans="1:2" x14ac:dyDescent="0.25">
      <c r="A101" s="26">
        <v>40848.041666666664</v>
      </c>
      <c r="B101" s="25">
        <v>13.98</v>
      </c>
    </row>
    <row r="102" spans="1:2" x14ac:dyDescent="0.25">
      <c r="A102" s="26">
        <v>40848.052083333336</v>
      </c>
      <c r="B102" s="25">
        <v>56.19</v>
      </c>
    </row>
    <row r="103" spans="1:2" x14ac:dyDescent="0.25">
      <c r="A103" s="26">
        <v>40848.0625</v>
      </c>
      <c r="B103" s="25">
        <v>33.619999999999997</v>
      </c>
    </row>
    <row r="104" spans="1:2" x14ac:dyDescent="0.25">
      <c r="A104" s="26">
        <v>40848.072916666664</v>
      </c>
      <c r="B104" s="25">
        <v>74.89</v>
      </c>
    </row>
    <row r="105" spans="1:2" x14ac:dyDescent="0.25">
      <c r="A105" s="26">
        <v>40848.083333333336</v>
      </c>
      <c r="B105" s="25">
        <v>0.38</v>
      </c>
    </row>
    <row r="106" spans="1:2" x14ac:dyDescent="0.25">
      <c r="A106" s="26">
        <v>40848.09375</v>
      </c>
      <c r="B106" s="25">
        <v>54.62</v>
      </c>
    </row>
    <row r="107" spans="1:2" x14ac:dyDescent="0.25">
      <c r="A107" s="26">
        <v>40848.104166666664</v>
      </c>
      <c r="B107" s="25">
        <v>81.7</v>
      </c>
    </row>
    <row r="108" spans="1:2" x14ac:dyDescent="0.25">
      <c r="A108" s="26">
        <v>40848.114583333336</v>
      </c>
      <c r="B108" s="25">
        <v>47.81</v>
      </c>
    </row>
    <row r="109" spans="1:2" x14ac:dyDescent="0.25">
      <c r="A109" s="26">
        <v>40848.125</v>
      </c>
      <c r="B109" s="25">
        <v>34.28</v>
      </c>
    </row>
    <row r="110" spans="1:2" x14ac:dyDescent="0.25">
      <c r="A110" s="26">
        <v>40848.135416666664</v>
      </c>
      <c r="B110" s="25">
        <v>39.49</v>
      </c>
    </row>
    <row r="111" spans="1:2" x14ac:dyDescent="0.25">
      <c r="A111" s="26">
        <v>40848.145833333336</v>
      </c>
      <c r="B111" s="25">
        <v>72.67</v>
      </c>
    </row>
    <row r="112" spans="1:2" x14ac:dyDescent="0.25">
      <c r="A112" s="26">
        <v>40848.15625</v>
      </c>
      <c r="B112" s="25">
        <v>97.33</v>
      </c>
    </row>
    <row r="113" spans="1:2" x14ac:dyDescent="0.25">
      <c r="A113" s="26">
        <v>40848.166666666664</v>
      </c>
      <c r="B113" s="25">
        <v>73.75</v>
      </c>
    </row>
    <row r="114" spans="1:2" x14ac:dyDescent="0.25">
      <c r="A114" s="26">
        <v>40848.177083333336</v>
      </c>
      <c r="B114" s="25">
        <v>21.42</v>
      </c>
    </row>
    <row r="115" spans="1:2" x14ac:dyDescent="0.25">
      <c r="A115" s="26">
        <v>40848.1875</v>
      </c>
      <c r="B115" s="25">
        <v>44.29</v>
      </c>
    </row>
    <row r="116" spans="1:2" x14ac:dyDescent="0.25">
      <c r="A116" s="26">
        <v>40848.197916666664</v>
      </c>
      <c r="B116" s="25">
        <v>32.729999999999997</v>
      </c>
    </row>
    <row r="117" spans="1:2" x14ac:dyDescent="0.25">
      <c r="A117" s="26">
        <v>40848.208333333336</v>
      </c>
      <c r="B117" s="25">
        <v>22.41</v>
      </c>
    </row>
    <row r="118" spans="1:2" x14ac:dyDescent="0.25">
      <c r="A118" s="26">
        <v>40848.21875</v>
      </c>
      <c r="B118" s="25">
        <v>10.86</v>
      </c>
    </row>
    <row r="119" spans="1:2" x14ac:dyDescent="0.25">
      <c r="A119" s="26">
        <v>40848.229166666664</v>
      </c>
      <c r="B119" s="25">
        <v>82.74</v>
      </c>
    </row>
    <row r="120" spans="1:2" x14ac:dyDescent="0.25">
      <c r="A120" s="26">
        <v>40848.239583333336</v>
      </c>
      <c r="B120" s="25">
        <v>13.54</v>
      </c>
    </row>
    <row r="121" spans="1:2" x14ac:dyDescent="0.25">
      <c r="A121" s="26">
        <v>40848.25</v>
      </c>
      <c r="B121" s="25">
        <v>54.27</v>
      </c>
    </row>
    <row r="122" spans="1:2" x14ac:dyDescent="0.25">
      <c r="A122" s="26">
        <v>40848.260416666664</v>
      </c>
      <c r="B122" s="25">
        <v>75.06</v>
      </c>
    </row>
    <row r="123" spans="1:2" x14ac:dyDescent="0.25">
      <c r="A123" s="26">
        <v>40848.270833333336</v>
      </c>
      <c r="B123" s="25">
        <v>85.13</v>
      </c>
    </row>
    <row r="124" spans="1:2" x14ac:dyDescent="0.25">
      <c r="A124" s="26">
        <v>40848.28125</v>
      </c>
      <c r="B124" s="25">
        <v>28.96</v>
      </c>
    </row>
    <row r="125" spans="1:2" x14ac:dyDescent="0.25">
      <c r="A125" s="26">
        <v>40848.291666666664</v>
      </c>
      <c r="B125" s="25">
        <v>20.53</v>
      </c>
    </row>
    <row r="126" spans="1:2" x14ac:dyDescent="0.25">
      <c r="A126" s="26">
        <v>40848.302083333336</v>
      </c>
      <c r="B126" s="25">
        <v>24.83</v>
      </c>
    </row>
    <row r="127" spans="1:2" x14ac:dyDescent="0.25">
      <c r="A127" s="26">
        <v>40848.3125</v>
      </c>
      <c r="B127" s="25">
        <v>28.95</v>
      </c>
    </row>
    <row r="128" spans="1:2" x14ac:dyDescent="0.25">
      <c r="A128" s="26">
        <v>40848.322916666664</v>
      </c>
      <c r="B128" s="25">
        <v>38.06</v>
      </c>
    </row>
    <row r="129" spans="1:2" x14ac:dyDescent="0.25">
      <c r="A129" s="26">
        <v>40848.333333333336</v>
      </c>
      <c r="B129" s="25">
        <v>37.4</v>
      </c>
    </row>
    <row r="130" spans="1:2" x14ac:dyDescent="0.25">
      <c r="A130" s="26">
        <v>40848.34375</v>
      </c>
      <c r="B130" s="25">
        <v>60.06</v>
      </c>
    </row>
    <row r="131" spans="1:2" x14ac:dyDescent="0.25">
      <c r="A131" s="26">
        <v>40848.354166666664</v>
      </c>
      <c r="B131" s="25">
        <v>65.27</v>
      </c>
    </row>
    <row r="132" spans="1:2" x14ac:dyDescent="0.25">
      <c r="A132" s="26">
        <v>40848.364583333336</v>
      </c>
      <c r="B132" s="25">
        <v>69.89</v>
      </c>
    </row>
    <row r="133" spans="1:2" x14ac:dyDescent="0.25">
      <c r="A133" s="26">
        <v>40848.375</v>
      </c>
      <c r="B133" s="25">
        <v>65.44</v>
      </c>
    </row>
    <row r="134" spans="1:2" x14ac:dyDescent="0.25">
      <c r="A134" s="26">
        <v>40848.385416666664</v>
      </c>
      <c r="B134" s="25">
        <v>32.01</v>
      </c>
    </row>
    <row r="135" spans="1:2" x14ac:dyDescent="0.25">
      <c r="A135" s="26">
        <v>40848.395833333336</v>
      </c>
      <c r="B135" s="25">
        <v>70.48</v>
      </c>
    </row>
    <row r="136" spans="1:2" x14ac:dyDescent="0.25">
      <c r="A136" s="26">
        <v>40848.40625</v>
      </c>
      <c r="B136" s="25">
        <v>97.2</v>
      </c>
    </row>
    <row r="137" spans="1:2" x14ac:dyDescent="0.25">
      <c r="A137" s="26">
        <v>40848.416666666664</v>
      </c>
      <c r="B137" s="25">
        <v>6.9</v>
      </c>
    </row>
    <row r="138" spans="1:2" x14ac:dyDescent="0.25">
      <c r="A138" s="26">
        <v>40848.427083333336</v>
      </c>
      <c r="B138" s="25">
        <v>14.73</v>
      </c>
    </row>
    <row r="139" spans="1:2" x14ac:dyDescent="0.25">
      <c r="A139" s="26">
        <v>40848.4375</v>
      </c>
      <c r="B139" s="25">
        <v>75.73</v>
      </c>
    </row>
    <row r="140" spans="1:2" x14ac:dyDescent="0.25">
      <c r="A140" s="26">
        <v>40848.447916666664</v>
      </c>
      <c r="B140" s="25">
        <v>42.55</v>
      </c>
    </row>
    <row r="141" spans="1:2" x14ac:dyDescent="0.25">
      <c r="A141" s="26">
        <v>40848.458333333336</v>
      </c>
      <c r="B141" s="25">
        <v>77.5</v>
      </c>
    </row>
    <row r="142" spans="1:2" x14ac:dyDescent="0.25">
      <c r="A142" s="26">
        <v>40848.46875</v>
      </c>
      <c r="B142" s="25">
        <v>96.83</v>
      </c>
    </row>
    <row r="143" spans="1:2" x14ac:dyDescent="0.25">
      <c r="A143" s="26">
        <v>40848.479166666664</v>
      </c>
      <c r="B143" s="25">
        <v>46.59</v>
      </c>
    </row>
    <row r="144" spans="1:2" x14ac:dyDescent="0.25">
      <c r="A144" s="26">
        <v>40848.489583333336</v>
      </c>
      <c r="B144" s="25">
        <v>77.75</v>
      </c>
    </row>
    <row r="145" spans="1:2" x14ac:dyDescent="0.25">
      <c r="A145" s="26">
        <v>40848.5</v>
      </c>
      <c r="B145" s="25">
        <v>11.7</v>
      </c>
    </row>
    <row r="146" spans="1:2" x14ac:dyDescent="0.25">
      <c r="A146" s="26">
        <v>40848.510416666664</v>
      </c>
      <c r="B146" s="25">
        <v>16.75</v>
      </c>
    </row>
    <row r="147" spans="1:2" x14ac:dyDescent="0.25">
      <c r="A147" s="26">
        <v>40848.520833333336</v>
      </c>
      <c r="B147" s="25">
        <v>42.02</v>
      </c>
    </row>
    <row r="148" spans="1:2" x14ac:dyDescent="0.25">
      <c r="A148" s="26">
        <v>40848.53125</v>
      </c>
      <c r="B148" s="25">
        <v>46.75</v>
      </c>
    </row>
    <row r="149" spans="1:2" x14ac:dyDescent="0.25">
      <c r="A149" s="26">
        <v>40848.541666666664</v>
      </c>
      <c r="B149" s="25">
        <v>6.86</v>
      </c>
    </row>
    <row r="150" spans="1:2" x14ac:dyDescent="0.25">
      <c r="A150" s="26">
        <v>40848.552083333336</v>
      </c>
      <c r="B150" s="25">
        <v>92.15</v>
      </c>
    </row>
    <row r="151" spans="1:2" x14ac:dyDescent="0.25">
      <c r="A151" s="26">
        <v>40848.5625</v>
      </c>
      <c r="B151" s="25">
        <v>0.63</v>
      </c>
    </row>
    <row r="152" spans="1:2" x14ac:dyDescent="0.25">
      <c r="A152" s="26">
        <v>40848.572916666664</v>
      </c>
      <c r="B152" s="25">
        <v>61.49</v>
      </c>
    </row>
    <row r="153" spans="1:2" x14ac:dyDescent="0.25">
      <c r="A153" s="26">
        <v>40848.583333333336</v>
      </c>
      <c r="B153" s="25">
        <v>14.09</v>
      </c>
    </row>
    <row r="154" spans="1:2" x14ac:dyDescent="0.25">
      <c r="A154" s="26">
        <v>40848.59375</v>
      </c>
      <c r="B154" s="25">
        <v>46.94</v>
      </c>
    </row>
    <row r="155" spans="1:2" x14ac:dyDescent="0.25">
      <c r="A155" s="26">
        <v>40848.604166666664</v>
      </c>
      <c r="B155" s="25">
        <v>19.12</v>
      </c>
    </row>
    <row r="156" spans="1:2" x14ac:dyDescent="0.25">
      <c r="A156" s="26">
        <v>40848.614583333336</v>
      </c>
      <c r="B156" s="25">
        <v>33.93</v>
      </c>
    </row>
    <row r="157" spans="1:2" x14ac:dyDescent="0.25">
      <c r="A157" s="26">
        <v>40848.625</v>
      </c>
      <c r="B157" s="25">
        <v>94.6</v>
      </c>
    </row>
    <row r="158" spans="1:2" x14ac:dyDescent="0.25">
      <c r="A158" s="26">
        <v>40848.635416666664</v>
      </c>
      <c r="B158" s="25">
        <v>82.14</v>
      </c>
    </row>
    <row r="159" spans="1:2" x14ac:dyDescent="0.25">
      <c r="A159" s="26">
        <v>40848.645833333336</v>
      </c>
      <c r="B159" s="25">
        <v>27.04</v>
      </c>
    </row>
    <row r="160" spans="1:2" x14ac:dyDescent="0.25">
      <c r="A160" s="26">
        <v>40848.65625</v>
      </c>
      <c r="B160" s="25">
        <v>51.73</v>
      </c>
    </row>
    <row r="161" spans="1:2" x14ac:dyDescent="0.25">
      <c r="A161" s="26">
        <v>40848.666666666664</v>
      </c>
      <c r="B161" s="25">
        <v>59.99</v>
      </c>
    </row>
    <row r="162" spans="1:2" x14ac:dyDescent="0.25">
      <c r="A162" s="26">
        <v>40848.677083333336</v>
      </c>
      <c r="B162" s="25">
        <v>68.540000000000006</v>
      </c>
    </row>
    <row r="163" spans="1:2" x14ac:dyDescent="0.25">
      <c r="A163" s="26">
        <v>40848.6875</v>
      </c>
      <c r="B163" s="25">
        <v>58.8</v>
      </c>
    </row>
    <row r="164" spans="1:2" x14ac:dyDescent="0.25">
      <c r="A164" s="26">
        <v>40848.697916666664</v>
      </c>
      <c r="B164" s="25">
        <v>82</v>
      </c>
    </row>
    <row r="165" spans="1:2" x14ac:dyDescent="0.25">
      <c r="A165" s="26">
        <v>40848.708333333336</v>
      </c>
      <c r="B165" s="25">
        <v>9.2200000000000006</v>
      </c>
    </row>
    <row r="166" spans="1:2" x14ac:dyDescent="0.25">
      <c r="A166" s="26">
        <v>40848.71875</v>
      </c>
      <c r="B166" s="25">
        <v>8.9600000000000009</v>
      </c>
    </row>
    <row r="167" spans="1:2" x14ac:dyDescent="0.25">
      <c r="A167" s="26">
        <v>40848.729166666664</v>
      </c>
      <c r="B167" s="25">
        <v>76.05</v>
      </c>
    </row>
    <row r="168" spans="1:2" x14ac:dyDescent="0.25">
      <c r="A168" s="26">
        <v>40848.739583333336</v>
      </c>
      <c r="B168" s="25">
        <v>9.59</v>
      </c>
    </row>
    <row r="169" spans="1:2" x14ac:dyDescent="0.25">
      <c r="A169" s="26">
        <v>40848.75</v>
      </c>
      <c r="B169" s="25">
        <v>84.72</v>
      </c>
    </row>
    <row r="170" spans="1:2" x14ac:dyDescent="0.25">
      <c r="A170" s="26">
        <v>40848.760416666664</v>
      </c>
      <c r="B170" s="25">
        <v>72.150000000000006</v>
      </c>
    </row>
    <row r="171" spans="1:2" x14ac:dyDescent="0.25">
      <c r="A171" s="26">
        <v>40848.770833333336</v>
      </c>
      <c r="B171" s="25">
        <v>57.63</v>
      </c>
    </row>
    <row r="172" spans="1:2" x14ac:dyDescent="0.25">
      <c r="A172" s="26">
        <v>40848.78125</v>
      </c>
      <c r="B172" s="25">
        <v>86.53</v>
      </c>
    </row>
    <row r="173" spans="1:2" x14ac:dyDescent="0.25">
      <c r="A173" s="26">
        <v>40848.791666666664</v>
      </c>
      <c r="B173" s="25">
        <v>16.579999999999998</v>
      </c>
    </row>
    <row r="174" spans="1:2" x14ac:dyDescent="0.25">
      <c r="A174" s="26">
        <v>40848.802083333336</v>
      </c>
      <c r="B174" s="25">
        <v>86.39</v>
      </c>
    </row>
    <row r="175" spans="1:2" x14ac:dyDescent="0.25">
      <c r="A175" s="26">
        <v>40848.8125</v>
      </c>
      <c r="B175" s="25">
        <v>49.14</v>
      </c>
    </row>
    <row r="176" spans="1:2" x14ac:dyDescent="0.25">
      <c r="A176" s="26">
        <v>40848.822916666664</v>
      </c>
      <c r="B176" s="25">
        <v>11.37</v>
      </c>
    </row>
    <row r="177" spans="1:2" x14ac:dyDescent="0.25">
      <c r="A177" s="26">
        <v>40848.833333333336</v>
      </c>
      <c r="B177" s="25">
        <v>15.57</v>
      </c>
    </row>
    <row r="178" spans="1:2" x14ac:dyDescent="0.25">
      <c r="A178" s="26">
        <v>40848.84375</v>
      </c>
      <c r="B178" s="25">
        <v>91.32</v>
      </c>
    </row>
    <row r="179" spans="1:2" x14ac:dyDescent="0.25">
      <c r="A179" s="26">
        <v>40848.854166666664</v>
      </c>
      <c r="B179" s="25">
        <v>37.25</v>
      </c>
    </row>
    <row r="180" spans="1:2" x14ac:dyDescent="0.25">
      <c r="A180" s="26">
        <v>40848.864583333336</v>
      </c>
      <c r="B180" s="25">
        <v>75.87</v>
      </c>
    </row>
    <row r="181" spans="1:2" x14ac:dyDescent="0.25">
      <c r="A181" s="26">
        <v>40848.875</v>
      </c>
      <c r="B181" s="25">
        <v>72.03</v>
      </c>
    </row>
    <row r="182" spans="1:2" x14ac:dyDescent="0.25">
      <c r="A182" s="26">
        <v>40848.885416666664</v>
      </c>
      <c r="B182" s="25">
        <v>8.89</v>
      </c>
    </row>
    <row r="183" spans="1:2" x14ac:dyDescent="0.25">
      <c r="A183" s="26">
        <v>40848.895833333336</v>
      </c>
      <c r="B183" s="25">
        <v>89.31</v>
      </c>
    </row>
    <row r="184" spans="1:2" x14ac:dyDescent="0.25">
      <c r="A184" s="26">
        <v>40848.90625</v>
      </c>
      <c r="B184" s="25">
        <v>68.540000000000006</v>
      </c>
    </row>
    <row r="185" spans="1:2" x14ac:dyDescent="0.25">
      <c r="A185" s="26">
        <v>40848.916666666664</v>
      </c>
      <c r="B185" s="25">
        <v>83.11</v>
      </c>
    </row>
    <row r="186" spans="1:2" x14ac:dyDescent="0.25">
      <c r="A186" s="26">
        <v>40848.927083333336</v>
      </c>
      <c r="B186" s="25">
        <v>53</v>
      </c>
    </row>
    <row r="187" spans="1:2" x14ac:dyDescent="0.25">
      <c r="A187" s="26">
        <v>40848.9375</v>
      </c>
      <c r="B187" s="25">
        <v>28.49</v>
      </c>
    </row>
    <row r="188" spans="1:2" x14ac:dyDescent="0.25">
      <c r="A188" s="26">
        <v>40848.947916666664</v>
      </c>
      <c r="B188" s="25">
        <v>1.29</v>
      </c>
    </row>
    <row r="189" spans="1:2" x14ac:dyDescent="0.25">
      <c r="A189" s="26">
        <v>40848.958333333336</v>
      </c>
      <c r="B189" s="25">
        <v>24.3</v>
      </c>
    </row>
    <row r="190" spans="1:2" x14ac:dyDescent="0.25">
      <c r="A190" s="26">
        <v>40848.96875</v>
      </c>
      <c r="B190" s="25">
        <v>58.69</v>
      </c>
    </row>
    <row r="191" spans="1:2" x14ac:dyDescent="0.25">
      <c r="A191" s="26">
        <v>40848.979166666664</v>
      </c>
      <c r="B191" s="25">
        <v>39.51</v>
      </c>
    </row>
    <row r="192" spans="1:2" x14ac:dyDescent="0.25">
      <c r="A192" s="26">
        <v>40848.989583333336</v>
      </c>
      <c r="B192" s="25">
        <v>5.94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2"/>
  <sheetViews>
    <sheetView topLeftCell="A201" workbookViewId="0"/>
  </sheetViews>
  <sheetFormatPr baseColWidth="10" defaultRowHeight="15" x14ac:dyDescent="0.25"/>
  <sheetData>
    <row r="1" spans="1:2" x14ac:dyDescent="0.25">
      <c r="A1" s="20" t="s">
        <v>194</v>
      </c>
      <c r="B1" s="20" t="s">
        <v>195</v>
      </c>
    </row>
    <row r="2" spans="1:2" x14ac:dyDescent="0.25">
      <c r="A2" s="21">
        <v>40544</v>
      </c>
      <c r="B2" s="19">
        <v>76.48</v>
      </c>
    </row>
    <row r="3" spans="1:2" x14ac:dyDescent="0.25">
      <c r="A3" s="21">
        <v>40545</v>
      </c>
      <c r="B3" s="19">
        <v>82.31</v>
      </c>
    </row>
    <row r="4" spans="1:2" x14ac:dyDescent="0.25">
      <c r="A4" s="21">
        <v>40546</v>
      </c>
      <c r="B4" s="19">
        <v>87.43</v>
      </c>
    </row>
    <row r="5" spans="1:2" x14ac:dyDescent="0.25">
      <c r="A5" s="21">
        <v>40547</v>
      </c>
      <c r="B5" s="19">
        <v>85.11</v>
      </c>
    </row>
    <row r="6" spans="1:2" x14ac:dyDescent="0.25">
      <c r="A6" s="21">
        <v>40548</v>
      </c>
      <c r="B6" s="19">
        <v>81.62</v>
      </c>
    </row>
    <row r="7" spans="1:2" x14ac:dyDescent="0.25">
      <c r="A7" s="21">
        <v>40549</v>
      </c>
      <c r="B7" s="19">
        <v>77.819999999999993</v>
      </c>
    </row>
    <row r="8" spans="1:2" x14ac:dyDescent="0.25">
      <c r="A8" s="21">
        <v>40550</v>
      </c>
      <c r="B8" s="19">
        <v>79.05</v>
      </c>
    </row>
    <row r="9" spans="1:2" x14ac:dyDescent="0.25">
      <c r="A9" s="21">
        <v>40551</v>
      </c>
      <c r="B9" s="19">
        <v>75.239999999999995</v>
      </c>
    </row>
    <row r="10" spans="1:2" x14ac:dyDescent="0.25">
      <c r="A10" s="21">
        <v>40552</v>
      </c>
      <c r="B10" s="19">
        <v>72.430000000000007</v>
      </c>
    </row>
    <row r="11" spans="1:2" x14ac:dyDescent="0.25">
      <c r="A11" s="21">
        <v>40553</v>
      </c>
      <c r="B11" s="19">
        <v>72.959999999999994</v>
      </c>
    </row>
    <row r="12" spans="1:2" x14ac:dyDescent="0.25">
      <c r="A12" s="21">
        <v>40554</v>
      </c>
      <c r="B12" s="19">
        <v>71.989999999999995</v>
      </c>
    </row>
    <row r="13" spans="1:2" x14ac:dyDescent="0.25">
      <c r="A13" s="21">
        <v>40555</v>
      </c>
      <c r="B13" s="19">
        <v>71.569999999999993</v>
      </c>
    </row>
    <row r="14" spans="1:2" x14ac:dyDescent="0.25">
      <c r="A14" s="21">
        <v>40556</v>
      </c>
      <c r="B14" s="19">
        <v>71.41</v>
      </c>
    </row>
    <row r="15" spans="1:2" x14ac:dyDescent="0.25">
      <c r="A15" s="21">
        <v>40557</v>
      </c>
      <c r="B15" s="19">
        <v>69.12</v>
      </c>
    </row>
    <row r="16" spans="1:2" x14ac:dyDescent="0.25">
      <c r="A16" s="21">
        <v>40558</v>
      </c>
      <c r="B16" s="19">
        <v>67.13</v>
      </c>
    </row>
    <row r="17" spans="1:2" x14ac:dyDescent="0.25">
      <c r="A17" s="21">
        <v>40559</v>
      </c>
      <c r="B17" s="19">
        <v>65.83</v>
      </c>
    </row>
    <row r="18" spans="1:2" x14ac:dyDescent="0.25">
      <c r="A18" s="21">
        <v>40560</v>
      </c>
      <c r="B18" s="19">
        <v>66.19</v>
      </c>
    </row>
    <row r="19" spans="1:2" x14ac:dyDescent="0.25">
      <c r="A19" s="21">
        <v>40561</v>
      </c>
      <c r="B19" s="19">
        <v>65.680000000000007</v>
      </c>
    </row>
    <row r="20" spans="1:2" x14ac:dyDescent="0.25">
      <c r="A20" s="21">
        <v>40562</v>
      </c>
      <c r="B20" s="19">
        <v>64.930000000000007</v>
      </c>
    </row>
    <row r="21" spans="1:2" x14ac:dyDescent="0.25">
      <c r="A21" s="21">
        <v>40563</v>
      </c>
      <c r="B21" s="19">
        <v>64.45</v>
      </c>
    </row>
    <row r="22" spans="1:2" x14ac:dyDescent="0.25">
      <c r="A22" s="21">
        <v>40564</v>
      </c>
      <c r="B22" s="19">
        <v>63.88</v>
      </c>
    </row>
    <row r="23" spans="1:2" x14ac:dyDescent="0.25">
      <c r="A23" s="21">
        <v>40565</v>
      </c>
      <c r="B23" s="19">
        <v>62</v>
      </c>
    </row>
    <row r="24" spans="1:2" x14ac:dyDescent="0.25">
      <c r="A24" s="21">
        <v>40566</v>
      </c>
      <c r="B24" s="19">
        <v>61.69</v>
      </c>
    </row>
    <row r="25" spans="1:2" x14ac:dyDescent="0.25">
      <c r="A25" s="21">
        <v>40567</v>
      </c>
      <c r="B25" s="19">
        <v>63.56</v>
      </c>
    </row>
    <row r="26" spans="1:2" x14ac:dyDescent="0.25">
      <c r="A26" s="21">
        <v>40568</v>
      </c>
      <c r="B26" s="19">
        <v>62.52</v>
      </c>
    </row>
    <row r="27" spans="1:2" x14ac:dyDescent="0.25">
      <c r="A27" s="21">
        <v>40569</v>
      </c>
      <c r="B27" s="19">
        <v>64.25</v>
      </c>
    </row>
    <row r="28" spans="1:2" x14ac:dyDescent="0.25">
      <c r="A28" s="21">
        <v>40570</v>
      </c>
      <c r="B28" s="19">
        <v>64.17</v>
      </c>
    </row>
    <row r="29" spans="1:2" x14ac:dyDescent="0.25">
      <c r="A29" s="21">
        <v>40571</v>
      </c>
      <c r="B29" s="19">
        <v>62.89</v>
      </c>
    </row>
    <row r="30" spans="1:2" x14ac:dyDescent="0.25">
      <c r="A30" s="21">
        <v>40572</v>
      </c>
      <c r="B30" s="19">
        <v>60.55</v>
      </c>
    </row>
    <row r="31" spans="1:2" x14ac:dyDescent="0.25">
      <c r="A31" s="21">
        <v>40573</v>
      </c>
      <c r="B31" s="19">
        <v>61.14</v>
      </c>
    </row>
    <row r="32" spans="1:2" x14ac:dyDescent="0.25">
      <c r="A32" s="21">
        <v>40574</v>
      </c>
      <c r="B32" s="19">
        <v>62.75</v>
      </c>
    </row>
    <row r="33" spans="1:2" x14ac:dyDescent="0.25">
      <c r="A33" s="21">
        <v>40575</v>
      </c>
      <c r="B33" s="19">
        <v>60.92</v>
      </c>
    </row>
    <row r="34" spans="1:2" x14ac:dyDescent="0.25">
      <c r="A34" s="21">
        <v>40576</v>
      </c>
      <c r="B34" s="19">
        <v>59.83</v>
      </c>
    </row>
    <row r="35" spans="1:2" x14ac:dyDescent="0.25">
      <c r="A35" s="21">
        <v>40577</v>
      </c>
      <c r="B35" s="19">
        <v>58.81</v>
      </c>
    </row>
    <row r="36" spans="1:2" x14ac:dyDescent="0.25">
      <c r="A36" s="21">
        <v>40578</v>
      </c>
      <c r="B36" s="19">
        <v>58.86</v>
      </c>
    </row>
    <row r="37" spans="1:2" x14ac:dyDescent="0.25">
      <c r="A37" s="21">
        <v>40579</v>
      </c>
      <c r="B37" s="19">
        <v>59.81</v>
      </c>
    </row>
    <row r="38" spans="1:2" x14ac:dyDescent="0.25">
      <c r="A38" s="21">
        <v>40580</v>
      </c>
      <c r="B38" s="19">
        <v>61.7</v>
      </c>
    </row>
    <row r="39" spans="1:2" x14ac:dyDescent="0.25">
      <c r="A39" s="21">
        <v>40581</v>
      </c>
      <c r="B39" s="19">
        <v>62.56</v>
      </c>
    </row>
    <row r="40" spans="1:2" x14ac:dyDescent="0.25">
      <c r="A40" s="21">
        <v>40582</v>
      </c>
      <c r="B40" s="19">
        <v>63.18</v>
      </c>
    </row>
    <row r="41" spans="1:2" x14ac:dyDescent="0.25">
      <c r="A41" s="21">
        <v>40583</v>
      </c>
      <c r="B41" s="19">
        <v>64.290000000000006</v>
      </c>
    </row>
    <row r="42" spans="1:2" x14ac:dyDescent="0.25">
      <c r="A42" s="21">
        <v>40584</v>
      </c>
      <c r="B42" s="19">
        <v>63.93</v>
      </c>
    </row>
    <row r="43" spans="1:2" x14ac:dyDescent="0.25">
      <c r="A43" s="21">
        <v>40585</v>
      </c>
      <c r="B43" s="19">
        <v>63.05</v>
      </c>
    </row>
    <row r="44" spans="1:2" x14ac:dyDescent="0.25">
      <c r="A44" s="21">
        <v>40586</v>
      </c>
      <c r="B44" s="19">
        <v>63.64</v>
      </c>
    </row>
    <row r="45" spans="1:2" x14ac:dyDescent="0.25">
      <c r="A45" s="21">
        <v>40587</v>
      </c>
      <c r="B45" s="19">
        <v>64.12</v>
      </c>
    </row>
    <row r="46" spans="1:2" x14ac:dyDescent="0.25">
      <c r="A46" s="21">
        <v>40588</v>
      </c>
      <c r="B46" s="19">
        <v>65.23</v>
      </c>
    </row>
    <row r="47" spans="1:2" x14ac:dyDescent="0.25">
      <c r="A47" s="21">
        <v>40589</v>
      </c>
      <c r="B47" s="19">
        <v>65.97</v>
      </c>
    </row>
    <row r="48" spans="1:2" x14ac:dyDescent="0.25">
      <c r="A48" s="21">
        <v>40590</v>
      </c>
      <c r="B48" s="19">
        <v>65.92</v>
      </c>
    </row>
    <row r="49" spans="1:2" x14ac:dyDescent="0.25">
      <c r="A49" s="21">
        <v>40591</v>
      </c>
      <c r="B49" s="19">
        <v>66.489999999999995</v>
      </c>
    </row>
    <row r="50" spans="1:2" x14ac:dyDescent="0.25">
      <c r="A50" s="21">
        <v>40592</v>
      </c>
      <c r="B50" s="19">
        <v>66.55</v>
      </c>
    </row>
    <row r="51" spans="1:2" x14ac:dyDescent="0.25">
      <c r="A51" s="21">
        <v>40593</v>
      </c>
      <c r="B51" s="19">
        <v>65.91</v>
      </c>
    </row>
    <row r="52" spans="1:2" x14ac:dyDescent="0.25">
      <c r="A52" s="21">
        <v>40594</v>
      </c>
      <c r="B52" s="19">
        <v>66.27</v>
      </c>
    </row>
    <row r="53" spans="1:2" x14ac:dyDescent="0.25">
      <c r="A53" s="21">
        <v>40595</v>
      </c>
      <c r="B53" s="19">
        <v>68.36</v>
      </c>
    </row>
    <row r="54" spans="1:2" x14ac:dyDescent="0.25">
      <c r="A54" s="21">
        <v>40596</v>
      </c>
      <c r="B54" s="19">
        <v>67.94</v>
      </c>
    </row>
    <row r="55" spans="1:2" x14ac:dyDescent="0.25">
      <c r="A55" s="21">
        <v>40597</v>
      </c>
      <c r="B55" s="19">
        <v>68.760000000000005</v>
      </c>
    </row>
    <row r="56" spans="1:2" x14ac:dyDescent="0.25">
      <c r="A56" s="21">
        <v>40598</v>
      </c>
      <c r="B56" s="19">
        <v>68.959999999999994</v>
      </c>
    </row>
    <row r="57" spans="1:2" x14ac:dyDescent="0.25">
      <c r="A57" s="21">
        <v>40599</v>
      </c>
      <c r="B57" s="19">
        <v>67.349999999999994</v>
      </c>
    </row>
    <row r="58" spans="1:2" x14ac:dyDescent="0.25">
      <c r="A58" s="21">
        <v>40600</v>
      </c>
      <c r="B58" s="19">
        <v>64.77</v>
      </c>
    </row>
    <row r="59" spans="1:2" x14ac:dyDescent="0.25">
      <c r="A59" s="21">
        <v>40601</v>
      </c>
      <c r="B59" s="19">
        <v>64.64</v>
      </c>
    </row>
    <row r="60" spans="1:2" x14ac:dyDescent="0.25">
      <c r="A60" s="21">
        <v>40602</v>
      </c>
      <c r="B60" s="19">
        <v>67.180000000000007</v>
      </c>
    </row>
    <row r="61" spans="1:2" x14ac:dyDescent="0.25">
      <c r="A61" s="21">
        <v>40603</v>
      </c>
      <c r="B61" s="19">
        <v>66.36</v>
      </c>
    </row>
    <row r="62" spans="1:2" x14ac:dyDescent="0.25">
      <c r="A62" s="21">
        <v>40604</v>
      </c>
      <c r="B62" s="19">
        <v>65.47</v>
      </c>
    </row>
    <row r="63" spans="1:2" x14ac:dyDescent="0.25">
      <c r="A63" s="21">
        <v>40605</v>
      </c>
      <c r="B63" s="19">
        <v>64.69</v>
      </c>
    </row>
    <row r="64" spans="1:2" x14ac:dyDescent="0.25">
      <c r="A64" s="21">
        <v>40606</v>
      </c>
      <c r="B64" s="19">
        <v>64.05</v>
      </c>
    </row>
    <row r="65" spans="1:2" x14ac:dyDescent="0.25">
      <c r="A65" s="21">
        <v>40607</v>
      </c>
      <c r="B65" s="19">
        <v>62.44</v>
      </c>
    </row>
    <row r="66" spans="1:2" x14ac:dyDescent="0.25">
      <c r="A66" s="21">
        <v>40608</v>
      </c>
      <c r="B66" s="19">
        <v>63.05</v>
      </c>
    </row>
    <row r="67" spans="1:2" x14ac:dyDescent="0.25">
      <c r="A67" s="21">
        <v>40609</v>
      </c>
      <c r="B67" s="19">
        <v>63.75</v>
      </c>
    </row>
    <row r="68" spans="1:2" x14ac:dyDescent="0.25">
      <c r="A68" s="21">
        <v>40610</v>
      </c>
      <c r="B68" s="19">
        <v>62.72</v>
      </c>
    </row>
    <row r="69" spans="1:2" x14ac:dyDescent="0.25">
      <c r="A69" s="21">
        <v>40611</v>
      </c>
      <c r="B69" s="19">
        <v>62.7</v>
      </c>
    </row>
    <row r="70" spans="1:2" x14ac:dyDescent="0.25">
      <c r="A70" s="21">
        <v>40612</v>
      </c>
      <c r="B70" s="19">
        <v>61.59</v>
      </c>
    </row>
    <row r="71" spans="1:2" x14ac:dyDescent="0.25">
      <c r="A71" s="21">
        <v>40613</v>
      </c>
      <c r="B71" s="19">
        <v>62.13</v>
      </c>
    </row>
    <row r="72" spans="1:2" x14ac:dyDescent="0.25">
      <c r="A72" s="21">
        <v>40614</v>
      </c>
      <c r="B72" s="19">
        <v>61.72</v>
      </c>
    </row>
    <row r="73" spans="1:2" x14ac:dyDescent="0.25">
      <c r="A73" s="21">
        <v>40615</v>
      </c>
      <c r="B73" s="19">
        <v>61.89</v>
      </c>
    </row>
    <row r="74" spans="1:2" x14ac:dyDescent="0.25">
      <c r="A74" s="21">
        <v>40616</v>
      </c>
      <c r="B74" s="19">
        <v>63.98</v>
      </c>
    </row>
    <row r="75" spans="1:2" x14ac:dyDescent="0.25">
      <c r="A75" s="21">
        <v>40617</v>
      </c>
      <c r="B75" s="19">
        <v>63.23</v>
      </c>
    </row>
    <row r="76" spans="1:2" x14ac:dyDescent="0.25">
      <c r="A76" s="21">
        <v>40618</v>
      </c>
      <c r="B76" s="19">
        <v>65.319999999999993</v>
      </c>
    </row>
    <row r="77" spans="1:2" x14ac:dyDescent="0.25">
      <c r="A77" s="21">
        <v>40619</v>
      </c>
      <c r="B77" s="19">
        <v>67.83</v>
      </c>
    </row>
    <row r="78" spans="1:2" x14ac:dyDescent="0.25">
      <c r="A78" s="21">
        <v>40620</v>
      </c>
      <c r="B78" s="19">
        <v>68.56</v>
      </c>
    </row>
    <row r="79" spans="1:2" x14ac:dyDescent="0.25">
      <c r="A79" s="21">
        <v>40621</v>
      </c>
      <c r="B79" s="19">
        <v>67.41</v>
      </c>
    </row>
    <row r="80" spans="1:2" x14ac:dyDescent="0.25">
      <c r="A80" s="21">
        <v>40622</v>
      </c>
      <c r="B80" s="19">
        <v>66.83</v>
      </c>
    </row>
    <row r="81" spans="1:2" x14ac:dyDescent="0.25">
      <c r="A81" s="21">
        <v>40623</v>
      </c>
      <c r="B81" s="19">
        <v>66.58</v>
      </c>
    </row>
    <row r="82" spans="1:2" x14ac:dyDescent="0.25">
      <c r="A82" s="21">
        <v>40624</v>
      </c>
      <c r="B82" s="19">
        <v>65.3</v>
      </c>
    </row>
    <row r="83" spans="1:2" x14ac:dyDescent="0.25">
      <c r="A83" s="21">
        <v>40625</v>
      </c>
      <c r="B83" s="19">
        <v>63.97</v>
      </c>
    </row>
    <row r="84" spans="1:2" x14ac:dyDescent="0.25">
      <c r="A84" s="21">
        <v>40626</v>
      </c>
      <c r="B84" s="19">
        <v>63.23</v>
      </c>
    </row>
    <row r="85" spans="1:2" x14ac:dyDescent="0.25">
      <c r="A85" s="21">
        <v>40627</v>
      </c>
      <c r="B85" s="19">
        <v>63.87</v>
      </c>
    </row>
    <row r="86" spans="1:2" x14ac:dyDescent="0.25">
      <c r="A86" s="21">
        <v>40628</v>
      </c>
      <c r="B86" s="19">
        <v>63.6</v>
      </c>
    </row>
    <row r="87" spans="1:2" x14ac:dyDescent="0.25">
      <c r="A87" s="21">
        <v>40629</v>
      </c>
      <c r="B87" s="19">
        <v>62.85</v>
      </c>
    </row>
    <row r="88" spans="1:2" x14ac:dyDescent="0.25">
      <c r="A88" s="21">
        <v>40630</v>
      </c>
      <c r="B88" s="19">
        <v>64.540000000000006</v>
      </c>
    </row>
    <row r="89" spans="1:2" x14ac:dyDescent="0.25">
      <c r="A89" s="21">
        <v>40631</v>
      </c>
      <c r="B89" s="19">
        <v>63.95</v>
      </c>
    </row>
    <row r="90" spans="1:2" x14ac:dyDescent="0.25">
      <c r="A90" s="21">
        <v>40632</v>
      </c>
      <c r="B90" s="19">
        <v>64.430000000000007</v>
      </c>
    </row>
    <row r="91" spans="1:2" x14ac:dyDescent="0.25">
      <c r="A91" s="21">
        <v>40633</v>
      </c>
      <c r="B91" s="19">
        <v>62.7</v>
      </c>
    </row>
    <row r="92" spans="1:2" x14ac:dyDescent="0.25">
      <c r="A92" s="21">
        <v>40634</v>
      </c>
      <c r="B92" s="19">
        <v>62</v>
      </c>
    </row>
    <row r="93" spans="1:2" x14ac:dyDescent="0.25">
      <c r="A93" s="21">
        <v>40635</v>
      </c>
      <c r="B93" s="19">
        <v>61.74</v>
      </c>
    </row>
    <row r="94" spans="1:2" x14ac:dyDescent="0.25">
      <c r="A94" s="21">
        <v>40636</v>
      </c>
      <c r="B94" s="19">
        <v>61.13</v>
      </c>
    </row>
    <row r="95" spans="1:2" x14ac:dyDescent="0.25">
      <c r="A95" s="21">
        <v>40637</v>
      </c>
      <c r="B95" s="19">
        <v>63.55</v>
      </c>
    </row>
    <row r="96" spans="1:2" x14ac:dyDescent="0.25">
      <c r="A96" s="21">
        <v>40638</v>
      </c>
      <c r="B96" s="19">
        <v>60.46</v>
      </c>
    </row>
    <row r="97" spans="1:2" x14ac:dyDescent="0.25">
      <c r="A97" s="21">
        <v>40639</v>
      </c>
      <c r="B97" s="19">
        <v>58.67</v>
      </c>
    </row>
    <row r="98" spans="1:2" x14ac:dyDescent="0.25">
      <c r="A98" s="21">
        <v>40640</v>
      </c>
      <c r="B98" s="19">
        <v>56.78</v>
      </c>
    </row>
    <row r="99" spans="1:2" x14ac:dyDescent="0.25">
      <c r="A99" s="21">
        <v>40641</v>
      </c>
      <c r="B99" s="19">
        <v>54.89</v>
      </c>
    </row>
    <row r="100" spans="1:2" x14ac:dyDescent="0.25">
      <c r="A100" s="21">
        <v>40642</v>
      </c>
      <c r="B100" s="19">
        <v>53.29</v>
      </c>
    </row>
    <row r="101" spans="1:2" x14ac:dyDescent="0.25">
      <c r="A101" s="21">
        <v>40643</v>
      </c>
      <c r="B101" s="19">
        <v>54.65</v>
      </c>
    </row>
    <row r="102" spans="1:2" x14ac:dyDescent="0.25">
      <c r="A102" s="21">
        <v>40644</v>
      </c>
      <c r="B102" s="19">
        <v>57.87</v>
      </c>
    </row>
    <row r="103" spans="1:2" x14ac:dyDescent="0.25">
      <c r="A103" s="21">
        <v>40645</v>
      </c>
      <c r="B103" s="19">
        <v>56.65</v>
      </c>
    </row>
    <row r="104" spans="1:2" x14ac:dyDescent="0.25">
      <c r="A104" s="21">
        <v>40646</v>
      </c>
      <c r="B104" s="19">
        <v>57.05</v>
      </c>
    </row>
    <row r="105" spans="1:2" x14ac:dyDescent="0.25">
      <c r="A105" s="21">
        <v>40647</v>
      </c>
      <c r="B105" s="19">
        <v>57.87</v>
      </c>
    </row>
    <row r="106" spans="1:2" x14ac:dyDescent="0.25">
      <c r="A106" s="21">
        <v>40648</v>
      </c>
      <c r="B106" s="19">
        <v>56.87</v>
      </c>
    </row>
    <row r="107" spans="1:2" x14ac:dyDescent="0.25">
      <c r="A107" s="21">
        <v>40649</v>
      </c>
      <c r="B107" s="19">
        <v>53.54</v>
      </c>
    </row>
    <row r="108" spans="1:2" x14ac:dyDescent="0.25">
      <c r="A108" s="21">
        <v>40650</v>
      </c>
      <c r="B108" s="19">
        <v>50.1</v>
      </c>
    </row>
    <row r="109" spans="1:2" x14ac:dyDescent="0.25">
      <c r="A109" s="21">
        <v>40651</v>
      </c>
      <c r="B109" s="19">
        <v>55.31</v>
      </c>
    </row>
    <row r="110" spans="1:2" x14ac:dyDescent="0.25">
      <c r="A110" s="21">
        <v>40652</v>
      </c>
      <c r="B110" s="19">
        <v>55.34</v>
      </c>
    </row>
    <row r="111" spans="1:2" x14ac:dyDescent="0.25">
      <c r="A111" s="21">
        <v>40653</v>
      </c>
      <c r="B111" s="19">
        <v>53.62</v>
      </c>
    </row>
    <row r="112" spans="1:2" x14ac:dyDescent="0.25">
      <c r="A112" s="21">
        <v>40654</v>
      </c>
      <c r="B112" s="19">
        <v>51.75</v>
      </c>
    </row>
    <row r="113" spans="1:2" x14ac:dyDescent="0.25">
      <c r="A113" s="21">
        <v>40655</v>
      </c>
      <c r="B113" s="19">
        <v>49.09</v>
      </c>
    </row>
    <row r="114" spans="1:2" x14ac:dyDescent="0.25">
      <c r="A114" s="21">
        <v>40656</v>
      </c>
      <c r="B114" s="19">
        <v>47.68</v>
      </c>
    </row>
    <row r="115" spans="1:2" x14ac:dyDescent="0.25">
      <c r="A115" s="21">
        <v>40657</v>
      </c>
      <c r="B115" s="19">
        <v>33.630000000000003</v>
      </c>
    </row>
    <row r="116" spans="1:2" x14ac:dyDescent="0.25">
      <c r="A116" s="21">
        <v>40658</v>
      </c>
      <c r="B116" s="19">
        <v>36.17</v>
      </c>
    </row>
    <row r="117" spans="1:2" x14ac:dyDescent="0.25">
      <c r="A117" s="21">
        <v>40659</v>
      </c>
      <c r="B117" s="19">
        <v>51.3</v>
      </c>
    </row>
    <row r="118" spans="1:2" x14ac:dyDescent="0.25">
      <c r="A118" s="21">
        <v>40660</v>
      </c>
      <c r="B118" s="19">
        <v>53.64</v>
      </c>
    </row>
    <row r="119" spans="1:2" x14ac:dyDescent="0.25">
      <c r="A119" s="21">
        <v>40661</v>
      </c>
      <c r="B119" s="19">
        <v>52.79</v>
      </c>
    </row>
    <row r="120" spans="1:2" x14ac:dyDescent="0.25">
      <c r="A120" s="21">
        <v>40662</v>
      </c>
      <c r="B120" s="19">
        <v>50.84</v>
      </c>
    </row>
    <row r="121" spans="1:2" x14ac:dyDescent="0.25">
      <c r="A121" s="21">
        <v>40663</v>
      </c>
      <c r="B121" s="19">
        <v>47.05</v>
      </c>
    </row>
    <row r="122" spans="1:2" x14ac:dyDescent="0.25">
      <c r="A122" s="21">
        <v>40664</v>
      </c>
      <c r="B122" s="19">
        <v>46.32</v>
      </c>
    </row>
    <row r="123" spans="1:2" x14ac:dyDescent="0.25">
      <c r="A123" s="21">
        <v>40665</v>
      </c>
      <c r="B123" s="19">
        <v>55.88</v>
      </c>
    </row>
    <row r="124" spans="1:2" x14ac:dyDescent="0.25">
      <c r="A124" s="21">
        <v>40666</v>
      </c>
      <c r="B124" s="19">
        <v>58.32</v>
      </c>
    </row>
    <row r="125" spans="1:2" x14ac:dyDescent="0.25">
      <c r="A125" s="21">
        <v>40667</v>
      </c>
      <c r="B125" s="19">
        <v>59.13</v>
      </c>
    </row>
    <row r="126" spans="1:2" x14ac:dyDescent="0.25">
      <c r="A126" s="21">
        <v>40668</v>
      </c>
      <c r="B126" s="19">
        <v>59.73</v>
      </c>
    </row>
    <row r="127" spans="1:2" x14ac:dyDescent="0.25">
      <c r="A127" s="21">
        <v>40669</v>
      </c>
      <c r="B127" s="19">
        <v>58.31</v>
      </c>
    </row>
    <row r="128" spans="1:2" x14ac:dyDescent="0.25">
      <c r="A128" s="21">
        <v>40670</v>
      </c>
      <c r="B128" s="19">
        <v>54.68</v>
      </c>
    </row>
    <row r="129" spans="1:2" x14ac:dyDescent="0.25">
      <c r="A129" s="21">
        <v>40671</v>
      </c>
      <c r="B129" s="19">
        <v>52.94</v>
      </c>
    </row>
    <row r="130" spans="1:2" x14ac:dyDescent="0.25">
      <c r="A130" s="21">
        <v>40672</v>
      </c>
      <c r="B130" s="19">
        <v>55.98</v>
      </c>
    </row>
    <row r="131" spans="1:2" x14ac:dyDescent="0.25">
      <c r="A131" s="21">
        <v>40673</v>
      </c>
      <c r="B131" s="19">
        <v>56.29</v>
      </c>
    </row>
    <row r="132" spans="1:2" x14ac:dyDescent="0.25">
      <c r="A132" s="21">
        <v>40674</v>
      </c>
      <c r="B132" s="19">
        <v>57.56</v>
      </c>
    </row>
    <row r="133" spans="1:2" x14ac:dyDescent="0.25">
      <c r="A133" s="21">
        <v>40675</v>
      </c>
      <c r="B133" s="19">
        <v>57.71</v>
      </c>
    </row>
    <row r="134" spans="1:2" x14ac:dyDescent="0.25">
      <c r="A134" s="21">
        <v>40676</v>
      </c>
      <c r="B134" s="19">
        <v>56.55</v>
      </c>
    </row>
    <row r="135" spans="1:2" x14ac:dyDescent="0.25">
      <c r="A135" s="21">
        <v>40677</v>
      </c>
      <c r="B135" s="19">
        <v>55.43</v>
      </c>
    </row>
    <row r="136" spans="1:2" x14ac:dyDescent="0.25">
      <c r="A136" s="21">
        <v>40678</v>
      </c>
      <c r="B136" s="19">
        <v>54.04</v>
      </c>
    </row>
    <row r="137" spans="1:2" x14ac:dyDescent="0.25">
      <c r="A137" s="21">
        <v>40679</v>
      </c>
      <c r="B137" s="19">
        <v>55.55</v>
      </c>
    </row>
    <row r="138" spans="1:2" x14ac:dyDescent="0.25">
      <c r="A138" s="21">
        <v>40680</v>
      </c>
      <c r="B138" s="19">
        <v>54.15</v>
      </c>
    </row>
    <row r="139" spans="1:2" x14ac:dyDescent="0.25">
      <c r="A139" s="21">
        <v>40681</v>
      </c>
      <c r="B139" s="19">
        <v>54.82</v>
      </c>
    </row>
    <row r="140" spans="1:2" x14ac:dyDescent="0.25">
      <c r="A140" s="21">
        <v>40682</v>
      </c>
      <c r="B140" s="19">
        <v>53.75</v>
      </c>
    </row>
    <row r="141" spans="1:2" x14ac:dyDescent="0.25">
      <c r="A141" s="21">
        <v>40683</v>
      </c>
      <c r="B141" s="19">
        <v>53.89</v>
      </c>
    </row>
    <row r="142" spans="1:2" x14ac:dyDescent="0.25">
      <c r="A142" s="21">
        <v>40684</v>
      </c>
      <c r="B142" s="19">
        <v>53.19</v>
      </c>
    </row>
    <row r="143" spans="1:2" x14ac:dyDescent="0.25">
      <c r="A143" s="21">
        <v>40685</v>
      </c>
      <c r="B143" s="19">
        <v>52.51</v>
      </c>
    </row>
    <row r="144" spans="1:2" x14ac:dyDescent="0.25">
      <c r="A144" s="21">
        <v>40686</v>
      </c>
      <c r="B144" s="19">
        <v>53.53</v>
      </c>
    </row>
    <row r="145" spans="1:2" x14ac:dyDescent="0.25">
      <c r="A145" s="21">
        <v>40687</v>
      </c>
      <c r="B145" s="19">
        <v>52.06</v>
      </c>
    </row>
    <row r="146" spans="1:2" x14ac:dyDescent="0.25">
      <c r="A146" s="21">
        <v>40688</v>
      </c>
      <c r="B146" s="19">
        <v>53.12</v>
      </c>
    </row>
    <row r="147" spans="1:2" x14ac:dyDescent="0.25">
      <c r="A147" s="21">
        <v>40689</v>
      </c>
      <c r="B147" s="19">
        <v>53.52</v>
      </c>
    </row>
    <row r="148" spans="1:2" x14ac:dyDescent="0.25">
      <c r="A148" s="21">
        <v>40690</v>
      </c>
      <c r="B148" s="19">
        <v>52.72</v>
      </c>
    </row>
    <row r="149" spans="1:2" x14ac:dyDescent="0.25">
      <c r="A149" s="21">
        <v>40691</v>
      </c>
      <c r="B149" s="19">
        <v>51.22</v>
      </c>
    </row>
    <row r="150" spans="1:2" x14ac:dyDescent="0.25">
      <c r="A150" s="21">
        <v>40692</v>
      </c>
      <c r="B150" s="19">
        <v>48.2</v>
      </c>
    </row>
    <row r="151" spans="1:2" x14ac:dyDescent="0.25">
      <c r="A151" s="21">
        <v>40693</v>
      </c>
      <c r="B151" s="19">
        <v>53.19</v>
      </c>
    </row>
    <row r="152" spans="1:2" x14ac:dyDescent="0.25">
      <c r="A152" s="21">
        <v>40694</v>
      </c>
      <c r="B152" s="19">
        <v>55.02</v>
      </c>
    </row>
    <row r="153" spans="1:2" x14ac:dyDescent="0.25">
      <c r="A153" s="21">
        <v>40695</v>
      </c>
      <c r="B153" s="19">
        <v>54.67</v>
      </c>
    </row>
    <row r="154" spans="1:2" x14ac:dyDescent="0.25">
      <c r="A154" s="21">
        <v>40696</v>
      </c>
      <c r="B154" s="19">
        <v>51.86</v>
      </c>
    </row>
    <row r="155" spans="1:2" x14ac:dyDescent="0.25">
      <c r="A155" s="21">
        <v>40697</v>
      </c>
      <c r="B155" s="19">
        <v>52.79</v>
      </c>
    </row>
    <row r="156" spans="1:2" x14ac:dyDescent="0.25">
      <c r="A156" s="21">
        <v>40698</v>
      </c>
      <c r="B156" s="19">
        <v>50.49</v>
      </c>
    </row>
    <row r="157" spans="1:2" x14ac:dyDescent="0.25">
      <c r="A157" s="21">
        <v>40699</v>
      </c>
      <c r="B157" s="19">
        <v>48.78</v>
      </c>
    </row>
    <row r="158" spans="1:2" x14ac:dyDescent="0.25">
      <c r="A158" s="21">
        <v>40700</v>
      </c>
      <c r="B158" s="19">
        <v>51.59</v>
      </c>
    </row>
    <row r="159" spans="1:2" x14ac:dyDescent="0.25">
      <c r="A159" s="21">
        <v>40701</v>
      </c>
      <c r="B159" s="19">
        <v>56.2</v>
      </c>
    </row>
    <row r="160" spans="1:2" x14ac:dyDescent="0.25">
      <c r="A160" s="21">
        <v>40702</v>
      </c>
      <c r="B160" s="19">
        <v>54.83</v>
      </c>
    </row>
    <row r="161" spans="1:2" x14ac:dyDescent="0.25">
      <c r="A161" s="21">
        <v>40703</v>
      </c>
      <c r="B161" s="19">
        <v>52.38</v>
      </c>
    </row>
    <row r="162" spans="1:2" x14ac:dyDescent="0.25">
      <c r="A162" s="21">
        <v>40704</v>
      </c>
      <c r="B162" s="19">
        <v>52.6</v>
      </c>
    </row>
    <row r="163" spans="1:2" x14ac:dyDescent="0.25">
      <c r="A163" s="21">
        <v>40705</v>
      </c>
      <c r="B163" s="19">
        <v>50.4</v>
      </c>
    </row>
    <row r="164" spans="1:2" x14ac:dyDescent="0.25">
      <c r="A164" s="21">
        <v>40706</v>
      </c>
      <c r="B164" s="19">
        <v>47.86</v>
      </c>
    </row>
    <row r="165" spans="1:2" x14ac:dyDescent="0.25">
      <c r="A165" s="21">
        <v>40707</v>
      </c>
      <c r="B165" s="19">
        <v>49.92</v>
      </c>
    </row>
    <row r="166" spans="1:2" x14ac:dyDescent="0.25">
      <c r="A166" s="21">
        <v>40708</v>
      </c>
      <c r="B166" s="19">
        <v>53.5</v>
      </c>
    </row>
    <row r="167" spans="1:2" x14ac:dyDescent="0.25">
      <c r="A167" s="21">
        <v>40709</v>
      </c>
      <c r="B167" s="19">
        <v>53.83</v>
      </c>
    </row>
    <row r="168" spans="1:2" x14ac:dyDescent="0.25">
      <c r="A168" s="21">
        <v>40710</v>
      </c>
      <c r="B168" s="19">
        <v>53</v>
      </c>
    </row>
    <row r="169" spans="1:2" x14ac:dyDescent="0.25">
      <c r="A169" s="21">
        <v>40711</v>
      </c>
      <c r="B169" s="19">
        <v>50.97</v>
      </c>
    </row>
    <row r="170" spans="1:2" x14ac:dyDescent="0.25">
      <c r="A170" s="21">
        <v>40712</v>
      </c>
      <c r="B170" s="19">
        <v>46.24</v>
      </c>
    </row>
    <row r="171" spans="1:2" x14ac:dyDescent="0.25">
      <c r="A171" s="21">
        <v>40713</v>
      </c>
      <c r="B171" s="19">
        <v>32.020000000000003</v>
      </c>
    </row>
    <row r="172" spans="1:2" x14ac:dyDescent="0.25">
      <c r="A172" s="21">
        <v>40714</v>
      </c>
      <c r="B172" s="19">
        <v>42.87</v>
      </c>
    </row>
    <row r="173" spans="1:2" x14ac:dyDescent="0.25">
      <c r="A173" s="21">
        <v>40715</v>
      </c>
      <c r="B173" s="19">
        <v>50.17</v>
      </c>
    </row>
    <row r="174" spans="1:2" x14ac:dyDescent="0.25">
      <c r="A174" s="21">
        <v>40716</v>
      </c>
      <c r="B174" s="19">
        <v>50.03</v>
      </c>
    </row>
    <row r="175" spans="1:2" x14ac:dyDescent="0.25">
      <c r="A175" s="21">
        <v>40717</v>
      </c>
      <c r="B175" s="19">
        <v>43.01</v>
      </c>
    </row>
    <row r="176" spans="1:2" x14ac:dyDescent="0.25">
      <c r="A176" s="21">
        <v>40718</v>
      </c>
      <c r="B176" s="19">
        <v>42.32</v>
      </c>
    </row>
    <row r="177" spans="1:2" x14ac:dyDescent="0.25">
      <c r="A177" s="21">
        <v>40719</v>
      </c>
      <c r="B177" s="19">
        <v>39.35</v>
      </c>
    </row>
    <row r="178" spans="1:2" x14ac:dyDescent="0.25">
      <c r="A178" s="21">
        <v>40720</v>
      </c>
      <c r="B178" s="19">
        <v>39.5</v>
      </c>
    </row>
    <row r="179" spans="1:2" x14ac:dyDescent="0.25">
      <c r="A179" s="21">
        <v>40721</v>
      </c>
      <c r="B179" s="19">
        <v>47.49</v>
      </c>
    </row>
    <row r="180" spans="1:2" x14ac:dyDescent="0.25">
      <c r="A180" s="21">
        <v>40722</v>
      </c>
      <c r="B180" s="19">
        <v>44.97</v>
      </c>
    </row>
    <row r="181" spans="1:2" x14ac:dyDescent="0.25">
      <c r="A181" s="21">
        <v>40723</v>
      </c>
      <c r="B181" s="19">
        <v>45.33</v>
      </c>
    </row>
    <row r="182" spans="1:2" x14ac:dyDescent="0.25">
      <c r="A182" s="21">
        <v>40724</v>
      </c>
      <c r="B182" s="19">
        <v>43.1</v>
      </c>
    </row>
    <row r="183" spans="1:2" x14ac:dyDescent="0.25">
      <c r="A183" s="21">
        <v>40725</v>
      </c>
      <c r="B183" s="19">
        <v>40.06</v>
      </c>
    </row>
    <row r="184" spans="1:2" x14ac:dyDescent="0.25">
      <c r="A184" s="21">
        <v>40726</v>
      </c>
      <c r="B184" s="19">
        <v>36.46</v>
      </c>
    </row>
    <row r="185" spans="1:2" x14ac:dyDescent="0.25">
      <c r="A185" s="21">
        <v>40727</v>
      </c>
      <c r="B185" s="19">
        <v>28.98</v>
      </c>
    </row>
    <row r="186" spans="1:2" x14ac:dyDescent="0.25">
      <c r="A186" s="21">
        <v>40728</v>
      </c>
      <c r="B186" s="19">
        <v>43.12</v>
      </c>
    </row>
    <row r="187" spans="1:2" x14ac:dyDescent="0.25">
      <c r="A187" s="21">
        <v>40729</v>
      </c>
      <c r="B187" s="19">
        <v>44.21</v>
      </c>
    </row>
    <row r="188" spans="1:2" x14ac:dyDescent="0.25">
      <c r="A188" s="21">
        <v>40730</v>
      </c>
      <c r="B188" s="19">
        <v>43.86</v>
      </c>
    </row>
    <row r="189" spans="1:2" x14ac:dyDescent="0.25">
      <c r="A189" s="21">
        <v>40731</v>
      </c>
      <c r="B189" s="19">
        <v>45.19</v>
      </c>
    </row>
    <row r="190" spans="1:2" x14ac:dyDescent="0.25">
      <c r="A190" s="21">
        <v>40732</v>
      </c>
      <c r="B190" s="19">
        <v>44.7</v>
      </c>
    </row>
    <row r="191" spans="1:2" x14ac:dyDescent="0.25">
      <c r="A191" s="21">
        <v>40733</v>
      </c>
      <c r="B191" s="19">
        <v>42.74</v>
      </c>
    </row>
    <row r="192" spans="1:2" x14ac:dyDescent="0.25">
      <c r="A192" s="21">
        <v>40734</v>
      </c>
      <c r="B192" s="19">
        <v>40.799999999999997</v>
      </c>
    </row>
    <row r="193" spans="1:2" x14ac:dyDescent="0.25">
      <c r="A193" s="21">
        <v>40735</v>
      </c>
      <c r="B193" s="19">
        <v>44.93</v>
      </c>
    </row>
    <row r="194" spans="1:2" x14ac:dyDescent="0.25">
      <c r="A194" s="21">
        <v>40736</v>
      </c>
      <c r="B194" s="19">
        <v>45.08</v>
      </c>
    </row>
    <row r="195" spans="1:2" x14ac:dyDescent="0.25">
      <c r="A195" s="21">
        <v>40737</v>
      </c>
      <c r="B195" s="19">
        <v>43.6</v>
      </c>
    </row>
    <row r="196" spans="1:2" x14ac:dyDescent="0.25">
      <c r="A196" s="21">
        <v>40738</v>
      </c>
      <c r="B196" s="19">
        <v>42.59</v>
      </c>
    </row>
    <row r="197" spans="1:2" x14ac:dyDescent="0.25">
      <c r="A197" s="21">
        <v>40739</v>
      </c>
      <c r="B197" s="19">
        <v>41.84</v>
      </c>
    </row>
    <row r="198" spans="1:2" x14ac:dyDescent="0.25">
      <c r="A198" s="21">
        <v>40740</v>
      </c>
      <c r="B198" s="19">
        <v>41.96</v>
      </c>
    </row>
    <row r="199" spans="1:2" x14ac:dyDescent="0.25">
      <c r="A199" s="21">
        <v>40741</v>
      </c>
      <c r="B199" s="19">
        <v>34.39</v>
      </c>
    </row>
    <row r="200" spans="1:2" x14ac:dyDescent="0.25">
      <c r="A200" s="21">
        <v>40742</v>
      </c>
      <c r="B200" s="19">
        <v>38.840000000000003</v>
      </c>
    </row>
    <row r="201" spans="1:2" x14ac:dyDescent="0.25">
      <c r="A201" s="21">
        <v>40743</v>
      </c>
      <c r="B201" s="19">
        <v>42.06</v>
      </c>
    </row>
    <row r="202" spans="1:2" x14ac:dyDescent="0.25">
      <c r="A202" s="21">
        <v>40744</v>
      </c>
      <c r="B202" s="19">
        <v>42.77</v>
      </c>
    </row>
    <row r="203" spans="1:2" x14ac:dyDescent="0.25">
      <c r="A203" s="21">
        <v>40745</v>
      </c>
      <c r="B203" s="19">
        <v>42.45</v>
      </c>
    </row>
    <row r="204" spans="1:2" x14ac:dyDescent="0.25">
      <c r="A204" s="21">
        <v>40746</v>
      </c>
      <c r="B204" s="19">
        <v>39.21</v>
      </c>
    </row>
    <row r="205" spans="1:2" x14ac:dyDescent="0.25">
      <c r="A205" s="21">
        <v>40747</v>
      </c>
      <c r="B205" s="19">
        <v>26.75</v>
      </c>
    </row>
    <row r="206" spans="1:2" x14ac:dyDescent="0.25">
      <c r="A206" s="21">
        <v>40748</v>
      </c>
      <c r="B206" s="19">
        <v>19.46</v>
      </c>
    </row>
    <row r="207" spans="1:2" x14ac:dyDescent="0.25">
      <c r="A207" s="21">
        <v>40749</v>
      </c>
      <c r="B207" s="19">
        <v>34.18</v>
      </c>
    </row>
    <row r="208" spans="1:2" x14ac:dyDescent="0.25">
      <c r="A208" s="21">
        <v>40750</v>
      </c>
      <c r="B208" s="19">
        <v>37.200000000000003</v>
      </c>
    </row>
    <row r="209" spans="1:2" x14ac:dyDescent="0.25">
      <c r="A209" s="21">
        <v>40751</v>
      </c>
      <c r="B209" s="19">
        <v>35.729999999999997</v>
      </c>
    </row>
    <row r="210" spans="1:2" x14ac:dyDescent="0.25">
      <c r="A210" s="21">
        <v>40752</v>
      </c>
      <c r="B210" s="19">
        <v>32.729999999999997</v>
      </c>
    </row>
    <row r="211" spans="1:2" x14ac:dyDescent="0.25">
      <c r="A211" s="21">
        <v>40753</v>
      </c>
      <c r="B211" s="19">
        <v>35.6</v>
      </c>
    </row>
    <row r="212" spans="1:2" x14ac:dyDescent="0.25">
      <c r="A212" s="21">
        <v>40754</v>
      </c>
      <c r="B212" s="19">
        <v>35.36</v>
      </c>
    </row>
    <row r="213" spans="1:2" x14ac:dyDescent="0.25">
      <c r="A213" s="21">
        <v>40755</v>
      </c>
      <c r="B213" s="19">
        <v>35.36</v>
      </c>
    </row>
    <row r="214" spans="1:2" x14ac:dyDescent="0.25">
      <c r="A214" s="21">
        <v>40756</v>
      </c>
      <c r="B214" s="19">
        <v>41.08</v>
      </c>
    </row>
    <row r="215" spans="1:2" x14ac:dyDescent="0.25">
      <c r="A215" s="21">
        <v>40757</v>
      </c>
      <c r="B215" s="19">
        <v>41.04</v>
      </c>
    </row>
    <row r="216" spans="1:2" x14ac:dyDescent="0.25">
      <c r="A216" s="21">
        <v>40758</v>
      </c>
      <c r="B216" s="19">
        <v>40.090000000000003</v>
      </c>
    </row>
    <row r="217" spans="1:2" x14ac:dyDescent="0.25">
      <c r="A217" s="21">
        <v>40759</v>
      </c>
      <c r="B217" s="19">
        <v>39.56</v>
      </c>
    </row>
    <row r="218" spans="1:2" x14ac:dyDescent="0.25">
      <c r="A218" s="21">
        <v>40760</v>
      </c>
      <c r="B218" s="19">
        <v>38.99</v>
      </c>
    </row>
    <row r="219" spans="1:2" x14ac:dyDescent="0.25">
      <c r="A219" s="21">
        <v>40761</v>
      </c>
      <c r="B219" s="19">
        <v>36.44</v>
      </c>
    </row>
    <row r="220" spans="1:2" x14ac:dyDescent="0.25">
      <c r="A220" s="21">
        <v>40762</v>
      </c>
      <c r="B220" s="19">
        <v>28.41</v>
      </c>
    </row>
    <row r="221" spans="1:2" x14ac:dyDescent="0.25">
      <c r="A221" s="21">
        <v>40763</v>
      </c>
      <c r="B221" s="19">
        <v>38.25</v>
      </c>
    </row>
    <row r="222" spans="1:2" x14ac:dyDescent="0.25">
      <c r="A222" s="21">
        <v>40764</v>
      </c>
      <c r="B222" s="19">
        <v>36.380000000000003</v>
      </c>
    </row>
    <row r="223" spans="1:2" x14ac:dyDescent="0.25">
      <c r="A223" s="21">
        <v>40765</v>
      </c>
      <c r="B223" s="19">
        <v>33.75</v>
      </c>
    </row>
    <row r="224" spans="1:2" x14ac:dyDescent="0.25">
      <c r="A224" s="21">
        <v>40766</v>
      </c>
      <c r="B224" s="19">
        <v>34.369999999999997</v>
      </c>
    </row>
    <row r="225" spans="1:2" x14ac:dyDescent="0.25">
      <c r="A225" s="21">
        <v>40767</v>
      </c>
      <c r="B225" s="19">
        <v>36.47</v>
      </c>
    </row>
    <row r="226" spans="1:2" x14ac:dyDescent="0.25">
      <c r="A226" s="21">
        <v>40768</v>
      </c>
      <c r="B226" s="19">
        <v>34.380000000000003</v>
      </c>
    </row>
    <row r="227" spans="1:2" x14ac:dyDescent="0.25">
      <c r="A227" s="21">
        <v>40769</v>
      </c>
      <c r="B227" s="19">
        <v>34.799999999999997</v>
      </c>
    </row>
    <row r="228" spans="1:2" x14ac:dyDescent="0.25">
      <c r="A228" s="21">
        <v>40770</v>
      </c>
      <c r="B228" s="19">
        <v>40.6</v>
      </c>
    </row>
    <row r="229" spans="1:2" x14ac:dyDescent="0.25">
      <c r="A229" s="21">
        <v>40771</v>
      </c>
      <c r="B229" s="19">
        <v>43.03</v>
      </c>
    </row>
    <row r="230" spans="1:2" x14ac:dyDescent="0.25">
      <c r="A230" s="21">
        <v>40772</v>
      </c>
      <c r="B230" s="19">
        <v>42.63</v>
      </c>
    </row>
    <row r="231" spans="1:2" x14ac:dyDescent="0.25">
      <c r="A231" s="21">
        <v>40773</v>
      </c>
      <c r="B231" s="19">
        <v>44.02</v>
      </c>
    </row>
    <row r="232" spans="1:2" x14ac:dyDescent="0.25">
      <c r="A232" s="21">
        <v>40774</v>
      </c>
      <c r="B232" s="19">
        <v>43.69</v>
      </c>
    </row>
    <row r="233" spans="1:2" x14ac:dyDescent="0.25">
      <c r="A233" s="21">
        <v>40775</v>
      </c>
      <c r="B233" s="19">
        <v>40.04</v>
      </c>
    </row>
    <row r="234" spans="1:2" x14ac:dyDescent="0.25">
      <c r="A234" s="21">
        <v>40776</v>
      </c>
      <c r="B234" s="19">
        <v>41.39</v>
      </c>
    </row>
    <row r="235" spans="1:2" x14ac:dyDescent="0.25">
      <c r="A235" s="21">
        <v>40777</v>
      </c>
      <c r="B235" s="19">
        <v>45.53</v>
      </c>
    </row>
    <row r="236" spans="1:2" x14ac:dyDescent="0.25">
      <c r="A236" s="21">
        <v>40778</v>
      </c>
      <c r="B236" s="19">
        <v>44.49</v>
      </c>
    </row>
    <row r="237" spans="1:2" x14ac:dyDescent="0.25">
      <c r="A237" s="21">
        <v>40779</v>
      </c>
      <c r="B237" s="19">
        <v>43.27</v>
      </c>
    </row>
    <row r="238" spans="1:2" x14ac:dyDescent="0.25">
      <c r="A238" s="21">
        <v>40780</v>
      </c>
      <c r="B238" s="19">
        <v>43.56</v>
      </c>
    </row>
    <row r="239" spans="1:2" x14ac:dyDescent="0.25">
      <c r="A239" s="21">
        <v>40781</v>
      </c>
      <c r="B239" s="19">
        <v>43.08</v>
      </c>
    </row>
    <row r="240" spans="1:2" x14ac:dyDescent="0.25">
      <c r="A240" s="21">
        <v>40782</v>
      </c>
      <c r="B240" s="19">
        <v>42.78</v>
      </c>
    </row>
    <row r="241" spans="1:2" x14ac:dyDescent="0.25">
      <c r="A241" s="21">
        <v>40783</v>
      </c>
      <c r="B241" s="19">
        <v>39.57</v>
      </c>
    </row>
    <row r="242" spans="1:2" x14ac:dyDescent="0.25">
      <c r="A242" s="21">
        <v>40784</v>
      </c>
      <c r="B242" s="19">
        <v>42.91</v>
      </c>
    </row>
    <row r="243" spans="1:2" x14ac:dyDescent="0.25">
      <c r="A243" s="21">
        <v>40785</v>
      </c>
      <c r="B243" s="19">
        <v>44.25</v>
      </c>
    </row>
    <row r="244" spans="1:2" x14ac:dyDescent="0.25">
      <c r="A244" s="21">
        <v>40786</v>
      </c>
      <c r="B244" s="19">
        <v>45.46</v>
      </c>
    </row>
    <row r="245" spans="1:2" x14ac:dyDescent="0.25">
      <c r="A245" s="21">
        <v>40787</v>
      </c>
      <c r="B245" s="19">
        <v>45.64</v>
      </c>
    </row>
    <row r="246" spans="1:2" x14ac:dyDescent="0.25">
      <c r="A246" s="21">
        <v>40788</v>
      </c>
      <c r="B246" s="19">
        <v>45.3</v>
      </c>
    </row>
    <row r="247" spans="1:2" x14ac:dyDescent="0.25">
      <c r="A247" s="21">
        <v>40789</v>
      </c>
      <c r="B247" s="19">
        <v>43.94</v>
      </c>
    </row>
    <row r="248" spans="1:2" x14ac:dyDescent="0.25">
      <c r="A248" s="21">
        <v>40790</v>
      </c>
      <c r="B248" s="19">
        <v>42.1</v>
      </c>
    </row>
    <row r="249" spans="1:2" x14ac:dyDescent="0.25">
      <c r="A249" s="21">
        <v>40791</v>
      </c>
      <c r="B249" s="19">
        <v>44.18</v>
      </c>
    </row>
    <row r="250" spans="1:2" x14ac:dyDescent="0.25">
      <c r="A250" s="21">
        <v>40792</v>
      </c>
      <c r="B250" s="19">
        <v>40.130000000000003</v>
      </c>
    </row>
    <row r="251" spans="1:2" x14ac:dyDescent="0.25">
      <c r="A251" s="21">
        <v>40793</v>
      </c>
      <c r="B251" s="19">
        <v>35.58</v>
      </c>
    </row>
    <row r="252" spans="1:2" x14ac:dyDescent="0.25">
      <c r="A252" s="21">
        <v>40794</v>
      </c>
      <c r="B252" s="19">
        <v>37.28</v>
      </c>
    </row>
    <row r="253" spans="1:2" x14ac:dyDescent="0.25">
      <c r="A253" s="21">
        <v>40795</v>
      </c>
      <c r="B253" s="19">
        <v>37</v>
      </c>
    </row>
    <row r="254" spans="1:2" x14ac:dyDescent="0.25">
      <c r="A254" s="21">
        <v>40796</v>
      </c>
      <c r="B254" s="19">
        <v>32.19</v>
      </c>
    </row>
    <row r="255" spans="1:2" x14ac:dyDescent="0.25">
      <c r="A255" s="21">
        <v>40797</v>
      </c>
      <c r="B255" s="19">
        <v>24.03</v>
      </c>
    </row>
    <row r="256" spans="1:2" x14ac:dyDescent="0.25">
      <c r="A256" s="21">
        <v>40798</v>
      </c>
      <c r="B256" s="19">
        <v>29.18</v>
      </c>
    </row>
    <row r="257" spans="1:2" x14ac:dyDescent="0.25">
      <c r="A257" s="21">
        <v>40799</v>
      </c>
      <c r="B257" s="19">
        <v>23.13</v>
      </c>
    </row>
    <row r="258" spans="1:2" x14ac:dyDescent="0.25">
      <c r="A258" s="21">
        <v>40800</v>
      </c>
      <c r="B258" s="19">
        <v>21.54</v>
      </c>
    </row>
    <row r="259" spans="1:2" x14ac:dyDescent="0.25">
      <c r="A259" s="21">
        <v>40801</v>
      </c>
      <c r="B259" s="19">
        <v>13.32</v>
      </c>
    </row>
    <row r="260" spans="1:2" x14ac:dyDescent="0.25">
      <c r="A260" s="21">
        <v>40802</v>
      </c>
      <c r="B260" s="19">
        <v>17.91</v>
      </c>
    </row>
    <row r="261" spans="1:2" x14ac:dyDescent="0.25">
      <c r="A261" s="21">
        <v>40803</v>
      </c>
      <c r="B261" s="19">
        <v>8.1199999999999992</v>
      </c>
    </row>
    <row r="262" spans="1:2" x14ac:dyDescent="0.25">
      <c r="A262" s="21">
        <v>40804</v>
      </c>
      <c r="B262" s="19">
        <v>14</v>
      </c>
    </row>
    <row r="263" spans="1:2" x14ac:dyDescent="0.25">
      <c r="A263" s="21">
        <v>40805</v>
      </c>
      <c r="B263" s="19">
        <v>25.88</v>
      </c>
    </row>
    <row r="264" spans="1:2" x14ac:dyDescent="0.25">
      <c r="A264" s="21">
        <v>40806</v>
      </c>
      <c r="B264" s="19">
        <v>25.86</v>
      </c>
    </row>
    <row r="265" spans="1:2" x14ac:dyDescent="0.25">
      <c r="A265" s="21">
        <v>40807</v>
      </c>
      <c r="B265" s="19">
        <v>29.83</v>
      </c>
    </row>
    <row r="266" spans="1:2" x14ac:dyDescent="0.25">
      <c r="A266" s="21">
        <v>40808</v>
      </c>
      <c r="B266" s="19">
        <v>24.65</v>
      </c>
    </row>
    <row r="267" spans="1:2" x14ac:dyDescent="0.25">
      <c r="A267" s="21">
        <v>40809</v>
      </c>
      <c r="B267" s="19">
        <v>27.26</v>
      </c>
    </row>
    <row r="268" spans="1:2" x14ac:dyDescent="0.25">
      <c r="A268" s="21">
        <v>40810</v>
      </c>
      <c r="B268" s="19">
        <v>25.44</v>
      </c>
    </row>
    <row r="269" spans="1:2" x14ac:dyDescent="0.25">
      <c r="A269" s="21">
        <v>40811</v>
      </c>
      <c r="B269" s="19">
        <v>25.62</v>
      </c>
    </row>
    <row r="270" spans="1:2" x14ac:dyDescent="0.25">
      <c r="A270" s="21">
        <v>40812</v>
      </c>
      <c r="B270" s="19">
        <v>31.1</v>
      </c>
    </row>
    <row r="271" spans="1:2" x14ac:dyDescent="0.25">
      <c r="A271" s="21">
        <v>40813</v>
      </c>
      <c r="B271" s="19">
        <v>30.4</v>
      </c>
    </row>
    <row r="272" spans="1:2" x14ac:dyDescent="0.25">
      <c r="A272" s="21">
        <v>40814</v>
      </c>
      <c r="B272" s="19">
        <v>28.12</v>
      </c>
    </row>
    <row r="273" spans="1:2" x14ac:dyDescent="0.25">
      <c r="A273" s="21">
        <v>40815</v>
      </c>
      <c r="B273" s="19">
        <v>21.61</v>
      </c>
    </row>
    <row r="274" spans="1:2" x14ac:dyDescent="0.25">
      <c r="A274" s="21">
        <v>40816</v>
      </c>
      <c r="B274" s="19">
        <v>17.809999999999999</v>
      </c>
    </row>
    <row r="275" spans="1:2" x14ac:dyDescent="0.25">
      <c r="A275" s="21">
        <v>40817</v>
      </c>
      <c r="B275" s="19">
        <v>6.27</v>
      </c>
    </row>
    <row r="276" spans="1:2" x14ac:dyDescent="0.25">
      <c r="A276" s="21">
        <v>40818</v>
      </c>
      <c r="B276" s="19">
        <v>5.79</v>
      </c>
    </row>
    <row r="277" spans="1:2" x14ac:dyDescent="0.25">
      <c r="A277" s="21">
        <v>40819</v>
      </c>
      <c r="B277" s="19">
        <v>14.05</v>
      </c>
    </row>
    <row r="278" spans="1:2" x14ac:dyDescent="0.25">
      <c r="A278" s="21">
        <v>40820</v>
      </c>
      <c r="B278" s="19">
        <v>9.83</v>
      </c>
    </row>
    <row r="279" spans="1:2" x14ac:dyDescent="0.25">
      <c r="A279" s="21">
        <v>40821</v>
      </c>
      <c r="B279" s="19">
        <v>8.32</v>
      </c>
    </row>
    <row r="280" spans="1:2" x14ac:dyDescent="0.25">
      <c r="A280" s="21">
        <v>40822</v>
      </c>
      <c r="B280" s="19">
        <v>8.09</v>
      </c>
    </row>
    <row r="281" spans="1:2" x14ac:dyDescent="0.25">
      <c r="A281" s="21">
        <v>40823</v>
      </c>
      <c r="B281" s="19">
        <v>9.75</v>
      </c>
    </row>
    <row r="282" spans="1:2" x14ac:dyDescent="0.25">
      <c r="A282" s="21">
        <v>40824</v>
      </c>
      <c r="B282" s="19">
        <v>8.76</v>
      </c>
    </row>
    <row r="283" spans="1:2" x14ac:dyDescent="0.25">
      <c r="A283" s="21">
        <v>40825</v>
      </c>
      <c r="B283" s="19">
        <v>11.15</v>
      </c>
    </row>
    <row r="284" spans="1:2" x14ac:dyDescent="0.25">
      <c r="A284" s="21">
        <v>40826</v>
      </c>
      <c r="B284" s="19">
        <v>17.52</v>
      </c>
    </row>
    <row r="285" spans="1:2" x14ac:dyDescent="0.25">
      <c r="A285" s="21">
        <v>40827</v>
      </c>
      <c r="B285" s="19">
        <v>22.45</v>
      </c>
    </row>
    <row r="286" spans="1:2" x14ac:dyDescent="0.25">
      <c r="A286" s="21">
        <v>40828</v>
      </c>
      <c r="B286" s="19">
        <v>28.42</v>
      </c>
    </row>
    <row r="287" spans="1:2" x14ac:dyDescent="0.25">
      <c r="A287" s="21">
        <v>40829</v>
      </c>
      <c r="B287" s="19">
        <v>35.22</v>
      </c>
    </row>
    <row r="288" spans="1:2" x14ac:dyDescent="0.25">
      <c r="A288" s="21">
        <v>40830</v>
      </c>
      <c r="B288" s="19">
        <v>36.93</v>
      </c>
    </row>
    <row r="289" spans="1:2" x14ac:dyDescent="0.25">
      <c r="A289" s="21">
        <v>40831</v>
      </c>
      <c r="B289" s="19">
        <v>34.51</v>
      </c>
    </row>
    <row r="290" spans="1:2" x14ac:dyDescent="0.25">
      <c r="A290" s="21">
        <v>40832</v>
      </c>
      <c r="B290" s="19">
        <v>35.21</v>
      </c>
    </row>
    <row r="291" spans="1:2" x14ac:dyDescent="0.25">
      <c r="A291" s="21">
        <v>40833</v>
      </c>
      <c r="B291" s="19">
        <v>38.6</v>
      </c>
    </row>
    <row r="292" spans="1:2" x14ac:dyDescent="0.25">
      <c r="A292" s="21">
        <v>40834</v>
      </c>
      <c r="B292" s="19">
        <v>34.06</v>
      </c>
    </row>
    <row r="293" spans="1:2" x14ac:dyDescent="0.25">
      <c r="A293" s="21">
        <v>40835</v>
      </c>
      <c r="B293" s="19">
        <v>36.36</v>
      </c>
    </row>
    <row r="294" spans="1:2" x14ac:dyDescent="0.25">
      <c r="A294" s="21">
        <v>40836</v>
      </c>
      <c r="B294" s="19">
        <v>39.590000000000003</v>
      </c>
    </row>
    <row r="295" spans="1:2" x14ac:dyDescent="0.25">
      <c r="A295" s="21">
        <v>40837</v>
      </c>
      <c r="B295" s="19">
        <v>40.98</v>
      </c>
    </row>
    <row r="296" spans="1:2" x14ac:dyDescent="0.25">
      <c r="A296" s="21">
        <v>40838</v>
      </c>
      <c r="B296" s="19">
        <v>37.4</v>
      </c>
    </row>
    <row r="297" spans="1:2" x14ac:dyDescent="0.25">
      <c r="A297" s="21">
        <v>40839</v>
      </c>
      <c r="B297" s="19">
        <v>36.119999999999997</v>
      </c>
    </row>
    <row r="298" spans="1:2" x14ac:dyDescent="0.25">
      <c r="A298" s="21">
        <v>40840</v>
      </c>
      <c r="B298" s="19">
        <v>38.25</v>
      </c>
    </row>
    <row r="299" spans="1:2" x14ac:dyDescent="0.25">
      <c r="A299" s="21">
        <v>40841</v>
      </c>
      <c r="B299" s="19">
        <v>38.799999999999997</v>
      </c>
    </row>
    <row r="300" spans="1:2" x14ac:dyDescent="0.25">
      <c r="A300" s="21">
        <v>40842</v>
      </c>
      <c r="B300" s="19">
        <v>40.020000000000003</v>
      </c>
    </row>
    <row r="301" spans="1:2" x14ac:dyDescent="0.25">
      <c r="A301" s="21">
        <v>40843</v>
      </c>
      <c r="B301" s="19">
        <v>39.409999999999997</v>
      </c>
    </row>
    <row r="302" spans="1:2" x14ac:dyDescent="0.25">
      <c r="A302" s="21">
        <v>40844</v>
      </c>
      <c r="B302" s="19">
        <v>39.67</v>
      </c>
    </row>
    <row r="303" spans="1:2" x14ac:dyDescent="0.25">
      <c r="A303" s="21">
        <v>40845</v>
      </c>
      <c r="B303" s="19">
        <v>38.14</v>
      </c>
    </row>
    <row r="304" spans="1:2" x14ac:dyDescent="0.25">
      <c r="A304" s="21">
        <v>40846</v>
      </c>
      <c r="B304" s="19">
        <v>35.659999999999997</v>
      </c>
    </row>
    <row r="305" spans="1:2" x14ac:dyDescent="0.25">
      <c r="A305" s="21">
        <v>40847</v>
      </c>
      <c r="B305" s="19">
        <v>41.05</v>
      </c>
    </row>
    <row r="306" spans="1:2" x14ac:dyDescent="0.25">
      <c r="A306" s="21">
        <v>40848</v>
      </c>
      <c r="B306" s="19">
        <v>40.159999999999997</v>
      </c>
    </row>
    <row r="307" spans="1:2" x14ac:dyDescent="0.25">
      <c r="A307" s="21">
        <v>40849</v>
      </c>
      <c r="B307" s="19">
        <v>40.94</v>
      </c>
    </row>
    <row r="308" spans="1:2" x14ac:dyDescent="0.25">
      <c r="A308" s="21">
        <v>40850</v>
      </c>
      <c r="B308" s="19">
        <v>39.93</v>
      </c>
    </row>
    <row r="309" spans="1:2" x14ac:dyDescent="0.25">
      <c r="A309" s="21">
        <v>40851</v>
      </c>
      <c r="B309" s="19">
        <v>39.18</v>
      </c>
    </row>
    <row r="310" spans="1:2" x14ac:dyDescent="0.25">
      <c r="A310" s="21">
        <v>40852</v>
      </c>
      <c r="B310" s="19">
        <v>39.85</v>
      </c>
    </row>
    <row r="311" spans="1:2" x14ac:dyDescent="0.25">
      <c r="A311" s="21">
        <v>40853</v>
      </c>
      <c r="B311" s="19">
        <v>39.97</v>
      </c>
    </row>
    <row r="312" spans="1:2" x14ac:dyDescent="0.25">
      <c r="A312" s="21">
        <v>40854</v>
      </c>
      <c r="B312" s="19">
        <v>42.9</v>
      </c>
    </row>
    <row r="313" spans="1:2" x14ac:dyDescent="0.25">
      <c r="A313" s="21">
        <v>40855</v>
      </c>
      <c r="B313" s="19">
        <v>43.83</v>
      </c>
    </row>
    <row r="314" spans="1:2" x14ac:dyDescent="0.25">
      <c r="A314" s="21">
        <v>40856</v>
      </c>
      <c r="B314" s="19">
        <v>44.33</v>
      </c>
    </row>
    <row r="315" spans="1:2" x14ac:dyDescent="0.25">
      <c r="A315" s="21">
        <v>40857</v>
      </c>
      <c r="B315" s="19">
        <v>44.44</v>
      </c>
    </row>
    <row r="316" spans="1:2" x14ac:dyDescent="0.25">
      <c r="A316" s="21">
        <v>40858</v>
      </c>
      <c r="B316" s="19">
        <v>43.27</v>
      </c>
    </row>
    <row r="317" spans="1:2" x14ac:dyDescent="0.25">
      <c r="A317" s="21">
        <v>40859</v>
      </c>
      <c r="B317" s="19">
        <v>42.01</v>
      </c>
    </row>
    <row r="318" spans="1:2" x14ac:dyDescent="0.25">
      <c r="A318" s="21">
        <v>40860</v>
      </c>
      <c r="B318" s="19">
        <v>42.57</v>
      </c>
    </row>
    <row r="319" spans="1:2" x14ac:dyDescent="0.25">
      <c r="A319" s="21">
        <v>40861</v>
      </c>
      <c r="B319" s="19">
        <v>44.8</v>
      </c>
    </row>
    <row r="320" spans="1:2" x14ac:dyDescent="0.25">
      <c r="A320" s="21">
        <v>40862</v>
      </c>
      <c r="B320" s="19">
        <v>46.07</v>
      </c>
    </row>
    <row r="321" spans="1:2" x14ac:dyDescent="0.25">
      <c r="A321" s="21">
        <v>40863</v>
      </c>
      <c r="B321" s="19">
        <v>44.93</v>
      </c>
    </row>
    <row r="322" spans="1:2" x14ac:dyDescent="0.25">
      <c r="A322" s="21">
        <v>40864</v>
      </c>
      <c r="B322" s="19">
        <v>46.32</v>
      </c>
    </row>
    <row r="323" spans="1:2" x14ac:dyDescent="0.25">
      <c r="A323" s="21">
        <v>40865</v>
      </c>
      <c r="B323" s="19">
        <v>44.96</v>
      </c>
    </row>
    <row r="324" spans="1:2" x14ac:dyDescent="0.25">
      <c r="A324" s="21">
        <v>40866</v>
      </c>
      <c r="B324" s="19">
        <v>42.07</v>
      </c>
    </row>
    <row r="325" spans="1:2" x14ac:dyDescent="0.25">
      <c r="A325" s="21">
        <v>40867</v>
      </c>
      <c r="B325" s="19">
        <v>41.92</v>
      </c>
    </row>
    <row r="326" spans="1:2" x14ac:dyDescent="0.25">
      <c r="A326" s="21">
        <v>40868</v>
      </c>
      <c r="B326" s="19">
        <v>42.86</v>
      </c>
    </row>
    <row r="327" spans="1:2" x14ac:dyDescent="0.25">
      <c r="A327" s="21">
        <v>40869</v>
      </c>
      <c r="B327" s="19" t="s">
        <v>196</v>
      </c>
    </row>
    <row r="328" spans="1:2" x14ac:dyDescent="0.25">
      <c r="A328" s="21">
        <v>40870</v>
      </c>
      <c r="B328" s="19" t="s">
        <v>196</v>
      </c>
    </row>
    <row r="329" spans="1:2" x14ac:dyDescent="0.25">
      <c r="A329" s="21">
        <v>40871</v>
      </c>
      <c r="B329" s="19" t="s">
        <v>196</v>
      </c>
    </row>
    <row r="330" spans="1:2" x14ac:dyDescent="0.25">
      <c r="A330" s="21">
        <v>40872</v>
      </c>
      <c r="B330" s="19" t="s">
        <v>196</v>
      </c>
    </row>
    <row r="331" spans="1:2" x14ac:dyDescent="0.25">
      <c r="A331" s="21">
        <v>40873</v>
      </c>
      <c r="B331" s="19" t="s">
        <v>196</v>
      </c>
    </row>
    <row r="332" spans="1:2" x14ac:dyDescent="0.25">
      <c r="A332" s="21">
        <v>40874</v>
      </c>
      <c r="B332" s="19" t="s">
        <v>196</v>
      </c>
    </row>
    <row r="333" spans="1:2" x14ac:dyDescent="0.25">
      <c r="A333" s="21">
        <v>40875</v>
      </c>
      <c r="B333" s="19" t="s">
        <v>196</v>
      </c>
    </row>
    <row r="334" spans="1:2" x14ac:dyDescent="0.25">
      <c r="A334" s="21">
        <v>40876</v>
      </c>
      <c r="B334" s="19" t="s">
        <v>196</v>
      </c>
    </row>
    <row r="335" spans="1:2" x14ac:dyDescent="0.25">
      <c r="A335" s="21">
        <v>40877</v>
      </c>
      <c r="B335" s="19" t="s">
        <v>196</v>
      </c>
    </row>
    <row r="336" spans="1:2" x14ac:dyDescent="0.25">
      <c r="A336" s="21">
        <v>40878</v>
      </c>
      <c r="B336" s="19">
        <v>35.75</v>
      </c>
    </row>
    <row r="337" spans="1:2" x14ac:dyDescent="0.25">
      <c r="A337" s="21">
        <v>40879</v>
      </c>
      <c r="B337" s="19">
        <v>38.369999999999997</v>
      </c>
    </row>
    <row r="338" spans="1:2" x14ac:dyDescent="0.25">
      <c r="A338" s="21">
        <v>40880</v>
      </c>
      <c r="B338" s="19">
        <v>34.96</v>
      </c>
    </row>
    <row r="339" spans="1:2" x14ac:dyDescent="0.25">
      <c r="A339" s="21">
        <v>40881</v>
      </c>
      <c r="B339" s="19">
        <v>31.07</v>
      </c>
    </row>
    <row r="340" spans="1:2" x14ac:dyDescent="0.25">
      <c r="A340" s="21">
        <v>40882</v>
      </c>
      <c r="B340" s="19">
        <v>37.61</v>
      </c>
    </row>
    <row r="341" spans="1:2" x14ac:dyDescent="0.25">
      <c r="A341" s="21">
        <v>40883</v>
      </c>
      <c r="B341" s="19">
        <v>38.270000000000003</v>
      </c>
    </row>
    <row r="342" spans="1:2" x14ac:dyDescent="0.25">
      <c r="A342" s="21">
        <v>40884</v>
      </c>
      <c r="B342" s="19">
        <v>39.61</v>
      </c>
    </row>
    <row r="343" spans="1:2" x14ac:dyDescent="0.25">
      <c r="A343" s="21">
        <v>40885</v>
      </c>
      <c r="B343" s="19">
        <v>39.159999999999997</v>
      </c>
    </row>
    <row r="344" spans="1:2" x14ac:dyDescent="0.25">
      <c r="A344" s="21">
        <v>40886</v>
      </c>
      <c r="B344" s="19">
        <v>35.6</v>
      </c>
    </row>
    <row r="345" spans="1:2" x14ac:dyDescent="0.25">
      <c r="A345" s="21">
        <v>40887</v>
      </c>
      <c r="B345" s="19">
        <v>34.369999999999997</v>
      </c>
    </row>
    <row r="346" spans="1:2" x14ac:dyDescent="0.25">
      <c r="A346" s="21">
        <v>40888</v>
      </c>
      <c r="B346" s="19">
        <v>35.78</v>
      </c>
    </row>
    <row r="347" spans="1:2" x14ac:dyDescent="0.25">
      <c r="A347" s="21">
        <v>40889</v>
      </c>
      <c r="B347" s="19">
        <v>37.24</v>
      </c>
    </row>
    <row r="348" spans="1:2" x14ac:dyDescent="0.25">
      <c r="A348" s="21">
        <v>40890</v>
      </c>
      <c r="B348" s="19">
        <v>35.659999999999997</v>
      </c>
    </row>
    <row r="349" spans="1:2" x14ac:dyDescent="0.25">
      <c r="A349" s="21">
        <v>40891</v>
      </c>
      <c r="B349" s="19">
        <v>34.909999999999997</v>
      </c>
    </row>
    <row r="350" spans="1:2" x14ac:dyDescent="0.25">
      <c r="A350" s="21">
        <v>40892</v>
      </c>
      <c r="B350" s="19">
        <v>35.68</v>
      </c>
    </row>
    <row r="351" spans="1:2" x14ac:dyDescent="0.25">
      <c r="A351" s="21">
        <v>40893</v>
      </c>
      <c r="B351" s="19">
        <v>37.700000000000003</v>
      </c>
    </row>
    <row r="352" spans="1:2" x14ac:dyDescent="0.25">
      <c r="A352" s="21">
        <v>40894</v>
      </c>
      <c r="B352" s="19">
        <v>32.82</v>
      </c>
    </row>
    <row r="353" spans="1:2" x14ac:dyDescent="0.25">
      <c r="A353" s="21">
        <v>40895</v>
      </c>
      <c r="B353" s="19">
        <v>32.43</v>
      </c>
    </row>
    <row r="354" spans="1:2" x14ac:dyDescent="0.25">
      <c r="A354" s="21">
        <v>40896</v>
      </c>
      <c r="B354" s="19">
        <v>36.520000000000003</v>
      </c>
    </row>
    <row r="355" spans="1:2" x14ac:dyDescent="0.25">
      <c r="A355" s="21">
        <v>40897</v>
      </c>
      <c r="B355" s="19">
        <v>37.200000000000003</v>
      </c>
    </row>
    <row r="356" spans="1:2" x14ac:dyDescent="0.25">
      <c r="A356" s="21">
        <v>40898</v>
      </c>
      <c r="B356" s="19">
        <v>37.479999999999997</v>
      </c>
    </row>
    <row r="357" spans="1:2" x14ac:dyDescent="0.25">
      <c r="A357" s="21">
        <v>40899</v>
      </c>
      <c r="B357" s="19">
        <v>36.22</v>
      </c>
    </row>
    <row r="358" spans="1:2" x14ac:dyDescent="0.25">
      <c r="A358" s="21">
        <v>40900</v>
      </c>
      <c r="B358" s="19">
        <v>32.49</v>
      </c>
    </row>
    <row r="359" spans="1:2" x14ac:dyDescent="0.25">
      <c r="A359" s="21">
        <v>40901</v>
      </c>
      <c r="B359" s="19">
        <v>27.73</v>
      </c>
    </row>
    <row r="360" spans="1:2" x14ac:dyDescent="0.25">
      <c r="A360" s="21">
        <v>40902</v>
      </c>
      <c r="B360" s="19">
        <v>21.76</v>
      </c>
    </row>
    <row r="361" spans="1:2" x14ac:dyDescent="0.25">
      <c r="A361" s="21">
        <v>40903</v>
      </c>
      <c r="B361" s="19">
        <v>20.95</v>
      </c>
    </row>
    <row r="362" spans="1:2" x14ac:dyDescent="0.25">
      <c r="A362" s="21">
        <v>40904</v>
      </c>
      <c r="B362" s="19">
        <v>28.33</v>
      </c>
    </row>
    <row r="363" spans="1:2" x14ac:dyDescent="0.25">
      <c r="A363" s="21">
        <v>40905</v>
      </c>
      <c r="B363" s="19">
        <v>30.42</v>
      </c>
    </row>
    <row r="364" spans="1:2" x14ac:dyDescent="0.25">
      <c r="A364" s="21">
        <v>40906</v>
      </c>
      <c r="B364" s="19">
        <v>26.17</v>
      </c>
    </row>
    <row r="365" spans="1:2" x14ac:dyDescent="0.25">
      <c r="A365" s="21">
        <v>40907</v>
      </c>
      <c r="B365" s="19">
        <v>30.61</v>
      </c>
    </row>
    <row r="366" spans="1:2" x14ac:dyDescent="0.25">
      <c r="A366" s="21">
        <v>40908</v>
      </c>
      <c r="B366" s="19">
        <v>32.94</v>
      </c>
    </row>
    <row r="367" spans="1:2" x14ac:dyDescent="0.25">
      <c r="A367" s="21">
        <v>40909</v>
      </c>
      <c r="B367" s="19">
        <v>29.03</v>
      </c>
    </row>
    <row r="368" spans="1:2" x14ac:dyDescent="0.25">
      <c r="A368" s="21">
        <v>40910</v>
      </c>
      <c r="B368" s="19">
        <v>33.51</v>
      </c>
    </row>
    <row r="369" spans="1:2" x14ac:dyDescent="0.25">
      <c r="A369" s="21">
        <v>40911</v>
      </c>
      <c r="B369" s="19">
        <v>30.81</v>
      </c>
    </row>
    <row r="370" spans="1:2" x14ac:dyDescent="0.25">
      <c r="A370" s="21">
        <v>40912</v>
      </c>
      <c r="B370" s="19">
        <v>30.2</v>
      </c>
    </row>
    <row r="371" spans="1:2" x14ac:dyDescent="0.25">
      <c r="A371" s="21">
        <v>40913</v>
      </c>
      <c r="B371" s="19">
        <v>32.21</v>
      </c>
    </row>
    <row r="372" spans="1:2" x14ac:dyDescent="0.25">
      <c r="A372" s="21">
        <v>40914</v>
      </c>
      <c r="B372" s="19">
        <v>32.5</v>
      </c>
    </row>
    <row r="373" spans="1:2" x14ac:dyDescent="0.25">
      <c r="A373" s="21">
        <v>40915</v>
      </c>
      <c r="B373" s="19">
        <v>32.1</v>
      </c>
    </row>
    <row r="374" spans="1:2" x14ac:dyDescent="0.25">
      <c r="A374" s="21">
        <v>40916</v>
      </c>
      <c r="B374" s="19">
        <v>32.83</v>
      </c>
    </row>
    <row r="375" spans="1:2" x14ac:dyDescent="0.25">
      <c r="A375" s="21">
        <v>40917</v>
      </c>
      <c r="B375" s="19">
        <v>45.2</v>
      </c>
    </row>
    <row r="376" spans="1:2" x14ac:dyDescent="0.25">
      <c r="A376" s="21">
        <v>40918</v>
      </c>
      <c r="B376" s="19">
        <v>40.76</v>
      </c>
    </row>
    <row r="377" spans="1:2" x14ac:dyDescent="0.25">
      <c r="A377" s="21">
        <v>40919</v>
      </c>
      <c r="B377" s="19">
        <v>35.93</v>
      </c>
    </row>
    <row r="378" spans="1:2" x14ac:dyDescent="0.25">
      <c r="A378" s="21">
        <v>40920</v>
      </c>
      <c r="B378" s="19">
        <v>33.94</v>
      </c>
    </row>
    <row r="379" spans="1:2" x14ac:dyDescent="0.25">
      <c r="A379" s="21">
        <v>40921</v>
      </c>
      <c r="B379" s="19">
        <v>32.369999999999997</v>
      </c>
    </row>
    <row r="380" spans="1:2" x14ac:dyDescent="0.25">
      <c r="A380" s="21">
        <v>40922</v>
      </c>
      <c r="B380" s="19">
        <v>33.03</v>
      </c>
    </row>
    <row r="381" spans="1:2" x14ac:dyDescent="0.25">
      <c r="A381" s="21">
        <v>40923</v>
      </c>
      <c r="B381" s="19">
        <v>34.97</v>
      </c>
    </row>
    <row r="382" spans="1:2" x14ac:dyDescent="0.25">
      <c r="A382" s="21">
        <v>40924</v>
      </c>
      <c r="B382" s="19">
        <v>41.41</v>
      </c>
    </row>
    <row r="383" spans="1:2" x14ac:dyDescent="0.25">
      <c r="A383" s="21">
        <v>40925</v>
      </c>
      <c r="B383" s="19">
        <v>45.74</v>
      </c>
    </row>
    <row r="384" spans="1:2" x14ac:dyDescent="0.25">
      <c r="A384" s="21">
        <v>40926</v>
      </c>
      <c r="B384" s="19">
        <v>38.049999999999997</v>
      </c>
    </row>
    <row r="385" spans="1:2" x14ac:dyDescent="0.25">
      <c r="A385" s="21">
        <v>40927</v>
      </c>
      <c r="B385" s="19">
        <v>36.44</v>
      </c>
    </row>
    <row r="386" spans="1:2" x14ac:dyDescent="0.25">
      <c r="A386" s="21">
        <v>40928</v>
      </c>
      <c r="B386" s="19">
        <v>39.19</v>
      </c>
    </row>
    <row r="387" spans="1:2" x14ac:dyDescent="0.25">
      <c r="A387" s="21">
        <v>40929</v>
      </c>
      <c r="B387" s="19">
        <v>33.83</v>
      </c>
    </row>
    <row r="388" spans="1:2" x14ac:dyDescent="0.25">
      <c r="A388" s="21">
        <v>40930</v>
      </c>
      <c r="B388" s="19">
        <v>31.44</v>
      </c>
    </row>
    <row r="389" spans="1:2" x14ac:dyDescent="0.25">
      <c r="A389" s="21">
        <v>40931</v>
      </c>
      <c r="B389" s="19">
        <v>42.39</v>
      </c>
    </row>
    <row r="390" spans="1:2" x14ac:dyDescent="0.25">
      <c r="A390" s="21">
        <v>40932</v>
      </c>
      <c r="B390" s="19">
        <v>44.03</v>
      </c>
    </row>
    <row r="391" spans="1:2" x14ac:dyDescent="0.25">
      <c r="A391" s="21">
        <v>40933</v>
      </c>
      <c r="B391" s="19">
        <v>43.31</v>
      </c>
    </row>
    <row r="392" spans="1:2" x14ac:dyDescent="0.25">
      <c r="A392" s="21">
        <v>40934</v>
      </c>
      <c r="B392" s="19">
        <v>39.049999999999997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34" workbookViewId="0">
      <selection activeCell="D50" sqref="D50:D73"/>
    </sheetView>
  </sheetViews>
  <sheetFormatPr baseColWidth="10" defaultRowHeight="15" x14ac:dyDescent="0.25"/>
  <cols>
    <col min="3" max="3" width="15.140625" bestFit="1" customWidth="1"/>
    <col min="9" max="9" width="15.140625" bestFit="1" customWidth="1"/>
  </cols>
  <sheetData>
    <row r="1" spans="1:4" x14ac:dyDescent="0.25">
      <c r="A1" t="s">
        <v>1</v>
      </c>
      <c r="B1" t="s">
        <v>145</v>
      </c>
      <c r="C1" t="s">
        <v>197</v>
      </c>
      <c r="D1" t="s">
        <v>198</v>
      </c>
    </row>
    <row r="2" spans="1:4" x14ac:dyDescent="0.25">
      <c r="A2" s="8">
        <v>40845</v>
      </c>
      <c r="B2">
        <v>1</v>
      </c>
      <c r="C2" s="22">
        <f>A2+(B2-1)/24</f>
        <v>40845</v>
      </c>
      <c r="D2">
        <v>37.479999999999997</v>
      </c>
    </row>
    <row r="3" spans="1:4" x14ac:dyDescent="0.25">
      <c r="A3" s="8">
        <v>40845</v>
      </c>
      <c r="B3">
        <v>2</v>
      </c>
      <c r="C3" s="22">
        <f t="shared" ref="C3:C66" si="0">A3+(B3-1)/24</f>
        <v>40845.041666666664</v>
      </c>
      <c r="D3">
        <v>37.15</v>
      </c>
    </row>
    <row r="4" spans="1:4" x14ac:dyDescent="0.25">
      <c r="A4" s="8">
        <v>40845</v>
      </c>
      <c r="B4">
        <v>3</v>
      </c>
      <c r="C4" s="22">
        <f t="shared" si="0"/>
        <v>40845.083333333336</v>
      </c>
      <c r="D4">
        <v>36.9</v>
      </c>
    </row>
    <row r="5" spans="1:4" x14ac:dyDescent="0.25">
      <c r="A5" s="8">
        <v>40845</v>
      </c>
      <c r="B5" s="19">
        <v>4</v>
      </c>
      <c r="C5" s="22">
        <f t="shared" si="0"/>
        <v>40845.125</v>
      </c>
      <c r="D5">
        <v>36.840000000000003</v>
      </c>
    </row>
    <row r="6" spans="1:4" x14ac:dyDescent="0.25">
      <c r="A6" s="8">
        <v>40845</v>
      </c>
      <c r="B6" s="19">
        <v>5</v>
      </c>
      <c r="C6" s="22">
        <f t="shared" si="0"/>
        <v>40845.166666666664</v>
      </c>
      <c r="D6">
        <v>37.020000000000003</v>
      </c>
    </row>
    <row r="7" spans="1:4" x14ac:dyDescent="0.25">
      <c r="A7" s="8">
        <v>40845</v>
      </c>
      <c r="B7" s="19">
        <v>6</v>
      </c>
      <c r="C7" s="22">
        <f t="shared" si="0"/>
        <v>40845.208333333336</v>
      </c>
      <c r="D7">
        <v>37.31</v>
      </c>
    </row>
    <row r="8" spans="1:4" x14ac:dyDescent="0.25">
      <c r="A8" s="8">
        <v>40845</v>
      </c>
      <c r="B8" s="19">
        <v>7</v>
      </c>
      <c r="C8" s="22">
        <f t="shared" si="0"/>
        <v>40845.25</v>
      </c>
      <c r="D8">
        <v>37.979999999999997</v>
      </c>
    </row>
    <row r="9" spans="1:4" x14ac:dyDescent="0.25">
      <c r="A9" s="8">
        <v>40845</v>
      </c>
      <c r="B9" s="19">
        <v>8</v>
      </c>
      <c r="C9" s="22">
        <f t="shared" si="0"/>
        <v>40845.291666666664</v>
      </c>
      <c r="D9">
        <v>37.96</v>
      </c>
    </row>
    <row r="10" spans="1:4" x14ac:dyDescent="0.25">
      <c r="A10" s="8">
        <v>40845</v>
      </c>
      <c r="B10" s="19">
        <v>9</v>
      </c>
      <c r="C10" s="22">
        <f t="shared" si="0"/>
        <v>40845.333333333336</v>
      </c>
      <c r="D10">
        <v>37.99</v>
      </c>
    </row>
    <row r="11" spans="1:4" x14ac:dyDescent="0.25">
      <c r="A11" s="8">
        <v>40845</v>
      </c>
      <c r="B11" s="19">
        <v>10</v>
      </c>
      <c r="C11" s="22">
        <f t="shared" si="0"/>
        <v>40845.375</v>
      </c>
      <c r="D11">
        <v>38.880000000000003</v>
      </c>
    </row>
    <row r="12" spans="1:4" x14ac:dyDescent="0.25">
      <c r="A12" s="8">
        <v>40845</v>
      </c>
      <c r="B12" s="19">
        <v>11</v>
      </c>
      <c r="C12" s="22">
        <f t="shared" si="0"/>
        <v>40845.416666666664</v>
      </c>
      <c r="D12">
        <v>39.07</v>
      </c>
    </row>
    <row r="13" spans="1:4" x14ac:dyDescent="0.25">
      <c r="A13" s="8">
        <v>40845</v>
      </c>
      <c r="B13" s="19">
        <v>12</v>
      </c>
      <c r="C13" s="22">
        <f t="shared" si="0"/>
        <v>40845.458333333336</v>
      </c>
      <c r="D13">
        <v>38.99</v>
      </c>
    </row>
    <row r="14" spans="1:4" x14ac:dyDescent="0.25">
      <c r="A14" s="8">
        <v>40845</v>
      </c>
      <c r="B14" s="19">
        <v>13</v>
      </c>
      <c r="C14" s="22">
        <f t="shared" si="0"/>
        <v>40845.5</v>
      </c>
      <c r="D14">
        <v>38.61</v>
      </c>
    </row>
    <row r="15" spans="1:4" x14ac:dyDescent="0.25">
      <c r="A15" s="8">
        <v>40845</v>
      </c>
      <c r="B15" s="19">
        <v>14</v>
      </c>
      <c r="C15" s="22">
        <f t="shared" si="0"/>
        <v>40845.541666666664</v>
      </c>
      <c r="D15">
        <v>37.950000000000003</v>
      </c>
    </row>
    <row r="16" spans="1:4" x14ac:dyDescent="0.25">
      <c r="A16" s="8">
        <v>40845</v>
      </c>
      <c r="B16" s="19">
        <v>15</v>
      </c>
      <c r="C16" s="22">
        <f t="shared" si="0"/>
        <v>40845.583333333336</v>
      </c>
      <c r="D16">
        <v>37.869999999999997</v>
      </c>
    </row>
    <row r="17" spans="1:4" x14ac:dyDescent="0.25">
      <c r="A17" s="8">
        <v>40845</v>
      </c>
      <c r="B17" s="19">
        <v>16</v>
      </c>
      <c r="C17" s="22">
        <f t="shared" si="0"/>
        <v>40845.625</v>
      </c>
      <c r="D17">
        <v>37.94</v>
      </c>
    </row>
    <row r="18" spans="1:4" x14ac:dyDescent="0.25">
      <c r="A18" s="8">
        <v>40845</v>
      </c>
      <c r="B18" s="19">
        <v>17</v>
      </c>
      <c r="C18" s="22">
        <f t="shared" si="0"/>
        <v>40845.666666666664</v>
      </c>
      <c r="D18">
        <v>38.49</v>
      </c>
    </row>
    <row r="19" spans="1:4" x14ac:dyDescent="0.25">
      <c r="A19" s="8">
        <v>40845</v>
      </c>
      <c r="B19" s="19">
        <v>18</v>
      </c>
      <c r="C19" s="22">
        <f t="shared" si="0"/>
        <v>40845.708333333336</v>
      </c>
      <c r="D19">
        <v>39.700000000000003</v>
      </c>
    </row>
    <row r="20" spans="1:4" x14ac:dyDescent="0.25">
      <c r="A20" s="8">
        <v>40845</v>
      </c>
      <c r="B20" s="19">
        <v>19</v>
      </c>
      <c r="C20" s="22">
        <f t="shared" si="0"/>
        <v>40845.75</v>
      </c>
      <c r="D20">
        <v>40.53</v>
      </c>
    </row>
    <row r="21" spans="1:4" x14ac:dyDescent="0.25">
      <c r="A21" s="8">
        <v>40845</v>
      </c>
      <c r="B21" s="19">
        <v>20</v>
      </c>
      <c r="C21" s="22">
        <f t="shared" si="0"/>
        <v>40845.791666666664</v>
      </c>
      <c r="D21">
        <v>39.520000000000003</v>
      </c>
    </row>
    <row r="22" spans="1:4" x14ac:dyDescent="0.25">
      <c r="A22" s="8">
        <v>40845</v>
      </c>
      <c r="B22" s="19">
        <v>21</v>
      </c>
      <c r="C22" s="22">
        <f t="shared" si="0"/>
        <v>40845.833333333336</v>
      </c>
      <c r="D22">
        <v>38.729999999999997</v>
      </c>
    </row>
    <row r="23" spans="1:4" x14ac:dyDescent="0.25">
      <c r="A23" s="8">
        <v>40845</v>
      </c>
      <c r="B23" s="19">
        <v>22</v>
      </c>
      <c r="C23" s="22">
        <f t="shared" si="0"/>
        <v>40845.875</v>
      </c>
      <c r="D23">
        <v>37.86</v>
      </c>
    </row>
    <row r="24" spans="1:4" x14ac:dyDescent="0.25">
      <c r="A24" s="8">
        <v>40845</v>
      </c>
      <c r="B24" s="19">
        <v>23</v>
      </c>
      <c r="C24" s="22">
        <f t="shared" si="0"/>
        <v>40845.916666666664</v>
      </c>
      <c r="D24">
        <v>37.619999999999997</v>
      </c>
    </row>
    <row r="25" spans="1:4" x14ac:dyDescent="0.25">
      <c r="A25" s="8">
        <v>40845</v>
      </c>
      <c r="B25" s="19">
        <v>24</v>
      </c>
      <c r="C25" s="22">
        <f t="shared" si="0"/>
        <v>40845.958333333336</v>
      </c>
      <c r="D25">
        <v>36.92</v>
      </c>
    </row>
    <row r="26" spans="1:4" x14ac:dyDescent="0.25">
      <c r="A26" s="8">
        <v>40848</v>
      </c>
      <c r="B26">
        <v>1</v>
      </c>
      <c r="C26" s="22">
        <f t="shared" si="0"/>
        <v>40848</v>
      </c>
      <c r="D26">
        <v>37.520000000000003</v>
      </c>
    </row>
    <row r="27" spans="1:4" x14ac:dyDescent="0.25">
      <c r="A27" s="8">
        <v>40848</v>
      </c>
      <c r="B27">
        <v>2</v>
      </c>
      <c r="C27" s="22">
        <f t="shared" si="0"/>
        <v>40848.041666666664</v>
      </c>
      <c r="D27">
        <v>37.1</v>
      </c>
    </row>
    <row r="28" spans="1:4" x14ac:dyDescent="0.25">
      <c r="A28" s="8">
        <v>40848</v>
      </c>
      <c r="B28" s="19">
        <v>3</v>
      </c>
      <c r="C28" s="22">
        <f t="shared" si="0"/>
        <v>40848.083333333336</v>
      </c>
      <c r="D28">
        <v>34.96</v>
      </c>
    </row>
    <row r="29" spans="1:4" x14ac:dyDescent="0.25">
      <c r="A29" s="8">
        <v>40848</v>
      </c>
      <c r="B29" s="19">
        <v>4</v>
      </c>
      <c r="C29" s="22">
        <f t="shared" si="0"/>
        <v>40848.125</v>
      </c>
      <c r="D29">
        <v>32.36</v>
      </c>
    </row>
    <row r="30" spans="1:4" x14ac:dyDescent="0.25">
      <c r="A30" s="8">
        <v>40848</v>
      </c>
      <c r="B30" s="19">
        <v>5</v>
      </c>
      <c r="C30" s="22">
        <f t="shared" si="0"/>
        <v>40848.166666666664</v>
      </c>
      <c r="D30">
        <v>34.42</v>
      </c>
    </row>
    <row r="31" spans="1:4" x14ac:dyDescent="0.25">
      <c r="A31" s="8">
        <v>40848</v>
      </c>
      <c r="B31" s="19">
        <v>6</v>
      </c>
      <c r="C31" s="22">
        <f t="shared" si="0"/>
        <v>40848.208333333336</v>
      </c>
      <c r="D31">
        <v>37.06</v>
      </c>
    </row>
    <row r="32" spans="1:4" x14ac:dyDescent="0.25">
      <c r="A32" s="8">
        <v>40848</v>
      </c>
      <c r="B32" s="19">
        <v>7</v>
      </c>
      <c r="C32" s="22">
        <f t="shared" si="0"/>
        <v>40848.25</v>
      </c>
      <c r="D32">
        <v>40.340000000000003</v>
      </c>
    </row>
    <row r="33" spans="1:4" x14ac:dyDescent="0.25">
      <c r="A33" s="8">
        <v>40848</v>
      </c>
      <c r="B33" s="19">
        <v>8</v>
      </c>
      <c r="C33" s="22">
        <f t="shared" si="0"/>
        <v>40848.291666666664</v>
      </c>
      <c r="D33">
        <v>41.78</v>
      </c>
    </row>
    <row r="34" spans="1:4" x14ac:dyDescent="0.25">
      <c r="A34" s="8">
        <v>40848</v>
      </c>
      <c r="B34" s="19">
        <v>9</v>
      </c>
      <c r="C34" s="22">
        <f t="shared" si="0"/>
        <v>40848.333333333336</v>
      </c>
      <c r="D34">
        <v>42.67</v>
      </c>
    </row>
    <row r="35" spans="1:4" x14ac:dyDescent="0.25">
      <c r="A35" s="8">
        <v>40848</v>
      </c>
      <c r="B35" s="19">
        <v>10</v>
      </c>
      <c r="C35" s="22">
        <f t="shared" si="0"/>
        <v>40848.375</v>
      </c>
      <c r="D35">
        <v>42.83</v>
      </c>
    </row>
    <row r="36" spans="1:4" x14ac:dyDescent="0.25">
      <c r="A36" s="8">
        <v>40848</v>
      </c>
      <c r="B36" s="19">
        <v>11</v>
      </c>
      <c r="C36" s="22">
        <f t="shared" si="0"/>
        <v>40848.416666666664</v>
      </c>
      <c r="D36">
        <v>42.21</v>
      </c>
    </row>
    <row r="37" spans="1:4" x14ac:dyDescent="0.25">
      <c r="A37" s="8">
        <v>40848</v>
      </c>
      <c r="B37" s="19">
        <v>12</v>
      </c>
      <c r="C37" s="22">
        <f t="shared" si="0"/>
        <v>40848.458333333336</v>
      </c>
      <c r="D37">
        <v>42.14</v>
      </c>
    </row>
    <row r="38" spans="1:4" x14ac:dyDescent="0.25">
      <c r="A38" s="8">
        <v>40848</v>
      </c>
      <c r="B38" s="19">
        <v>13</v>
      </c>
      <c r="C38" s="22">
        <f t="shared" si="0"/>
        <v>40848.5</v>
      </c>
      <c r="D38">
        <v>41.82</v>
      </c>
    </row>
    <row r="39" spans="1:4" x14ac:dyDescent="0.25">
      <c r="A39" s="8">
        <v>40848</v>
      </c>
      <c r="B39" s="19">
        <v>14</v>
      </c>
      <c r="C39" s="22">
        <f t="shared" si="0"/>
        <v>40848.541666666664</v>
      </c>
      <c r="D39">
        <v>41.45</v>
      </c>
    </row>
    <row r="40" spans="1:4" x14ac:dyDescent="0.25">
      <c r="A40" s="8">
        <v>40848</v>
      </c>
      <c r="B40" s="19">
        <v>15</v>
      </c>
      <c r="C40" s="22">
        <f t="shared" si="0"/>
        <v>40848.583333333336</v>
      </c>
      <c r="D40">
        <v>41.25</v>
      </c>
    </row>
    <row r="41" spans="1:4" x14ac:dyDescent="0.25">
      <c r="A41" s="8">
        <v>40848</v>
      </c>
      <c r="B41" s="19">
        <v>16</v>
      </c>
      <c r="C41" s="22">
        <f t="shared" si="0"/>
        <v>40848.625</v>
      </c>
      <c r="D41">
        <v>41.32</v>
      </c>
    </row>
    <row r="42" spans="1:4" x14ac:dyDescent="0.25">
      <c r="A42" s="8">
        <v>40848</v>
      </c>
      <c r="B42" s="19">
        <v>17</v>
      </c>
      <c r="C42" s="22">
        <f t="shared" si="0"/>
        <v>40848.666666666664</v>
      </c>
      <c r="D42">
        <v>42.39</v>
      </c>
    </row>
    <row r="43" spans="1:4" x14ac:dyDescent="0.25">
      <c r="A43" s="8">
        <v>40848</v>
      </c>
      <c r="B43" s="19">
        <v>18</v>
      </c>
      <c r="C43" s="22">
        <f t="shared" si="0"/>
        <v>40848.708333333336</v>
      </c>
      <c r="D43">
        <v>45.16</v>
      </c>
    </row>
    <row r="44" spans="1:4" x14ac:dyDescent="0.25">
      <c r="A44" s="8">
        <v>40848</v>
      </c>
      <c r="B44" s="19">
        <v>19</v>
      </c>
      <c r="C44" s="22">
        <f t="shared" si="0"/>
        <v>40848.75</v>
      </c>
      <c r="D44">
        <v>44.57</v>
      </c>
    </row>
    <row r="45" spans="1:4" x14ac:dyDescent="0.25">
      <c r="A45" s="8">
        <v>40848</v>
      </c>
      <c r="B45" s="19">
        <v>20</v>
      </c>
      <c r="C45" s="22">
        <f t="shared" si="0"/>
        <v>40848.791666666664</v>
      </c>
      <c r="D45">
        <v>42.87</v>
      </c>
    </row>
    <row r="46" spans="1:4" x14ac:dyDescent="0.25">
      <c r="A46" s="8">
        <v>40848</v>
      </c>
      <c r="B46" s="19">
        <v>21</v>
      </c>
      <c r="C46" s="22">
        <f t="shared" si="0"/>
        <v>40848.833333333336</v>
      </c>
      <c r="D46">
        <v>40.99</v>
      </c>
    </row>
    <row r="47" spans="1:4" x14ac:dyDescent="0.25">
      <c r="A47" s="8">
        <v>40848</v>
      </c>
      <c r="B47" s="19">
        <v>22</v>
      </c>
      <c r="C47" s="22">
        <f t="shared" si="0"/>
        <v>40848.875</v>
      </c>
      <c r="D47">
        <v>40.299999999999997</v>
      </c>
    </row>
    <row r="48" spans="1:4" x14ac:dyDescent="0.25">
      <c r="A48" s="8">
        <v>40848</v>
      </c>
      <c r="B48" s="19">
        <v>23</v>
      </c>
      <c r="C48" s="22">
        <f t="shared" si="0"/>
        <v>40848.916666666664</v>
      </c>
      <c r="D48">
        <v>39.04</v>
      </c>
    </row>
    <row r="49" spans="1:10" x14ac:dyDescent="0.25">
      <c r="A49" s="8">
        <v>40848</v>
      </c>
      <c r="B49" s="19">
        <v>24</v>
      </c>
      <c r="C49" s="22">
        <f t="shared" si="0"/>
        <v>40848.958333333336</v>
      </c>
      <c r="D49">
        <v>37.21</v>
      </c>
      <c r="I49" s="23"/>
      <c r="J49" s="23"/>
    </row>
    <row r="50" spans="1:10" x14ac:dyDescent="0.25">
      <c r="A50" s="8">
        <v>40868</v>
      </c>
      <c r="B50">
        <v>1</v>
      </c>
      <c r="C50" s="22">
        <f t="shared" si="0"/>
        <v>40868</v>
      </c>
      <c r="D50" s="25">
        <v>40.1604215219377</v>
      </c>
      <c r="I50" s="24"/>
      <c r="J50" s="25"/>
    </row>
    <row r="51" spans="1:10" x14ac:dyDescent="0.25">
      <c r="A51" s="8">
        <v>40868</v>
      </c>
      <c r="B51">
        <v>2</v>
      </c>
      <c r="C51" s="22">
        <f t="shared" si="0"/>
        <v>40868.041666666664</v>
      </c>
      <c r="D51" s="25">
        <v>38.387897823598898</v>
      </c>
      <c r="I51" s="24"/>
      <c r="J51" s="25"/>
    </row>
    <row r="52" spans="1:10" x14ac:dyDescent="0.25">
      <c r="A52" s="8">
        <v>40868</v>
      </c>
      <c r="B52" s="19">
        <v>3</v>
      </c>
      <c r="C52" s="22">
        <f t="shared" si="0"/>
        <v>40868.083333333336</v>
      </c>
      <c r="D52" s="25">
        <v>37.418455196988397</v>
      </c>
      <c r="I52" s="24"/>
      <c r="J52" s="25"/>
    </row>
    <row r="53" spans="1:10" x14ac:dyDescent="0.25">
      <c r="A53" s="8">
        <v>40868</v>
      </c>
      <c r="B53" s="19">
        <v>4</v>
      </c>
      <c r="C53" s="22">
        <f t="shared" si="0"/>
        <v>40868.125</v>
      </c>
      <c r="D53" s="25">
        <v>37.6919455996103</v>
      </c>
      <c r="I53" s="24"/>
      <c r="J53" s="25"/>
    </row>
    <row r="54" spans="1:10" x14ac:dyDescent="0.25">
      <c r="A54" s="8">
        <v>40868</v>
      </c>
      <c r="B54" s="19">
        <v>5</v>
      </c>
      <c r="C54" s="22">
        <f t="shared" si="0"/>
        <v>40868.166666666664</v>
      </c>
      <c r="D54" s="25">
        <v>39.698694904513097</v>
      </c>
      <c r="I54" s="24"/>
      <c r="J54" s="25"/>
    </row>
    <row r="55" spans="1:10" x14ac:dyDescent="0.25">
      <c r="A55" s="8">
        <v>40868</v>
      </c>
      <c r="B55" s="19">
        <v>6</v>
      </c>
      <c r="C55" s="22">
        <f t="shared" si="0"/>
        <v>40868.208333333336</v>
      </c>
      <c r="D55" s="25">
        <v>43.374249620981601</v>
      </c>
      <c r="I55" s="24"/>
      <c r="J55" s="25"/>
    </row>
    <row r="56" spans="1:10" x14ac:dyDescent="0.25">
      <c r="A56" s="8">
        <v>40868</v>
      </c>
      <c r="B56" s="19">
        <v>7</v>
      </c>
      <c r="C56" s="22">
        <f t="shared" si="0"/>
        <v>40868.25</v>
      </c>
      <c r="D56" s="25">
        <v>47.1915547281315</v>
      </c>
      <c r="I56" s="24"/>
      <c r="J56" s="25"/>
    </row>
    <row r="57" spans="1:10" x14ac:dyDescent="0.25">
      <c r="A57" s="8">
        <v>40868</v>
      </c>
      <c r="B57" s="19">
        <v>8</v>
      </c>
      <c r="C57" s="22">
        <f t="shared" si="0"/>
        <v>40868.291666666664</v>
      </c>
      <c r="D57" s="25">
        <v>52.341602348595202</v>
      </c>
      <c r="I57" s="24"/>
      <c r="J57" s="25"/>
    </row>
    <row r="58" spans="1:10" x14ac:dyDescent="0.25">
      <c r="A58" s="8">
        <v>40868</v>
      </c>
      <c r="B58" s="19">
        <v>9</v>
      </c>
      <c r="C58" s="22">
        <f t="shared" si="0"/>
        <v>40868.333333333336</v>
      </c>
      <c r="D58" s="25">
        <v>54.3046593177205</v>
      </c>
      <c r="I58" s="24"/>
      <c r="J58" s="25"/>
    </row>
    <row r="59" spans="1:10" x14ac:dyDescent="0.25">
      <c r="A59" s="8">
        <v>40868</v>
      </c>
      <c r="B59" s="19">
        <v>10</v>
      </c>
      <c r="C59" s="22">
        <f t="shared" si="0"/>
        <v>40868.375</v>
      </c>
      <c r="D59" s="25">
        <v>52.8043654768626</v>
      </c>
      <c r="I59" s="24"/>
      <c r="J59" s="25"/>
    </row>
    <row r="60" spans="1:10" x14ac:dyDescent="0.25">
      <c r="A60" s="8">
        <v>40868</v>
      </c>
      <c r="B60" s="19">
        <v>11</v>
      </c>
      <c r="C60" s="22">
        <f t="shared" si="0"/>
        <v>40868.416666666664</v>
      </c>
      <c r="D60" s="25">
        <v>51.618480260673103</v>
      </c>
      <c r="I60" s="24"/>
      <c r="J60" s="25"/>
    </row>
    <row r="61" spans="1:10" x14ac:dyDescent="0.25">
      <c r="A61" s="8">
        <v>40868</v>
      </c>
      <c r="B61" s="19">
        <v>12</v>
      </c>
      <c r="C61" s="22">
        <f t="shared" si="0"/>
        <v>40868.458333333336</v>
      </c>
      <c r="D61" s="25">
        <v>50.986830727892098</v>
      </c>
      <c r="I61" s="24"/>
      <c r="J61" s="25"/>
    </row>
    <row r="62" spans="1:10" x14ac:dyDescent="0.25">
      <c r="A62" s="8">
        <v>40868</v>
      </c>
      <c r="B62" s="19">
        <v>13</v>
      </c>
      <c r="C62" s="22">
        <f t="shared" si="0"/>
        <v>40868.5</v>
      </c>
      <c r="D62" s="25">
        <v>49.515490522266198</v>
      </c>
      <c r="I62" s="24"/>
      <c r="J62" s="25"/>
    </row>
    <row r="63" spans="1:10" x14ac:dyDescent="0.25">
      <c r="A63" s="8">
        <v>40868</v>
      </c>
      <c r="B63" s="19">
        <v>14</v>
      </c>
      <c r="C63" s="22">
        <f t="shared" si="0"/>
        <v>40868.541666666664</v>
      </c>
      <c r="D63" s="25">
        <v>48.9122854166271</v>
      </c>
      <c r="I63" s="24"/>
      <c r="J63" s="25"/>
    </row>
    <row r="64" spans="1:10" x14ac:dyDescent="0.25">
      <c r="A64" s="8">
        <v>40868</v>
      </c>
      <c r="B64" s="19">
        <v>15</v>
      </c>
      <c r="C64" s="22">
        <f t="shared" si="0"/>
        <v>40868.583333333336</v>
      </c>
      <c r="D64" s="25">
        <v>49.079693162544601</v>
      </c>
      <c r="I64" s="24"/>
      <c r="J64" s="25"/>
    </row>
    <row r="65" spans="1:10" x14ac:dyDescent="0.25">
      <c r="A65" s="8">
        <v>40868</v>
      </c>
      <c r="B65" s="19">
        <v>16</v>
      </c>
      <c r="C65" s="22">
        <f t="shared" si="0"/>
        <v>40868.625</v>
      </c>
      <c r="D65" s="25">
        <v>51.344433933900298</v>
      </c>
      <c r="I65" s="24"/>
      <c r="J65" s="25"/>
    </row>
    <row r="66" spans="1:10" x14ac:dyDescent="0.25">
      <c r="A66" s="8">
        <v>40868</v>
      </c>
      <c r="B66" s="19">
        <v>17</v>
      </c>
      <c r="C66" s="22">
        <f t="shared" si="0"/>
        <v>40868.666666666664</v>
      </c>
      <c r="D66" s="25">
        <v>54.893103433438199</v>
      </c>
      <c r="I66" s="24"/>
      <c r="J66" s="25"/>
    </row>
    <row r="67" spans="1:10" x14ac:dyDescent="0.25">
      <c r="A67" s="8">
        <v>40868</v>
      </c>
      <c r="B67" s="19">
        <v>18</v>
      </c>
      <c r="C67" s="22">
        <f t="shared" ref="C67:C73" si="1">A67+(B67-1)/24</f>
        <v>40868.708333333336</v>
      </c>
      <c r="D67" s="25">
        <v>58.238881549299499</v>
      </c>
      <c r="I67" s="24"/>
      <c r="J67" s="25"/>
    </row>
    <row r="68" spans="1:10" x14ac:dyDescent="0.25">
      <c r="A68" s="8">
        <v>40868</v>
      </c>
      <c r="B68" s="19">
        <v>19</v>
      </c>
      <c r="C68" s="22">
        <f t="shared" si="1"/>
        <v>40868.75</v>
      </c>
      <c r="D68" s="25">
        <v>54.633206887334403</v>
      </c>
      <c r="I68" s="24"/>
      <c r="J68" s="25"/>
    </row>
    <row r="69" spans="1:10" x14ac:dyDescent="0.25">
      <c r="A69" s="8">
        <v>40868</v>
      </c>
      <c r="B69" s="19">
        <v>20</v>
      </c>
      <c r="C69" s="22">
        <f t="shared" si="1"/>
        <v>40868.791666666664</v>
      </c>
      <c r="D69" s="25">
        <v>50.924755354852103</v>
      </c>
      <c r="I69" s="24"/>
      <c r="J69" s="25"/>
    </row>
    <row r="70" spans="1:10" x14ac:dyDescent="0.25">
      <c r="A70" s="8">
        <v>40868</v>
      </c>
      <c r="B70" s="19">
        <v>21</v>
      </c>
      <c r="C70" s="22">
        <f t="shared" si="1"/>
        <v>40868.833333333336</v>
      </c>
      <c r="D70" s="25">
        <v>47.244640483379001</v>
      </c>
      <c r="I70" s="24"/>
      <c r="J70" s="25"/>
    </row>
    <row r="71" spans="1:10" x14ac:dyDescent="0.25">
      <c r="A71" s="8">
        <v>40868</v>
      </c>
      <c r="B71" s="19">
        <v>22</v>
      </c>
      <c r="C71" s="22">
        <f t="shared" si="1"/>
        <v>40868.875</v>
      </c>
      <c r="D71" s="25">
        <v>46.3260949756259</v>
      </c>
      <c r="I71" s="24"/>
      <c r="J71" s="25"/>
    </row>
    <row r="72" spans="1:10" x14ac:dyDescent="0.25">
      <c r="A72" s="8">
        <v>40868</v>
      </c>
      <c r="B72" s="19">
        <v>23</v>
      </c>
      <c r="C72" s="22">
        <f t="shared" si="1"/>
        <v>40868.916666666664</v>
      </c>
      <c r="D72" s="25">
        <v>43.463401006683902</v>
      </c>
      <c r="I72" s="24"/>
      <c r="J72" s="25"/>
    </row>
    <row r="73" spans="1:10" x14ac:dyDescent="0.25">
      <c r="A73" s="8">
        <v>40868</v>
      </c>
      <c r="B73" s="19">
        <v>24</v>
      </c>
      <c r="C73" s="22">
        <f t="shared" si="1"/>
        <v>40868.958333333336</v>
      </c>
      <c r="D73" s="25">
        <v>40.601926990038898</v>
      </c>
      <c r="I73" s="24"/>
      <c r="J73" s="2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Spot</vt:lpstr>
      <vt:lpstr>BalMon</vt:lpstr>
      <vt:lpstr>PosMon</vt:lpstr>
      <vt:lpstr>SP1_15Min</vt:lpstr>
      <vt:lpstr>NO1_15min</vt:lpstr>
      <vt:lpstr>SP1 Prices Day</vt:lpstr>
      <vt:lpstr>SP1 Prices 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Smith</dc:creator>
  <cp:lastModifiedBy>Robin Smith</cp:lastModifiedBy>
  <dcterms:created xsi:type="dcterms:W3CDTF">2016-04-13T12:34:26Z</dcterms:created>
  <dcterms:modified xsi:type="dcterms:W3CDTF">2016-04-20T06:47:12Z</dcterms:modified>
</cp:coreProperties>
</file>