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ald.eikanger\Documents\"/>
    </mc:Choice>
  </mc:AlternateContent>
  <bookViews>
    <workbookView xWindow="0" yWindow="0" windowWidth="25260" windowHeight="11610" tabRatio="918" firstSheet="4" activeTab="12"/>
  </bookViews>
  <sheets>
    <sheet name="TransMon Data Dump" sheetId="2" r:id="rId1"/>
    <sheet name="Sensitivity 1%" sheetId="15" r:id="rId2"/>
    <sheet name="PosMon Settlement Curr." sheetId="5" r:id="rId3"/>
    <sheet name="PosMon EUR" sheetId="7" r:id="rId4"/>
    <sheet name="PosMon NOK" sheetId="6" r:id="rId5"/>
    <sheet name="CFMon PL Setl" sheetId="8" r:id="rId6"/>
    <sheet name="CFMon PL NOK" sheetId="9" r:id="rId7"/>
    <sheet name="CFMon PL EUR" sheetId="10" r:id="rId8"/>
    <sheet name="CFMon CF Setl" sheetId="11" r:id="rId9"/>
    <sheet name="CFMon CF NOK" sheetId="12" r:id="rId10"/>
    <sheet name="CFMon CF EUR" sheetId="13" r:id="rId11"/>
    <sheet name="Currency Exposure EUR" sheetId="14" r:id="rId12"/>
    <sheet name="Currency Exposure NOK" sheetId="16" r:id="rId13"/>
    <sheet name="FX ECB" sheetId="3" r:id="rId14"/>
    <sheet name="FX Hist ECB" sheetId="4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" i="16" l="1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7" i="16"/>
  <c r="J7" i="16" s="1"/>
  <c r="K7" i="16" s="1"/>
  <c r="J13" i="16"/>
  <c r="J15" i="16"/>
  <c r="K15" i="16" s="1"/>
  <c r="J21" i="16"/>
  <c r="K21" i="16" s="1"/>
  <c r="J23" i="16"/>
  <c r="K23" i="16" s="1"/>
  <c r="J29" i="16"/>
  <c r="K29" i="16" s="1"/>
  <c r="J31" i="16"/>
  <c r="K31" i="16" s="1"/>
  <c r="J33" i="16"/>
  <c r="J37" i="16"/>
  <c r="K37" i="16" s="1"/>
  <c r="J39" i="16"/>
  <c r="K39" i="16" s="1"/>
  <c r="J45" i="16"/>
  <c r="K45" i="16" s="1"/>
  <c r="J47" i="16"/>
  <c r="J51" i="16"/>
  <c r="K51" i="16" s="1"/>
  <c r="J53" i="16"/>
  <c r="K53" i="16" s="1"/>
  <c r="J59" i="16"/>
  <c r="K59" i="16" s="1"/>
  <c r="J61" i="16"/>
  <c r="J65" i="16"/>
  <c r="K65" i="16" s="1"/>
  <c r="J67" i="16"/>
  <c r="K67" i="16" s="1"/>
  <c r="J73" i="16"/>
  <c r="K73" i="16" s="1"/>
  <c r="J75" i="16"/>
  <c r="J77" i="16"/>
  <c r="K77" i="16" s="1"/>
  <c r="J83" i="16"/>
  <c r="J85" i="16"/>
  <c r="K85" i="16" s="1"/>
  <c r="J91" i="16"/>
  <c r="K91" i="16" s="1"/>
  <c r="J97" i="16"/>
  <c r="J99" i="16"/>
  <c r="K99" i="16" s="1"/>
  <c r="E14" i="16"/>
  <c r="E15" i="16"/>
  <c r="E16" i="16"/>
  <c r="E17" i="16"/>
  <c r="E18" i="16"/>
  <c r="E21" i="16"/>
  <c r="E22" i="16"/>
  <c r="E23" i="16"/>
  <c r="E24" i="16"/>
  <c r="E25" i="16"/>
  <c r="E28" i="16"/>
  <c r="E29" i="16"/>
  <c r="E30" i="16"/>
  <c r="E31" i="16"/>
  <c r="E32" i="16"/>
  <c r="E35" i="16"/>
  <c r="E36" i="16"/>
  <c r="E37" i="16"/>
  <c r="E38" i="16"/>
  <c r="E39" i="16"/>
  <c r="E42" i="16"/>
  <c r="E43" i="16"/>
  <c r="E44" i="16"/>
  <c r="E45" i="16"/>
  <c r="E46" i="16"/>
  <c r="E49" i="16"/>
  <c r="E50" i="16"/>
  <c r="E51" i="16"/>
  <c r="E52" i="16"/>
  <c r="E53" i="16"/>
  <c r="E56" i="16"/>
  <c r="E57" i="16"/>
  <c r="E58" i="16"/>
  <c r="E59" i="16"/>
  <c r="E60" i="16"/>
  <c r="E63" i="16"/>
  <c r="E64" i="16"/>
  <c r="E65" i="16"/>
  <c r="E66" i="16"/>
  <c r="E67" i="16"/>
  <c r="E70" i="16"/>
  <c r="E71" i="16"/>
  <c r="E72" i="16"/>
  <c r="E73" i="16"/>
  <c r="E74" i="16"/>
  <c r="E77" i="16"/>
  <c r="E78" i="16"/>
  <c r="E79" i="16"/>
  <c r="E80" i="16"/>
  <c r="E81" i="16"/>
  <c r="E84" i="16"/>
  <c r="E85" i="16"/>
  <c r="E86" i="16"/>
  <c r="E87" i="16"/>
  <c r="E88" i="16"/>
  <c r="E91" i="16"/>
  <c r="E92" i="16"/>
  <c r="E93" i="16"/>
  <c r="E94" i="16"/>
  <c r="E95" i="16"/>
  <c r="E98" i="16"/>
  <c r="E99" i="16"/>
  <c r="E100" i="16"/>
  <c r="E8" i="16"/>
  <c r="E9" i="16"/>
  <c r="E10" i="16"/>
  <c r="E11" i="16"/>
  <c r="E7" i="16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94" i="3"/>
  <c r="O95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35" i="3"/>
  <c r="O36" i="3"/>
  <c r="O37" i="3"/>
  <c r="O38" i="3"/>
  <c r="O39" i="3"/>
  <c r="O34" i="3"/>
  <c r="H100" i="16"/>
  <c r="J100" i="16" s="1"/>
  <c r="K100" i="16" s="1"/>
  <c r="H96" i="16"/>
  <c r="J96" i="16" s="1"/>
  <c r="H92" i="16"/>
  <c r="J92" i="16" s="1"/>
  <c r="K92" i="16" s="1"/>
  <c r="H90" i="16"/>
  <c r="J90" i="16" s="1"/>
  <c r="H86" i="16"/>
  <c r="J86" i="16" s="1"/>
  <c r="K86" i="16" s="1"/>
  <c r="H82" i="16"/>
  <c r="J82" i="16" s="1"/>
  <c r="H78" i="16"/>
  <c r="J78" i="16" s="1"/>
  <c r="K78" i="16" s="1"/>
  <c r="H72" i="16"/>
  <c r="J72" i="16" s="1"/>
  <c r="K72" i="16" s="1"/>
  <c r="H68" i="16"/>
  <c r="J68" i="16" s="1"/>
  <c r="H64" i="16"/>
  <c r="J64" i="16" s="1"/>
  <c r="K64" i="16" s="1"/>
  <c r="M64" i="16" s="1"/>
  <c r="N64" i="16" s="1"/>
  <c r="O64" i="16" s="1"/>
  <c r="H62" i="16"/>
  <c r="J62" i="16" s="1"/>
  <c r="H58" i="16"/>
  <c r="J58" i="16" s="1"/>
  <c r="K58" i="16" s="1"/>
  <c r="H54" i="16"/>
  <c r="J54" i="16" s="1"/>
  <c r="H50" i="16"/>
  <c r="J50" i="16" s="1"/>
  <c r="K50" i="16" s="1"/>
  <c r="H48" i="16"/>
  <c r="J48" i="16" s="1"/>
  <c r="H44" i="16"/>
  <c r="J44" i="16" s="1"/>
  <c r="K44" i="16" s="1"/>
  <c r="H40" i="16"/>
  <c r="J40" i="16" s="1"/>
  <c r="H36" i="16"/>
  <c r="J36" i="16" s="1"/>
  <c r="K36" i="16" s="1"/>
  <c r="H34" i="16"/>
  <c r="J34" i="16" s="1"/>
  <c r="H28" i="16"/>
  <c r="M28" i="16" s="1"/>
  <c r="N28" i="16" s="1"/>
  <c r="O28" i="16" s="1"/>
  <c r="H24" i="16"/>
  <c r="J24" i="16" s="1"/>
  <c r="K24" i="16" s="1"/>
  <c r="H20" i="16"/>
  <c r="J20" i="16" s="1"/>
  <c r="H16" i="16"/>
  <c r="J16" i="16" s="1"/>
  <c r="K16" i="16" s="1"/>
  <c r="H12" i="16"/>
  <c r="J12" i="16" s="1"/>
  <c r="H8" i="16"/>
  <c r="J8" i="16" s="1"/>
  <c r="K8" i="16" s="1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34" i="3"/>
  <c r="H99" i="16"/>
  <c r="H98" i="16"/>
  <c r="J98" i="16" s="1"/>
  <c r="K98" i="16" s="1"/>
  <c r="H97" i="16"/>
  <c r="H95" i="16"/>
  <c r="J95" i="16" s="1"/>
  <c r="K95" i="16" s="1"/>
  <c r="H94" i="16"/>
  <c r="J94" i="16" s="1"/>
  <c r="K94" i="16" s="1"/>
  <c r="H93" i="16"/>
  <c r="J93" i="16" s="1"/>
  <c r="K93" i="16" s="1"/>
  <c r="H91" i="16"/>
  <c r="H89" i="16"/>
  <c r="J89" i="16" s="1"/>
  <c r="H88" i="16"/>
  <c r="J88" i="16" s="1"/>
  <c r="K88" i="16" s="1"/>
  <c r="H87" i="16"/>
  <c r="J87" i="16" s="1"/>
  <c r="K87" i="16" s="1"/>
  <c r="H85" i="16"/>
  <c r="H84" i="16"/>
  <c r="J84" i="16" s="1"/>
  <c r="K84" i="16" s="1"/>
  <c r="H83" i="16"/>
  <c r="H81" i="16"/>
  <c r="J81" i="16" s="1"/>
  <c r="K81" i="16" s="1"/>
  <c r="H80" i="16"/>
  <c r="J80" i="16" s="1"/>
  <c r="K80" i="16" s="1"/>
  <c r="H79" i="16"/>
  <c r="J79" i="16" s="1"/>
  <c r="K79" i="16" s="1"/>
  <c r="H77" i="16"/>
  <c r="H76" i="16"/>
  <c r="J76" i="16" s="1"/>
  <c r="H75" i="16"/>
  <c r="H74" i="16"/>
  <c r="J74" i="16" s="1"/>
  <c r="K74" i="16" s="1"/>
  <c r="H73" i="16"/>
  <c r="H71" i="16"/>
  <c r="J71" i="16" s="1"/>
  <c r="K71" i="16" s="1"/>
  <c r="H70" i="16"/>
  <c r="J70" i="16" s="1"/>
  <c r="K70" i="16" s="1"/>
  <c r="H69" i="16"/>
  <c r="J69" i="16" s="1"/>
  <c r="H67" i="16"/>
  <c r="H66" i="16"/>
  <c r="J66" i="16" s="1"/>
  <c r="K66" i="16" s="1"/>
  <c r="H65" i="16"/>
  <c r="H63" i="16"/>
  <c r="J63" i="16" s="1"/>
  <c r="K63" i="16" s="1"/>
  <c r="H61" i="16"/>
  <c r="H60" i="16"/>
  <c r="J60" i="16" s="1"/>
  <c r="K60" i="16" s="1"/>
  <c r="H59" i="16"/>
  <c r="H57" i="16"/>
  <c r="J57" i="16" s="1"/>
  <c r="K57" i="16" s="1"/>
  <c r="H56" i="16"/>
  <c r="J56" i="16" s="1"/>
  <c r="K56" i="16" s="1"/>
  <c r="H55" i="16"/>
  <c r="J55" i="16" s="1"/>
  <c r="H53" i="16"/>
  <c r="H52" i="16"/>
  <c r="J52" i="16" s="1"/>
  <c r="K52" i="16" s="1"/>
  <c r="H51" i="16"/>
  <c r="H49" i="16"/>
  <c r="J49" i="16" s="1"/>
  <c r="K49" i="16" s="1"/>
  <c r="H47" i="16"/>
  <c r="H46" i="16"/>
  <c r="J46" i="16" s="1"/>
  <c r="K46" i="16" s="1"/>
  <c r="H45" i="16"/>
  <c r="H43" i="16"/>
  <c r="J43" i="16" s="1"/>
  <c r="K43" i="16" s="1"/>
  <c r="H42" i="16"/>
  <c r="J42" i="16" s="1"/>
  <c r="K42" i="16" s="1"/>
  <c r="H41" i="16"/>
  <c r="J41" i="16" s="1"/>
  <c r="H39" i="16"/>
  <c r="H38" i="16"/>
  <c r="J38" i="16" s="1"/>
  <c r="K38" i="16" s="1"/>
  <c r="H37" i="16"/>
  <c r="H35" i="16"/>
  <c r="J35" i="16" s="1"/>
  <c r="K35" i="16" s="1"/>
  <c r="H33" i="16"/>
  <c r="H32" i="16"/>
  <c r="J32" i="16" s="1"/>
  <c r="K32" i="16" s="1"/>
  <c r="H31" i="16"/>
  <c r="H30" i="16"/>
  <c r="J30" i="16" s="1"/>
  <c r="K30" i="16" s="1"/>
  <c r="H29" i="16"/>
  <c r="H27" i="16"/>
  <c r="J27" i="16" s="1"/>
  <c r="H26" i="16"/>
  <c r="J26" i="16" s="1"/>
  <c r="H25" i="16"/>
  <c r="J25" i="16" s="1"/>
  <c r="K25" i="16" s="1"/>
  <c r="H23" i="16"/>
  <c r="H22" i="16"/>
  <c r="J22" i="16" s="1"/>
  <c r="K22" i="16" s="1"/>
  <c r="H21" i="16"/>
  <c r="H19" i="16"/>
  <c r="J19" i="16" s="1"/>
  <c r="H18" i="16"/>
  <c r="J18" i="16" s="1"/>
  <c r="K18" i="16" s="1"/>
  <c r="H17" i="16"/>
  <c r="J17" i="16" s="1"/>
  <c r="K17" i="16" s="1"/>
  <c r="H15" i="16"/>
  <c r="H14" i="16"/>
  <c r="J14" i="16" s="1"/>
  <c r="K14" i="16" s="1"/>
  <c r="H13" i="16"/>
  <c r="H11" i="16"/>
  <c r="J11" i="16" s="1"/>
  <c r="K11" i="16" s="1"/>
  <c r="H10" i="16"/>
  <c r="J10" i="16" s="1"/>
  <c r="K10" i="16" s="1"/>
  <c r="H9" i="16"/>
  <c r="J9" i="16" s="1"/>
  <c r="K9" i="16" s="1"/>
  <c r="H7" i="16"/>
  <c r="H6" i="16"/>
  <c r="J6" i="16" s="1"/>
  <c r="K6" i="16" s="1"/>
  <c r="J28" i="16" l="1"/>
  <c r="M11" i="16"/>
  <c r="N11" i="16" s="1"/>
  <c r="O11" i="16" s="1"/>
  <c r="M35" i="16"/>
  <c r="N35" i="16" s="1"/>
  <c r="O35" i="16" s="1"/>
  <c r="M43" i="16"/>
  <c r="N43" i="16" s="1"/>
  <c r="O43" i="16" s="1"/>
  <c r="M49" i="16"/>
  <c r="N49" i="16" s="1"/>
  <c r="O49" i="16" s="1"/>
  <c r="M57" i="16"/>
  <c r="N57" i="16" s="1"/>
  <c r="O57" i="16" s="1"/>
  <c r="M63" i="16"/>
  <c r="N63" i="16" s="1"/>
  <c r="O63" i="16" s="1"/>
  <c r="M71" i="16"/>
  <c r="N71" i="16" s="1"/>
  <c r="O71" i="16" s="1"/>
  <c r="M79" i="16"/>
  <c r="N79" i="16" s="1"/>
  <c r="O79" i="16" s="1"/>
  <c r="M81" i="16"/>
  <c r="N81" i="16" s="1"/>
  <c r="O81" i="16" s="1"/>
  <c r="M87" i="16"/>
  <c r="N87" i="16" s="1"/>
  <c r="O87" i="16" s="1"/>
  <c r="M93" i="16"/>
  <c r="N93" i="16" s="1"/>
  <c r="O93" i="16" s="1"/>
  <c r="M95" i="16"/>
  <c r="N95" i="16" s="1"/>
  <c r="O95" i="16" s="1"/>
  <c r="M15" i="16"/>
  <c r="N15" i="16" s="1"/>
  <c r="O15" i="16" s="1"/>
  <c r="M23" i="16"/>
  <c r="N23" i="16" s="1"/>
  <c r="O23" i="16" s="1"/>
  <c r="M56" i="16"/>
  <c r="N56" i="16" s="1"/>
  <c r="O56" i="16" s="1"/>
  <c r="M70" i="16"/>
  <c r="N70" i="16" s="1"/>
  <c r="O70" i="16" s="1"/>
  <c r="M80" i="16"/>
  <c r="N80" i="16" s="1"/>
  <c r="O80" i="16" s="1"/>
  <c r="M88" i="16"/>
  <c r="N88" i="16" s="1"/>
  <c r="O88" i="16" s="1"/>
  <c r="M94" i="16"/>
  <c r="N94" i="16" s="1"/>
  <c r="O94" i="16" s="1"/>
  <c r="M72" i="16"/>
  <c r="N72" i="16" s="1"/>
  <c r="O72" i="16" s="1"/>
  <c r="M7" i="16"/>
  <c r="N7" i="16" s="1"/>
  <c r="O7" i="16" s="1"/>
  <c r="M31" i="16"/>
  <c r="N31" i="16" s="1"/>
  <c r="O31" i="16" s="1"/>
  <c r="M37" i="16"/>
  <c r="N37" i="16" s="1"/>
  <c r="O37" i="16" s="1"/>
  <c r="M39" i="16"/>
  <c r="N39" i="16" s="1"/>
  <c r="O39" i="16" s="1"/>
  <c r="M45" i="16"/>
  <c r="N45" i="16" s="1"/>
  <c r="O45" i="16" s="1"/>
  <c r="M51" i="16"/>
  <c r="N51" i="16" s="1"/>
  <c r="O51" i="16" s="1"/>
  <c r="M53" i="16"/>
  <c r="N53" i="16" s="1"/>
  <c r="O53" i="16" s="1"/>
  <c r="M59" i="16"/>
  <c r="N59" i="16" s="1"/>
  <c r="O59" i="16" s="1"/>
  <c r="M65" i="16"/>
  <c r="N65" i="16" s="1"/>
  <c r="O65" i="16" s="1"/>
  <c r="M67" i="16"/>
  <c r="N67" i="16" s="1"/>
  <c r="O67" i="16" s="1"/>
  <c r="M73" i="16"/>
  <c r="N73" i="16" s="1"/>
  <c r="O73" i="16" s="1"/>
  <c r="M77" i="16"/>
  <c r="N77" i="16" s="1"/>
  <c r="O77" i="16" s="1"/>
  <c r="M85" i="16"/>
  <c r="N85" i="16" s="1"/>
  <c r="O85" i="16" s="1"/>
  <c r="M91" i="16"/>
  <c r="N91" i="16" s="1"/>
  <c r="O91" i="16" s="1"/>
  <c r="M14" i="16"/>
  <c r="N14" i="16" s="1"/>
  <c r="O14" i="16" s="1"/>
  <c r="M22" i="16"/>
  <c r="N22" i="16" s="1"/>
  <c r="O22" i="16" s="1"/>
  <c r="M30" i="16"/>
  <c r="N30" i="16" s="1"/>
  <c r="O30" i="16" s="1"/>
  <c r="M32" i="16"/>
  <c r="N32" i="16" s="1"/>
  <c r="O32" i="16" s="1"/>
  <c r="M46" i="16"/>
  <c r="N46" i="16" s="1"/>
  <c r="O46" i="16" s="1"/>
  <c r="M10" i="16"/>
  <c r="N10" i="16" s="1"/>
  <c r="O10" i="16" s="1"/>
  <c r="M18" i="16"/>
  <c r="N18" i="16" s="1"/>
  <c r="O18" i="16" s="1"/>
  <c r="M38" i="16"/>
  <c r="N38" i="16" s="1"/>
  <c r="O38" i="16" s="1"/>
  <c r="M42" i="16"/>
  <c r="N42" i="16" s="1"/>
  <c r="O42" i="16" s="1"/>
  <c r="M52" i="16"/>
  <c r="N52" i="16" s="1"/>
  <c r="O52" i="16" s="1"/>
  <c r="M60" i="16"/>
  <c r="N60" i="16" s="1"/>
  <c r="O60" i="16" s="1"/>
  <c r="M66" i="16"/>
  <c r="N66" i="16" s="1"/>
  <c r="O66" i="16" s="1"/>
  <c r="M74" i="16"/>
  <c r="N74" i="16" s="1"/>
  <c r="O74" i="16" s="1"/>
  <c r="M84" i="16"/>
  <c r="N84" i="16" s="1"/>
  <c r="O84" i="16" s="1"/>
  <c r="M8" i="16"/>
  <c r="N8" i="16" s="1"/>
  <c r="O8" i="16" s="1"/>
  <c r="M16" i="16"/>
  <c r="N16" i="16" s="1"/>
  <c r="O16" i="16" s="1"/>
  <c r="M24" i="16"/>
  <c r="N24" i="16" s="1"/>
  <c r="O24" i="16" s="1"/>
  <c r="M78" i="16"/>
  <c r="N78" i="16" s="1"/>
  <c r="O78" i="16" s="1"/>
  <c r="M86" i="16"/>
  <c r="N86" i="16" s="1"/>
  <c r="O86" i="16" s="1"/>
  <c r="M92" i="16"/>
  <c r="N92" i="16" s="1"/>
  <c r="O92" i="16" s="1"/>
  <c r="W2" i="16"/>
  <c r="X2" i="16" s="1"/>
  <c r="M9" i="16"/>
  <c r="N9" i="16" s="1"/>
  <c r="O9" i="16" s="1"/>
  <c r="M17" i="16"/>
  <c r="N17" i="16" s="1"/>
  <c r="O17" i="16" s="1"/>
  <c r="M21" i="16"/>
  <c r="N21" i="16" s="1"/>
  <c r="O21" i="16" s="1"/>
  <c r="M25" i="16"/>
  <c r="N25" i="16" s="1"/>
  <c r="O25" i="16" s="1"/>
  <c r="M29" i="16"/>
  <c r="N29" i="16" s="1"/>
  <c r="O29" i="16" s="1"/>
  <c r="M36" i="16"/>
  <c r="N36" i="16" s="1"/>
  <c r="O36" i="16" s="1"/>
  <c r="M44" i="16"/>
  <c r="N44" i="16" s="1"/>
  <c r="O44" i="16" s="1"/>
  <c r="M50" i="16"/>
  <c r="N50" i="16" s="1"/>
  <c r="O50" i="16" s="1"/>
  <c r="M58" i="16"/>
  <c r="N58" i="16" s="1"/>
  <c r="O58" i="16" s="1"/>
  <c r="Y2" i="16"/>
  <c r="M35" i="3"/>
  <c r="M36" i="3"/>
  <c r="U36" i="3" s="1"/>
  <c r="M37" i="3"/>
  <c r="M38" i="3"/>
  <c r="M39" i="3"/>
  <c r="M40" i="3"/>
  <c r="U40" i="3" s="1"/>
  <c r="M41" i="3"/>
  <c r="M42" i="3"/>
  <c r="U42" i="3" s="1"/>
  <c r="M43" i="3"/>
  <c r="M44" i="3"/>
  <c r="M45" i="3"/>
  <c r="M46" i="3"/>
  <c r="U46" i="3" s="1"/>
  <c r="M47" i="3"/>
  <c r="M48" i="3"/>
  <c r="U48" i="3" s="1"/>
  <c r="M49" i="3"/>
  <c r="M50" i="3"/>
  <c r="U50" i="3" s="1"/>
  <c r="M51" i="3"/>
  <c r="M52" i="3"/>
  <c r="M53" i="3"/>
  <c r="M54" i="3"/>
  <c r="U54" i="3" s="1"/>
  <c r="M55" i="3"/>
  <c r="M56" i="3"/>
  <c r="U56" i="3" s="1"/>
  <c r="M57" i="3"/>
  <c r="M58" i="3"/>
  <c r="M59" i="3"/>
  <c r="M60" i="3"/>
  <c r="U60" i="3" s="1"/>
  <c r="M61" i="3"/>
  <c r="M62" i="3"/>
  <c r="U62" i="3" s="1"/>
  <c r="M63" i="3"/>
  <c r="M64" i="3"/>
  <c r="U64" i="3" s="1"/>
  <c r="M65" i="3"/>
  <c r="M66" i="3"/>
  <c r="M67" i="3"/>
  <c r="M68" i="3"/>
  <c r="U68" i="3" s="1"/>
  <c r="M69" i="3"/>
  <c r="M70" i="3"/>
  <c r="U70" i="3" s="1"/>
  <c r="M71" i="3"/>
  <c r="M72" i="3"/>
  <c r="M73" i="3"/>
  <c r="M74" i="3"/>
  <c r="U74" i="3" s="1"/>
  <c r="M75" i="3"/>
  <c r="M76" i="3"/>
  <c r="U76" i="3" s="1"/>
  <c r="M77" i="3"/>
  <c r="M78" i="3"/>
  <c r="U78" i="3" s="1"/>
  <c r="M79" i="3"/>
  <c r="M80" i="3"/>
  <c r="M81" i="3"/>
  <c r="M82" i="3"/>
  <c r="U82" i="3" s="1"/>
  <c r="M83" i="3"/>
  <c r="M84" i="3"/>
  <c r="U84" i="3" s="1"/>
  <c r="M85" i="3"/>
  <c r="M86" i="3"/>
  <c r="M87" i="3"/>
  <c r="M88" i="3"/>
  <c r="M89" i="3"/>
  <c r="M90" i="3"/>
  <c r="U90" i="3" s="1"/>
  <c r="M91" i="3"/>
  <c r="M92" i="3"/>
  <c r="U92" i="3" s="1"/>
  <c r="M93" i="3"/>
  <c r="M94" i="3"/>
  <c r="M95" i="3"/>
  <c r="M96" i="3"/>
  <c r="U96" i="3" s="1"/>
  <c r="M97" i="3"/>
  <c r="M98" i="3"/>
  <c r="U98" i="3" s="1"/>
  <c r="M99" i="3"/>
  <c r="M100" i="3"/>
  <c r="M101" i="3"/>
  <c r="M102" i="3"/>
  <c r="U102" i="3" s="1"/>
  <c r="M103" i="3"/>
  <c r="M104" i="3"/>
  <c r="U104" i="3" s="1"/>
  <c r="M105" i="3"/>
  <c r="M106" i="3"/>
  <c r="U106" i="3" s="1"/>
  <c r="M107" i="3"/>
  <c r="M108" i="3"/>
  <c r="M109" i="3"/>
  <c r="M110" i="3"/>
  <c r="U110" i="3" s="1"/>
  <c r="M111" i="3"/>
  <c r="M112" i="3"/>
  <c r="U112" i="3" s="1"/>
  <c r="M113" i="3"/>
  <c r="M114" i="3"/>
  <c r="M115" i="3"/>
  <c r="M116" i="3"/>
  <c r="U116" i="3" s="1"/>
  <c r="M117" i="3"/>
  <c r="M118" i="3"/>
  <c r="U118" i="3" s="1"/>
  <c r="M119" i="3"/>
  <c r="M120" i="3"/>
  <c r="U120" i="3" s="1"/>
  <c r="M121" i="3"/>
  <c r="M122" i="3"/>
  <c r="M123" i="3"/>
  <c r="M124" i="3"/>
  <c r="U124" i="3" s="1"/>
  <c r="M125" i="3"/>
  <c r="M126" i="3"/>
  <c r="U126" i="3" s="1"/>
  <c r="M127" i="3"/>
  <c r="M128" i="3"/>
  <c r="M129" i="3"/>
  <c r="M130" i="3"/>
  <c r="U130" i="3" s="1"/>
  <c r="M131" i="3"/>
  <c r="M132" i="3"/>
  <c r="U132" i="3" s="1"/>
  <c r="M133" i="3"/>
  <c r="M134" i="3"/>
  <c r="U134" i="3" s="1"/>
  <c r="M135" i="3"/>
  <c r="M136" i="3"/>
  <c r="M137" i="3"/>
  <c r="M138" i="3"/>
  <c r="U138" i="3" s="1"/>
  <c r="M139" i="3"/>
  <c r="M140" i="3"/>
  <c r="U140" i="3" s="1"/>
  <c r="M141" i="3"/>
  <c r="M142" i="3"/>
  <c r="M143" i="3"/>
  <c r="M144" i="3"/>
  <c r="U144" i="3" s="1"/>
  <c r="M145" i="3"/>
  <c r="M146" i="3"/>
  <c r="U146" i="3" s="1"/>
  <c r="M147" i="3"/>
  <c r="M148" i="3"/>
  <c r="U148" i="3" s="1"/>
  <c r="M149" i="3"/>
  <c r="M150" i="3"/>
  <c r="M151" i="3"/>
  <c r="M152" i="3"/>
  <c r="U152" i="3" s="1"/>
  <c r="M153" i="3"/>
  <c r="M154" i="3"/>
  <c r="U154" i="3" s="1"/>
  <c r="M155" i="3"/>
  <c r="M156" i="3"/>
  <c r="M157" i="3"/>
  <c r="M158" i="3"/>
  <c r="U158" i="3" s="1"/>
  <c r="M159" i="3"/>
  <c r="M160" i="3"/>
  <c r="U160" i="3" s="1"/>
  <c r="M161" i="3"/>
  <c r="M162" i="3"/>
  <c r="U162" i="3" s="1"/>
  <c r="M163" i="3"/>
  <c r="M164" i="3"/>
  <c r="M165" i="3"/>
  <c r="M166" i="3"/>
  <c r="U166" i="3" s="1"/>
  <c r="M167" i="3"/>
  <c r="M168" i="3"/>
  <c r="U168" i="3" s="1"/>
  <c r="M169" i="3"/>
  <c r="M170" i="3"/>
  <c r="M171" i="3"/>
  <c r="M172" i="3"/>
  <c r="U172" i="3" s="1"/>
  <c r="M173" i="3"/>
  <c r="M174" i="3"/>
  <c r="U174" i="3" s="1"/>
  <c r="M175" i="3"/>
  <c r="M176" i="3"/>
  <c r="U176" i="3" s="1"/>
  <c r="M177" i="3"/>
  <c r="M178" i="3"/>
  <c r="M179" i="3"/>
  <c r="M180" i="3"/>
  <c r="U180" i="3" s="1"/>
  <c r="M181" i="3"/>
  <c r="M182" i="3"/>
  <c r="U182" i="3" s="1"/>
  <c r="M183" i="3"/>
  <c r="M184" i="3"/>
  <c r="M185" i="3"/>
  <c r="M186" i="3"/>
  <c r="U186" i="3" s="1"/>
  <c r="M187" i="3"/>
  <c r="M188" i="3"/>
  <c r="U188" i="3" s="1"/>
  <c r="M34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7" i="3"/>
  <c r="U38" i="3"/>
  <c r="U39" i="3"/>
  <c r="U41" i="3"/>
  <c r="U43" i="3"/>
  <c r="U44" i="3"/>
  <c r="U45" i="3"/>
  <c r="U47" i="3"/>
  <c r="U49" i="3"/>
  <c r="U51" i="3"/>
  <c r="U52" i="3"/>
  <c r="U53" i="3"/>
  <c r="U55" i="3"/>
  <c r="U57" i="3"/>
  <c r="U58" i="3"/>
  <c r="U59" i="3"/>
  <c r="U61" i="3"/>
  <c r="U63" i="3"/>
  <c r="U65" i="3"/>
  <c r="U66" i="3"/>
  <c r="U67" i="3"/>
  <c r="U69" i="3"/>
  <c r="U71" i="3"/>
  <c r="U72" i="3"/>
  <c r="U73" i="3"/>
  <c r="U75" i="3"/>
  <c r="U77" i="3"/>
  <c r="U79" i="3"/>
  <c r="U80" i="3"/>
  <c r="U81" i="3"/>
  <c r="U83" i="3"/>
  <c r="U85" i="3"/>
  <c r="U86" i="3"/>
  <c r="U87" i="3"/>
  <c r="U88" i="3"/>
  <c r="U89" i="3"/>
  <c r="U91" i="3"/>
  <c r="U93" i="3"/>
  <c r="U94" i="3"/>
  <c r="U95" i="3"/>
  <c r="U97" i="3"/>
  <c r="U99" i="3"/>
  <c r="U100" i="3"/>
  <c r="U101" i="3"/>
  <c r="U103" i="3"/>
  <c r="U105" i="3"/>
  <c r="U107" i="3"/>
  <c r="U108" i="3"/>
  <c r="U109" i="3"/>
  <c r="U111" i="3"/>
  <c r="U113" i="3"/>
  <c r="U114" i="3"/>
  <c r="U115" i="3"/>
  <c r="U117" i="3"/>
  <c r="U119" i="3"/>
  <c r="U121" i="3"/>
  <c r="U122" i="3"/>
  <c r="U123" i="3"/>
  <c r="U125" i="3"/>
  <c r="U127" i="3"/>
  <c r="U128" i="3"/>
  <c r="U129" i="3"/>
  <c r="U131" i="3"/>
  <c r="U133" i="3"/>
  <c r="U135" i="3"/>
  <c r="U136" i="3"/>
  <c r="U137" i="3"/>
  <c r="U139" i="3"/>
  <c r="U141" i="3"/>
  <c r="U142" i="3"/>
  <c r="U143" i="3"/>
  <c r="U145" i="3"/>
  <c r="U147" i="3"/>
  <c r="U149" i="3"/>
  <c r="U150" i="3"/>
  <c r="U151" i="3"/>
  <c r="U153" i="3"/>
  <c r="U155" i="3"/>
  <c r="U156" i="3"/>
  <c r="U157" i="3"/>
  <c r="U159" i="3"/>
  <c r="U161" i="3"/>
  <c r="U163" i="3"/>
  <c r="U164" i="3"/>
  <c r="U165" i="3"/>
  <c r="U167" i="3"/>
  <c r="U169" i="3"/>
  <c r="U170" i="3"/>
  <c r="U171" i="3"/>
  <c r="U173" i="3"/>
  <c r="U175" i="3"/>
  <c r="U177" i="3"/>
  <c r="U178" i="3"/>
  <c r="U179" i="3"/>
  <c r="U181" i="3"/>
  <c r="U183" i="3"/>
  <c r="U184" i="3"/>
  <c r="U185" i="3"/>
  <c r="U187" i="3"/>
  <c r="U2" i="3"/>
  <c r="V19" i="2"/>
  <c r="W19" i="15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34" i="3"/>
  <c r="V26" i="15"/>
  <c r="T36" i="3"/>
  <c r="T40" i="3"/>
  <c r="T42" i="3"/>
  <c r="T46" i="3"/>
  <c r="T48" i="3"/>
  <c r="T50" i="3"/>
  <c r="T54" i="3"/>
  <c r="T56" i="3"/>
  <c r="T60" i="3"/>
  <c r="T62" i="3"/>
  <c r="T64" i="3"/>
  <c r="T68" i="3"/>
  <c r="T70" i="3"/>
  <c r="T74" i="3"/>
  <c r="T76" i="3"/>
  <c r="T78" i="3"/>
  <c r="T82" i="3"/>
  <c r="T84" i="3"/>
  <c r="T90" i="3"/>
  <c r="T92" i="3"/>
  <c r="T96" i="3"/>
  <c r="T98" i="3"/>
  <c r="T102" i="3"/>
  <c r="T104" i="3"/>
  <c r="T106" i="3"/>
  <c r="T110" i="3"/>
  <c r="T112" i="3"/>
  <c r="T116" i="3"/>
  <c r="T118" i="3"/>
  <c r="T120" i="3"/>
  <c r="T124" i="3"/>
  <c r="T126" i="3"/>
  <c r="T130" i="3"/>
  <c r="T132" i="3"/>
  <c r="T134" i="3"/>
  <c r="T138" i="3"/>
  <c r="T140" i="3"/>
  <c r="T144" i="3"/>
  <c r="T146" i="3"/>
  <c r="T148" i="3"/>
  <c r="T152" i="3"/>
  <c r="T154" i="3"/>
  <c r="T158" i="3"/>
  <c r="T160" i="3"/>
  <c r="T162" i="3"/>
  <c r="T166" i="3"/>
  <c r="T168" i="3"/>
  <c r="T172" i="3"/>
  <c r="T174" i="3"/>
  <c r="T176" i="3"/>
  <c r="T180" i="3"/>
  <c r="T182" i="3"/>
  <c r="T186" i="3"/>
  <c r="T188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7" i="3"/>
  <c r="T38" i="3"/>
  <c r="T39" i="3"/>
  <c r="T41" i="3"/>
  <c r="T43" i="3"/>
  <c r="T44" i="3"/>
  <c r="T45" i="3"/>
  <c r="T47" i="3"/>
  <c r="T49" i="3"/>
  <c r="T51" i="3"/>
  <c r="T52" i="3"/>
  <c r="T53" i="3"/>
  <c r="T55" i="3"/>
  <c r="T57" i="3"/>
  <c r="T58" i="3"/>
  <c r="T59" i="3"/>
  <c r="T61" i="3"/>
  <c r="T63" i="3"/>
  <c r="T65" i="3"/>
  <c r="T66" i="3"/>
  <c r="T67" i="3"/>
  <c r="T69" i="3"/>
  <c r="T71" i="3"/>
  <c r="T72" i="3"/>
  <c r="T73" i="3"/>
  <c r="T75" i="3"/>
  <c r="T77" i="3"/>
  <c r="T79" i="3"/>
  <c r="T80" i="3"/>
  <c r="T81" i="3"/>
  <c r="T83" i="3"/>
  <c r="T85" i="3"/>
  <c r="T86" i="3"/>
  <c r="T87" i="3"/>
  <c r="T88" i="3"/>
  <c r="T89" i="3"/>
  <c r="T91" i="3"/>
  <c r="T93" i="3"/>
  <c r="T94" i="3"/>
  <c r="T95" i="3"/>
  <c r="T97" i="3"/>
  <c r="T99" i="3"/>
  <c r="T100" i="3"/>
  <c r="T101" i="3"/>
  <c r="T103" i="3"/>
  <c r="T105" i="3"/>
  <c r="T107" i="3"/>
  <c r="T108" i="3"/>
  <c r="T109" i="3"/>
  <c r="T111" i="3"/>
  <c r="T113" i="3"/>
  <c r="T114" i="3"/>
  <c r="T115" i="3"/>
  <c r="T117" i="3"/>
  <c r="T119" i="3"/>
  <c r="T121" i="3"/>
  <c r="T122" i="3"/>
  <c r="T123" i="3"/>
  <c r="T125" i="3"/>
  <c r="T127" i="3"/>
  <c r="T128" i="3"/>
  <c r="T129" i="3"/>
  <c r="T131" i="3"/>
  <c r="T133" i="3"/>
  <c r="T135" i="3"/>
  <c r="T136" i="3"/>
  <c r="T137" i="3"/>
  <c r="T139" i="3"/>
  <c r="T141" i="3"/>
  <c r="T142" i="3"/>
  <c r="T143" i="3"/>
  <c r="T145" i="3"/>
  <c r="T147" i="3"/>
  <c r="T149" i="3"/>
  <c r="T150" i="3"/>
  <c r="T151" i="3"/>
  <c r="T153" i="3"/>
  <c r="T155" i="3"/>
  <c r="T156" i="3"/>
  <c r="T157" i="3"/>
  <c r="T159" i="3"/>
  <c r="T161" i="3"/>
  <c r="T163" i="3"/>
  <c r="T164" i="3"/>
  <c r="T165" i="3"/>
  <c r="T167" i="3"/>
  <c r="T169" i="3"/>
  <c r="T170" i="3"/>
  <c r="T171" i="3"/>
  <c r="T173" i="3"/>
  <c r="T175" i="3"/>
  <c r="T177" i="3"/>
  <c r="T178" i="3"/>
  <c r="T179" i="3"/>
  <c r="T181" i="3"/>
  <c r="T183" i="3"/>
  <c r="T184" i="3"/>
  <c r="T185" i="3"/>
  <c r="T187" i="3"/>
  <c r="T2" i="3"/>
  <c r="L35" i="3"/>
  <c r="L36" i="3"/>
  <c r="P36" i="3" s="1"/>
  <c r="Q36" i="3" s="1"/>
  <c r="L37" i="3"/>
  <c r="L38" i="3"/>
  <c r="L39" i="3"/>
  <c r="L40" i="3"/>
  <c r="P40" i="3" s="1"/>
  <c r="L41" i="3"/>
  <c r="L42" i="3"/>
  <c r="P42" i="3" s="1"/>
  <c r="Q42" i="3" s="1"/>
  <c r="L43" i="3"/>
  <c r="L44" i="3"/>
  <c r="L45" i="3"/>
  <c r="L46" i="3"/>
  <c r="P46" i="3" s="1"/>
  <c r="L47" i="3"/>
  <c r="L48" i="3"/>
  <c r="P48" i="3" s="1"/>
  <c r="Q48" i="3" s="1"/>
  <c r="L49" i="3"/>
  <c r="L50" i="3"/>
  <c r="P50" i="3" s="1"/>
  <c r="L51" i="3"/>
  <c r="L52" i="3"/>
  <c r="L53" i="3"/>
  <c r="L54" i="3"/>
  <c r="P54" i="3" s="1"/>
  <c r="Q54" i="3" s="1"/>
  <c r="L55" i="3"/>
  <c r="L56" i="3"/>
  <c r="P56" i="3" s="1"/>
  <c r="L57" i="3"/>
  <c r="L58" i="3"/>
  <c r="L59" i="3"/>
  <c r="L60" i="3"/>
  <c r="P60" i="3" s="1"/>
  <c r="Q60" i="3" s="1"/>
  <c r="L61" i="3"/>
  <c r="L62" i="3"/>
  <c r="P62" i="3" s="1"/>
  <c r="L63" i="3"/>
  <c r="L64" i="3"/>
  <c r="P64" i="3" s="1"/>
  <c r="Q64" i="3" s="1"/>
  <c r="L65" i="3"/>
  <c r="L66" i="3"/>
  <c r="L67" i="3"/>
  <c r="L68" i="3"/>
  <c r="P68" i="3" s="1"/>
  <c r="L69" i="3"/>
  <c r="L70" i="3"/>
  <c r="P70" i="3" s="1"/>
  <c r="Q70" i="3" s="1"/>
  <c r="L71" i="3"/>
  <c r="L72" i="3"/>
  <c r="L73" i="3"/>
  <c r="L74" i="3"/>
  <c r="P74" i="3" s="1"/>
  <c r="L75" i="3"/>
  <c r="L76" i="3"/>
  <c r="P76" i="3" s="1"/>
  <c r="Q76" i="3" s="1"/>
  <c r="L77" i="3"/>
  <c r="L78" i="3"/>
  <c r="P78" i="3" s="1"/>
  <c r="L79" i="3"/>
  <c r="L80" i="3"/>
  <c r="L81" i="3"/>
  <c r="L82" i="3"/>
  <c r="P82" i="3" s="1"/>
  <c r="Q82" i="3" s="1"/>
  <c r="L83" i="3"/>
  <c r="L84" i="3"/>
  <c r="P84" i="3" s="1"/>
  <c r="L85" i="3"/>
  <c r="L86" i="3"/>
  <c r="L87" i="3"/>
  <c r="L88" i="3"/>
  <c r="L89" i="3"/>
  <c r="L90" i="3"/>
  <c r="P90" i="3" s="1"/>
  <c r="L91" i="3"/>
  <c r="L92" i="3"/>
  <c r="P92" i="3" s="1"/>
  <c r="Q92" i="3" s="1"/>
  <c r="L93" i="3"/>
  <c r="L94" i="3"/>
  <c r="L95" i="3"/>
  <c r="L96" i="3"/>
  <c r="P96" i="3" s="1"/>
  <c r="L97" i="3"/>
  <c r="L98" i="3"/>
  <c r="P98" i="3" s="1"/>
  <c r="Q98" i="3" s="1"/>
  <c r="L99" i="3"/>
  <c r="L100" i="3"/>
  <c r="L101" i="3"/>
  <c r="L102" i="3"/>
  <c r="P102" i="3" s="1"/>
  <c r="L103" i="3"/>
  <c r="L104" i="3"/>
  <c r="P104" i="3" s="1"/>
  <c r="Q104" i="3" s="1"/>
  <c r="L105" i="3"/>
  <c r="L106" i="3"/>
  <c r="P106" i="3" s="1"/>
  <c r="L107" i="3"/>
  <c r="L108" i="3"/>
  <c r="L109" i="3"/>
  <c r="L110" i="3"/>
  <c r="P110" i="3" s="1"/>
  <c r="Q110" i="3" s="1"/>
  <c r="L111" i="3"/>
  <c r="L112" i="3"/>
  <c r="P112" i="3" s="1"/>
  <c r="L113" i="3"/>
  <c r="L114" i="3"/>
  <c r="L115" i="3"/>
  <c r="L116" i="3"/>
  <c r="P116" i="3" s="1"/>
  <c r="Q116" i="3" s="1"/>
  <c r="L117" i="3"/>
  <c r="L118" i="3"/>
  <c r="P118" i="3" s="1"/>
  <c r="L119" i="3"/>
  <c r="L120" i="3"/>
  <c r="P120" i="3" s="1"/>
  <c r="Q120" i="3" s="1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34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5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7" i="3"/>
  <c r="Q38" i="3"/>
  <c r="Q40" i="3"/>
  <c r="Q44" i="3"/>
  <c r="Q45" i="3"/>
  <c r="Q46" i="3"/>
  <c r="Q50" i="3"/>
  <c r="Q51" i="3"/>
  <c r="Q52" i="3"/>
  <c r="Q56" i="3"/>
  <c r="Q58" i="3"/>
  <c r="Q59" i="3"/>
  <c r="Q62" i="3"/>
  <c r="Q65" i="3"/>
  <c r="Q66" i="3"/>
  <c r="Q68" i="3"/>
  <c r="Q72" i="3"/>
  <c r="Q73" i="3"/>
  <c r="Q74" i="3"/>
  <c r="Q78" i="3"/>
  <c r="Q79" i="3"/>
  <c r="Q80" i="3"/>
  <c r="Q84" i="3"/>
  <c r="Q86" i="3"/>
  <c r="Q87" i="3"/>
  <c r="Q88" i="3"/>
  <c r="Q90" i="3"/>
  <c r="Q93" i="3"/>
  <c r="Q94" i="3"/>
  <c r="Q96" i="3"/>
  <c r="Q100" i="3"/>
  <c r="Q101" i="3"/>
  <c r="Q102" i="3"/>
  <c r="Q106" i="3"/>
  <c r="Q107" i="3"/>
  <c r="Q108" i="3"/>
  <c r="Q112" i="3"/>
  <c r="Q114" i="3"/>
  <c r="Q115" i="3"/>
  <c r="Q118" i="3"/>
  <c r="Q121" i="3"/>
  <c r="Q122" i="3"/>
  <c r="Q128" i="3"/>
  <c r="Q129" i="3"/>
  <c r="Q135" i="3"/>
  <c r="Q136" i="3"/>
  <c r="Q142" i="3"/>
  <c r="Q143" i="3"/>
  <c r="Q149" i="3"/>
  <c r="Q150" i="3"/>
  <c r="Q156" i="3"/>
  <c r="Q157" i="3"/>
  <c r="Q163" i="3"/>
  <c r="Q164" i="3"/>
  <c r="Q170" i="3"/>
  <c r="Q171" i="3"/>
  <c r="Q177" i="3"/>
  <c r="Q178" i="3"/>
  <c r="Q184" i="3"/>
  <c r="Q185" i="3"/>
  <c r="Q2" i="3"/>
  <c r="P33" i="3"/>
  <c r="P34" i="3"/>
  <c r="Q34" i="3" s="1"/>
  <c r="P35" i="3"/>
  <c r="Q35" i="3" s="1"/>
  <c r="P37" i="3"/>
  <c r="P38" i="3"/>
  <c r="P39" i="3"/>
  <c r="Q39" i="3" s="1"/>
  <c r="P41" i="3"/>
  <c r="Q41" i="3" s="1"/>
  <c r="P43" i="3"/>
  <c r="Q43" i="3" s="1"/>
  <c r="P44" i="3"/>
  <c r="P45" i="3"/>
  <c r="P47" i="3"/>
  <c r="Q47" i="3" s="1"/>
  <c r="P49" i="3"/>
  <c r="Q49" i="3" s="1"/>
  <c r="P51" i="3"/>
  <c r="P52" i="3"/>
  <c r="P53" i="3"/>
  <c r="Q53" i="3" s="1"/>
  <c r="P55" i="3"/>
  <c r="Q55" i="3" s="1"/>
  <c r="P57" i="3"/>
  <c r="Q57" i="3" s="1"/>
  <c r="P58" i="3"/>
  <c r="P59" i="3"/>
  <c r="P61" i="3"/>
  <c r="Q61" i="3" s="1"/>
  <c r="P63" i="3"/>
  <c r="Q63" i="3" s="1"/>
  <c r="P65" i="3"/>
  <c r="P66" i="3"/>
  <c r="P67" i="3"/>
  <c r="Q67" i="3" s="1"/>
  <c r="P69" i="3"/>
  <c r="Q69" i="3" s="1"/>
  <c r="P71" i="3"/>
  <c r="Q71" i="3" s="1"/>
  <c r="P72" i="3"/>
  <c r="P73" i="3"/>
  <c r="P75" i="3"/>
  <c r="Q75" i="3" s="1"/>
  <c r="P77" i="3"/>
  <c r="Q77" i="3" s="1"/>
  <c r="P79" i="3"/>
  <c r="P80" i="3"/>
  <c r="P81" i="3"/>
  <c r="Q81" i="3" s="1"/>
  <c r="P83" i="3"/>
  <c r="Q83" i="3" s="1"/>
  <c r="P85" i="3"/>
  <c r="Q85" i="3" s="1"/>
  <c r="P86" i="3"/>
  <c r="P87" i="3"/>
  <c r="P88" i="3"/>
  <c r="P89" i="3"/>
  <c r="Q89" i="3" s="1"/>
  <c r="P91" i="3"/>
  <c r="Q91" i="3" s="1"/>
  <c r="P93" i="3"/>
  <c r="P94" i="3"/>
  <c r="P95" i="3"/>
  <c r="Q95" i="3" s="1"/>
  <c r="P97" i="3"/>
  <c r="Q97" i="3" s="1"/>
  <c r="P99" i="3"/>
  <c r="Q99" i="3" s="1"/>
  <c r="P100" i="3"/>
  <c r="P101" i="3"/>
  <c r="P103" i="3"/>
  <c r="Q103" i="3" s="1"/>
  <c r="P105" i="3"/>
  <c r="Q105" i="3" s="1"/>
  <c r="P107" i="3"/>
  <c r="P108" i="3"/>
  <c r="P109" i="3"/>
  <c r="Q109" i="3" s="1"/>
  <c r="P111" i="3"/>
  <c r="Q111" i="3" s="1"/>
  <c r="P113" i="3"/>
  <c r="Q113" i="3" s="1"/>
  <c r="P114" i="3"/>
  <c r="P115" i="3"/>
  <c r="P117" i="3"/>
  <c r="Q117" i="3" s="1"/>
  <c r="P119" i="3"/>
  <c r="Q119" i="3" s="1"/>
  <c r="P121" i="3"/>
  <c r="P122" i="3"/>
  <c r="P123" i="3"/>
  <c r="Q123" i="3" s="1"/>
  <c r="P124" i="3"/>
  <c r="Q124" i="3" s="1"/>
  <c r="P125" i="3"/>
  <c r="Q125" i="3" s="1"/>
  <c r="P126" i="3"/>
  <c r="Q126" i="3" s="1"/>
  <c r="P127" i="3"/>
  <c r="Q127" i="3" s="1"/>
  <c r="P128" i="3"/>
  <c r="P129" i="3"/>
  <c r="P130" i="3"/>
  <c r="Q130" i="3" s="1"/>
  <c r="P131" i="3"/>
  <c r="Q131" i="3" s="1"/>
  <c r="P132" i="3"/>
  <c r="Q132" i="3" s="1"/>
  <c r="P133" i="3"/>
  <c r="Q133" i="3" s="1"/>
  <c r="P134" i="3"/>
  <c r="Q134" i="3" s="1"/>
  <c r="P135" i="3"/>
  <c r="P136" i="3"/>
  <c r="P137" i="3"/>
  <c r="Q137" i="3" s="1"/>
  <c r="P138" i="3"/>
  <c r="Q138" i="3" s="1"/>
  <c r="P139" i="3"/>
  <c r="Q139" i="3" s="1"/>
  <c r="P140" i="3"/>
  <c r="Q140" i="3" s="1"/>
  <c r="P141" i="3"/>
  <c r="Q141" i="3" s="1"/>
  <c r="P142" i="3"/>
  <c r="P143" i="3"/>
  <c r="P144" i="3"/>
  <c r="Q144" i="3" s="1"/>
  <c r="P145" i="3"/>
  <c r="Q145" i="3" s="1"/>
  <c r="P146" i="3"/>
  <c r="Q146" i="3" s="1"/>
  <c r="P147" i="3"/>
  <c r="Q147" i="3" s="1"/>
  <c r="P148" i="3"/>
  <c r="Q148" i="3" s="1"/>
  <c r="P149" i="3"/>
  <c r="P150" i="3"/>
  <c r="P151" i="3"/>
  <c r="Q151" i="3" s="1"/>
  <c r="P152" i="3"/>
  <c r="Q152" i="3" s="1"/>
  <c r="P153" i="3"/>
  <c r="Q153" i="3" s="1"/>
  <c r="P154" i="3"/>
  <c r="Q154" i="3" s="1"/>
  <c r="P155" i="3"/>
  <c r="Q155" i="3" s="1"/>
  <c r="P156" i="3"/>
  <c r="P157" i="3"/>
  <c r="P158" i="3"/>
  <c r="Q158" i="3" s="1"/>
  <c r="P159" i="3"/>
  <c r="Q159" i="3" s="1"/>
  <c r="P160" i="3"/>
  <c r="Q160" i="3" s="1"/>
  <c r="P161" i="3"/>
  <c r="Q161" i="3" s="1"/>
  <c r="P162" i="3"/>
  <c r="Q162" i="3" s="1"/>
  <c r="P163" i="3"/>
  <c r="P164" i="3"/>
  <c r="P165" i="3"/>
  <c r="Q165" i="3" s="1"/>
  <c r="P166" i="3"/>
  <c r="Q166" i="3" s="1"/>
  <c r="P167" i="3"/>
  <c r="Q167" i="3" s="1"/>
  <c r="P168" i="3"/>
  <c r="Q168" i="3" s="1"/>
  <c r="P169" i="3"/>
  <c r="Q169" i="3" s="1"/>
  <c r="P170" i="3"/>
  <c r="P171" i="3"/>
  <c r="P172" i="3"/>
  <c r="Q172" i="3" s="1"/>
  <c r="P173" i="3"/>
  <c r="Q173" i="3" s="1"/>
  <c r="P174" i="3"/>
  <c r="Q174" i="3" s="1"/>
  <c r="P175" i="3"/>
  <c r="Q175" i="3" s="1"/>
  <c r="P176" i="3"/>
  <c r="Q176" i="3" s="1"/>
  <c r="P177" i="3"/>
  <c r="P178" i="3"/>
  <c r="P179" i="3"/>
  <c r="Q179" i="3" s="1"/>
  <c r="P180" i="3"/>
  <c r="Q180" i="3" s="1"/>
  <c r="P181" i="3"/>
  <c r="Q181" i="3" s="1"/>
  <c r="P182" i="3"/>
  <c r="Q182" i="3" s="1"/>
  <c r="P183" i="3"/>
  <c r="Q183" i="3" s="1"/>
  <c r="P184" i="3"/>
  <c r="P185" i="3"/>
  <c r="P186" i="3"/>
  <c r="Q186" i="3" s="1"/>
  <c r="P187" i="3"/>
  <c r="Q187" i="3" s="1"/>
  <c r="P188" i="3"/>
  <c r="Q188" i="3" s="1"/>
  <c r="P3" i="3"/>
  <c r="P4" i="3"/>
  <c r="P2" i="3"/>
  <c r="R39" i="15" l="1"/>
  <c r="S39" i="15" s="1"/>
  <c r="T39" i="15" s="1"/>
  <c r="R37" i="15"/>
  <c r="S37" i="15" s="1"/>
  <c r="T37" i="15" s="1"/>
  <c r="Z2" i="16"/>
  <c r="Q99" i="16"/>
  <c r="T99" i="16" s="1"/>
  <c r="AA2" i="16"/>
  <c r="R35" i="15"/>
  <c r="S35" i="15" s="1"/>
  <c r="T35" i="15" s="1"/>
  <c r="R34" i="15"/>
  <c r="S34" i="15" s="1"/>
  <c r="R19" i="15"/>
  <c r="S19" i="15" s="1"/>
  <c r="T19" i="15" s="1"/>
  <c r="V19" i="15" s="1"/>
  <c r="R21" i="15"/>
  <c r="S21" i="15" s="1"/>
  <c r="T21" i="15" s="1"/>
  <c r="V21" i="15" s="1"/>
  <c r="R31" i="15"/>
  <c r="T31" i="15" s="1"/>
  <c r="V31" i="15" s="1"/>
  <c r="R30" i="15"/>
  <c r="S30" i="15" s="1"/>
  <c r="S29" i="15"/>
  <c r="R29" i="15"/>
  <c r="T29" i="15" s="1"/>
  <c r="V29" i="15" s="1"/>
  <c r="R28" i="15"/>
  <c r="S28" i="15" s="1"/>
  <c r="R27" i="15"/>
  <c r="T27" i="15" s="1"/>
  <c r="V27" i="15" s="1"/>
  <c r="R26" i="15"/>
  <c r="S26" i="15" s="1"/>
  <c r="R25" i="15"/>
  <c r="X25" i="15" s="1"/>
  <c r="Y25" i="15" s="1"/>
  <c r="R24" i="15"/>
  <c r="X24" i="15" s="1"/>
  <c r="Y24" i="15" s="1"/>
  <c r="R23" i="15"/>
  <c r="X23" i="15" s="1"/>
  <c r="Y23" i="15" s="1"/>
  <c r="R22" i="15"/>
  <c r="S22" i="15" s="1"/>
  <c r="T22" i="15" s="1"/>
  <c r="V22" i="15" s="1"/>
  <c r="R20" i="15"/>
  <c r="S20" i="15" s="1"/>
  <c r="T20" i="15" s="1"/>
  <c r="V20" i="15" s="1"/>
  <c r="R18" i="15"/>
  <c r="S18" i="15" s="1"/>
  <c r="T18" i="15" s="1"/>
  <c r="V18" i="15" s="1"/>
  <c r="R16" i="15"/>
  <c r="S16" i="15" s="1"/>
  <c r="R15" i="15"/>
  <c r="S15" i="15" s="1"/>
  <c r="R14" i="15"/>
  <c r="S14" i="15" s="1"/>
  <c r="R13" i="15"/>
  <c r="T13" i="15" s="1"/>
  <c r="V13" i="15" s="1"/>
  <c r="R12" i="15"/>
  <c r="S12" i="15" s="1"/>
  <c r="R11" i="15"/>
  <c r="T11" i="15" s="1"/>
  <c r="V11" i="15" s="1"/>
  <c r="T10" i="15"/>
  <c r="V10" i="15" s="1"/>
  <c r="S10" i="15"/>
  <c r="T9" i="15"/>
  <c r="V9" i="15" s="1"/>
  <c r="S9" i="15"/>
  <c r="T8" i="15"/>
  <c r="V8" i="15" s="1"/>
  <c r="S8" i="15"/>
  <c r="R7" i="15"/>
  <c r="X7" i="15" s="1"/>
  <c r="Y7" i="15" s="1"/>
  <c r="R6" i="15"/>
  <c r="X6" i="15" s="1"/>
  <c r="Y6" i="15" s="1"/>
  <c r="R5" i="15"/>
  <c r="X5" i="15" s="1"/>
  <c r="Y5" i="15" s="1"/>
  <c r="P99" i="16" l="1"/>
  <c r="P14" i="16"/>
  <c r="P30" i="16"/>
  <c r="Q30" i="16" s="1"/>
  <c r="T30" i="16" s="1"/>
  <c r="P37" i="16"/>
  <c r="P43" i="16"/>
  <c r="P49" i="16"/>
  <c r="P53" i="16"/>
  <c r="P59" i="16"/>
  <c r="P67" i="16"/>
  <c r="P73" i="16"/>
  <c r="P80" i="16"/>
  <c r="P88" i="16"/>
  <c r="P94" i="16"/>
  <c r="P28" i="16"/>
  <c r="T28" i="16" s="1"/>
  <c r="P7" i="16"/>
  <c r="Q7" i="16" s="1"/>
  <c r="P15" i="16"/>
  <c r="P23" i="16"/>
  <c r="P35" i="16"/>
  <c r="P42" i="16"/>
  <c r="P52" i="16"/>
  <c r="P60" i="16"/>
  <c r="P66" i="16"/>
  <c r="P74" i="16"/>
  <c r="P81" i="16"/>
  <c r="P87" i="16"/>
  <c r="P95" i="16"/>
  <c r="P16" i="16"/>
  <c r="P78" i="16"/>
  <c r="P92" i="16"/>
  <c r="P11" i="16"/>
  <c r="Q11" i="16" s="1"/>
  <c r="P22" i="16"/>
  <c r="P32" i="16"/>
  <c r="P39" i="16"/>
  <c r="P46" i="16"/>
  <c r="P51" i="16"/>
  <c r="Q51" i="16" s="1"/>
  <c r="T51" i="16" s="1"/>
  <c r="P56" i="16"/>
  <c r="P65" i="16"/>
  <c r="P70" i="16"/>
  <c r="P77" i="16"/>
  <c r="P85" i="16"/>
  <c r="P91" i="16"/>
  <c r="Q91" i="16" s="1"/>
  <c r="P64" i="16"/>
  <c r="P72" i="16"/>
  <c r="P10" i="16"/>
  <c r="Q10" i="16" s="1"/>
  <c r="P18" i="16"/>
  <c r="P31" i="16"/>
  <c r="P38" i="16"/>
  <c r="P45" i="16"/>
  <c r="P57" i="16"/>
  <c r="P63" i="16"/>
  <c r="P71" i="16"/>
  <c r="P79" i="16"/>
  <c r="P84" i="16"/>
  <c r="P93" i="16"/>
  <c r="P8" i="16"/>
  <c r="Q8" i="16" s="1"/>
  <c r="P24" i="16"/>
  <c r="P86" i="16"/>
  <c r="P9" i="16"/>
  <c r="Q9" i="16" s="1"/>
  <c r="P29" i="16"/>
  <c r="P58" i="16"/>
  <c r="P25" i="16"/>
  <c r="P50" i="16"/>
  <c r="P21" i="16"/>
  <c r="P44" i="16"/>
  <c r="P17" i="16"/>
  <c r="P36" i="16"/>
  <c r="T7" i="16"/>
  <c r="T91" i="16"/>
  <c r="R17" i="15"/>
  <c r="S17" i="15" s="1"/>
  <c r="T17" i="15" s="1"/>
  <c r="V17" i="15" s="1"/>
  <c r="S13" i="15"/>
  <c r="S5" i="15"/>
  <c r="S6" i="15"/>
  <c r="S7" i="15"/>
  <c r="S11" i="15"/>
  <c r="S27" i="15"/>
  <c r="S31" i="15"/>
  <c r="W11" i="15"/>
  <c r="W18" i="15"/>
  <c r="W27" i="15"/>
  <c r="W31" i="15"/>
  <c r="W13" i="15"/>
  <c r="W29" i="15"/>
  <c r="W8" i="15"/>
  <c r="W9" i="15"/>
  <c r="W10" i="15"/>
  <c r="T12" i="15"/>
  <c r="V12" i="15" s="1"/>
  <c r="X14" i="15"/>
  <c r="Y14" i="15" s="1"/>
  <c r="X15" i="15"/>
  <c r="Y15" i="15" s="1"/>
  <c r="X16" i="15"/>
  <c r="Y16" i="15" s="1"/>
  <c r="T26" i="15"/>
  <c r="T28" i="15"/>
  <c r="V28" i="15" s="1"/>
  <c r="T30" i="15"/>
  <c r="V30" i="15" s="1"/>
  <c r="AE6" i="13"/>
  <c r="AE7" i="13"/>
  <c r="AE8" i="13"/>
  <c r="AE9" i="13"/>
  <c r="AE13" i="13"/>
  <c r="AE14" i="13"/>
  <c r="AE15" i="13"/>
  <c r="AE16" i="13"/>
  <c r="AE17" i="13"/>
  <c r="AE18" i="13"/>
  <c r="AE22" i="13"/>
  <c r="AE23" i="13"/>
  <c r="AE24" i="13"/>
  <c r="AE25" i="13"/>
  <c r="AE26" i="13"/>
  <c r="AE27" i="13"/>
  <c r="AE31" i="13"/>
  <c r="AE32" i="13"/>
  <c r="AE33" i="13"/>
  <c r="AE34" i="13"/>
  <c r="AE35" i="13"/>
  <c r="AE5" i="13"/>
  <c r="X7" i="13"/>
  <c r="X27" i="10"/>
  <c r="X26" i="10"/>
  <c r="X25" i="10"/>
  <c r="X9" i="10"/>
  <c r="X8" i="10"/>
  <c r="X7" i="10"/>
  <c r="X25" i="2"/>
  <c r="X24" i="2"/>
  <c r="X23" i="2"/>
  <c r="X16" i="2"/>
  <c r="X15" i="2"/>
  <c r="X14" i="2"/>
  <c r="X7" i="2"/>
  <c r="AF17" i="6" s="1"/>
  <c r="X6" i="2"/>
  <c r="X5" i="2"/>
  <c r="AF16" i="6"/>
  <c r="AF15" i="6"/>
  <c r="AF7" i="5"/>
  <c r="AG16" i="7" s="1"/>
  <c r="AD17" i="6"/>
  <c r="AD16" i="6"/>
  <c r="AD15" i="6"/>
  <c r="AE17" i="7"/>
  <c r="AE15" i="7"/>
  <c r="F7" i="14"/>
  <c r="G7" i="14" s="1"/>
  <c r="I7" i="14" s="1"/>
  <c r="J7" i="14" s="1"/>
  <c r="F8" i="14"/>
  <c r="G8" i="14" s="1"/>
  <c r="I8" i="14" s="1"/>
  <c r="J8" i="14" s="1"/>
  <c r="K8" i="14" s="1"/>
  <c r="F9" i="14"/>
  <c r="G9" i="14" s="1"/>
  <c r="I9" i="14" s="1"/>
  <c r="J9" i="14" s="1"/>
  <c r="K9" i="14" s="1"/>
  <c r="F10" i="14"/>
  <c r="G10" i="14" s="1"/>
  <c r="I10" i="14" s="1"/>
  <c r="J10" i="14" s="1"/>
  <c r="K10" i="14" s="1"/>
  <c r="F11" i="14"/>
  <c r="G11" i="14" s="1"/>
  <c r="I11" i="14" s="1"/>
  <c r="J11" i="14" s="1"/>
  <c r="K11" i="14" s="1"/>
  <c r="F12" i="14"/>
  <c r="G12" i="14" s="1"/>
  <c r="F13" i="14"/>
  <c r="G13" i="14" s="1"/>
  <c r="F14" i="14"/>
  <c r="G14" i="14" s="1"/>
  <c r="I14" i="14" s="1"/>
  <c r="J14" i="14" s="1"/>
  <c r="K14" i="14" s="1"/>
  <c r="F15" i="14"/>
  <c r="G15" i="14" s="1"/>
  <c r="I15" i="14" s="1"/>
  <c r="J15" i="14" s="1"/>
  <c r="K15" i="14" s="1"/>
  <c r="F16" i="14"/>
  <c r="G16" i="14" s="1"/>
  <c r="I16" i="14" s="1"/>
  <c r="J16" i="14" s="1"/>
  <c r="K16" i="14" s="1"/>
  <c r="F17" i="14"/>
  <c r="G17" i="14" s="1"/>
  <c r="I17" i="14" s="1"/>
  <c r="J17" i="14" s="1"/>
  <c r="K17" i="14" s="1"/>
  <c r="F18" i="14"/>
  <c r="G18" i="14" s="1"/>
  <c r="I18" i="14" s="1"/>
  <c r="J18" i="14" s="1"/>
  <c r="K18" i="14" s="1"/>
  <c r="F19" i="14"/>
  <c r="G19" i="14" s="1"/>
  <c r="F20" i="14"/>
  <c r="G20" i="14" s="1"/>
  <c r="F21" i="14"/>
  <c r="G21" i="14" s="1"/>
  <c r="I21" i="14" s="1"/>
  <c r="J21" i="14" s="1"/>
  <c r="K21" i="14" s="1"/>
  <c r="F22" i="14"/>
  <c r="G22" i="14" s="1"/>
  <c r="I22" i="14" s="1"/>
  <c r="J22" i="14" s="1"/>
  <c r="K22" i="14" s="1"/>
  <c r="F23" i="14"/>
  <c r="G23" i="14" s="1"/>
  <c r="I23" i="14" s="1"/>
  <c r="J23" i="14" s="1"/>
  <c r="K23" i="14" s="1"/>
  <c r="F24" i="14"/>
  <c r="G24" i="14" s="1"/>
  <c r="I24" i="14" s="1"/>
  <c r="J24" i="14" s="1"/>
  <c r="K24" i="14" s="1"/>
  <c r="F25" i="14"/>
  <c r="G25" i="14" s="1"/>
  <c r="I25" i="14" s="1"/>
  <c r="J25" i="14" s="1"/>
  <c r="K25" i="14" s="1"/>
  <c r="F26" i="14"/>
  <c r="G26" i="14" s="1"/>
  <c r="F27" i="14"/>
  <c r="G27" i="14" s="1"/>
  <c r="F28" i="14"/>
  <c r="G28" i="14" s="1"/>
  <c r="I28" i="14" s="1"/>
  <c r="J28" i="14" s="1"/>
  <c r="K28" i="14" s="1"/>
  <c r="F29" i="14"/>
  <c r="G29" i="14" s="1"/>
  <c r="I29" i="14" s="1"/>
  <c r="J29" i="14" s="1"/>
  <c r="K29" i="14" s="1"/>
  <c r="F30" i="14"/>
  <c r="G30" i="14" s="1"/>
  <c r="I30" i="14" s="1"/>
  <c r="J30" i="14" s="1"/>
  <c r="K30" i="14" s="1"/>
  <c r="F31" i="14"/>
  <c r="G31" i="14" s="1"/>
  <c r="I31" i="14" s="1"/>
  <c r="J31" i="14" s="1"/>
  <c r="K31" i="14" s="1"/>
  <c r="F32" i="14"/>
  <c r="G32" i="14" s="1"/>
  <c r="I32" i="14" s="1"/>
  <c r="J32" i="14" s="1"/>
  <c r="K32" i="14" s="1"/>
  <c r="F33" i="14"/>
  <c r="G33" i="14" s="1"/>
  <c r="F34" i="14"/>
  <c r="G34" i="14" s="1"/>
  <c r="F35" i="14"/>
  <c r="G35" i="14" s="1"/>
  <c r="I35" i="14" s="1"/>
  <c r="J35" i="14" s="1"/>
  <c r="K35" i="14" s="1"/>
  <c r="F36" i="14"/>
  <c r="G36" i="14" s="1"/>
  <c r="I36" i="14" s="1"/>
  <c r="J36" i="14" s="1"/>
  <c r="K36" i="14" s="1"/>
  <c r="F37" i="14"/>
  <c r="G37" i="14" s="1"/>
  <c r="I37" i="14" s="1"/>
  <c r="J37" i="14" s="1"/>
  <c r="K37" i="14" s="1"/>
  <c r="F38" i="14"/>
  <c r="G38" i="14" s="1"/>
  <c r="I38" i="14" s="1"/>
  <c r="J38" i="14" s="1"/>
  <c r="K38" i="14" s="1"/>
  <c r="F39" i="14"/>
  <c r="G39" i="14" s="1"/>
  <c r="I39" i="14" s="1"/>
  <c r="J39" i="14" s="1"/>
  <c r="K39" i="14" s="1"/>
  <c r="F40" i="14"/>
  <c r="G40" i="14" s="1"/>
  <c r="F41" i="14"/>
  <c r="G41" i="14" s="1"/>
  <c r="F42" i="14"/>
  <c r="G42" i="14" s="1"/>
  <c r="I42" i="14" s="1"/>
  <c r="J42" i="14" s="1"/>
  <c r="K42" i="14" s="1"/>
  <c r="F43" i="14"/>
  <c r="G43" i="14" s="1"/>
  <c r="I43" i="14" s="1"/>
  <c r="J43" i="14" s="1"/>
  <c r="K43" i="14" s="1"/>
  <c r="F44" i="14"/>
  <c r="G44" i="14" s="1"/>
  <c r="I44" i="14" s="1"/>
  <c r="J44" i="14" s="1"/>
  <c r="K44" i="14" s="1"/>
  <c r="F45" i="14"/>
  <c r="G45" i="14" s="1"/>
  <c r="I45" i="14" s="1"/>
  <c r="J45" i="14" s="1"/>
  <c r="K45" i="14" s="1"/>
  <c r="F46" i="14"/>
  <c r="G46" i="14" s="1"/>
  <c r="I46" i="14" s="1"/>
  <c r="J46" i="14" s="1"/>
  <c r="K46" i="14" s="1"/>
  <c r="F47" i="14"/>
  <c r="G47" i="14" s="1"/>
  <c r="F48" i="14"/>
  <c r="G48" i="14" s="1"/>
  <c r="F49" i="14"/>
  <c r="G49" i="14" s="1"/>
  <c r="I49" i="14" s="1"/>
  <c r="J49" i="14" s="1"/>
  <c r="K49" i="14" s="1"/>
  <c r="F50" i="14"/>
  <c r="G50" i="14" s="1"/>
  <c r="I50" i="14" s="1"/>
  <c r="J50" i="14" s="1"/>
  <c r="K50" i="14" s="1"/>
  <c r="F51" i="14"/>
  <c r="G51" i="14" s="1"/>
  <c r="I51" i="14" s="1"/>
  <c r="J51" i="14" s="1"/>
  <c r="K51" i="14" s="1"/>
  <c r="F52" i="14"/>
  <c r="G52" i="14" s="1"/>
  <c r="I52" i="14" s="1"/>
  <c r="J52" i="14" s="1"/>
  <c r="K52" i="14" s="1"/>
  <c r="F53" i="14"/>
  <c r="G53" i="14" s="1"/>
  <c r="I53" i="14" s="1"/>
  <c r="J53" i="14" s="1"/>
  <c r="K53" i="14" s="1"/>
  <c r="F54" i="14"/>
  <c r="G54" i="14" s="1"/>
  <c r="F55" i="14"/>
  <c r="G55" i="14" s="1"/>
  <c r="F56" i="14"/>
  <c r="G56" i="14" s="1"/>
  <c r="I56" i="14" s="1"/>
  <c r="J56" i="14" s="1"/>
  <c r="K56" i="14" s="1"/>
  <c r="F57" i="14"/>
  <c r="G57" i="14" s="1"/>
  <c r="I57" i="14" s="1"/>
  <c r="J57" i="14" s="1"/>
  <c r="K57" i="14" s="1"/>
  <c r="F58" i="14"/>
  <c r="G58" i="14" s="1"/>
  <c r="I58" i="14" s="1"/>
  <c r="J58" i="14" s="1"/>
  <c r="K58" i="14" s="1"/>
  <c r="F59" i="14"/>
  <c r="G59" i="14" s="1"/>
  <c r="I59" i="14" s="1"/>
  <c r="J59" i="14" s="1"/>
  <c r="K59" i="14" s="1"/>
  <c r="F60" i="14"/>
  <c r="G60" i="14" s="1"/>
  <c r="I60" i="14" s="1"/>
  <c r="J60" i="14" s="1"/>
  <c r="K60" i="14" s="1"/>
  <c r="F61" i="14"/>
  <c r="G61" i="14" s="1"/>
  <c r="F62" i="14"/>
  <c r="G62" i="14" s="1"/>
  <c r="F63" i="14"/>
  <c r="G63" i="14" s="1"/>
  <c r="I63" i="14" s="1"/>
  <c r="J63" i="14" s="1"/>
  <c r="K63" i="14" s="1"/>
  <c r="F64" i="14"/>
  <c r="G64" i="14" s="1"/>
  <c r="I64" i="14" s="1"/>
  <c r="J64" i="14" s="1"/>
  <c r="K64" i="14" s="1"/>
  <c r="F65" i="14"/>
  <c r="G65" i="14" s="1"/>
  <c r="I65" i="14" s="1"/>
  <c r="J65" i="14" s="1"/>
  <c r="K65" i="14" s="1"/>
  <c r="F66" i="14"/>
  <c r="G66" i="14" s="1"/>
  <c r="I66" i="14" s="1"/>
  <c r="J66" i="14" s="1"/>
  <c r="K66" i="14" s="1"/>
  <c r="F67" i="14"/>
  <c r="G67" i="14" s="1"/>
  <c r="I67" i="14" s="1"/>
  <c r="J67" i="14" s="1"/>
  <c r="K67" i="14" s="1"/>
  <c r="F68" i="14"/>
  <c r="G68" i="14" s="1"/>
  <c r="F69" i="14"/>
  <c r="G69" i="14" s="1"/>
  <c r="F70" i="14"/>
  <c r="G70" i="14" s="1"/>
  <c r="I70" i="14" s="1"/>
  <c r="J70" i="14" s="1"/>
  <c r="K70" i="14" s="1"/>
  <c r="F71" i="14"/>
  <c r="G71" i="14" s="1"/>
  <c r="I71" i="14" s="1"/>
  <c r="J71" i="14" s="1"/>
  <c r="K71" i="14" s="1"/>
  <c r="F72" i="14"/>
  <c r="G72" i="14" s="1"/>
  <c r="I72" i="14" s="1"/>
  <c r="J72" i="14" s="1"/>
  <c r="K72" i="14" s="1"/>
  <c r="F73" i="14"/>
  <c r="G73" i="14" s="1"/>
  <c r="I73" i="14" s="1"/>
  <c r="J73" i="14" s="1"/>
  <c r="K73" i="14" s="1"/>
  <c r="F74" i="14"/>
  <c r="G74" i="14" s="1"/>
  <c r="I74" i="14" s="1"/>
  <c r="J74" i="14" s="1"/>
  <c r="K74" i="14" s="1"/>
  <c r="F75" i="14"/>
  <c r="G75" i="14" s="1"/>
  <c r="F76" i="14"/>
  <c r="G76" i="14" s="1"/>
  <c r="F77" i="14"/>
  <c r="G77" i="14" s="1"/>
  <c r="I77" i="14" s="1"/>
  <c r="J77" i="14" s="1"/>
  <c r="K77" i="14" s="1"/>
  <c r="F78" i="14"/>
  <c r="G78" i="14" s="1"/>
  <c r="I78" i="14" s="1"/>
  <c r="J78" i="14" s="1"/>
  <c r="K78" i="14" s="1"/>
  <c r="F79" i="14"/>
  <c r="G79" i="14" s="1"/>
  <c r="I79" i="14" s="1"/>
  <c r="J79" i="14" s="1"/>
  <c r="K79" i="14" s="1"/>
  <c r="F80" i="14"/>
  <c r="G80" i="14" s="1"/>
  <c r="I80" i="14" s="1"/>
  <c r="J80" i="14" s="1"/>
  <c r="K80" i="14" s="1"/>
  <c r="F81" i="14"/>
  <c r="G81" i="14" s="1"/>
  <c r="I81" i="14" s="1"/>
  <c r="J81" i="14" s="1"/>
  <c r="K81" i="14" s="1"/>
  <c r="F82" i="14"/>
  <c r="G82" i="14" s="1"/>
  <c r="F83" i="14"/>
  <c r="G83" i="14" s="1"/>
  <c r="F84" i="14"/>
  <c r="G84" i="14" s="1"/>
  <c r="I84" i="14" s="1"/>
  <c r="J84" i="14" s="1"/>
  <c r="K84" i="14" s="1"/>
  <c r="F85" i="14"/>
  <c r="G85" i="14" s="1"/>
  <c r="I85" i="14" s="1"/>
  <c r="J85" i="14" s="1"/>
  <c r="K85" i="14" s="1"/>
  <c r="F86" i="14"/>
  <c r="G86" i="14" s="1"/>
  <c r="I86" i="14" s="1"/>
  <c r="J86" i="14" s="1"/>
  <c r="K86" i="14" s="1"/>
  <c r="F87" i="14"/>
  <c r="G87" i="14" s="1"/>
  <c r="I87" i="14" s="1"/>
  <c r="J87" i="14" s="1"/>
  <c r="K87" i="14" s="1"/>
  <c r="F88" i="14"/>
  <c r="G88" i="14" s="1"/>
  <c r="I88" i="14" s="1"/>
  <c r="J88" i="14" s="1"/>
  <c r="K88" i="14" s="1"/>
  <c r="F89" i="14"/>
  <c r="G89" i="14" s="1"/>
  <c r="F90" i="14"/>
  <c r="G90" i="14" s="1"/>
  <c r="F91" i="14"/>
  <c r="G91" i="14" s="1"/>
  <c r="I91" i="14" s="1"/>
  <c r="J91" i="14" s="1"/>
  <c r="K91" i="14" s="1"/>
  <c r="F92" i="14"/>
  <c r="G92" i="14" s="1"/>
  <c r="I92" i="14" s="1"/>
  <c r="J92" i="14" s="1"/>
  <c r="K92" i="14" s="1"/>
  <c r="F93" i="14"/>
  <c r="G93" i="14" s="1"/>
  <c r="I93" i="14" s="1"/>
  <c r="J93" i="14" s="1"/>
  <c r="K93" i="14" s="1"/>
  <c r="F94" i="14"/>
  <c r="G94" i="14" s="1"/>
  <c r="I94" i="14" s="1"/>
  <c r="J94" i="14" s="1"/>
  <c r="K94" i="14" s="1"/>
  <c r="F95" i="14"/>
  <c r="G95" i="14" s="1"/>
  <c r="I95" i="14" s="1"/>
  <c r="J95" i="14" s="1"/>
  <c r="K95" i="14" s="1"/>
  <c r="F96" i="14"/>
  <c r="G96" i="14" s="1"/>
  <c r="F97" i="14"/>
  <c r="G97" i="14" s="1"/>
  <c r="F98" i="14"/>
  <c r="G98" i="14" s="1"/>
  <c r="F99" i="14"/>
  <c r="G99" i="14" s="1"/>
  <c r="F100" i="14"/>
  <c r="G100" i="14" s="1"/>
  <c r="F6" i="14"/>
  <c r="G6" i="14" s="1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6" i="14"/>
  <c r="S2" i="14"/>
  <c r="U2" i="14" s="1"/>
  <c r="M99" i="14" s="1"/>
  <c r="P99" i="14" s="1"/>
  <c r="T21" i="16" l="1"/>
  <c r="Q21" i="16"/>
  <c r="T25" i="16"/>
  <c r="Q25" i="16"/>
  <c r="T29" i="16"/>
  <c r="Q29" i="16"/>
  <c r="T84" i="16"/>
  <c r="Q84" i="16"/>
  <c r="T71" i="16"/>
  <c r="Q71" i="16"/>
  <c r="T38" i="16"/>
  <c r="Q38" i="16"/>
  <c r="T18" i="16"/>
  <c r="Q18" i="16"/>
  <c r="T77" i="16"/>
  <c r="Q77" i="16"/>
  <c r="T39" i="16"/>
  <c r="Q39" i="16"/>
  <c r="T22" i="16"/>
  <c r="Q22" i="16"/>
  <c r="T92" i="16"/>
  <c r="Q92" i="16"/>
  <c r="T87" i="16"/>
  <c r="Q87" i="16"/>
  <c r="T74" i="16"/>
  <c r="Q74" i="16"/>
  <c r="T60" i="16"/>
  <c r="Q60" i="16"/>
  <c r="T42" i="16"/>
  <c r="Q42" i="16"/>
  <c r="T94" i="16"/>
  <c r="Q94" i="16"/>
  <c r="T80" i="16"/>
  <c r="Q80" i="16"/>
  <c r="T53" i="16"/>
  <c r="Q53" i="16"/>
  <c r="T43" i="16"/>
  <c r="Q43" i="16"/>
  <c r="T36" i="16"/>
  <c r="Q36" i="16"/>
  <c r="T44" i="16"/>
  <c r="Q44" i="16"/>
  <c r="T50" i="16"/>
  <c r="Q50" i="16"/>
  <c r="T58" i="16"/>
  <c r="Q58" i="16"/>
  <c r="T24" i="16"/>
  <c r="Q24" i="16"/>
  <c r="T93" i="16"/>
  <c r="Q93" i="16"/>
  <c r="T79" i="16"/>
  <c r="Q79" i="16"/>
  <c r="T63" i="16"/>
  <c r="Q63" i="16"/>
  <c r="T45" i="16"/>
  <c r="Q45" i="16"/>
  <c r="T31" i="16"/>
  <c r="Q31" i="16"/>
  <c r="T64" i="16"/>
  <c r="Q64" i="16"/>
  <c r="T85" i="16"/>
  <c r="Q85" i="16"/>
  <c r="T70" i="16"/>
  <c r="Q70" i="16"/>
  <c r="T56" i="16"/>
  <c r="Q56" i="16"/>
  <c r="T46" i="16"/>
  <c r="Q46" i="16"/>
  <c r="T32" i="16"/>
  <c r="Q32" i="16"/>
  <c r="T78" i="16"/>
  <c r="Q78" i="16"/>
  <c r="T95" i="16"/>
  <c r="Q95" i="16"/>
  <c r="T81" i="16"/>
  <c r="Q81" i="16"/>
  <c r="T66" i="16"/>
  <c r="Q66" i="16"/>
  <c r="T52" i="16"/>
  <c r="Q52" i="16"/>
  <c r="T35" i="16"/>
  <c r="Q35" i="16"/>
  <c r="T15" i="16"/>
  <c r="Q15" i="16"/>
  <c r="T88" i="16"/>
  <c r="Q88" i="16"/>
  <c r="T73" i="16"/>
  <c r="Q73" i="16"/>
  <c r="T59" i="16"/>
  <c r="Q59" i="16"/>
  <c r="T49" i="16"/>
  <c r="Q49" i="16"/>
  <c r="T37" i="16"/>
  <c r="Q37" i="16"/>
  <c r="T14" i="16"/>
  <c r="Q14" i="16"/>
  <c r="T17" i="16"/>
  <c r="Q17" i="16"/>
  <c r="T86" i="16"/>
  <c r="Q86" i="16"/>
  <c r="T57" i="16"/>
  <c r="Q57" i="16"/>
  <c r="T72" i="16"/>
  <c r="Q72" i="16"/>
  <c r="T65" i="16"/>
  <c r="Q65" i="16"/>
  <c r="T16" i="16"/>
  <c r="Q16" i="16"/>
  <c r="T23" i="16"/>
  <c r="Q23" i="16"/>
  <c r="T67" i="16"/>
  <c r="Q67" i="16"/>
  <c r="T8" i="16"/>
  <c r="T9" i="16"/>
  <c r="T10" i="16"/>
  <c r="T11" i="16"/>
  <c r="W17" i="15"/>
  <c r="W30" i="15"/>
  <c r="W26" i="15"/>
  <c r="W12" i="15"/>
  <c r="W28" i="15"/>
  <c r="K7" i="14"/>
  <c r="T2" i="14"/>
  <c r="W2" i="14"/>
  <c r="V2" i="14"/>
  <c r="L94" i="14" s="1"/>
  <c r="M94" i="14" s="1"/>
  <c r="P94" i="14" s="1"/>
  <c r="X17" i="10"/>
  <c r="X18" i="10"/>
  <c r="X16" i="10"/>
  <c r="X26" i="9"/>
  <c r="X27" i="9"/>
  <c r="X25" i="9"/>
  <c r="W16" i="2"/>
  <c r="X18" i="9" s="1"/>
  <c r="X17" i="9"/>
  <c r="X16" i="9"/>
  <c r="X8" i="9"/>
  <c r="X9" i="9"/>
  <c r="X7" i="9"/>
  <c r="AE36" i="8"/>
  <c r="AE37" i="8"/>
  <c r="L8" i="14" l="1"/>
  <c r="M8" i="14" s="1"/>
  <c r="P8" i="14" s="1"/>
  <c r="L11" i="14"/>
  <c r="M11" i="14" s="1"/>
  <c r="P11" i="14" s="1"/>
  <c r="L17" i="14"/>
  <c r="M17" i="14" s="1"/>
  <c r="P17" i="14" s="1"/>
  <c r="L23" i="14"/>
  <c r="M23" i="14" s="1"/>
  <c r="P23" i="14" s="1"/>
  <c r="L29" i="14"/>
  <c r="M29" i="14" s="1"/>
  <c r="P29" i="14" s="1"/>
  <c r="L35" i="14"/>
  <c r="M35" i="14" s="1"/>
  <c r="P35" i="14" s="1"/>
  <c r="L39" i="14"/>
  <c r="M39" i="14" s="1"/>
  <c r="P39" i="14" s="1"/>
  <c r="L45" i="14"/>
  <c r="M45" i="14" s="1"/>
  <c r="P45" i="14" s="1"/>
  <c r="L51" i="14"/>
  <c r="M51" i="14" s="1"/>
  <c r="P51" i="14" s="1"/>
  <c r="L57" i="14"/>
  <c r="M57" i="14" s="1"/>
  <c r="P57" i="14" s="1"/>
  <c r="L63" i="14"/>
  <c r="M63" i="14" s="1"/>
  <c r="P63" i="14" s="1"/>
  <c r="L67" i="14"/>
  <c r="M67" i="14" s="1"/>
  <c r="P67" i="14" s="1"/>
  <c r="L73" i="14"/>
  <c r="M73" i="14" s="1"/>
  <c r="P73" i="14" s="1"/>
  <c r="L79" i="14"/>
  <c r="M79" i="14" s="1"/>
  <c r="P79" i="14" s="1"/>
  <c r="L85" i="14"/>
  <c r="M85" i="14" s="1"/>
  <c r="P85" i="14" s="1"/>
  <c r="L91" i="14"/>
  <c r="M91" i="14" s="1"/>
  <c r="P91" i="14" s="1"/>
  <c r="L95" i="14"/>
  <c r="M95" i="14" s="1"/>
  <c r="P95" i="14" s="1"/>
  <c r="L14" i="14"/>
  <c r="M14" i="14" s="1"/>
  <c r="P14" i="14" s="1"/>
  <c r="L18" i="14"/>
  <c r="M18" i="14" s="1"/>
  <c r="P18" i="14" s="1"/>
  <c r="L24" i="14"/>
  <c r="M24" i="14" s="1"/>
  <c r="P24" i="14" s="1"/>
  <c r="L30" i="14"/>
  <c r="M30" i="14" s="1"/>
  <c r="P30" i="14" s="1"/>
  <c r="L36" i="14"/>
  <c r="M36" i="14" s="1"/>
  <c r="P36" i="14" s="1"/>
  <c r="L42" i="14"/>
  <c r="M42" i="14" s="1"/>
  <c r="P42" i="14" s="1"/>
  <c r="L46" i="14"/>
  <c r="M46" i="14" s="1"/>
  <c r="P46" i="14" s="1"/>
  <c r="L52" i="14"/>
  <c r="M52" i="14" s="1"/>
  <c r="P52" i="14" s="1"/>
  <c r="L58" i="14"/>
  <c r="M58" i="14" s="1"/>
  <c r="P58" i="14" s="1"/>
  <c r="L64" i="14"/>
  <c r="M64" i="14" s="1"/>
  <c r="P64" i="14" s="1"/>
  <c r="L70" i="14"/>
  <c r="M70" i="14" s="1"/>
  <c r="P70" i="14" s="1"/>
  <c r="L74" i="14"/>
  <c r="M74" i="14" s="1"/>
  <c r="P74" i="14" s="1"/>
  <c r="L80" i="14"/>
  <c r="M80" i="14" s="1"/>
  <c r="P80" i="14" s="1"/>
  <c r="L86" i="14"/>
  <c r="M86" i="14" s="1"/>
  <c r="P86" i="14" s="1"/>
  <c r="L92" i="14"/>
  <c r="M92" i="14" s="1"/>
  <c r="P92" i="14" s="1"/>
  <c r="L9" i="14"/>
  <c r="M9" i="14" s="1"/>
  <c r="P9" i="14" s="1"/>
  <c r="L15" i="14"/>
  <c r="M15" i="14" s="1"/>
  <c r="P15" i="14" s="1"/>
  <c r="L21" i="14"/>
  <c r="M21" i="14" s="1"/>
  <c r="P21" i="14" s="1"/>
  <c r="L25" i="14"/>
  <c r="M25" i="14" s="1"/>
  <c r="P25" i="14" s="1"/>
  <c r="L31" i="14"/>
  <c r="M31" i="14" s="1"/>
  <c r="P31" i="14" s="1"/>
  <c r="L37" i="14"/>
  <c r="M37" i="14" s="1"/>
  <c r="P37" i="14" s="1"/>
  <c r="L43" i="14"/>
  <c r="M43" i="14" s="1"/>
  <c r="P43" i="14" s="1"/>
  <c r="L49" i="14"/>
  <c r="M49" i="14" s="1"/>
  <c r="P49" i="14" s="1"/>
  <c r="L53" i="14"/>
  <c r="M53" i="14" s="1"/>
  <c r="P53" i="14" s="1"/>
  <c r="L59" i="14"/>
  <c r="M59" i="14" s="1"/>
  <c r="P59" i="14" s="1"/>
  <c r="L65" i="14"/>
  <c r="M65" i="14" s="1"/>
  <c r="P65" i="14" s="1"/>
  <c r="L71" i="14"/>
  <c r="M71" i="14" s="1"/>
  <c r="P71" i="14" s="1"/>
  <c r="L77" i="14"/>
  <c r="M77" i="14" s="1"/>
  <c r="P77" i="14" s="1"/>
  <c r="L81" i="14"/>
  <c r="M81" i="14" s="1"/>
  <c r="P81" i="14" s="1"/>
  <c r="L87" i="14"/>
  <c r="M87" i="14" s="1"/>
  <c r="P87" i="14" s="1"/>
  <c r="L93" i="14"/>
  <c r="M93" i="14" s="1"/>
  <c r="P93" i="14" s="1"/>
  <c r="L10" i="14"/>
  <c r="M10" i="14" s="1"/>
  <c r="P10" i="14" s="1"/>
  <c r="L16" i="14"/>
  <c r="M16" i="14" s="1"/>
  <c r="P16" i="14" s="1"/>
  <c r="L22" i="14"/>
  <c r="M22" i="14" s="1"/>
  <c r="P22" i="14" s="1"/>
  <c r="L28" i="14"/>
  <c r="M28" i="14" s="1"/>
  <c r="P28" i="14" s="1"/>
  <c r="L32" i="14"/>
  <c r="M32" i="14" s="1"/>
  <c r="P32" i="14" s="1"/>
  <c r="L38" i="14"/>
  <c r="M38" i="14" s="1"/>
  <c r="P38" i="14" s="1"/>
  <c r="L44" i="14"/>
  <c r="M44" i="14" s="1"/>
  <c r="P44" i="14" s="1"/>
  <c r="L50" i="14"/>
  <c r="M50" i="14" s="1"/>
  <c r="P50" i="14" s="1"/>
  <c r="L56" i="14"/>
  <c r="M56" i="14" s="1"/>
  <c r="P56" i="14" s="1"/>
  <c r="L60" i="14"/>
  <c r="M60" i="14" s="1"/>
  <c r="P60" i="14" s="1"/>
  <c r="L66" i="14"/>
  <c r="M66" i="14" s="1"/>
  <c r="P66" i="14" s="1"/>
  <c r="L72" i="14"/>
  <c r="M72" i="14" s="1"/>
  <c r="P72" i="14" s="1"/>
  <c r="L78" i="14"/>
  <c r="M78" i="14" s="1"/>
  <c r="P78" i="14" s="1"/>
  <c r="L84" i="14"/>
  <c r="M84" i="14" s="1"/>
  <c r="P84" i="14" s="1"/>
  <c r="L88" i="14"/>
  <c r="M88" i="14" s="1"/>
  <c r="P88" i="14" s="1"/>
  <c r="L7" i="14"/>
  <c r="M7" i="14" s="1"/>
  <c r="P7" i="14" s="1"/>
  <c r="Z12" i="6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2" i="3"/>
  <c r="M2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5" i="3"/>
  <c r="M3" i="3"/>
  <c r="L2" i="3"/>
  <c r="AH16" i="5" l="1"/>
  <c r="J33" i="3" l="1"/>
  <c r="V9" i="2"/>
  <c r="AE11" i="9" s="1"/>
  <c r="V10" i="2"/>
  <c r="AD7" i="5"/>
  <c r="AE16" i="7" s="1"/>
  <c r="AD8" i="5"/>
  <c r="AD9" i="6" s="1"/>
  <c r="AF9" i="6" s="1"/>
  <c r="AD9" i="5"/>
  <c r="AD11" i="5"/>
  <c r="AD12" i="5"/>
  <c r="AD8" i="6" s="1"/>
  <c r="AF8" i="6" s="1"/>
  <c r="AD13" i="5"/>
  <c r="AD11" i="6" s="1"/>
  <c r="AF11" i="6" s="1"/>
  <c r="AD15" i="5"/>
  <c r="AD16" i="5"/>
  <c r="AD10" i="6" s="1"/>
  <c r="AF10" i="6" s="1"/>
  <c r="AD17" i="5"/>
  <c r="AD13" i="6" s="1"/>
  <c r="AF13" i="6" s="1"/>
  <c r="AN15" i="5"/>
  <c r="AN11" i="5"/>
  <c r="AN7" i="5"/>
  <c r="R16" i="2"/>
  <c r="R15" i="2"/>
  <c r="W15" i="2" s="1"/>
  <c r="X9" i="8" s="1"/>
  <c r="R14" i="2"/>
  <c r="W14" i="2" s="1"/>
  <c r="X8" i="8" s="1"/>
  <c r="R25" i="2"/>
  <c r="W25" i="2" s="1"/>
  <c r="X22" i="8" s="1"/>
  <c r="R24" i="2"/>
  <c r="W24" i="2" s="1"/>
  <c r="X21" i="8" s="1"/>
  <c r="R23" i="2"/>
  <c r="W23" i="2" s="1"/>
  <c r="X20" i="8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S16" i="2" l="1"/>
  <c r="X10" i="8"/>
  <c r="Z10" i="6"/>
  <c r="AE12" i="9"/>
  <c r="AE8" i="7"/>
  <c r="AG8" i="7" s="1"/>
  <c r="AF11" i="5"/>
  <c r="AD12" i="6"/>
  <c r="AF12" i="6" s="1"/>
  <c r="AN9" i="5"/>
  <c r="AE9" i="7"/>
  <c r="AG9" i="7" s="1"/>
  <c r="AE11" i="7"/>
  <c r="AG11" i="7" s="1"/>
  <c r="AN16" i="5"/>
  <c r="S14" i="2"/>
  <c r="S15" i="2"/>
  <c r="AF17" i="5"/>
  <c r="AF16" i="5"/>
  <c r="R7" i="2"/>
  <c r="W7" i="2" s="1"/>
  <c r="X34" i="8" s="1"/>
  <c r="R6" i="2"/>
  <c r="S6" i="2" s="1"/>
  <c r="AF13" i="5"/>
  <c r="AF12" i="5"/>
  <c r="AG15" i="7"/>
  <c r="AF9" i="5"/>
  <c r="AE12" i="7" s="1"/>
  <c r="AG12" i="7" s="1"/>
  <c r="AF8" i="5"/>
  <c r="J32" i="4"/>
  <c r="J33" i="4"/>
  <c r="J34" i="4"/>
  <c r="J35" i="4"/>
  <c r="J36" i="4"/>
  <c r="H32" i="4"/>
  <c r="H33" i="4"/>
  <c r="H34" i="4"/>
  <c r="H35" i="4"/>
  <c r="H36" i="4"/>
  <c r="R5" i="2"/>
  <c r="W5" i="2" s="1"/>
  <c r="X32" i="8" s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  <c r="K2" i="4" s="1"/>
  <c r="AF15" i="5" l="1"/>
  <c r="AJ11" i="5"/>
  <c r="S5" i="2"/>
  <c r="W6" i="2"/>
  <c r="X33" i="8" s="1"/>
  <c r="S7" i="2"/>
  <c r="AL11" i="5"/>
  <c r="AP11" i="5" s="1"/>
  <c r="AJ7" i="5"/>
  <c r="AL7" i="5"/>
  <c r="AP7" i="5" s="1"/>
  <c r="L2" i="4"/>
  <c r="J2" i="4"/>
  <c r="J68" i="3"/>
  <c r="J84" i="3"/>
  <c r="J100" i="3"/>
  <c r="J11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J76" i="3" s="1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J92" i="3" s="1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J108" i="3" s="1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J124" i="3" s="1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2" i="3"/>
  <c r="J2" i="3" s="1"/>
  <c r="T9" i="2"/>
  <c r="T10" i="2"/>
  <c r="T8" i="2"/>
  <c r="AE35" i="8" s="1"/>
  <c r="AP16" i="5" l="1"/>
  <c r="V8" i="2"/>
  <c r="AE10" i="9" s="1"/>
  <c r="AG17" i="7"/>
  <c r="AL15" i="5"/>
  <c r="AP15" i="5" s="1"/>
  <c r="AJ15" i="5"/>
  <c r="J187" i="3"/>
  <c r="J183" i="3"/>
  <c r="J179" i="3"/>
  <c r="J175" i="3"/>
  <c r="J171" i="3"/>
  <c r="J167" i="3"/>
  <c r="J163" i="3"/>
  <c r="J159" i="3"/>
  <c r="J155" i="3"/>
  <c r="J151" i="3"/>
  <c r="J147" i="3"/>
  <c r="J143" i="3"/>
  <c r="J139" i="3"/>
  <c r="J135" i="3"/>
  <c r="J131" i="3"/>
  <c r="J185" i="3"/>
  <c r="J181" i="3"/>
  <c r="J177" i="3"/>
  <c r="J173" i="3"/>
  <c r="J169" i="3"/>
  <c r="J165" i="3"/>
  <c r="J161" i="3"/>
  <c r="J157" i="3"/>
  <c r="J153" i="3"/>
  <c r="J149" i="3"/>
  <c r="J145" i="3"/>
  <c r="J141" i="3"/>
  <c r="J137" i="3"/>
  <c r="J133" i="3"/>
  <c r="AE13" i="7"/>
  <c r="AG13" i="7" s="1"/>
  <c r="U9" i="2"/>
  <c r="AE11" i="10" s="1"/>
  <c r="AE11" i="13" s="1"/>
  <c r="J188" i="3"/>
  <c r="J186" i="3"/>
  <c r="J184" i="3"/>
  <c r="J182" i="3"/>
  <c r="J180" i="3"/>
  <c r="J178" i="3"/>
  <c r="J176" i="3"/>
  <c r="J174" i="3"/>
  <c r="J172" i="3"/>
  <c r="J170" i="3"/>
  <c r="J168" i="3"/>
  <c r="J166" i="3"/>
  <c r="J164" i="3"/>
  <c r="J162" i="3"/>
  <c r="J160" i="3"/>
  <c r="J158" i="3"/>
  <c r="J156" i="3"/>
  <c r="J154" i="3"/>
  <c r="J152" i="3"/>
  <c r="J150" i="3"/>
  <c r="J148" i="3"/>
  <c r="J146" i="3"/>
  <c r="J144" i="3"/>
  <c r="J142" i="3"/>
  <c r="J140" i="3"/>
  <c r="J138" i="3"/>
  <c r="J136" i="3"/>
  <c r="J134" i="3"/>
  <c r="J132" i="3"/>
  <c r="J130" i="3"/>
  <c r="J126" i="3"/>
  <c r="J122" i="3"/>
  <c r="J118" i="3"/>
  <c r="J114" i="3"/>
  <c r="J110" i="3"/>
  <c r="J106" i="3"/>
  <c r="J102" i="3"/>
  <c r="J98" i="3"/>
  <c r="AE10" i="7"/>
  <c r="AG10" i="7" s="1"/>
  <c r="J94" i="3"/>
  <c r="J90" i="3"/>
  <c r="J86" i="3"/>
  <c r="J82" i="3"/>
  <c r="J78" i="3"/>
  <c r="J74" i="3"/>
  <c r="J70" i="3"/>
  <c r="J66" i="3"/>
  <c r="J62" i="3"/>
  <c r="J60" i="3"/>
  <c r="J58" i="3"/>
  <c r="J56" i="3"/>
  <c r="J54" i="3"/>
  <c r="J52" i="3"/>
  <c r="J50" i="3"/>
  <c r="J48" i="3"/>
  <c r="J46" i="3"/>
  <c r="J44" i="3"/>
  <c r="J42" i="3"/>
  <c r="J40" i="3"/>
  <c r="J38" i="3"/>
  <c r="J36" i="3"/>
  <c r="J34" i="3"/>
  <c r="L32" i="3"/>
  <c r="K32" i="3"/>
  <c r="J32" i="3"/>
  <c r="L30" i="3"/>
  <c r="K30" i="3"/>
  <c r="J30" i="3"/>
  <c r="L28" i="3"/>
  <c r="K28" i="3"/>
  <c r="J28" i="3"/>
  <c r="K26" i="3"/>
  <c r="J26" i="3"/>
  <c r="L26" i="3"/>
  <c r="L24" i="3"/>
  <c r="K24" i="3"/>
  <c r="J24" i="3"/>
  <c r="L22" i="3"/>
  <c r="K22" i="3"/>
  <c r="J22" i="3"/>
  <c r="L20" i="3"/>
  <c r="K20" i="3"/>
  <c r="J20" i="3"/>
  <c r="K18" i="3"/>
  <c r="L18" i="3"/>
  <c r="J18" i="3"/>
  <c r="L16" i="3"/>
  <c r="K16" i="3"/>
  <c r="J16" i="3"/>
  <c r="L14" i="3"/>
  <c r="K14" i="3"/>
  <c r="J14" i="3"/>
  <c r="L12" i="3"/>
  <c r="K12" i="3"/>
  <c r="J12" i="3"/>
  <c r="K10" i="3"/>
  <c r="J10" i="3"/>
  <c r="L10" i="3"/>
  <c r="L8" i="3"/>
  <c r="K8" i="3"/>
  <c r="J8" i="3"/>
  <c r="L6" i="3"/>
  <c r="K6" i="3"/>
  <c r="J6" i="3"/>
  <c r="L4" i="3"/>
  <c r="K4" i="3"/>
  <c r="J4" i="3"/>
  <c r="J128" i="3"/>
  <c r="J120" i="3"/>
  <c r="J112" i="3"/>
  <c r="J104" i="3"/>
  <c r="J96" i="3"/>
  <c r="J88" i="3"/>
  <c r="J80" i="3"/>
  <c r="J72" i="3"/>
  <c r="J64" i="3"/>
  <c r="U10" i="2"/>
  <c r="K2" i="3"/>
  <c r="J129" i="3"/>
  <c r="J127" i="3"/>
  <c r="J125" i="3"/>
  <c r="J123" i="3"/>
  <c r="J121" i="3"/>
  <c r="J119" i="3"/>
  <c r="J117" i="3"/>
  <c r="J115" i="3"/>
  <c r="J113" i="3"/>
  <c r="J111" i="3"/>
  <c r="J109" i="3"/>
  <c r="J107" i="3"/>
  <c r="J105" i="3"/>
  <c r="J103" i="3"/>
  <c r="J101" i="3"/>
  <c r="J99" i="3"/>
  <c r="J97" i="3"/>
  <c r="J95" i="3"/>
  <c r="R11" i="2" s="1"/>
  <c r="S11" i="2" s="1"/>
  <c r="W13" i="7" s="1"/>
  <c r="J93" i="3"/>
  <c r="J91" i="3"/>
  <c r="J89" i="3"/>
  <c r="J87" i="3"/>
  <c r="J85" i="3"/>
  <c r="J83" i="3"/>
  <c r="J81" i="3"/>
  <c r="J79" i="3"/>
  <c r="J77" i="3"/>
  <c r="J75" i="3"/>
  <c r="J73" i="3"/>
  <c r="J71" i="3"/>
  <c r="J69" i="3"/>
  <c r="J67" i="3"/>
  <c r="J65" i="3"/>
  <c r="J63" i="3"/>
  <c r="J61" i="3"/>
  <c r="J59" i="3"/>
  <c r="J57" i="3"/>
  <c r="J55" i="3"/>
  <c r="J53" i="3"/>
  <c r="J51" i="3"/>
  <c r="J49" i="3"/>
  <c r="J47" i="3"/>
  <c r="J45" i="3"/>
  <c r="J43" i="3"/>
  <c r="J41" i="3"/>
  <c r="J39" i="3"/>
  <c r="J37" i="3"/>
  <c r="J35" i="3"/>
  <c r="L33" i="3"/>
  <c r="K33" i="3"/>
  <c r="L31" i="3"/>
  <c r="K31" i="3"/>
  <c r="J31" i="3"/>
  <c r="L29" i="3"/>
  <c r="K29" i="3"/>
  <c r="J29" i="3"/>
  <c r="L27" i="3"/>
  <c r="K27" i="3"/>
  <c r="J27" i="3"/>
  <c r="L25" i="3"/>
  <c r="K25" i="3"/>
  <c r="J25" i="3"/>
  <c r="L23" i="3"/>
  <c r="K23" i="3"/>
  <c r="J23" i="3"/>
  <c r="L21" i="3"/>
  <c r="K21" i="3"/>
  <c r="J21" i="3"/>
  <c r="L19" i="3"/>
  <c r="K19" i="3"/>
  <c r="J19" i="3"/>
  <c r="L17" i="3"/>
  <c r="K17" i="3"/>
  <c r="J17" i="3"/>
  <c r="L15" i="3"/>
  <c r="K15" i="3"/>
  <c r="J15" i="3"/>
  <c r="L13" i="3"/>
  <c r="K13" i="3"/>
  <c r="J13" i="3"/>
  <c r="L11" i="3"/>
  <c r="K11" i="3"/>
  <c r="J11" i="3"/>
  <c r="L9" i="3"/>
  <c r="K9" i="3"/>
  <c r="J9" i="3"/>
  <c r="L7" i="3"/>
  <c r="K7" i="3"/>
  <c r="J7" i="3"/>
  <c r="L5" i="3"/>
  <c r="R26" i="2" s="1"/>
  <c r="K5" i="3"/>
  <c r="J5" i="3"/>
  <c r="L3" i="3"/>
  <c r="K3" i="3"/>
  <c r="J3" i="3"/>
  <c r="R13" i="2"/>
  <c r="S13" i="2" s="1"/>
  <c r="AA10" i="7" l="1"/>
  <c r="AE12" i="10"/>
  <c r="AE12" i="13" s="1"/>
  <c r="AJ16" i="5"/>
  <c r="R28" i="2"/>
  <c r="S28" i="2" s="1"/>
  <c r="T11" i="2"/>
  <c r="S26" i="2"/>
  <c r="W8" i="7" s="1"/>
  <c r="T26" i="2"/>
  <c r="R19" i="2"/>
  <c r="S19" i="2" s="1"/>
  <c r="T19" i="2" s="1"/>
  <c r="R17" i="2"/>
  <c r="S17" i="2" s="1"/>
  <c r="R18" i="2"/>
  <c r="S18" i="2" s="1"/>
  <c r="T18" i="2" s="1"/>
  <c r="R21" i="2"/>
  <c r="S21" i="2" s="1"/>
  <c r="T21" i="2" s="1"/>
  <c r="R20" i="2"/>
  <c r="S20" i="2" s="1"/>
  <c r="T20" i="2" s="1"/>
  <c r="R22" i="2"/>
  <c r="S22" i="2" s="1"/>
  <c r="T22" i="2" s="1"/>
  <c r="R27" i="2"/>
  <c r="S27" i="2" s="1"/>
  <c r="S9" i="2"/>
  <c r="S8" i="2"/>
  <c r="W10" i="7" s="1"/>
  <c r="S10" i="2"/>
  <c r="R12" i="2"/>
  <c r="S12" i="2" s="1"/>
  <c r="R31" i="2"/>
  <c r="T31" i="2" s="1"/>
  <c r="R29" i="2"/>
  <c r="R30" i="2"/>
  <c r="U8" i="2"/>
  <c r="AE10" i="10" s="1"/>
  <c r="AE10" i="13" s="1"/>
  <c r="T13" i="2"/>
  <c r="U20" i="2" l="1"/>
  <c r="AI22" i="10" s="1"/>
  <c r="AI14" i="8"/>
  <c r="U18" i="2"/>
  <c r="AE20" i="10" s="1"/>
  <c r="AE20" i="13" s="1"/>
  <c r="AE12" i="8"/>
  <c r="V18" i="2"/>
  <c r="AE20" i="9" s="1"/>
  <c r="U19" i="2"/>
  <c r="AE21" i="10" s="1"/>
  <c r="AE21" i="13" s="1"/>
  <c r="AE13" i="8"/>
  <c r="AI40" i="8"/>
  <c r="AH17" i="5"/>
  <c r="AN17" i="5" s="1"/>
  <c r="U22" i="2"/>
  <c r="AI24" i="10" s="1"/>
  <c r="AI16" i="8"/>
  <c r="U21" i="2"/>
  <c r="AI23" i="10" s="1"/>
  <c r="AI15" i="8"/>
  <c r="AE23" i="8"/>
  <c r="V26" i="2"/>
  <c r="AE28" i="9" s="1"/>
  <c r="V11" i="2"/>
  <c r="AI38" i="8"/>
  <c r="T28" i="2"/>
  <c r="U13" i="2"/>
  <c r="V13" i="2"/>
  <c r="T17" i="2"/>
  <c r="W9" i="7"/>
  <c r="AP9" i="5"/>
  <c r="AJ9" i="5"/>
  <c r="T27" i="2"/>
  <c r="U26" i="2"/>
  <c r="AE28" i="10" s="1"/>
  <c r="AE28" i="13" s="1"/>
  <c r="U11" i="2"/>
  <c r="AI13" i="10" s="1"/>
  <c r="T30" i="2"/>
  <c r="S30" i="2"/>
  <c r="S31" i="2"/>
  <c r="T29" i="2"/>
  <c r="S29" i="2"/>
  <c r="W11" i="7" s="1"/>
  <c r="T12" i="2"/>
  <c r="AI39" i="8" s="1"/>
  <c r="AA13" i="7" l="1"/>
  <c r="AI15" i="10"/>
  <c r="AI26" i="8"/>
  <c r="V29" i="2"/>
  <c r="U30" i="2"/>
  <c r="AI32" i="10" s="1"/>
  <c r="AI27" i="8"/>
  <c r="V30" i="2"/>
  <c r="U27" i="2"/>
  <c r="AE29" i="10" s="1"/>
  <c r="AE29" i="13" s="1"/>
  <c r="AE24" i="8"/>
  <c r="V27" i="2"/>
  <c r="AE29" i="9" s="1"/>
  <c r="U17" i="2"/>
  <c r="AE19" i="10" s="1"/>
  <c r="AE19" i="13" s="1"/>
  <c r="AE11" i="8"/>
  <c r="V17" i="2"/>
  <c r="AE19" i="9" s="1"/>
  <c r="AE21" i="9"/>
  <c r="Z9" i="6"/>
  <c r="AA9" i="7"/>
  <c r="AH8" i="5"/>
  <c r="AN8" i="5" s="1"/>
  <c r="U31" i="2"/>
  <c r="AI28" i="8"/>
  <c r="V31" i="2"/>
  <c r="Z11" i="6" s="1"/>
  <c r="AH13" i="5"/>
  <c r="AN13" i="5" s="1"/>
  <c r="Z13" i="6"/>
  <c r="U28" i="2"/>
  <c r="AE25" i="8"/>
  <c r="AH12" i="5"/>
  <c r="V28" i="2"/>
  <c r="U12" i="2"/>
  <c r="AI14" i="10" s="1"/>
  <c r="V12" i="2"/>
  <c r="AP8" i="5"/>
  <c r="U29" i="2"/>
  <c r="AI31" i="10" s="1"/>
  <c r="AA11" i="7" l="1"/>
  <c r="AI33" i="10"/>
  <c r="AJ8" i="5"/>
  <c r="AA8" i="7"/>
  <c r="AE30" i="10"/>
  <c r="AE30" i="13" s="1"/>
  <c r="AN12" i="5"/>
  <c r="AP12" i="5" s="1"/>
  <c r="AJ12" i="5"/>
  <c r="Z8" i="6"/>
  <c r="AE30" i="9"/>
  <c r="AP13" i="5"/>
  <c r="AJ13" i="5"/>
  <c r="AP17" i="5"/>
  <c r="AJ17" i="5"/>
</calcChain>
</file>

<file path=xl/sharedStrings.xml><?xml version="1.0" encoding="utf-8"?>
<sst xmlns="http://schemas.openxmlformats.org/spreadsheetml/2006/main" count="6376" uniqueCount="331">
  <si>
    <t>Id</t>
  </si>
  <si>
    <t>Date</t>
  </si>
  <si>
    <t>Time</t>
  </si>
  <si>
    <t>Commodity</t>
  </si>
  <si>
    <t>Portfolio</t>
  </si>
  <si>
    <t>Company</t>
  </si>
  <si>
    <t>Instrument</t>
  </si>
  <si>
    <t>Instrument type</t>
  </si>
  <si>
    <t>Delivery type</t>
  </si>
  <si>
    <t>Buy/Sell</t>
  </si>
  <si>
    <t>Quantity</t>
  </si>
  <si>
    <t>Quantity unit</t>
  </si>
  <si>
    <t>Total quantity</t>
  </si>
  <si>
    <t>Total quantity unit</t>
  </si>
  <si>
    <t>Price</t>
  </si>
  <si>
    <t>Mkt. price</t>
  </si>
  <si>
    <t>Rem. hours</t>
  </si>
  <si>
    <t>MtM value</t>
  </si>
  <si>
    <t>Unreal. P/L</t>
  </si>
  <si>
    <t>Price source</t>
  </si>
  <si>
    <t>Min vol</t>
  </si>
  <si>
    <t>Max vol</t>
  </si>
  <si>
    <t>User</t>
  </si>
  <si>
    <t>Trader</t>
  </si>
  <si>
    <t>Status</t>
  </si>
  <si>
    <t>Currency</t>
  </si>
  <si>
    <t>Curr.source</t>
  </si>
  <si>
    <t>Price basis</t>
  </si>
  <si>
    <t>Ticket no.</t>
  </si>
  <si>
    <t>Deal Group 1</t>
  </si>
  <si>
    <t>Deal Group 2</t>
  </si>
  <si>
    <t>Deal Group 3</t>
  </si>
  <si>
    <t>Contract split name</t>
  </si>
  <si>
    <t>From</t>
  </si>
  <si>
    <t>To</t>
  </si>
  <si>
    <t>Timezone</t>
  </si>
  <si>
    <t>Deliveries</t>
  </si>
  <si>
    <t>Put/Call</t>
  </si>
  <si>
    <t>Strike</t>
  </si>
  <si>
    <t>Expiry</t>
  </si>
  <si>
    <t>Fixing price</t>
  </si>
  <si>
    <t>Broker</t>
  </si>
  <si>
    <t>Counterparty portfolio</t>
  </si>
  <si>
    <t>Counterparty company</t>
  </si>
  <si>
    <t>Broker variable fee</t>
  </si>
  <si>
    <t>Broker fixed fee</t>
  </si>
  <si>
    <t>Broker fee curr.</t>
  </si>
  <si>
    <t>Clearing variable fee</t>
  </si>
  <si>
    <t>Clearing fixed fee</t>
  </si>
  <si>
    <t>Clearing fee curr.</t>
  </si>
  <si>
    <t>Commission variable fee</t>
  </si>
  <si>
    <t>Commission fixed fee</t>
  </si>
  <si>
    <t>Commission fee curr.</t>
  </si>
  <si>
    <t>Trading variable fee</t>
  </si>
  <si>
    <t>Trading fixed fee</t>
  </si>
  <si>
    <t>Trading fee curr.</t>
  </si>
  <si>
    <t>Decl. trans. id</t>
  </si>
  <si>
    <t>Threshold price</t>
  </si>
  <si>
    <t>Trans. paid</t>
  </si>
  <si>
    <t>Delivery location</t>
  </si>
  <si>
    <t>Load profile</t>
  </si>
  <si>
    <t>Decl. vol.</t>
  </si>
  <si>
    <t>Netted vol.</t>
  </si>
  <si>
    <t>Base curr.</t>
  </si>
  <si>
    <t>Cross curr.</t>
  </si>
  <si>
    <t>Swap name</t>
  </si>
  <si>
    <t>Swap price type</t>
  </si>
  <si>
    <t>External id</t>
  </si>
  <si>
    <t>External source</t>
  </si>
  <si>
    <t>From party</t>
  </si>
  <si>
    <t>To party</t>
  </si>
  <si>
    <t>In area</t>
  </si>
  <si>
    <t>Out area</t>
  </si>
  <si>
    <t>Delivery area</t>
  </si>
  <si>
    <t>Execution venue</t>
  </si>
  <si>
    <t>Payout</t>
  </si>
  <si>
    <t>Lower trigger</t>
  </si>
  <si>
    <t>Upper trigger</t>
  </si>
  <si>
    <t>Sampling from</t>
  </si>
  <si>
    <t>Sampling to</t>
  </si>
  <si>
    <t>Sampling period</t>
  </si>
  <si>
    <t>Expiry time</t>
  </si>
  <si>
    <t>Market price multiplicator</t>
  </si>
  <si>
    <t>Interconnector</t>
  </si>
  <si>
    <t>Entry variable fee</t>
  </si>
  <si>
    <t>Entry fixed fee</t>
  </si>
  <si>
    <t>Entry fee curr.</t>
  </si>
  <si>
    <t>Exit variable fee</t>
  </si>
  <si>
    <t>Exit fixed fee</t>
  </si>
  <si>
    <t>Exit fee curr.</t>
  </si>
  <si>
    <t>Nomination variable fee</t>
  </si>
  <si>
    <t>Nomination fixed fee</t>
  </si>
  <si>
    <t>Nomination fee curr.</t>
  </si>
  <si>
    <t>Settlement rule</t>
  </si>
  <si>
    <t>Prod. facility</t>
  </si>
  <si>
    <t>Prod. facility country</t>
  </si>
  <si>
    <t>Energy source</t>
  </si>
  <si>
    <t>Environment label</t>
  </si>
  <si>
    <t>Transfer date</t>
  </si>
  <si>
    <t>Certificate type</t>
  </si>
  <si>
    <t>Trigger currency</t>
  </si>
  <si>
    <t>From country</t>
  </si>
  <si>
    <t>To country</t>
  </si>
  <si>
    <t>Index formula</t>
  </si>
  <si>
    <t>Master agreement</t>
  </si>
  <si>
    <t>Master agreement ext.id</t>
  </si>
  <si>
    <t>Risk value</t>
  </si>
  <si>
    <t>Message</t>
  </si>
  <si>
    <t>BalanceArea</t>
  </si>
  <si>
    <t>Underlying Delivery type</t>
  </si>
  <si>
    <t>Underlying Instrument type</t>
  </si>
  <si>
    <t>Underlying Instrument</t>
  </si>
  <si>
    <t>Periodicity</t>
  </si>
  <si>
    <t>Price unit</t>
  </si>
  <si>
    <t>Price type</t>
  </si>
  <si>
    <t>Custom company id</t>
  </si>
  <si>
    <t>Custom company name</t>
  </si>
  <si>
    <t>Unique Trade Identifier</t>
  </si>
  <si>
    <t>Price Basis To Area</t>
  </si>
  <si>
    <t>Comment</t>
  </si>
  <si>
    <t>Capacity Id</t>
  </si>
  <si>
    <t>Cap/Floor Resolution</t>
  </si>
  <si>
    <t>Currency-AvgRateForward</t>
  </si>
  <si>
    <t>RegCustomerCompany</t>
  </si>
  <si>
    <t>USDEUR 010611 - 300611</t>
  </si>
  <si>
    <t>Average Rate Forward</t>
  </si>
  <si>
    <t>Financial</t>
  </si>
  <si>
    <t>Buy</t>
  </si>
  <si>
    <t>EUR</t>
  </si>
  <si>
    <t/>
  </si>
  <si>
    <t>DealImport</t>
  </si>
  <si>
    <t>Active</t>
  </si>
  <si>
    <t>USD</t>
  </si>
  <si>
    <t>ECB</t>
  </si>
  <si>
    <t>CET</t>
  </si>
  <si>
    <t>Counterparty-Currency-AvgRateForward</t>
  </si>
  <si>
    <t>RegCounterpartyCompany</t>
  </si>
  <si>
    <t>Unpaid</t>
  </si>
  <si>
    <t>Currency-AvgRateForward-0001</t>
  </si>
  <si>
    <t>RegTest</t>
  </si>
  <si>
    <t>N/A</t>
  </si>
  <si>
    <t>Sell</t>
  </si>
  <si>
    <t>Currency-AvgRateForward-0002</t>
  </si>
  <si>
    <t>Currency-AvgRateForward-0003</t>
  </si>
  <si>
    <t>USDEUR 011011 - 311211</t>
  </si>
  <si>
    <t>ECS Curve</t>
  </si>
  <si>
    <t>Currency-AvgRateForward-0004</t>
  </si>
  <si>
    <t>Currency-AvgRateForward-0005</t>
  </si>
  <si>
    <t>Currency-AvgRateForward-0006</t>
  </si>
  <si>
    <t>USDEUR 010112 - 310312</t>
  </si>
  <si>
    <t>Currency-AvgRateForward-0007</t>
  </si>
  <si>
    <t>Currency-AvgRateForward-0008</t>
  </si>
  <si>
    <t>Currency-AvgRateForward-0009</t>
  </si>
  <si>
    <t>EURUSD 010611 - 300611</t>
  </si>
  <si>
    <t>Currency-AvgRateForward-0010</t>
  </si>
  <si>
    <t>Currency-AvgRateForward-0011</t>
  </si>
  <si>
    <t>Currency-AvgRateForward-0012</t>
  </si>
  <si>
    <t>EURUSD 011011 - 311211</t>
  </si>
  <si>
    <t>Currency-AvgRateForward-0013</t>
  </si>
  <si>
    <t>Currency-AvgRateForward-0014</t>
  </si>
  <si>
    <t>Currency-AvgRateForward-0015</t>
  </si>
  <si>
    <t>EURUSD 010112 - 310312</t>
  </si>
  <si>
    <t>Currency-AvgRateForward-0016</t>
  </si>
  <si>
    <t>Currency-AvgRateForward-0017</t>
  </si>
  <si>
    <t>Currency-AvgRateForward-0018</t>
  </si>
  <si>
    <t>SEKEUR 010611 - 300611</t>
  </si>
  <si>
    <t>SEK</t>
  </si>
  <si>
    <t>Currency-AvgRateForward-0019</t>
  </si>
  <si>
    <t>Currency-AvgRateForward-0020</t>
  </si>
  <si>
    <t>Currency-AvgRateForward-0021</t>
  </si>
  <si>
    <t>SEKEUR 011011 - 311211</t>
  </si>
  <si>
    <t>Currency-AvgRateForward-0022</t>
  </si>
  <si>
    <t>Currency-AvgRateForward-0023</t>
  </si>
  <si>
    <t>Currency-AvgRateForward-0024</t>
  </si>
  <si>
    <t>SEKEUR 010112 - 310312</t>
  </si>
  <si>
    <t>Currency-AvgRateForward-0025</t>
  </si>
  <si>
    <t>Currency-AvgRateForward-0026</t>
  </si>
  <si>
    <t>Currency-AvgRateForward-0027</t>
  </si>
  <si>
    <t>Weekday</t>
  </si>
  <si>
    <t>Holiday</t>
  </si>
  <si>
    <t>Mkt. price sett. Curr.</t>
  </si>
  <si>
    <t>Mkt. price EUR</t>
  </si>
  <si>
    <t>MtM sett. Curr</t>
  </si>
  <si>
    <t>MtM EUR</t>
  </si>
  <si>
    <t>Trade P/L</t>
  </si>
  <si>
    <t>EUR/USD Workday</t>
  </si>
  <si>
    <t>USD/EUR Workday</t>
  </si>
  <si>
    <t>EUR/USD</t>
  </si>
  <si>
    <t>USDEUR</t>
  </si>
  <si>
    <t>SEKEUR</t>
  </si>
  <si>
    <t>SEK/EUR Workday</t>
  </si>
  <si>
    <t>Curr.</t>
  </si>
  <si>
    <t>Pos. Status</t>
  </si>
  <si>
    <t>SortGroup</t>
  </si>
  <si>
    <t>Description</t>
  </si>
  <si>
    <t>Qty.</t>
  </si>
  <si>
    <t>Unit</t>
  </si>
  <si>
    <t>Instr. type</t>
  </si>
  <si>
    <t>Min Vol</t>
  </si>
  <si>
    <t>Max Vol</t>
  </si>
  <si>
    <t>Used Vol</t>
  </si>
  <si>
    <t>Hours</t>
  </si>
  <si>
    <t>Bk. price</t>
  </si>
  <si>
    <t>Price Unit</t>
  </si>
  <si>
    <t>Bk. value</t>
  </si>
  <si>
    <t>Price Source</t>
  </si>
  <si>
    <t>Gross value</t>
  </si>
  <si>
    <t>Trade P/L Deliv.</t>
  </si>
  <si>
    <t>Trade P/L Undeliv.</t>
  </si>
  <si>
    <t>Real. P/L</t>
  </si>
  <si>
    <t>Net P/L</t>
  </si>
  <si>
    <t>CFs to Date</t>
  </si>
  <si>
    <t>Fwd CFs</t>
  </si>
  <si>
    <t>Net CFs</t>
  </si>
  <si>
    <t>U. price</t>
  </si>
  <si>
    <t>Volat.</t>
  </si>
  <si>
    <t>Delta</t>
  </si>
  <si>
    <t>Gamma</t>
  </si>
  <si>
    <t>Theta</t>
  </si>
  <si>
    <t>Vega</t>
  </si>
  <si>
    <t>Rho</t>
  </si>
  <si>
    <t>Curr. Source</t>
  </si>
  <si>
    <t>PriceBasis</t>
  </si>
  <si>
    <t>Load</t>
  </si>
  <si>
    <t>Del. type</t>
  </si>
  <si>
    <t>Exp MW Yr</t>
  </si>
  <si>
    <t>Exp MWh</t>
  </si>
  <si>
    <t>Fees Paid</t>
  </si>
  <si>
    <t>Period</t>
  </si>
  <si>
    <t>Product</t>
  </si>
  <si>
    <t>Delta Qty.</t>
  </si>
  <si>
    <t>Execution Venue</t>
  </si>
  <si>
    <t>Total 0159 Currency-AvgRateForward</t>
  </si>
  <si>
    <t xml:space="preserve"> Total EUR</t>
  </si>
  <si>
    <t>0159 Currency-AvgRateForward</t>
  </si>
  <si>
    <t>Expired</t>
  </si>
  <si>
    <t>M06-11</t>
  </si>
  <si>
    <t>Q4-11</t>
  </si>
  <si>
    <t>Q1-12</t>
  </si>
  <si>
    <t xml:space="preserve"> Total SEK</t>
  </si>
  <si>
    <t xml:space="preserve"> Total USD</t>
  </si>
  <si>
    <t>Trade P/L Calc</t>
  </si>
  <si>
    <t>Real P/L Calc</t>
  </si>
  <si>
    <t>Real P/L sett.Curr</t>
  </si>
  <si>
    <t>Unreal P/L Calc</t>
  </si>
  <si>
    <t>Net P/L Calc</t>
  </si>
  <si>
    <t>CFs to Date Calc</t>
  </si>
  <si>
    <t>Fwd CFs Calc</t>
  </si>
  <si>
    <t>Net CFs Calc</t>
  </si>
  <si>
    <t>Grand Total</t>
  </si>
  <si>
    <t xml:space="preserve"> Total Active</t>
  </si>
  <si>
    <t xml:space="preserve"> Total Expired</t>
  </si>
  <si>
    <t>MtM Value Calc</t>
  </si>
  <si>
    <t>MtM NOK</t>
  </si>
  <si>
    <t>NOK/USD</t>
  </si>
  <si>
    <t>NOK/SEK</t>
  </si>
  <si>
    <t>NOK/EUR</t>
  </si>
  <si>
    <t>Mkt. price Calc</t>
  </si>
  <si>
    <t>MtM value Calc</t>
  </si>
  <si>
    <t>Trade P/L calc</t>
  </si>
  <si>
    <t>Real. P/L Calc</t>
  </si>
  <si>
    <t>NOKUSD</t>
  </si>
  <si>
    <t>NOKEUR</t>
  </si>
  <si>
    <t>NOKSEK</t>
  </si>
  <si>
    <t xml:space="preserve"> </t>
  </si>
  <si>
    <t>jan-10</t>
  </si>
  <si>
    <t>feb-10</t>
  </si>
  <si>
    <t>mar-10</t>
  </si>
  <si>
    <t>apr-10</t>
  </si>
  <si>
    <t>mai-10</t>
  </si>
  <si>
    <t>jun-10</t>
  </si>
  <si>
    <t>jul-10</t>
  </si>
  <si>
    <t>aug-10</t>
  </si>
  <si>
    <t>sep-10</t>
  </si>
  <si>
    <t>okt-10</t>
  </si>
  <si>
    <t>nov-10</t>
  </si>
  <si>
    <t>des-10</t>
  </si>
  <si>
    <t>jan-11</t>
  </si>
  <si>
    <t>feb-11</t>
  </si>
  <si>
    <t>mar-11</t>
  </si>
  <si>
    <t>apr-11</t>
  </si>
  <si>
    <t>mai-11</t>
  </si>
  <si>
    <t>jun-11</t>
  </si>
  <si>
    <t>jul-11</t>
  </si>
  <si>
    <t>aug-11</t>
  </si>
  <si>
    <t>sep-11</t>
  </si>
  <si>
    <t>okt-11</t>
  </si>
  <si>
    <t>nov-11</t>
  </si>
  <si>
    <t>des-11</t>
  </si>
  <si>
    <t>jan-12</t>
  </si>
  <si>
    <t>feb-12</t>
  </si>
  <si>
    <t>mar-12</t>
  </si>
  <si>
    <t>apr-12</t>
  </si>
  <si>
    <t>mai-12</t>
  </si>
  <si>
    <t>jun-12</t>
  </si>
  <si>
    <t>jul-12</t>
  </si>
  <si>
    <t>aug-12</t>
  </si>
  <si>
    <t>sep-12</t>
  </si>
  <si>
    <t>okt-12</t>
  </si>
  <si>
    <t>nov-12</t>
  </si>
  <si>
    <t>des-12</t>
  </si>
  <si>
    <t>Grand Total - EUR</t>
  </si>
  <si>
    <t>EUR Subtotal - Currency-AvgRateForward</t>
  </si>
  <si>
    <t>EUR Subtotal - Average Rate Forward</t>
  </si>
  <si>
    <t>EURUSD</t>
  </si>
  <si>
    <t>Grand Total - SEK</t>
  </si>
  <si>
    <t>SEK Subtotal - Currency-AvgRateForward</t>
  </si>
  <si>
    <t>SEK Subtotal - Average Rate Forward</t>
  </si>
  <si>
    <t>Grand Total - USD</t>
  </si>
  <si>
    <t>USD Subtotal - Currency-AvgRateForward</t>
  </si>
  <si>
    <t>USD Subtotal - Average Rate Forward</t>
  </si>
  <si>
    <t>jul-11 calc</t>
  </si>
  <si>
    <t>jan-12 calc</t>
  </si>
  <si>
    <t>apr-12 calc</t>
  </si>
  <si>
    <t>Subtotal - Currency-AvgRateForward</t>
  </si>
  <si>
    <t>Subtotal - Average Rate Forward</t>
  </si>
  <si>
    <t>Real P/L NOK</t>
  </si>
  <si>
    <t>MtM</t>
  </si>
  <si>
    <t>MtM new</t>
  </si>
  <si>
    <t>Currr exp elviz</t>
  </si>
  <si>
    <t>Curr exp calc</t>
  </si>
  <si>
    <t>Diff</t>
  </si>
  <si>
    <t>EURUSD Viz</t>
  </si>
  <si>
    <t>NOKSEK Viz</t>
  </si>
  <si>
    <t>NOKEUR Viz</t>
  </si>
  <si>
    <t>NOKUSD Viz</t>
  </si>
  <si>
    <t>MtM EUR 1% sens</t>
  </si>
  <si>
    <t>SEKEUR inv</t>
  </si>
  <si>
    <t>EUR/SEK Workday</t>
  </si>
  <si>
    <t>EURSEK inv</t>
  </si>
  <si>
    <t xml:space="preserve">EURSEK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</si>
</sst>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4"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164" fontId="0" fillId="0" borderId="0" xfId="0" applyNumberFormat="1"/>
    <xf numFmtId="21" fontId="0" fillId="0" borderId="0" xfId="0" applyNumberFormat="1"/>
    <xf numFmtId="0" fontId="0" fillId="0" borderId="0" xfId="0"/>
    <xf numFmtId="49" fontId="16" fillId="0" borderId="0" xfId="0" applyNumberFormat="1" applyFont="1"/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/>
    <xf numFmtId="49" fontId="16" fillId="0" borderId="0" xfId="0" applyNumberFormat="1" applyFont="1"/>
    <xf numFmtId="164" fontId="0" fillId="0" borderId="0" xfId="0" applyNumberFormat="1"/>
    <xf numFmtId="0" fontId="0" fillId="33" borderId="0" xfId="0" applyFill="1"/>
    <xf numFmtId="0" fontId="0" fillId="34" borderId="0" xfId="0" applyFill="1"/>
    <xf numFmtId="49" fontId="16" fillId="35" borderId="0" xfId="0" applyNumberFormat="1" applyFont="1" applyFill="1"/>
    <xf numFmtId="0" fontId="0" fillId="35" borderId="0" xfId="0" applyFill="1"/>
    <xf numFmtId="0" fontId="0" fillId="0" borderId="0" xfId="0"/>
    <xf numFmtId="49" fontId="16" fillId="0" borderId="0" xfId="0" applyNumberFormat="1" applyFont="1"/>
    <xf numFmtId="49" fontId="16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35" borderId="0" xfId="0" applyNumberFormat="1" applyFill="1"/>
    <xf numFmtId="165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164" fontId="0" fillId="0" borderId="0" xfId="0" applyNumberFormat="1"/>
    <xf numFmtId="1" fontId="0" fillId="35" borderId="0" xfId="0" applyNumberFormat="1" applyFill="1"/>
    <xf numFmtId="0" fontId="0" fillId="0" borderId="0" xfId="0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0" fillId="0" borderId="0" xfId="0"/>
    <xf numFmtId="0" fontId="0" fillId="0" borderId="0" xfId="0"/>
    <xf numFmtId="49" fontId="16" fillId="0" borderId="0" xfId="0" applyNumberFormat="1" applyFont="1"/>
    <xf numFmtId="49" fontId="16" fillId="0" borderId="0" xfId="0" applyNumberFormat="1" applyFont="1"/>
    <xf numFmtId="49" fontId="16" fillId="0" borderId="0" xfId="0" applyNumberFormat="1" applyFont="1"/>
    <xf numFmtId="49" fontId="16" fillId="0" borderId="0" xfId="0" applyNumberFormat="1" applyFont="1"/>
    <xf numFmtId="49" fontId="16" fillId="0" borderId="0" xfId="0" applyNumberFormat="1" applyFont="1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164" fontId="0" fillId="0" borderId="0" xfId="0" applyNumberFormat="1"/>
    <xf numFmtId="49" fontId="16" fillId="0" borderId="0" xfId="0" applyNumberFormat="1" applyFont="1"/>
    <xf numFmtId="49" fontId="16" fillId="0" borderId="0" xfId="0" applyNumberFormat="1" applyFont="1"/>
    <xf numFmtId="49" fontId="16" fillId="0" borderId="0" xfId="0" applyNumberFormat="1" applyFont="1"/>
    <xf numFmtId="0" fontId="0" fillId="0" borderId="0" xfId="0"/>
    <xf numFmtId="49" fontId="16" fillId="0" borderId="0" xfId="0" applyNumberFormat="1" applyFont="1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164" fontId="0" fillId="0" borderId="0" xfId="0" applyNumberFormat="1"/>
    <xf numFmtId="0" fontId="0" fillId="0" borderId="0" xfId="0"/>
    <xf numFmtId="2" fontId="0" fillId="35" borderId="0" xfId="0" applyNumberFormat="1" applyFill="1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0" fillId="0" borderId="0" xfId="0"/>
    <xf numFmtId="49" fontId="16" fillId="34" borderId="0" xfId="0" applyNumberFormat="1" applyFont="1" applyFill="1"/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16" fillId="0" borderId="0" xfId="0" applyNumberFormat="1" applyFont="1"/>
    <xf numFmtId="0" fontId="0" fillId="0" borderId="0" xfId="0"/>
    <xf numFmtId="49" fontId="16" fillId="0" borderId="0" xfId="0" applyNumberFormat="1" applyFont="1"/>
    <xf numFmtId="0" fontId="0" fillId="0" borderId="0" xfId="0"/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49" fontId="16" fillId="0" borderId="0" xfId="0" applyNumberFormat="1" applyFont="1"/>
    <xf numFmtId="0" fontId="0" fillId="0" borderId="0" xfId="0"/>
    <xf numFmtId="49" fontId="16" fillId="0" borderId="0" xfId="0" applyNumberFormat="1" applyFont="1"/>
    <xf numFmtId="0" fontId="0" fillId="0" borderId="0" xfId="0"/>
    <xf numFmtId="49" fontId="16" fillId="0" borderId="0" xfId="0" applyNumberFormat="1" applyFont="1"/>
    <xf numFmtId="0" fontId="0" fillId="0" borderId="0" xfId="0"/>
    <xf numFmtId="0" fontId="0" fillId="0" borderId="0" xfId="0"/>
    <xf numFmtId="49" fontId="16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0" fillId="0" borderId="0" xfId="0" applyFill="1"/>
    <xf numFmtId="165" fontId="0" fillId="0" borderId="0" xfId="0" applyNumberFormat="1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Z34"/>
  <sheetViews>
    <sheetView topLeftCell="K1" workbookViewId="0">
      <selection activeCell="V31" sqref="V31"/>
    </sheetView>
  </sheetViews>
  <sheetFormatPr defaultRowHeight="15" x14ac:dyDescent="0.25"/>
  <cols>
    <col min="2" max="2" width="4" bestFit="1" customWidth="1"/>
    <col min="3" max="3" width="10.140625" bestFit="1" customWidth="1"/>
    <col min="4" max="4" width="8.140625" bestFit="1" customWidth="1"/>
    <col min="5" max="5" width="11.28515625" bestFit="1" customWidth="1"/>
    <col min="6" max="6" width="24.5703125" bestFit="1" customWidth="1"/>
    <col min="7" max="7" width="21.5703125" bestFit="1" customWidth="1"/>
    <col min="8" max="8" width="22.42578125" bestFit="1" customWidth="1"/>
    <col min="9" max="9" width="20.7109375" bestFit="1" customWidth="1"/>
    <col min="10" max="10" width="12.85546875" bestFit="1" customWidth="1"/>
    <col min="11" max="11" width="8.42578125" bestFit="1" customWidth="1"/>
    <col min="12" max="12" width="8.7109375" bestFit="1" customWidth="1"/>
    <col min="13" max="13" width="12.7109375" bestFit="1" customWidth="1"/>
    <col min="14" max="14" width="13.42578125" bestFit="1" customWidth="1"/>
    <col min="15" max="15" width="17.5703125" bestFit="1" customWidth="1"/>
    <col min="16" max="16" width="7" bestFit="1" customWidth="1"/>
    <col min="17" max="17" width="12" bestFit="1" customWidth="1"/>
    <col min="18" max="18" width="20.42578125" style="5" customWidth="1"/>
    <col min="19" max="19" width="20.140625" style="5" customWidth="1"/>
    <col min="20" max="21" width="20.140625" style="10" customWidth="1"/>
    <col min="22" max="22" width="20.140625" style="36" customWidth="1"/>
    <col min="23" max="23" width="26.5703125" style="21" customWidth="1"/>
    <col min="24" max="24" width="26.5703125" style="64" customWidth="1"/>
    <col min="25" max="25" width="11" bestFit="1" customWidth="1"/>
    <col min="26" max="26" width="17.5703125" bestFit="1" customWidth="1"/>
    <col min="27" max="27" width="12.7109375" bestFit="1" customWidth="1"/>
    <col min="28" max="28" width="11.7109375" bestFit="1" customWidth="1"/>
    <col min="29" max="29" width="7.7109375" bestFit="1" customWidth="1"/>
    <col min="30" max="30" width="8" bestFit="1" customWidth="1"/>
    <col min="31" max="32" width="11" bestFit="1" customWidth="1"/>
    <col min="33" max="33" width="6.5703125" bestFit="1" customWidth="1"/>
    <col min="34" max="34" width="8.85546875" bestFit="1" customWidth="1"/>
    <col min="35" max="35" width="11.140625" bestFit="1" customWidth="1"/>
    <col min="36" max="36" width="10.28515625" bestFit="1" customWidth="1"/>
    <col min="37" max="37" width="9.5703125" bestFit="1" customWidth="1"/>
    <col min="38" max="40" width="12.42578125" bestFit="1" customWidth="1"/>
    <col min="41" max="41" width="18.42578125" bestFit="1" customWidth="1"/>
    <col min="42" max="43" width="10.140625" bestFit="1" customWidth="1"/>
    <col min="44" max="44" width="9.7109375" bestFit="1" customWidth="1"/>
    <col min="45" max="45" width="10" bestFit="1" customWidth="1"/>
    <col min="46" max="46" width="8.140625" bestFit="1" customWidth="1"/>
    <col min="47" max="47" width="6.140625" bestFit="1" customWidth="1"/>
    <col min="48" max="48" width="6.42578125" bestFit="1" customWidth="1"/>
    <col min="49" max="49" width="11.140625" bestFit="1" customWidth="1"/>
    <col min="50" max="50" width="6.85546875" bestFit="1" customWidth="1"/>
    <col min="51" max="51" width="37.42578125" bestFit="1" customWidth="1"/>
    <col min="52" max="52" width="24.7109375" bestFit="1" customWidth="1"/>
    <col min="53" max="53" width="18.140625" bestFit="1" customWidth="1"/>
    <col min="54" max="54" width="15.42578125" bestFit="1" customWidth="1"/>
    <col min="55" max="55" width="14.85546875" bestFit="1" customWidth="1"/>
    <col min="56" max="56" width="19.5703125" bestFit="1" customWidth="1"/>
    <col min="57" max="57" width="16.85546875" bestFit="1" customWidth="1"/>
    <col min="58" max="58" width="16.28515625" bestFit="1" customWidth="1"/>
    <col min="59" max="59" width="23.28515625" bestFit="1" customWidth="1"/>
    <col min="60" max="60" width="20.5703125" bestFit="1" customWidth="1"/>
    <col min="61" max="61" width="20" bestFit="1" customWidth="1"/>
    <col min="62" max="62" width="18.85546875" bestFit="1" customWidth="1"/>
    <col min="63" max="63" width="16.140625" bestFit="1" customWidth="1"/>
    <col min="64" max="64" width="15.5703125" bestFit="1" customWidth="1"/>
    <col min="65" max="65" width="13.140625" bestFit="1" customWidth="1"/>
    <col min="66" max="66" width="14.85546875" bestFit="1" customWidth="1"/>
    <col min="67" max="67" width="10.5703125" bestFit="1" customWidth="1"/>
    <col min="68" max="68" width="16.140625" bestFit="1" customWidth="1"/>
    <col min="69" max="69" width="11.5703125" bestFit="1" customWidth="1"/>
    <col min="71" max="71" width="11" bestFit="1" customWidth="1"/>
    <col min="72" max="72" width="9.5703125" bestFit="1" customWidth="1"/>
    <col min="73" max="73" width="10.140625" bestFit="1" customWidth="1"/>
    <col min="74" max="74" width="11.140625" bestFit="1" customWidth="1"/>
    <col min="75" max="75" width="15.140625" bestFit="1" customWidth="1"/>
    <col min="76" max="76" width="29.42578125" bestFit="1" customWidth="1"/>
    <col min="77" max="77" width="14.7109375" bestFit="1" customWidth="1"/>
    <col min="78" max="78" width="10.5703125" bestFit="1" customWidth="1"/>
    <col min="79" max="79" width="8.140625" bestFit="1" customWidth="1"/>
    <col min="80" max="80" width="7" bestFit="1" customWidth="1"/>
    <col min="81" max="81" width="8.5703125" bestFit="1" customWidth="1"/>
    <col min="82" max="82" width="12.7109375" bestFit="1" customWidth="1"/>
    <col min="83" max="83" width="15.85546875" bestFit="1" customWidth="1"/>
    <col min="84" max="84" width="7.140625" bestFit="1" customWidth="1"/>
    <col min="85" max="85" width="12.7109375" bestFit="1" customWidth="1"/>
    <col min="86" max="86" width="12.85546875" bestFit="1" customWidth="1"/>
    <col min="87" max="87" width="14" bestFit="1" customWidth="1"/>
    <col min="88" max="88" width="11.42578125" bestFit="1" customWidth="1"/>
    <col min="89" max="89" width="15.5703125" bestFit="1" customWidth="1"/>
    <col min="90" max="90" width="11" bestFit="1" customWidth="1"/>
    <col min="91" max="91" width="24.5703125" bestFit="1" customWidth="1"/>
    <col min="92" max="92" width="14.28515625" bestFit="1" customWidth="1"/>
    <col min="93" max="93" width="16.7109375" bestFit="1" customWidth="1"/>
    <col min="94" max="94" width="14.140625" bestFit="1" customWidth="1"/>
    <col min="95" max="95" width="13.5703125" bestFit="1" customWidth="1"/>
    <col min="96" max="96" width="15.42578125" bestFit="1" customWidth="1"/>
    <col min="97" max="97" width="12.7109375" bestFit="1" customWidth="1"/>
    <col min="98" max="98" width="12.140625" bestFit="1" customWidth="1"/>
    <col min="99" max="99" width="23" bestFit="1" customWidth="1"/>
    <col min="100" max="100" width="20.28515625" bestFit="1" customWidth="1"/>
    <col min="101" max="101" width="19.7109375" bestFit="1" customWidth="1"/>
    <col min="102" max="102" width="15.140625" bestFit="1" customWidth="1"/>
    <col min="103" max="103" width="12.140625" bestFit="1" customWidth="1"/>
    <col min="104" max="104" width="19.5703125" bestFit="1" customWidth="1"/>
    <col min="105" max="105" width="13.42578125" bestFit="1" customWidth="1"/>
    <col min="106" max="106" width="17.5703125" bestFit="1" customWidth="1"/>
    <col min="107" max="107" width="12.7109375" bestFit="1" customWidth="1"/>
    <col min="108" max="108" width="14.85546875" bestFit="1" customWidth="1"/>
    <col min="109" max="109" width="15.28515625" bestFit="1" customWidth="1"/>
    <col min="110" max="110" width="12.7109375" bestFit="1" customWidth="1"/>
    <col min="111" max="111" width="10.28515625" bestFit="1" customWidth="1"/>
    <col min="112" max="112" width="13.5703125" bestFit="1" customWidth="1"/>
    <col min="113" max="113" width="17.7109375" bestFit="1" customWidth="1"/>
    <col min="114" max="114" width="23.42578125" bestFit="1" customWidth="1"/>
    <col min="115" max="115" width="9.85546875" bestFit="1" customWidth="1"/>
    <col min="116" max="116" width="8.85546875" bestFit="1" customWidth="1"/>
    <col min="117" max="117" width="12" bestFit="1" customWidth="1"/>
    <col min="118" max="118" width="23.5703125" bestFit="1" customWidth="1"/>
    <col min="119" max="119" width="26.140625" bestFit="1" customWidth="1"/>
    <col min="120" max="120" width="21.5703125" bestFit="1" customWidth="1"/>
    <col min="121" max="121" width="10.5703125" bestFit="1" customWidth="1"/>
    <col min="122" max="122" width="9.42578125" bestFit="1" customWidth="1"/>
    <col min="123" max="123" width="9.85546875" bestFit="1" customWidth="1"/>
    <col min="124" max="124" width="18.5703125" bestFit="1" customWidth="1"/>
    <col min="125" max="125" width="22" bestFit="1" customWidth="1"/>
    <col min="126" max="126" width="22.28515625" bestFit="1" customWidth="1"/>
    <col min="127" max="127" width="17.7109375" bestFit="1" customWidth="1"/>
    <col min="128" max="128" width="9.7109375" bestFit="1" customWidth="1"/>
    <col min="129" max="129" width="10.5703125" bestFit="1" customWidth="1"/>
    <col min="130" max="130" width="20" bestFit="1" customWidth="1"/>
  </cols>
  <sheetData>
    <row r="4" spans="2:130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15" t="s">
        <v>180</v>
      </c>
      <c r="S4" s="15" t="s">
        <v>181</v>
      </c>
      <c r="T4" s="15" t="s">
        <v>182</v>
      </c>
      <c r="U4" s="15" t="s">
        <v>183</v>
      </c>
      <c r="V4" s="15" t="s">
        <v>253</v>
      </c>
      <c r="W4" s="15" t="s">
        <v>243</v>
      </c>
      <c r="X4" s="15" t="s">
        <v>316</v>
      </c>
      <c r="Y4" s="2" t="s">
        <v>16</v>
      </c>
      <c r="Z4" s="2" t="s">
        <v>17</v>
      </c>
      <c r="AA4" s="2" t="s">
        <v>18</v>
      </c>
      <c r="AB4" s="2" t="s">
        <v>19</v>
      </c>
      <c r="AC4" s="2" t="s">
        <v>20</v>
      </c>
      <c r="AD4" s="2" t="s">
        <v>21</v>
      </c>
      <c r="AE4" s="2" t="s">
        <v>22</v>
      </c>
      <c r="AF4" s="2" t="s">
        <v>23</v>
      </c>
      <c r="AG4" s="2" t="s">
        <v>24</v>
      </c>
      <c r="AH4" s="2" t="s">
        <v>25</v>
      </c>
      <c r="AI4" s="2" t="s">
        <v>26</v>
      </c>
      <c r="AJ4" s="2" t="s">
        <v>27</v>
      </c>
      <c r="AK4" s="2" t="s">
        <v>28</v>
      </c>
      <c r="AL4" s="2" t="s">
        <v>29</v>
      </c>
      <c r="AM4" s="2" t="s">
        <v>30</v>
      </c>
      <c r="AN4" s="2" t="s">
        <v>31</v>
      </c>
      <c r="AO4" s="2" t="s">
        <v>32</v>
      </c>
      <c r="AP4" s="2" t="s">
        <v>33</v>
      </c>
      <c r="AQ4" s="2" t="s">
        <v>34</v>
      </c>
      <c r="AR4" s="2" t="s">
        <v>35</v>
      </c>
      <c r="AS4" s="2" t="s">
        <v>36</v>
      </c>
      <c r="AT4" s="2" t="s">
        <v>37</v>
      </c>
      <c r="AU4" s="2" t="s">
        <v>38</v>
      </c>
      <c r="AV4" s="2" t="s">
        <v>39</v>
      </c>
      <c r="AW4" s="2" t="s">
        <v>40</v>
      </c>
      <c r="AX4" s="2" t="s">
        <v>41</v>
      </c>
      <c r="AY4" s="2" t="s">
        <v>42</v>
      </c>
      <c r="AZ4" s="2" t="s">
        <v>43</v>
      </c>
      <c r="BA4" s="2" t="s">
        <v>44</v>
      </c>
      <c r="BB4" s="2" t="s">
        <v>45</v>
      </c>
      <c r="BC4" s="2" t="s">
        <v>46</v>
      </c>
      <c r="BD4" s="2" t="s">
        <v>47</v>
      </c>
      <c r="BE4" s="2" t="s">
        <v>48</v>
      </c>
      <c r="BF4" s="2" t="s">
        <v>49</v>
      </c>
      <c r="BG4" s="2" t="s">
        <v>50</v>
      </c>
      <c r="BH4" s="2" t="s">
        <v>51</v>
      </c>
      <c r="BI4" s="2" t="s">
        <v>52</v>
      </c>
      <c r="BJ4" s="2" t="s">
        <v>53</v>
      </c>
      <c r="BK4" s="2" t="s">
        <v>54</v>
      </c>
      <c r="BL4" s="2" t="s">
        <v>55</v>
      </c>
      <c r="BM4" s="2" t="s">
        <v>56</v>
      </c>
      <c r="BN4" s="2" t="s">
        <v>57</v>
      </c>
      <c r="BO4" s="2" t="s">
        <v>58</v>
      </c>
      <c r="BP4" s="2" t="s">
        <v>59</v>
      </c>
      <c r="BQ4" s="2" t="s">
        <v>60</v>
      </c>
      <c r="BR4" s="2" t="s">
        <v>61</v>
      </c>
      <c r="BS4" s="2" t="s">
        <v>62</v>
      </c>
      <c r="BT4" s="2" t="s">
        <v>63</v>
      </c>
      <c r="BU4" s="2" t="s">
        <v>64</v>
      </c>
      <c r="BV4" s="2" t="s">
        <v>65</v>
      </c>
      <c r="BW4" s="2" t="s">
        <v>66</v>
      </c>
      <c r="BX4" s="2" t="s">
        <v>67</v>
      </c>
      <c r="BY4" s="2" t="s">
        <v>68</v>
      </c>
      <c r="BZ4" s="2" t="s">
        <v>69</v>
      </c>
      <c r="CA4" s="2" t="s">
        <v>70</v>
      </c>
      <c r="CB4" s="2" t="s">
        <v>71</v>
      </c>
      <c r="CC4" s="2" t="s">
        <v>72</v>
      </c>
      <c r="CD4" s="2" t="s">
        <v>73</v>
      </c>
      <c r="CE4" s="2" t="s">
        <v>74</v>
      </c>
      <c r="CF4" s="2" t="s">
        <v>75</v>
      </c>
      <c r="CG4" s="2" t="s">
        <v>76</v>
      </c>
      <c r="CH4" s="2" t="s">
        <v>77</v>
      </c>
      <c r="CI4" s="2" t="s">
        <v>78</v>
      </c>
      <c r="CJ4" s="2" t="s">
        <v>79</v>
      </c>
      <c r="CK4" s="2" t="s">
        <v>80</v>
      </c>
      <c r="CL4" s="2" t="s">
        <v>81</v>
      </c>
      <c r="CM4" s="2" t="s">
        <v>82</v>
      </c>
      <c r="CN4" s="2" t="s">
        <v>83</v>
      </c>
      <c r="CO4" s="2" t="s">
        <v>84</v>
      </c>
      <c r="CP4" s="2" t="s">
        <v>85</v>
      </c>
      <c r="CQ4" s="2" t="s">
        <v>86</v>
      </c>
      <c r="CR4" s="2" t="s">
        <v>87</v>
      </c>
      <c r="CS4" s="2" t="s">
        <v>88</v>
      </c>
      <c r="CT4" s="2" t="s">
        <v>89</v>
      </c>
      <c r="CU4" s="2" t="s">
        <v>90</v>
      </c>
      <c r="CV4" s="2" t="s">
        <v>91</v>
      </c>
      <c r="CW4" s="2" t="s">
        <v>92</v>
      </c>
      <c r="CX4" s="2" t="s">
        <v>93</v>
      </c>
      <c r="CY4" s="2" t="s">
        <v>94</v>
      </c>
      <c r="CZ4" s="2" t="s">
        <v>95</v>
      </c>
      <c r="DA4" s="2" t="s">
        <v>96</v>
      </c>
      <c r="DB4" s="2" t="s">
        <v>97</v>
      </c>
      <c r="DC4" s="2" t="s">
        <v>98</v>
      </c>
      <c r="DD4" s="2" t="s">
        <v>99</v>
      </c>
      <c r="DE4" s="2" t="s">
        <v>100</v>
      </c>
      <c r="DF4" s="2" t="s">
        <v>101</v>
      </c>
      <c r="DG4" s="2" t="s">
        <v>102</v>
      </c>
      <c r="DH4" s="2" t="s">
        <v>103</v>
      </c>
      <c r="DI4" s="2" t="s">
        <v>104</v>
      </c>
      <c r="DJ4" s="2" t="s">
        <v>105</v>
      </c>
      <c r="DK4" s="2" t="s">
        <v>106</v>
      </c>
      <c r="DL4" s="2" t="s">
        <v>107</v>
      </c>
      <c r="DM4" s="2" t="s">
        <v>108</v>
      </c>
      <c r="DN4" s="2" t="s">
        <v>109</v>
      </c>
      <c r="DO4" s="2" t="s">
        <v>110</v>
      </c>
      <c r="DP4" s="2" t="s">
        <v>111</v>
      </c>
      <c r="DQ4" s="2" t="s">
        <v>112</v>
      </c>
      <c r="DR4" s="2" t="s">
        <v>113</v>
      </c>
      <c r="DS4" s="2" t="s">
        <v>114</v>
      </c>
      <c r="DT4" s="2" t="s">
        <v>115</v>
      </c>
      <c r="DU4" s="2" t="s">
        <v>116</v>
      </c>
      <c r="DV4" s="2" t="s">
        <v>117</v>
      </c>
      <c r="DW4" s="2" t="s">
        <v>118</v>
      </c>
      <c r="DX4" s="2" t="s">
        <v>119</v>
      </c>
      <c r="DY4" s="2" t="s">
        <v>120</v>
      </c>
      <c r="DZ4" s="2" t="s">
        <v>121</v>
      </c>
    </row>
    <row r="5" spans="2:130" x14ac:dyDescent="0.25">
      <c r="B5">
        <v>127</v>
      </c>
      <c r="C5" s="3">
        <v>40544</v>
      </c>
      <c r="D5" s="4">
        <v>0</v>
      </c>
      <c r="E5" s="1" t="s">
        <v>25</v>
      </c>
      <c r="F5" s="1" t="s">
        <v>122</v>
      </c>
      <c r="G5" s="1" t="s">
        <v>123</v>
      </c>
      <c r="H5" s="1" t="s">
        <v>124</v>
      </c>
      <c r="I5" s="1" t="s">
        <v>125</v>
      </c>
      <c r="J5" s="1" t="s">
        <v>126</v>
      </c>
      <c r="K5" s="1" t="s">
        <v>127</v>
      </c>
      <c r="L5">
        <v>1000000</v>
      </c>
      <c r="M5" s="1" t="s">
        <v>128</v>
      </c>
      <c r="N5">
        <v>1000000</v>
      </c>
      <c r="O5" s="1" t="s">
        <v>128</v>
      </c>
      <c r="P5">
        <v>1.4443999999999999</v>
      </c>
      <c r="Q5">
        <v>0</v>
      </c>
      <c r="R5" s="16">
        <f>AVERAGE('FX Hist ECB'!J2:J31)</f>
        <v>1.4395736842105264</v>
      </c>
      <c r="S5" s="16">
        <f>R5/'FX Hist ECB'!$J$36</f>
        <v>0.99548695402152443</v>
      </c>
      <c r="T5" s="16">
        <v>0</v>
      </c>
      <c r="U5" s="16">
        <v>0</v>
      </c>
      <c r="V5" s="16">
        <v>0</v>
      </c>
      <c r="W5" s="16">
        <f>(R5-P5)*N5</f>
        <v>-4826.3157894734568</v>
      </c>
      <c r="X5" s="16">
        <f>W5*'FX Hist ECB'!$P$35</f>
        <v>-25823.925776229447</v>
      </c>
      <c r="Z5">
        <v>0</v>
      </c>
      <c r="AA5">
        <v>0</v>
      </c>
      <c r="AB5" s="1" t="s">
        <v>129</v>
      </c>
      <c r="AE5" s="1" t="s">
        <v>130</v>
      </c>
      <c r="AF5" s="1" t="s">
        <v>130</v>
      </c>
      <c r="AG5" s="1" t="s">
        <v>131</v>
      </c>
      <c r="AH5" s="1" t="s">
        <v>132</v>
      </c>
      <c r="AI5" s="1" t="s">
        <v>133</v>
      </c>
      <c r="AJ5" s="1" t="s">
        <v>129</v>
      </c>
      <c r="AK5" s="1" t="s">
        <v>129</v>
      </c>
      <c r="AL5" s="1" t="s">
        <v>129</v>
      </c>
      <c r="AM5" s="1" t="s">
        <v>129</v>
      </c>
      <c r="AN5" s="1" t="s">
        <v>129</v>
      </c>
      <c r="AO5" s="1" t="s">
        <v>129</v>
      </c>
      <c r="AP5" s="3">
        <v>40695</v>
      </c>
      <c r="AQ5" s="3">
        <v>40724</v>
      </c>
      <c r="AR5" s="1" t="s">
        <v>134</v>
      </c>
      <c r="AS5">
        <v>1</v>
      </c>
      <c r="AT5" s="1" t="s">
        <v>129</v>
      </c>
      <c r="AV5" s="3"/>
      <c r="AW5" s="1" t="s">
        <v>129</v>
      </c>
      <c r="AX5" s="1" t="s">
        <v>129</v>
      </c>
      <c r="AY5" s="1" t="s">
        <v>135</v>
      </c>
      <c r="AZ5" s="1" t="s">
        <v>136</v>
      </c>
      <c r="BA5">
        <v>0</v>
      </c>
      <c r="BB5">
        <v>0</v>
      </c>
      <c r="BC5" s="1" t="s">
        <v>132</v>
      </c>
      <c r="BD5">
        <v>0</v>
      </c>
      <c r="BE5">
        <v>0</v>
      </c>
      <c r="BF5" s="1" t="s">
        <v>132</v>
      </c>
      <c r="BG5">
        <v>0</v>
      </c>
      <c r="BH5">
        <v>0</v>
      </c>
      <c r="BI5" s="1" t="s">
        <v>132</v>
      </c>
      <c r="BJ5">
        <v>0</v>
      </c>
      <c r="BK5">
        <v>0</v>
      </c>
      <c r="BL5" s="1" t="s">
        <v>132</v>
      </c>
      <c r="BO5" s="1" t="s">
        <v>137</v>
      </c>
      <c r="BP5" s="1" t="s">
        <v>129</v>
      </c>
      <c r="BQ5" s="1" t="s">
        <v>129</v>
      </c>
      <c r="BT5" s="1" t="s">
        <v>128</v>
      </c>
      <c r="BU5" s="1" t="s">
        <v>132</v>
      </c>
      <c r="BV5" s="1" t="s">
        <v>129</v>
      </c>
      <c r="BW5" s="1" t="s">
        <v>129</v>
      </c>
      <c r="BX5" s="1" t="s">
        <v>138</v>
      </c>
      <c r="BY5" s="1" t="s">
        <v>139</v>
      </c>
      <c r="BZ5" s="1" t="s">
        <v>129</v>
      </c>
      <c r="CA5" s="1" t="s">
        <v>129</v>
      </c>
      <c r="CB5" s="1" t="s">
        <v>129</v>
      </c>
      <c r="CC5" s="1" t="s">
        <v>129</v>
      </c>
      <c r="CD5" s="1" t="s">
        <v>129</v>
      </c>
      <c r="CE5" s="1" t="s">
        <v>129</v>
      </c>
      <c r="CF5">
        <v>0</v>
      </c>
      <c r="CG5">
        <v>0</v>
      </c>
      <c r="CH5">
        <v>0</v>
      </c>
      <c r="CI5" s="3"/>
      <c r="CJ5" s="3"/>
      <c r="CK5" s="1" t="s">
        <v>129</v>
      </c>
      <c r="CL5" s="4"/>
      <c r="CN5" s="1" t="s">
        <v>129</v>
      </c>
      <c r="CQ5" s="1" t="s">
        <v>129</v>
      </c>
      <c r="CT5" s="1" t="s">
        <v>129</v>
      </c>
      <c r="CW5" s="1" t="s">
        <v>129</v>
      </c>
      <c r="CX5" s="1" t="s">
        <v>129</v>
      </c>
      <c r="CY5" s="1" t="s">
        <v>129</v>
      </c>
      <c r="CZ5" s="1" t="s">
        <v>129</v>
      </c>
      <c r="DA5" s="1" t="s">
        <v>129</v>
      </c>
      <c r="DB5" s="1" t="s">
        <v>129</v>
      </c>
      <c r="DC5" s="3"/>
      <c r="DD5" s="1" t="s">
        <v>129</v>
      </c>
      <c r="DE5" s="1" t="s">
        <v>129</v>
      </c>
      <c r="DF5" s="1" t="s">
        <v>129</v>
      </c>
      <c r="DG5" s="1" t="s">
        <v>129</v>
      </c>
      <c r="DH5" s="1" t="s">
        <v>129</v>
      </c>
      <c r="DI5" s="1" t="s">
        <v>129</v>
      </c>
      <c r="DJ5" s="1" t="s">
        <v>129</v>
      </c>
      <c r="DK5">
        <v>0</v>
      </c>
      <c r="DL5" s="1" t="s">
        <v>129</v>
      </c>
      <c r="DM5" s="1" t="s">
        <v>140</v>
      </c>
      <c r="DN5" s="1" t="s">
        <v>129</v>
      </c>
      <c r="DO5" s="1" t="s">
        <v>129</v>
      </c>
      <c r="DP5" s="1" t="s">
        <v>129</v>
      </c>
      <c r="DQ5" s="1" t="s">
        <v>129</v>
      </c>
      <c r="DR5" s="1" t="s">
        <v>132</v>
      </c>
      <c r="DS5" s="1" t="s">
        <v>129</v>
      </c>
      <c r="DT5" s="1" t="s">
        <v>129</v>
      </c>
      <c r="DU5" s="1" t="s">
        <v>129</v>
      </c>
      <c r="DV5" s="1" t="s">
        <v>129</v>
      </c>
      <c r="DW5" s="1" t="s">
        <v>129</v>
      </c>
      <c r="DX5" s="1" t="s">
        <v>129</v>
      </c>
      <c r="DY5" s="1" t="s">
        <v>129</v>
      </c>
      <c r="DZ5" s="1" t="s">
        <v>129</v>
      </c>
    </row>
    <row r="6" spans="2:130" x14ac:dyDescent="0.25">
      <c r="B6">
        <v>129</v>
      </c>
      <c r="C6" s="3">
        <v>40544</v>
      </c>
      <c r="D6" s="4">
        <v>0</v>
      </c>
      <c r="E6" s="1" t="s">
        <v>25</v>
      </c>
      <c r="F6" s="1" t="s">
        <v>122</v>
      </c>
      <c r="G6" s="1" t="s">
        <v>123</v>
      </c>
      <c r="H6" s="1" t="s">
        <v>124</v>
      </c>
      <c r="I6" s="1" t="s">
        <v>125</v>
      </c>
      <c r="J6" s="1" t="s">
        <v>126</v>
      </c>
      <c r="K6" s="1" t="s">
        <v>141</v>
      </c>
      <c r="L6">
        <v>-1000000</v>
      </c>
      <c r="M6" s="1" t="s">
        <v>128</v>
      </c>
      <c r="N6">
        <v>-1000000</v>
      </c>
      <c r="O6" s="1" t="s">
        <v>128</v>
      </c>
      <c r="P6">
        <v>1.4534</v>
      </c>
      <c r="Q6">
        <v>0</v>
      </c>
      <c r="R6" s="16">
        <f>AVERAGE('FX Hist ECB'!J2:J31)</f>
        <v>1.4395736842105264</v>
      </c>
      <c r="S6" s="16">
        <f>R6/'FX Hist ECB'!$J$36</f>
        <v>0.99548695402152443</v>
      </c>
      <c r="T6" s="16">
        <v>0</v>
      </c>
      <c r="U6" s="16">
        <v>0</v>
      </c>
      <c r="V6" s="16">
        <v>0</v>
      </c>
      <c r="W6" s="16">
        <f t="shared" ref="W6:W7" si="0">(R6-P6)*N6</f>
        <v>13826.315789473576</v>
      </c>
      <c r="X6" s="16">
        <f>W6*'FX Hist ECB'!$P$35</f>
        <v>73979.774279342892</v>
      </c>
      <c r="Z6">
        <v>0</v>
      </c>
      <c r="AA6">
        <v>0</v>
      </c>
      <c r="AB6" s="1" t="s">
        <v>129</v>
      </c>
      <c r="AE6" s="1" t="s">
        <v>130</v>
      </c>
      <c r="AF6" s="1" t="s">
        <v>130</v>
      </c>
      <c r="AG6" s="1" t="s">
        <v>131</v>
      </c>
      <c r="AH6" s="1" t="s">
        <v>132</v>
      </c>
      <c r="AI6" s="1" t="s">
        <v>133</v>
      </c>
      <c r="AJ6" s="1" t="s">
        <v>129</v>
      </c>
      <c r="AK6" s="1" t="s">
        <v>129</v>
      </c>
      <c r="AL6" s="1" t="s">
        <v>129</v>
      </c>
      <c r="AM6" s="1" t="s">
        <v>129</v>
      </c>
      <c r="AN6" s="1" t="s">
        <v>129</v>
      </c>
      <c r="AO6" s="1" t="s">
        <v>129</v>
      </c>
      <c r="AP6" s="3">
        <v>40695</v>
      </c>
      <c r="AQ6" s="3">
        <v>40724</v>
      </c>
      <c r="AR6" s="1" t="s">
        <v>134</v>
      </c>
      <c r="AS6">
        <v>1</v>
      </c>
      <c r="AT6" s="1" t="s">
        <v>129</v>
      </c>
      <c r="AV6" s="3"/>
      <c r="AW6" s="1" t="s">
        <v>129</v>
      </c>
      <c r="AX6" s="1" t="s">
        <v>129</v>
      </c>
      <c r="AY6" s="1" t="s">
        <v>135</v>
      </c>
      <c r="AZ6" s="1" t="s">
        <v>136</v>
      </c>
      <c r="BA6">
        <v>0</v>
      </c>
      <c r="BB6">
        <v>0</v>
      </c>
      <c r="BC6" s="1" t="s">
        <v>132</v>
      </c>
      <c r="BD6">
        <v>0</v>
      </c>
      <c r="BE6">
        <v>0</v>
      </c>
      <c r="BF6" s="1" t="s">
        <v>132</v>
      </c>
      <c r="BG6">
        <v>0</v>
      </c>
      <c r="BH6">
        <v>0</v>
      </c>
      <c r="BI6" s="1" t="s">
        <v>132</v>
      </c>
      <c r="BJ6">
        <v>0</v>
      </c>
      <c r="BK6">
        <v>0</v>
      </c>
      <c r="BL6" s="1" t="s">
        <v>132</v>
      </c>
      <c r="BO6" s="1" t="s">
        <v>137</v>
      </c>
      <c r="BP6" s="1" t="s">
        <v>129</v>
      </c>
      <c r="BQ6" s="1" t="s">
        <v>129</v>
      </c>
      <c r="BT6" s="1" t="s">
        <v>128</v>
      </c>
      <c r="BU6" s="1" t="s">
        <v>132</v>
      </c>
      <c r="BV6" s="1" t="s">
        <v>129</v>
      </c>
      <c r="BW6" s="1" t="s">
        <v>129</v>
      </c>
      <c r="BX6" s="1" t="s">
        <v>142</v>
      </c>
      <c r="BY6" s="1" t="s">
        <v>139</v>
      </c>
      <c r="BZ6" s="1" t="s">
        <v>129</v>
      </c>
      <c r="CA6" s="1" t="s">
        <v>129</v>
      </c>
      <c r="CB6" s="1" t="s">
        <v>129</v>
      </c>
      <c r="CC6" s="1" t="s">
        <v>129</v>
      </c>
      <c r="CD6" s="1" t="s">
        <v>129</v>
      </c>
      <c r="CE6" s="1" t="s">
        <v>129</v>
      </c>
      <c r="CF6">
        <v>0</v>
      </c>
      <c r="CG6">
        <v>0</v>
      </c>
      <c r="CH6">
        <v>0</v>
      </c>
      <c r="CI6" s="3"/>
      <c r="CJ6" s="3"/>
      <c r="CK6" s="1" t="s">
        <v>129</v>
      </c>
      <c r="CL6" s="4"/>
      <c r="CN6" s="1" t="s">
        <v>129</v>
      </c>
      <c r="CQ6" s="1" t="s">
        <v>129</v>
      </c>
      <c r="CT6" s="1" t="s">
        <v>129</v>
      </c>
      <c r="CW6" s="1" t="s">
        <v>129</v>
      </c>
      <c r="CX6" s="1" t="s">
        <v>129</v>
      </c>
      <c r="CY6" s="1" t="s">
        <v>129</v>
      </c>
      <c r="CZ6" s="1" t="s">
        <v>129</v>
      </c>
      <c r="DA6" s="1" t="s">
        <v>129</v>
      </c>
      <c r="DB6" s="1" t="s">
        <v>129</v>
      </c>
      <c r="DC6" s="3"/>
      <c r="DD6" s="1" t="s">
        <v>129</v>
      </c>
      <c r="DE6" s="1" t="s">
        <v>129</v>
      </c>
      <c r="DF6" s="1" t="s">
        <v>129</v>
      </c>
      <c r="DG6" s="1" t="s">
        <v>129</v>
      </c>
      <c r="DH6" s="1" t="s">
        <v>129</v>
      </c>
      <c r="DI6" s="1" t="s">
        <v>129</v>
      </c>
      <c r="DJ6" s="1" t="s">
        <v>129</v>
      </c>
      <c r="DK6">
        <v>0</v>
      </c>
      <c r="DL6" s="1" t="s">
        <v>129</v>
      </c>
      <c r="DM6" s="1" t="s">
        <v>140</v>
      </c>
      <c r="DN6" s="1" t="s">
        <v>129</v>
      </c>
      <c r="DO6" s="1" t="s">
        <v>129</v>
      </c>
      <c r="DP6" s="1" t="s">
        <v>129</v>
      </c>
      <c r="DQ6" s="1" t="s">
        <v>129</v>
      </c>
      <c r="DR6" s="1" t="s">
        <v>132</v>
      </c>
      <c r="DS6" s="1" t="s">
        <v>129</v>
      </c>
      <c r="DT6" s="1" t="s">
        <v>129</v>
      </c>
      <c r="DU6" s="1" t="s">
        <v>129</v>
      </c>
      <c r="DV6" s="1" t="s">
        <v>129</v>
      </c>
      <c r="DW6" s="1" t="s">
        <v>129</v>
      </c>
      <c r="DX6" s="1" t="s">
        <v>129</v>
      </c>
      <c r="DY6" s="1" t="s">
        <v>129</v>
      </c>
      <c r="DZ6" s="1" t="s">
        <v>129</v>
      </c>
    </row>
    <row r="7" spans="2:130" x14ac:dyDescent="0.25">
      <c r="B7">
        <v>131</v>
      </c>
      <c r="C7" s="3">
        <v>40544</v>
      </c>
      <c r="D7" s="4">
        <v>0</v>
      </c>
      <c r="E7" s="1" t="s">
        <v>25</v>
      </c>
      <c r="F7" s="1" t="s">
        <v>122</v>
      </c>
      <c r="G7" s="1" t="s">
        <v>123</v>
      </c>
      <c r="H7" s="1" t="s">
        <v>124</v>
      </c>
      <c r="I7" s="1" t="s">
        <v>125</v>
      </c>
      <c r="J7" s="1" t="s">
        <v>126</v>
      </c>
      <c r="K7" s="1" t="s">
        <v>127</v>
      </c>
      <c r="L7">
        <v>1000000</v>
      </c>
      <c r="M7" s="1" t="s">
        <v>128</v>
      </c>
      <c r="N7">
        <v>1000000</v>
      </c>
      <c r="O7" s="1" t="s">
        <v>128</v>
      </c>
      <c r="P7">
        <v>1.2423</v>
      </c>
      <c r="Q7">
        <v>0</v>
      </c>
      <c r="R7" s="16">
        <f>AVERAGE('FX Hist ECB'!J2:J31)</f>
        <v>1.4395736842105264</v>
      </c>
      <c r="S7" s="16">
        <f>R7/'FX Hist ECB'!$J$36</f>
        <v>0.99548695402152443</v>
      </c>
      <c r="T7" s="16">
        <v>0</v>
      </c>
      <c r="U7" s="16">
        <v>0</v>
      </c>
      <c r="V7" s="16">
        <v>0</v>
      </c>
      <c r="W7" s="16">
        <f t="shared" si="0"/>
        <v>197273.6842105265</v>
      </c>
      <c r="X7" s="16">
        <f>W7*'FX Hist ECB'!$P$35</f>
        <v>1055542.4056103367</v>
      </c>
      <c r="Z7">
        <v>0</v>
      </c>
      <c r="AA7">
        <v>0</v>
      </c>
      <c r="AB7" s="1" t="s">
        <v>129</v>
      </c>
      <c r="AE7" s="1" t="s">
        <v>130</v>
      </c>
      <c r="AF7" s="1" t="s">
        <v>130</v>
      </c>
      <c r="AG7" s="1" t="s">
        <v>131</v>
      </c>
      <c r="AH7" s="1" t="s">
        <v>132</v>
      </c>
      <c r="AI7" s="1" t="s">
        <v>133</v>
      </c>
      <c r="AJ7" s="1" t="s">
        <v>129</v>
      </c>
      <c r="AK7" s="1" t="s">
        <v>129</v>
      </c>
      <c r="AL7" s="1" t="s">
        <v>129</v>
      </c>
      <c r="AM7" s="1" t="s">
        <v>129</v>
      </c>
      <c r="AN7" s="1" t="s">
        <v>129</v>
      </c>
      <c r="AO7" s="1" t="s">
        <v>129</v>
      </c>
      <c r="AP7" s="3">
        <v>40695</v>
      </c>
      <c r="AQ7" s="3">
        <v>40724</v>
      </c>
      <c r="AR7" s="1" t="s">
        <v>134</v>
      </c>
      <c r="AS7">
        <v>1</v>
      </c>
      <c r="AT7" s="1" t="s">
        <v>129</v>
      </c>
      <c r="AV7" s="3"/>
      <c r="AW7" s="1" t="s">
        <v>129</v>
      </c>
      <c r="AX7" s="1" t="s">
        <v>129</v>
      </c>
      <c r="AY7" s="1" t="s">
        <v>135</v>
      </c>
      <c r="AZ7" s="1" t="s">
        <v>136</v>
      </c>
      <c r="BA7">
        <v>0</v>
      </c>
      <c r="BB7">
        <v>0</v>
      </c>
      <c r="BC7" s="1" t="s">
        <v>132</v>
      </c>
      <c r="BD7">
        <v>0</v>
      </c>
      <c r="BE7">
        <v>0</v>
      </c>
      <c r="BF7" s="1" t="s">
        <v>132</v>
      </c>
      <c r="BG7">
        <v>0</v>
      </c>
      <c r="BH7">
        <v>0</v>
      </c>
      <c r="BI7" s="1" t="s">
        <v>132</v>
      </c>
      <c r="BJ7">
        <v>0</v>
      </c>
      <c r="BK7">
        <v>0</v>
      </c>
      <c r="BL7" s="1" t="s">
        <v>132</v>
      </c>
      <c r="BO7" s="1" t="s">
        <v>137</v>
      </c>
      <c r="BP7" s="1" t="s">
        <v>129</v>
      </c>
      <c r="BQ7" s="1" t="s">
        <v>129</v>
      </c>
      <c r="BT7" s="1" t="s">
        <v>128</v>
      </c>
      <c r="BU7" s="1" t="s">
        <v>132</v>
      </c>
      <c r="BV7" s="1" t="s">
        <v>129</v>
      </c>
      <c r="BW7" s="1" t="s">
        <v>129</v>
      </c>
      <c r="BX7" s="1" t="s">
        <v>143</v>
      </c>
      <c r="BY7" s="1" t="s">
        <v>139</v>
      </c>
      <c r="BZ7" s="1" t="s">
        <v>129</v>
      </c>
      <c r="CA7" s="1" t="s">
        <v>129</v>
      </c>
      <c r="CB7" s="1" t="s">
        <v>129</v>
      </c>
      <c r="CC7" s="1" t="s">
        <v>129</v>
      </c>
      <c r="CD7" s="1" t="s">
        <v>129</v>
      </c>
      <c r="CE7" s="1" t="s">
        <v>129</v>
      </c>
      <c r="CF7">
        <v>0</v>
      </c>
      <c r="CG7">
        <v>0</v>
      </c>
      <c r="CH7">
        <v>0</v>
      </c>
      <c r="CI7" s="3"/>
      <c r="CJ7" s="3"/>
      <c r="CK7" s="1" t="s">
        <v>129</v>
      </c>
      <c r="CL7" s="4"/>
      <c r="CN7" s="1" t="s">
        <v>129</v>
      </c>
      <c r="CQ7" s="1" t="s">
        <v>129</v>
      </c>
      <c r="CT7" s="1" t="s">
        <v>129</v>
      </c>
      <c r="CW7" s="1" t="s">
        <v>129</v>
      </c>
      <c r="CX7" s="1" t="s">
        <v>129</v>
      </c>
      <c r="CY7" s="1" t="s">
        <v>129</v>
      </c>
      <c r="CZ7" s="1" t="s">
        <v>129</v>
      </c>
      <c r="DA7" s="1" t="s">
        <v>129</v>
      </c>
      <c r="DB7" s="1" t="s">
        <v>129</v>
      </c>
      <c r="DC7" s="3"/>
      <c r="DD7" s="1" t="s">
        <v>129</v>
      </c>
      <c r="DE7" s="1" t="s">
        <v>129</v>
      </c>
      <c r="DF7" s="1" t="s">
        <v>129</v>
      </c>
      <c r="DG7" s="1" t="s">
        <v>129</v>
      </c>
      <c r="DH7" s="1" t="s">
        <v>129</v>
      </c>
      <c r="DI7" s="1" t="s">
        <v>129</v>
      </c>
      <c r="DJ7" s="1" t="s">
        <v>129</v>
      </c>
      <c r="DK7">
        <v>0</v>
      </c>
      <c r="DL7" s="1" t="s">
        <v>129</v>
      </c>
      <c r="DM7" s="1" t="s">
        <v>140</v>
      </c>
      <c r="DN7" s="1" t="s">
        <v>129</v>
      </c>
      <c r="DO7" s="1" t="s">
        <v>129</v>
      </c>
      <c r="DP7" s="1" t="s">
        <v>129</v>
      </c>
      <c r="DQ7" s="1" t="s">
        <v>129</v>
      </c>
      <c r="DR7" s="1" t="s">
        <v>132</v>
      </c>
      <c r="DS7" s="1" t="s">
        <v>129</v>
      </c>
      <c r="DT7" s="1" t="s">
        <v>129</v>
      </c>
      <c r="DU7" s="1" t="s">
        <v>129</v>
      </c>
      <c r="DV7" s="1" t="s">
        <v>129</v>
      </c>
      <c r="DW7" s="1" t="s">
        <v>129</v>
      </c>
      <c r="DX7" s="1" t="s">
        <v>129</v>
      </c>
      <c r="DY7" s="1" t="s">
        <v>129</v>
      </c>
      <c r="DZ7" s="1" t="s">
        <v>129</v>
      </c>
    </row>
    <row r="8" spans="2:130" x14ac:dyDescent="0.25">
      <c r="B8">
        <v>133</v>
      </c>
      <c r="C8" s="3">
        <v>40544</v>
      </c>
      <c r="D8" s="4">
        <v>0</v>
      </c>
      <c r="E8" s="1" t="s">
        <v>25</v>
      </c>
      <c r="F8" s="1" t="s">
        <v>122</v>
      </c>
      <c r="G8" s="1" t="s">
        <v>123</v>
      </c>
      <c r="H8" s="1" t="s">
        <v>144</v>
      </c>
      <c r="I8" s="1" t="s">
        <v>125</v>
      </c>
      <c r="J8" s="1" t="s">
        <v>126</v>
      </c>
      <c r="K8" s="1" t="s">
        <v>127</v>
      </c>
      <c r="L8">
        <v>1000000</v>
      </c>
      <c r="M8" s="1" t="s">
        <v>128</v>
      </c>
      <c r="N8">
        <v>1000000</v>
      </c>
      <c r="O8" s="1" t="s">
        <v>128</v>
      </c>
      <c r="P8">
        <v>1.4443999999999999</v>
      </c>
      <c r="Q8">
        <v>1.0025074411119399</v>
      </c>
      <c r="R8" s="16">
        <v>1.3684521102308884</v>
      </c>
      <c r="S8" s="16">
        <f>R8/'FX ECB'!$J$96</f>
        <v>1.0025074411111614</v>
      </c>
      <c r="T8" s="16">
        <f>(R8-P8)*N8</f>
        <v>-75947.889769111483</v>
      </c>
      <c r="U8" s="25">
        <f>T8/'FX ECB'!$J$96</f>
        <v>-55638.282159087234</v>
      </c>
      <c r="V8" s="25">
        <f>T8*'FX ECB'!$M$96</f>
        <v>-436304.71864057623</v>
      </c>
      <c r="W8" s="34">
        <v>0</v>
      </c>
      <c r="X8" s="34"/>
      <c r="Y8" s="26"/>
      <c r="Z8" s="26">
        <v>-55638.282158362003</v>
      </c>
      <c r="AA8">
        <v>-55638.282158362003</v>
      </c>
      <c r="AB8" s="1" t="s">
        <v>145</v>
      </c>
      <c r="AE8" s="1" t="s">
        <v>130</v>
      </c>
      <c r="AF8" s="1" t="s">
        <v>130</v>
      </c>
      <c r="AG8" s="1" t="s">
        <v>131</v>
      </c>
      <c r="AH8" s="1" t="s">
        <v>132</v>
      </c>
      <c r="AI8" s="1" t="s">
        <v>133</v>
      </c>
      <c r="AJ8" s="1" t="s">
        <v>129</v>
      </c>
      <c r="AK8" s="1" t="s">
        <v>129</v>
      </c>
      <c r="AL8" s="1" t="s">
        <v>129</v>
      </c>
      <c r="AM8" s="1" t="s">
        <v>129</v>
      </c>
      <c r="AN8" s="1" t="s">
        <v>129</v>
      </c>
      <c r="AO8" s="1" t="s">
        <v>129</v>
      </c>
      <c r="AP8" s="3">
        <v>40817</v>
      </c>
      <c r="AQ8" s="3">
        <v>40908</v>
      </c>
      <c r="AR8" s="1" t="s">
        <v>134</v>
      </c>
      <c r="AS8">
        <v>1</v>
      </c>
      <c r="AT8" s="1" t="s">
        <v>129</v>
      </c>
      <c r="AV8" s="3"/>
      <c r="AW8" s="1" t="s">
        <v>129</v>
      </c>
      <c r="AX8" s="1" t="s">
        <v>129</v>
      </c>
      <c r="AY8" s="1" t="s">
        <v>135</v>
      </c>
      <c r="AZ8" s="1" t="s">
        <v>136</v>
      </c>
      <c r="BA8">
        <v>0</v>
      </c>
      <c r="BB8">
        <v>0</v>
      </c>
      <c r="BC8" s="1" t="s">
        <v>132</v>
      </c>
      <c r="BD8">
        <v>0</v>
      </c>
      <c r="BE8">
        <v>0</v>
      </c>
      <c r="BF8" s="1" t="s">
        <v>132</v>
      </c>
      <c r="BG8">
        <v>0</v>
      </c>
      <c r="BH8">
        <v>0</v>
      </c>
      <c r="BI8" s="1" t="s">
        <v>132</v>
      </c>
      <c r="BJ8">
        <v>0</v>
      </c>
      <c r="BK8">
        <v>0</v>
      </c>
      <c r="BL8" s="1" t="s">
        <v>132</v>
      </c>
      <c r="BO8" s="1" t="s">
        <v>137</v>
      </c>
      <c r="BP8" s="1" t="s">
        <v>129</v>
      </c>
      <c r="BQ8" s="1" t="s">
        <v>129</v>
      </c>
      <c r="BT8" s="1" t="s">
        <v>128</v>
      </c>
      <c r="BU8" s="1" t="s">
        <v>132</v>
      </c>
      <c r="BV8" s="1" t="s">
        <v>129</v>
      </c>
      <c r="BW8" s="1" t="s">
        <v>129</v>
      </c>
      <c r="BX8" s="1" t="s">
        <v>146</v>
      </c>
      <c r="BY8" s="1" t="s">
        <v>139</v>
      </c>
      <c r="BZ8" s="1" t="s">
        <v>129</v>
      </c>
      <c r="CA8" s="1" t="s">
        <v>129</v>
      </c>
      <c r="CB8" s="1" t="s">
        <v>129</v>
      </c>
      <c r="CC8" s="1" t="s">
        <v>129</v>
      </c>
      <c r="CD8" s="1" t="s">
        <v>129</v>
      </c>
      <c r="CE8" s="1" t="s">
        <v>129</v>
      </c>
      <c r="CF8">
        <v>0</v>
      </c>
      <c r="CG8">
        <v>0</v>
      </c>
      <c r="CH8">
        <v>0</v>
      </c>
      <c r="CI8" s="3"/>
      <c r="CJ8" s="3"/>
      <c r="CK8" s="1" t="s">
        <v>129</v>
      </c>
      <c r="CL8" s="4"/>
      <c r="CN8" s="1" t="s">
        <v>129</v>
      </c>
      <c r="CQ8" s="1" t="s">
        <v>129</v>
      </c>
      <c r="CT8" s="1" t="s">
        <v>129</v>
      </c>
      <c r="CW8" s="1" t="s">
        <v>129</v>
      </c>
      <c r="CX8" s="1" t="s">
        <v>129</v>
      </c>
      <c r="CY8" s="1" t="s">
        <v>129</v>
      </c>
      <c r="CZ8" s="1" t="s">
        <v>129</v>
      </c>
      <c r="DA8" s="1" t="s">
        <v>129</v>
      </c>
      <c r="DB8" s="1" t="s">
        <v>129</v>
      </c>
      <c r="DC8" s="3"/>
      <c r="DD8" s="1" t="s">
        <v>129</v>
      </c>
      <c r="DE8" s="1" t="s">
        <v>129</v>
      </c>
      <c r="DF8" s="1" t="s">
        <v>129</v>
      </c>
      <c r="DG8" s="1" t="s">
        <v>129</v>
      </c>
      <c r="DH8" s="1" t="s">
        <v>129</v>
      </c>
      <c r="DI8" s="1" t="s">
        <v>129</v>
      </c>
      <c r="DJ8" s="1" t="s">
        <v>129</v>
      </c>
      <c r="DK8">
        <v>0</v>
      </c>
      <c r="DL8" s="1" t="s">
        <v>129</v>
      </c>
      <c r="DM8" s="1" t="s">
        <v>140</v>
      </c>
      <c r="DN8" s="1" t="s">
        <v>129</v>
      </c>
      <c r="DO8" s="1" t="s">
        <v>129</v>
      </c>
      <c r="DP8" s="1" t="s">
        <v>129</v>
      </c>
      <c r="DQ8" s="1" t="s">
        <v>129</v>
      </c>
      <c r="DR8" s="1" t="s">
        <v>132</v>
      </c>
      <c r="DS8" s="1" t="s">
        <v>129</v>
      </c>
      <c r="DT8" s="1" t="s">
        <v>129</v>
      </c>
      <c r="DU8" s="1" t="s">
        <v>129</v>
      </c>
      <c r="DV8" s="1" t="s">
        <v>129</v>
      </c>
      <c r="DW8" s="1" t="s">
        <v>129</v>
      </c>
      <c r="DX8" s="1" t="s">
        <v>129</v>
      </c>
      <c r="DY8" s="1" t="s">
        <v>129</v>
      </c>
      <c r="DZ8" s="1" t="s">
        <v>129</v>
      </c>
    </row>
    <row r="9" spans="2:130" x14ac:dyDescent="0.25">
      <c r="B9">
        <v>135</v>
      </c>
      <c r="C9" s="3">
        <v>40544</v>
      </c>
      <c r="D9" s="4">
        <v>0</v>
      </c>
      <c r="E9" s="1" t="s">
        <v>25</v>
      </c>
      <c r="F9" s="1" t="s">
        <v>122</v>
      </c>
      <c r="G9" s="1" t="s">
        <v>123</v>
      </c>
      <c r="H9" s="1" t="s">
        <v>144</v>
      </c>
      <c r="I9" s="1" t="s">
        <v>125</v>
      </c>
      <c r="J9" s="1" t="s">
        <v>126</v>
      </c>
      <c r="K9" s="1" t="s">
        <v>141</v>
      </c>
      <c r="L9">
        <v>-1000000</v>
      </c>
      <c r="M9" s="1" t="s">
        <v>128</v>
      </c>
      <c r="N9">
        <v>-1000000</v>
      </c>
      <c r="O9" s="1" t="s">
        <v>128</v>
      </c>
      <c r="P9">
        <v>1.4534</v>
      </c>
      <c r="Q9">
        <v>1.0025074411119399</v>
      </c>
      <c r="R9" s="16">
        <v>1.3684521102308884</v>
      </c>
      <c r="S9" s="16">
        <f>R9/'FX ECB'!$J$96</f>
        <v>1.0025074411111614</v>
      </c>
      <c r="T9" s="16">
        <f t="shared" ref="T9:T10" si="1">(R9-P9)*N9</f>
        <v>84947.8897691116</v>
      </c>
      <c r="U9" s="25">
        <f>T9/'FX ECB'!$J$96</f>
        <v>62231.546842992218</v>
      </c>
      <c r="V9" s="25">
        <f>T9*'FX ECB'!$M$96</f>
        <v>488007.8334960764</v>
      </c>
      <c r="W9" s="34">
        <v>0</v>
      </c>
      <c r="X9" s="34"/>
      <c r="Y9" s="26"/>
      <c r="Z9" s="26">
        <v>62231.5468422673</v>
      </c>
      <c r="AA9">
        <v>62231.5468422673</v>
      </c>
      <c r="AB9" s="1" t="s">
        <v>145</v>
      </c>
      <c r="AE9" s="1" t="s">
        <v>130</v>
      </c>
      <c r="AF9" s="1" t="s">
        <v>130</v>
      </c>
      <c r="AG9" s="1" t="s">
        <v>131</v>
      </c>
      <c r="AH9" s="1" t="s">
        <v>132</v>
      </c>
      <c r="AI9" s="1" t="s">
        <v>133</v>
      </c>
      <c r="AJ9" s="1" t="s">
        <v>129</v>
      </c>
      <c r="AK9" s="1" t="s">
        <v>129</v>
      </c>
      <c r="AL9" s="1" t="s">
        <v>129</v>
      </c>
      <c r="AM9" s="1" t="s">
        <v>129</v>
      </c>
      <c r="AN9" s="1" t="s">
        <v>129</v>
      </c>
      <c r="AO9" s="1" t="s">
        <v>129</v>
      </c>
      <c r="AP9" s="3">
        <v>40817</v>
      </c>
      <c r="AQ9" s="3">
        <v>40908</v>
      </c>
      <c r="AR9" s="1" t="s">
        <v>134</v>
      </c>
      <c r="AS9">
        <v>1</v>
      </c>
      <c r="AT9" s="1" t="s">
        <v>129</v>
      </c>
      <c r="AV9" s="3"/>
      <c r="AW9" s="1" t="s">
        <v>129</v>
      </c>
      <c r="AX9" s="1" t="s">
        <v>129</v>
      </c>
      <c r="AY9" s="1" t="s">
        <v>135</v>
      </c>
      <c r="AZ9" s="1" t="s">
        <v>136</v>
      </c>
      <c r="BA9">
        <v>0</v>
      </c>
      <c r="BB9">
        <v>0</v>
      </c>
      <c r="BC9" s="1" t="s">
        <v>132</v>
      </c>
      <c r="BD9">
        <v>0</v>
      </c>
      <c r="BE9">
        <v>0</v>
      </c>
      <c r="BF9" s="1" t="s">
        <v>132</v>
      </c>
      <c r="BG9">
        <v>0</v>
      </c>
      <c r="BH9">
        <v>0</v>
      </c>
      <c r="BI9" s="1" t="s">
        <v>132</v>
      </c>
      <c r="BJ9">
        <v>0</v>
      </c>
      <c r="BK9">
        <v>0</v>
      </c>
      <c r="BL9" s="1" t="s">
        <v>132</v>
      </c>
      <c r="BO9" s="1" t="s">
        <v>137</v>
      </c>
      <c r="BP9" s="1" t="s">
        <v>129</v>
      </c>
      <c r="BQ9" s="1" t="s">
        <v>129</v>
      </c>
      <c r="BT9" s="1" t="s">
        <v>128</v>
      </c>
      <c r="BU9" s="1" t="s">
        <v>132</v>
      </c>
      <c r="BV9" s="1" t="s">
        <v>129</v>
      </c>
      <c r="BW9" s="1" t="s">
        <v>129</v>
      </c>
      <c r="BX9" s="1" t="s">
        <v>147</v>
      </c>
      <c r="BY9" s="1" t="s">
        <v>139</v>
      </c>
      <c r="BZ9" s="1" t="s">
        <v>129</v>
      </c>
      <c r="CA9" s="1" t="s">
        <v>129</v>
      </c>
      <c r="CB9" s="1" t="s">
        <v>129</v>
      </c>
      <c r="CC9" s="1" t="s">
        <v>129</v>
      </c>
      <c r="CD9" s="1" t="s">
        <v>129</v>
      </c>
      <c r="CE9" s="1" t="s">
        <v>129</v>
      </c>
      <c r="CF9">
        <v>0</v>
      </c>
      <c r="CG9">
        <v>0</v>
      </c>
      <c r="CH9">
        <v>0</v>
      </c>
      <c r="CI9" s="3"/>
      <c r="CJ9" s="3"/>
      <c r="CK9" s="1" t="s">
        <v>129</v>
      </c>
      <c r="CL9" s="4"/>
      <c r="CN9" s="1" t="s">
        <v>129</v>
      </c>
      <c r="CQ9" s="1" t="s">
        <v>129</v>
      </c>
      <c r="CT9" s="1" t="s">
        <v>129</v>
      </c>
      <c r="CW9" s="1" t="s">
        <v>129</v>
      </c>
      <c r="CX9" s="1" t="s">
        <v>129</v>
      </c>
      <c r="CY9" s="1" t="s">
        <v>129</v>
      </c>
      <c r="CZ9" s="1" t="s">
        <v>129</v>
      </c>
      <c r="DA9" s="1" t="s">
        <v>129</v>
      </c>
      <c r="DB9" s="1" t="s">
        <v>129</v>
      </c>
      <c r="DC9" s="3"/>
      <c r="DD9" s="1" t="s">
        <v>129</v>
      </c>
      <c r="DE9" s="1" t="s">
        <v>129</v>
      </c>
      <c r="DF9" s="1" t="s">
        <v>129</v>
      </c>
      <c r="DG9" s="1" t="s">
        <v>129</v>
      </c>
      <c r="DH9" s="1" t="s">
        <v>129</v>
      </c>
      <c r="DI9" s="1" t="s">
        <v>129</v>
      </c>
      <c r="DJ9" s="1" t="s">
        <v>129</v>
      </c>
      <c r="DK9">
        <v>0</v>
      </c>
      <c r="DL9" s="1" t="s">
        <v>129</v>
      </c>
      <c r="DM9" s="1" t="s">
        <v>140</v>
      </c>
      <c r="DN9" s="1" t="s">
        <v>129</v>
      </c>
      <c r="DO9" s="1" t="s">
        <v>129</v>
      </c>
      <c r="DP9" s="1" t="s">
        <v>129</v>
      </c>
      <c r="DQ9" s="1" t="s">
        <v>129</v>
      </c>
      <c r="DR9" s="1" t="s">
        <v>132</v>
      </c>
      <c r="DS9" s="1" t="s">
        <v>129</v>
      </c>
      <c r="DT9" s="1" t="s">
        <v>129</v>
      </c>
      <c r="DU9" s="1" t="s">
        <v>129</v>
      </c>
      <c r="DV9" s="1" t="s">
        <v>129</v>
      </c>
      <c r="DW9" s="1" t="s">
        <v>129</v>
      </c>
      <c r="DX9" s="1" t="s">
        <v>129</v>
      </c>
      <c r="DY9" s="1" t="s">
        <v>129</v>
      </c>
      <c r="DZ9" s="1" t="s">
        <v>129</v>
      </c>
    </row>
    <row r="10" spans="2:130" x14ac:dyDescent="0.25">
      <c r="B10">
        <v>137</v>
      </c>
      <c r="C10" s="3">
        <v>40544</v>
      </c>
      <c r="D10" s="4">
        <v>0</v>
      </c>
      <c r="E10" s="1" t="s">
        <v>25</v>
      </c>
      <c r="F10" s="1" t="s">
        <v>122</v>
      </c>
      <c r="G10" s="1" t="s">
        <v>123</v>
      </c>
      <c r="H10" s="1" t="s">
        <v>144</v>
      </c>
      <c r="I10" s="1" t="s">
        <v>125</v>
      </c>
      <c r="J10" s="1" t="s">
        <v>126</v>
      </c>
      <c r="K10" s="1" t="s">
        <v>127</v>
      </c>
      <c r="L10">
        <v>1000000</v>
      </c>
      <c r="M10" s="1" t="s">
        <v>128</v>
      </c>
      <c r="N10">
        <v>1000000</v>
      </c>
      <c r="O10" s="1" t="s">
        <v>128</v>
      </c>
      <c r="P10">
        <v>1.2423</v>
      </c>
      <c r="Q10">
        <v>1.0025074411119399</v>
      </c>
      <c r="R10" s="16">
        <v>1.3684521102308884</v>
      </c>
      <c r="S10" s="16">
        <f>R10/'FX ECB'!$J$96</f>
        <v>1.0025074411111614</v>
      </c>
      <c r="T10" s="16">
        <f t="shared" si="1"/>
        <v>126152.11023088846</v>
      </c>
      <c r="U10" s="25">
        <f>T10/'FX ECB'!$J$96</f>
        <v>92417.139242821679</v>
      </c>
      <c r="V10" s="25">
        <f>T10*'FX ECB'!$M$96</f>
        <v>724717.44939236215</v>
      </c>
      <c r="W10" s="34">
        <v>0</v>
      </c>
      <c r="X10" s="34"/>
      <c r="Y10" s="26"/>
      <c r="Z10" s="26">
        <v>92417.1392435546</v>
      </c>
      <c r="AA10">
        <v>92417.1392435546</v>
      </c>
      <c r="AB10" s="1" t="s">
        <v>145</v>
      </c>
      <c r="AE10" s="1" t="s">
        <v>130</v>
      </c>
      <c r="AF10" s="1" t="s">
        <v>130</v>
      </c>
      <c r="AG10" s="1" t="s">
        <v>131</v>
      </c>
      <c r="AH10" s="1" t="s">
        <v>132</v>
      </c>
      <c r="AI10" s="1" t="s">
        <v>133</v>
      </c>
      <c r="AJ10" s="1" t="s">
        <v>129</v>
      </c>
      <c r="AK10" s="1" t="s">
        <v>129</v>
      </c>
      <c r="AL10" s="1" t="s">
        <v>129</v>
      </c>
      <c r="AM10" s="1" t="s">
        <v>129</v>
      </c>
      <c r="AN10" s="1" t="s">
        <v>129</v>
      </c>
      <c r="AO10" s="1" t="s">
        <v>129</v>
      </c>
      <c r="AP10" s="3">
        <v>40817</v>
      </c>
      <c r="AQ10" s="3">
        <v>40908</v>
      </c>
      <c r="AR10" s="1" t="s">
        <v>134</v>
      </c>
      <c r="AS10">
        <v>1</v>
      </c>
      <c r="AT10" s="1" t="s">
        <v>129</v>
      </c>
      <c r="AV10" s="3"/>
      <c r="AW10" s="1" t="s">
        <v>129</v>
      </c>
      <c r="AX10" s="1" t="s">
        <v>129</v>
      </c>
      <c r="AY10" s="1" t="s">
        <v>135</v>
      </c>
      <c r="AZ10" s="1" t="s">
        <v>136</v>
      </c>
      <c r="BA10">
        <v>0</v>
      </c>
      <c r="BB10">
        <v>0</v>
      </c>
      <c r="BC10" s="1" t="s">
        <v>132</v>
      </c>
      <c r="BD10">
        <v>0</v>
      </c>
      <c r="BE10">
        <v>0</v>
      </c>
      <c r="BF10" s="1" t="s">
        <v>132</v>
      </c>
      <c r="BG10">
        <v>0</v>
      </c>
      <c r="BH10">
        <v>0</v>
      </c>
      <c r="BI10" s="1" t="s">
        <v>132</v>
      </c>
      <c r="BJ10">
        <v>0</v>
      </c>
      <c r="BK10">
        <v>0</v>
      </c>
      <c r="BL10" s="1" t="s">
        <v>132</v>
      </c>
      <c r="BO10" s="1" t="s">
        <v>137</v>
      </c>
      <c r="BP10" s="1" t="s">
        <v>129</v>
      </c>
      <c r="BQ10" s="1" t="s">
        <v>129</v>
      </c>
      <c r="BT10" s="1" t="s">
        <v>128</v>
      </c>
      <c r="BU10" s="1" t="s">
        <v>132</v>
      </c>
      <c r="BV10" s="1" t="s">
        <v>129</v>
      </c>
      <c r="BW10" s="1" t="s">
        <v>129</v>
      </c>
      <c r="BX10" s="1" t="s">
        <v>148</v>
      </c>
      <c r="BY10" s="1" t="s">
        <v>139</v>
      </c>
      <c r="BZ10" s="1" t="s">
        <v>129</v>
      </c>
      <c r="CA10" s="1" t="s">
        <v>129</v>
      </c>
      <c r="CB10" s="1" t="s">
        <v>129</v>
      </c>
      <c r="CC10" s="1" t="s">
        <v>129</v>
      </c>
      <c r="CD10" s="1" t="s">
        <v>129</v>
      </c>
      <c r="CE10" s="1" t="s">
        <v>129</v>
      </c>
      <c r="CF10">
        <v>0</v>
      </c>
      <c r="CG10">
        <v>0</v>
      </c>
      <c r="CH10">
        <v>0</v>
      </c>
      <c r="CI10" s="3"/>
      <c r="CJ10" s="3"/>
      <c r="CK10" s="1" t="s">
        <v>129</v>
      </c>
      <c r="CL10" s="4"/>
      <c r="CN10" s="1" t="s">
        <v>129</v>
      </c>
      <c r="CQ10" s="1" t="s">
        <v>129</v>
      </c>
      <c r="CT10" s="1" t="s">
        <v>129</v>
      </c>
      <c r="CW10" s="1" t="s">
        <v>129</v>
      </c>
      <c r="CX10" s="1" t="s">
        <v>129</v>
      </c>
      <c r="CY10" s="1" t="s">
        <v>129</v>
      </c>
      <c r="CZ10" s="1" t="s">
        <v>129</v>
      </c>
      <c r="DA10" s="1" t="s">
        <v>129</v>
      </c>
      <c r="DB10" s="1" t="s">
        <v>129</v>
      </c>
      <c r="DC10" s="3"/>
      <c r="DD10" s="1" t="s">
        <v>129</v>
      </c>
      <c r="DE10" s="1" t="s">
        <v>129</v>
      </c>
      <c r="DF10" s="1" t="s">
        <v>129</v>
      </c>
      <c r="DG10" s="1" t="s">
        <v>129</v>
      </c>
      <c r="DH10" s="1" t="s">
        <v>129</v>
      </c>
      <c r="DI10" s="1" t="s">
        <v>129</v>
      </c>
      <c r="DJ10" s="1" t="s">
        <v>129</v>
      </c>
      <c r="DK10">
        <v>0</v>
      </c>
      <c r="DL10" s="1" t="s">
        <v>129</v>
      </c>
      <c r="DM10" s="1" t="s">
        <v>140</v>
      </c>
      <c r="DN10" s="1" t="s">
        <v>129</v>
      </c>
      <c r="DO10" s="1" t="s">
        <v>129</v>
      </c>
      <c r="DP10" s="1" t="s">
        <v>129</v>
      </c>
      <c r="DQ10" s="1" t="s">
        <v>129</v>
      </c>
      <c r="DR10" s="1" t="s">
        <v>132</v>
      </c>
      <c r="DS10" s="1" t="s">
        <v>129</v>
      </c>
      <c r="DT10" s="1" t="s">
        <v>129</v>
      </c>
      <c r="DU10" s="1" t="s">
        <v>129</v>
      </c>
      <c r="DV10" s="1" t="s">
        <v>129</v>
      </c>
      <c r="DW10" s="1" t="s">
        <v>129</v>
      </c>
      <c r="DX10" s="1" t="s">
        <v>129</v>
      </c>
      <c r="DY10" s="1" t="s">
        <v>129</v>
      </c>
      <c r="DZ10" s="1" t="s">
        <v>129</v>
      </c>
    </row>
    <row r="11" spans="2:130" x14ac:dyDescent="0.25">
      <c r="B11">
        <v>139</v>
      </c>
      <c r="C11" s="3">
        <v>40544</v>
      </c>
      <c r="D11" s="4">
        <v>0</v>
      </c>
      <c r="E11" s="1" t="s">
        <v>25</v>
      </c>
      <c r="F11" s="1" t="s">
        <v>122</v>
      </c>
      <c r="G11" s="1" t="s">
        <v>123</v>
      </c>
      <c r="H11" s="1" t="s">
        <v>149</v>
      </c>
      <c r="I11" s="1" t="s">
        <v>125</v>
      </c>
      <c r="J11" s="1" t="s">
        <v>126</v>
      </c>
      <c r="K11" s="1" t="s">
        <v>127</v>
      </c>
      <c r="L11">
        <v>1000000</v>
      </c>
      <c r="M11" s="1" t="s">
        <v>128</v>
      </c>
      <c r="N11">
        <v>1000000</v>
      </c>
      <c r="O11" s="1" t="s">
        <v>128</v>
      </c>
      <c r="P11">
        <v>1.4443999999999999</v>
      </c>
      <c r="Q11">
        <v>1.001511046948</v>
      </c>
      <c r="R11" s="16">
        <f>AVERAGE('FX ECB'!J94:J184)</f>
        <v>1.3632059533107999</v>
      </c>
      <c r="S11" s="16">
        <f>R11/'FX ECB'!$J$187</f>
        <v>1.0015110469554382</v>
      </c>
      <c r="T11" s="16">
        <f>(R11-P11)*L11</f>
        <v>-81194.046689200055</v>
      </c>
      <c r="U11" s="16">
        <f>T11/'FX ECB'!$J$187</f>
        <v>-59651.10004747018</v>
      </c>
      <c r="V11" s="25">
        <f>T11*'FX ECB'!$M$187</f>
        <v>-469498.95888913429</v>
      </c>
      <c r="W11" s="34">
        <v>0</v>
      </c>
      <c r="X11" s="34"/>
      <c r="Z11">
        <v>-59651.100047421598</v>
      </c>
      <c r="AA11">
        <v>-59651.100047421598</v>
      </c>
      <c r="AB11" s="1" t="s">
        <v>145</v>
      </c>
      <c r="AE11" s="1" t="s">
        <v>130</v>
      </c>
      <c r="AF11" s="1" t="s">
        <v>130</v>
      </c>
      <c r="AG11" s="1" t="s">
        <v>131</v>
      </c>
      <c r="AH11" s="1" t="s">
        <v>132</v>
      </c>
      <c r="AI11" s="1" t="s">
        <v>133</v>
      </c>
      <c r="AJ11" s="1" t="s">
        <v>129</v>
      </c>
      <c r="AK11" s="1" t="s">
        <v>129</v>
      </c>
      <c r="AL11" s="1" t="s">
        <v>129</v>
      </c>
      <c r="AM11" s="1" t="s">
        <v>129</v>
      </c>
      <c r="AN11" s="1" t="s">
        <v>129</v>
      </c>
      <c r="AO11" s="1" t="s">
        <v>129</v>
      </c>
      <c r="AP11" s="3">
        <v>40909</v>
      </c>
      <c r="AQ11" s="3">
        <v>40999</v>
      </c>
      <c r="AR11" s="1" t="s">
        <v>134</v>
      </c>
      <c r="AS11">
        <v>1</v>
      </c>
      <c r="AT11" s="1" t="s">
        <v>129</v>
      </c>
      <c r="AV11" s="3"/>
      <c r="AW11" s="1" t="s">
        <v>129</v>
      </c>
      <c r="AX11" s="1" t="s">
        <v>129</v>
      </c>
      <c r="AY11" s="1" t="s">
        <v>135</v>
      </c>
      <c r="AZ11" s="1" t="s">
        <v>136</v>
      </c>
      <c r="BA11">
        <v>0</v>
      </c>
      <c r="BB11">
        <v>0</v>
      </c>
      <c r="BC11" s="1" t="s">
        <v>132</v>
      </c>
      <c r="BD11">
        <v>0</v>
      </c>
      <c r="BE11">
        <v>0</v>
      </c>
      <c r="BF11" s="1" t="s">
        <v>132</v>
      </c>
      <c r="BG11">
        <v>0</v>
      </c>
      <c r="BH11">
        <v>0</v>
      </c>
      <c r="BI11" s="1" t="s">
        <v>132</v>
      </c>
      <c r="BJ11">
        <v>0</v>
      </c>
      <c r="BK11">
        <v>0</v>
      </c>
      <c r="BL11" s="1" t="s">
        <v>132</v>
      </c>
      <c r="BO11" s="1" t="s">
        <v>137</v>
      </c>
      <c r="BP11" s="1" t="s">
        <v>129</v>
      </c>
      <c r="BQ11" s="1" t="s">
        <v>129</v>
      </c>
      <c r="BT11" s="1" t="s">
        <v>128</v>
      </c>
      <c r="BU11" s="1" t="s">
        <v>132</v>
      </c>
      <c r="BV11" s="1" t="s">
        <v>129</v>
      </c>
      <c r="BW11" s="1" t="s">
        <v>129</v>
      </c>
      <c r="BX11" s="1" t="s">
        <v>150</v>
      </c>
      <c r="BY11" s="1" t="s">
        <v>139</v>
      </c>
      <c r="BZ11" s="1" t="s">
        <v>129</v>
      </c>
      <c r="CA11" s="1" t="s">
        <v>129</v>
      </c>
      <c r="CB11" s="1" t="s">
        <v>129</v>
      </c>
      <c r="CC11" s="1" t="s">
        <v>129</v>
      </c>
      <c r="CD11" s="1" t="s">
        <v>129</v>
      </c>
      <c r="CE11" s="1" t="s">
        <v>129</v>
      </c>
      <c r="CF11">
        <v>0</v>
      </c>
      <c r="CG11">
        <v>0</v>
      </c>
      <c r="CH11">
        <v>0</v>
      </c>
      <c r="CI11" s="3"/>
      <c r="CJ11" s="3"/>
      <c r="CK11" s="1" t="s">
        <v>129</v>
      </c>
      <c r="CL11" s="4"/>
      <c r="CN11" s="1" t="s">
        <v>129</v>
      </c>
      <c r="CQ11" s="1" t="s">
        <v>129</v>
      </c>
      <c r="CT11" s="1" t="s">
        <v>129</v>
      </c>
      <c r="CW11" s="1" t="s">
        <v>129</v>
      </c>
      <c r="CX11" s="1" t="s">
        <v>129</v>
      </c>
      <c r="CY11" s="1" t="s">
        <v>129</v>
      </c>
      <c r="CZ11" s="1" t="s">
        <v>129</v>
      </c>
      <c r="DA11" s="1" t="s">
        <v>129</v>
      </c>
      <c r="DB11" s="1" t="s">
        <v>129</v>
      </c>
      <c r="DC11" s="3"/>
      <c r="DD11" s="1" t="s">
        <v>129</v>
      </c>
      <c r="DE11" s="1" t="s">
        <v>129</v>
      </c>
      <c r="DF11" s="1" t="s">
        <v>129</v>
      </c>
      <c r="DG11" s="1" t="s">
        <v>129</v>
      </c>
      <c r="DH11" s="1" t="s">
        <v>129</v>
      </c>
      <c r="DI11" s="1" t="s">
        <v>129</v>
      </c>
      <c r="DJ11" s="1" t="s">
        <v>129</v>
      </c>
      <c r="DK11">
        <v>0</v>
      </c>
      <c r="DL11" s="1" t="s">
        <v>129</v>
      </c>
      <c r="DM11" s="1" t="s">
        <v>140</v>
      </c>
      <c r="DN11" s="1" t="s">
        <v>129</v>
      </c>
      <c r="DO11" s="1" t="s">
        <v>129</v>
      </c>
      <c r="DP11" s="1" t="s">
        <v>129</v>
      </c>
      <c r="DQ11" s="1" t="s">
        <v>129</v>
      </c>
      <c r="DR11" s="1" t="s">
        <v>132</v>
      </c>
      <c r="DS11" s="1" t="s">
        <v>129</v>
      </c>
      <c r="DT11" s="1" t="s">
        <v>129</v>
      </c>
      <c r="DU11" s="1" t="s">
        <v>129</v>
      </c>
      <c r="DV11" s="1" t="s">
        <v>129</v>
      </c>
      <c r="DW11" s="1" t="s">
        <v>129</v>
      </c>
      <c r="DX11" s="1" t="s">
        <v>129</v>
      </c>
      <c r="DY11" s="1" t="s">
        <v>129</v>
      </c>
      <c r="DZ11" s="1" t="s">
        <v>129</v>
      </c>
    </row>
    <row r="12" spans="2:130" x14ac:dyDescent="0.25">
      <c r="B12">
        <v>141</v>
      </c>
      <c r="C12" s="3">
        <v>40544</v>
      </c>
      <c r="D12" s="4">
        <v>0</v>
      </c>
      <c r="E12" s="1" t="s">
        <v>25</v>
      </c>
      <c r="F12" s="1" t="s">
        <v>122</v>
      </c>
      <c r="G12" s="1" t="s">
        <v>123</v>
      </c>
      <c r="H12" s="1" t="s">
        <v>149</v>
      </c>
      <c r="I12" s="1" t="s">
        <v>125</v>
      </c>
      <c r="J12" s="1" t="s">
        <v>126</v>
      </c>
      <c r="K12" s="1" t="s">
        <v>141</v>
      </c>
      <c r="L12">
        <v>-1000000</v>
      </c>
      <c r="M12" s="1" t="s">
        <v>128</v>
      </c>
      <c r="N12">
        <v>-1000000</v>
      </c>
      <c r="O12" s="1" t="s">
        <v>128</v>
      </c>
      <c r="P12">
        <v>1.4534</v>
      </c>
      <c r="Q12">
        <v>1.001511046948</v>
      </c>
      <c r="R12" s="16">
        <f>AVERAGE('FX ECB'!J94:J184)</f>
        <v>1.3632059533107999</v>
      </c>
      <c r="S12" s="16">
        <f>R12/'FX ECB'!$J$187</f>
        <v>1.0015110469554382</v>
      </c>
      <c r="T12" s="16">
        <f t="shared" ref="T12:T13" si="2">(R12-P12)*L12</f>
        <v>90194.046689200171</v>
      </c>
      <c r="U12" s="16">
        <f>T12/'FX ECB'!$J$187</f>
        <v>66263.159949869994</v>
      </c>
      <c r="V12" s="25">
        <f>T12*'FX ECB'!$M$187</f>
        <v>521540.83637033525</v>
      </c>
      <c r="W12" s="34">
        <v>0</v>
      </c>
      <c r="X12" s="34"/>
      <c r="Z12">
        <v>66263.159949774898</v>
      </c>
      <c r="AA12">
        <v>66263.159949774898</v>
      </c>
      <c r="AB12" s="1" t="s">
        <v>145</v>
      </c>
      <c r="AE12" s="1" t="s">
        <v>130</v>
      </c>
      <c r="AF12" s="1" t="s">
        <v>130</v>
      </c>
      <c r="AG12" s="1" t="s">
        <v>131</v>
      </c>
      <c r="AH12" s="1" t="s">
        <v>132</v>
      </c>
      <c r="AI12" s="1" t="s">
        <v>133</v>
      </c>
      <c r="AJ12" s="1" t="s">
        <v>129</v>
      </c>
      <c r="AK12" s="1" t="s">
        <v>129</v>
      </c>
      <c r="AL12" s="1" t="s">
        <v>129</v>
      </c>
      <c r="AM12" s="1" t="s">
        <v>129</v>
      </c>
      <c r="AN12" s="1" t="s">
        <v>129</v>
      </c>
      <c r="AO12" s="1" t="s">
        <v>129</v>
      </c>
      <c r="AP12" s="3">
        <v>40909</v>
      </c>
      <c r="AQ12" s="3">
        <v>40999</v>
      </c>
      <c r="AR12" s="1" t="s">
        <v>134</v>
      </c>
      <c r="AS12">
        <v>1</v>
      </c>
      <c r="AT12" s="1" t="s">
        <v>129</v>
      </c>
      <c r="AV12" s="3"/>
      <c r="AW12" s="1" t="s">
        <v>129</v>
      </c>
      <c r="AX12" s="1" t="s">
        <v>129</v>
      </c>
      <c r="AY12" s="1" t="s">
        <v>135</v>
      </c>
      <c r="AZ12" s="1" t="s">
        <v>136</v>
      </c>
      <c r="BA12">
        <v>0</v>
      </c>
      <c r="BB12">
        <v>0</v>
      </c>
      <c r="BC12" s="1" t="s">
        <v>132</v>
      </c>
      <c r="BD12">
        <v>0</v>
      </c>
      <c r="BE12">
        <v>0</v>
      </c>
      <c r="BF12" s="1" t="s">
        <v>132</v>
      </c>
      <c r="BG12">
        <v>0</v>
      </c>
      <c r="BH12">
        <v>0</v>
      </c>
      <c r="BI12" s="1" t="s">
        <v>132</v>
      </c>
      <c r="BJ12">
        <v>0</v>
      </c>
      <c r="BK12">
        <v>0</v>
      </c>
      <c r="BL12" s="1" t="s">
        <v>132</v>
      </c>
      <c r="BO12" s="1" t="s">
        <v>137</v>
      </c>
      <c r="BP12" s="1" t="s">
        <v>129</v>
      </c>
      <c r="BQ12" s="1" t="s">
        <v>129</v>
      </c>
      <c r="BT12" s="1" t="s">
        <v>128</v>
      </c>
      <c r="BU12" s="1" t="s">
        <v>132</v>
      </c>
      <c r="BV12" s="1" t="s">
        <v>129</v>
      </c>
      <c r="BW12" s="1" t="s">
        <v>129</v>
      </c>
      <c r="BX12" s="1" t="s">
        <v>151</v>
      </c>
      <c r="BY12" s="1" t="s">
        <v>139</v>
      </c>
      <c r="BZ12" s="1" t="s">
        <v>129</v>
      </c>
      <c r="CA12" s="1" t="s">
        <v>129</v>
      </c>
      <c r="CB12" s="1" t="s">
        <v>129</v>
      </c>
      <c r="CC12" s="1" t="s">
        <v>129</v>
      </c>
      <c r="CD12" s="1" t="s">
        <v>129</v>
      </c>
      <c r="CE12" s="1" t="s">
        <v>129</v>
      </c>
      <c r="CF12">
        <v>0</v>
      </c>
      <c r="CG12">
        <v>0</v>
      </c>
      <c r="CH12">
        <v>0</v>
      </c>
      <c r="CI12" s="3"/>
      <c r="CJ12" s="3"/>
      <c r="CK12" s="1" t="s">
        <v>129</v>
      </c>
      <c r="CL12" s="4"/>
      <c r="CN12" s="1" t="s">
        <v>129</v>
      </c>
      <c r="CQ12" s="1" t="s">
        <v>129</v>
      </c>
      <c r="CT12" s="1" t="s">
        <v>129</v>
      </c>
      <c r="CW12" s="1" t="s">
        <v>129</v>
      </c>
      <c r="CX12" s="1" t="s">
        <v>129</v>
      </c>
      <c r="CY12" s="1" t="s">
        <v>129</v>
      </c>
      <c r="CZ12" s="1" t="s">
        <v>129</v>
      </c>
      <c r="DA12" s="1" t="s">
        <v>129</v>
      </c>
      <c r="DB12" s="1" t="s">
        <v>129</v>
      </c>
      <c r="DC12" s="3"/>
      <c r="DD12" s="1" t="s">
        <v>129</v>
      </c>
      <c r="DE12" s="1" t="s">
        <v>129</v>
      </c>
      <c r="DF12" s="1" t="s">
        <v>129</v>
      </c>
      <c r="DG12" s="1" t="s">
        <v>129</v>
      </c>
      <c r="DH12" s="1" t="s">
        <v>129</v>
      </c>
      <c r="DI12" s="1" t="s">
        <v>129</v>
      </c>
      <c r="DJ12" s="1" t="s">
        <v>129</v>
      </c>
      <c r="DK12">
        <v>0</v>
      </c>
      <c r="DL12" s="1" t="s">
        <v>129</v>
      </c>
      <c r="DM12" s="1" t="s">
        <v>140</v>
      </c>
      <c r="DN12" s="1" t="s">
        <v>129</v>
      </c>
      <c r="DO12" s="1" t="s">
        <v>129</v>
      </c>
      <c r="DP12" s="1" t="s">
        <v>129</v>
      </c>
      <c r="DQ12" s="1" t="s">
        <v>129</v>
      </c>
      <c r="DR12" s="1" t="s">
        <v>132</v>
      </c>
      <c r="DS12" s="1" t="s">
        <v>129</v>
      </c>
      <c r="DT12" s="1" t="s">
        <v>129</v>
      </c>
      <c r="DU12" s="1" t="s">
        <v>129</v>
      </c>
      <c r="DV12" s="1" t="s">
        <v>129</v>
      </c>
      <c r="DW12" s="1" t="s">
        <v>129</v>
      </c>
      <c r="DX12" s="1" t="s">
        <v>129</v>
      </c>
      <c r="DY12" s="1" t="s">
        <v>129</v>
      </c>
      <c r="DZ12" s="1" t="s">
        <v>129</v>
      </c>
    </row>
    <row r="13" spans="2:130" x14ac:dyDescent="0.25">
      <c r="B13">
        <v>143</v>
      </c>
      <c r="C13" s="3">
        <v>40544</v>
      </c>
      <c r="D13" s="4">
        <v>0</v>
      </c>
      <c r="E13" s="1" t="s">
        <v>25</v>
      </c>
      <c r="F13" s="1" t="s">
        <v>122</v>
      </c>
      <c r="G13" s="1" t="s">
        <v>123</v>
      </c>
      <c r="H13" s="1" t="s">
        <v>149</v>
      </c>
      <c r="I13" s="1" t="s">
        <v>125</v>
      </c>
      <c r="J13" s="1" t="s">
        <v>126</v>
      </c>
      <c r="K13" s="1" t="s">
        <v>127</v>
      </c>
      <c r="L13">
        <v>1000000</v>
      </c>
      <c r="M13" s="1" t="s">
        <v>128</v>
      </c>
      <c r="N13">
        <v>1000000</v>
      </c>
      <c r="O13" s="1" t="s">
        <v>128</v>
      </c>
      <c r="P13">
        <v>1.2423</v>
      </c>
      <c r="Q13">
        <v>1.001511046948</v>
      </c>
      <c r="R13" s="16">
        <f>AVERAGE('FX ECB'!J94:J184)</f>
        <v>1.3632059533107999</v>
      </c>
      <c r="S13" s="16">
        <f>R13/'FX ECB'!$J$187</f>
        <v>1.0015110469554382</v>
      </c>
      <c r="T13" s="16">
        <f t="shared" si="2"/>
        <v>120905.9533107999</v>
      </c>
      <c r="U13" s="16">
        <f>T13/'FX ECB'!$J$187</f>
        <v>88826.378427528281</v>
      </c>
      <c r="V13" s="25">
        <f>T13*'FX ECB'!$M$187</f>
        <v>699130.31210537511</v>
      </c>
      <c r="W13" s="34">
        <v>0</v>
      </c>
      <c r="X13" s="34"/>
      <c r="Z13">
        <v>88826.378426529496</v>
      </c>
      <c r="AA13">
        <v>88826.378426529496</v>
      </c>
      <c r="AB13" s="1" t="s">
        <v>145</v>
      </c>
      <c r="AE13" s="1" t="s">
        <v>130</v>
      </c>
      <c r="AF13" s="1" t="s">
        <v>130</v>
      </c>
      <c r="AG13" s="1" t="s">
        <v>131</v>
      </c>
      <c r="AH13" s="1" t="s">
        <v>132</v>
      </c>
      <c r="AI13" s="1" t="s">
        <v>133</v>
      </c>
      <c r="AJ13" s="1" t="s">
        <v>129</v>
      </c>
      <c r="AK13" s="1" t="s">
        <v>129</v>
      </c>
      <c r="AL13" s="1" t="s">
        <v>129</v>
      </c>
      <c r="AM13" s="1" t="s">
        <v>129</v>
      </c>
      <c r="AN13" s="1" t="s">
        <v>129</v>
      </c>
      <c r="AO13" s="1" t="s">
        <v>129</v>
      </c>
      <c r="AP13" s="3">
        <v>40909</v>
      </c>
      <c r="AQ13" s="3">
        <v>40999</v>
      </c>
      <c r="AR13" s="1" t="s">
        <v>134</v>
      </c>
      <c r="AS13">
        <v>1</v>
      </c>
      <c r="AT13" s="1" t="s">
        <v>129</v>
      </c>
      <c r="AV13" s="3"/>
      <c r="AW13" s="1" t="s">
        <v>129</v>
      </c>
      <c r="AX13" s="1" t="s">
        <v>129</v>
      </c>
      <c r="AY13" s="1" t="s">
        <v>135</v>
      </c>
      <c r="AZ13" s="1" t="s">
        <v>136</v>
      </c>
      <c r="BA13">
        <v>0</v>
      </c>
      <c r="BB13">
        <v>0</v>
      </c>
      <c r="BC13" s="1" t="s">
        <v>132</v>
      </c>
      <c r="BD13">
        <v>0</v>
      </c>
      <c r="BE13">
        <v>0</v>
      </c>
      <c r="BF13" s="1" t="s">
        <v>132</v>
      </c>
      <c r="BG13">
        <v>0</v>
      </c>
      <c r="BH13">
        <v>0</v>
      </c>
      <c r="BI13" s="1" t="s">
        <v>132</v>
      </c>
      <c r="BJ13">
        <v>0</v>
      </c>
      <c r="BK13">
        <v>0</v>
      </c>
      <c r="BL13" s="1" t="s">
        <v>132</v>
      </c>
      <c r="BO13" s="1" t="s">
        <v>137</v>
      </c>
      <c r="BP13" s="1" t="s">
        <v>129</v>
      </c>
      <c r="BQ13" s="1" t="s">
        <v>129</v>
      </c>
      <c r="BT13" s="1" t="s">
        <v>128</v>
      </c>
      <c r="BU13" s="1" t="s">
        <v>132</v>
      </c>
      <c r="BV13" s="1" t="s">
        <v>129</v>
      </c>
      <c r="BW13" s="1" t="s">
        <v>129</v>
      </c>
      <c r="BX13" s="1" t="s">
        <v>152</v>
      </c>
      <c r="BY13" s="1" t="s">
        <v>139</v>
      </c>
      <c r="BZ13" s="1" t="s">
        <v>129</v>
      </c>
      <c r="CA13" s="1" t="s">
        <v>129</v>
      </c>
      <c r="CB13" s="1" t="s">
        <v>129</v>
      </c>
      <c r="CC13" s="1" t="s">
        <v>129</v>
      </c>
      <c r="CD13" s="1" t="s">
        <v>129</v>
      </c>
      <c r="CE13" s="1" t="s">
        <v>129</v>
      </c>
      <c r="CF13">
        <v>0</v>
      </c>
      <c r="CG13">
        <v>0</v>
      </c>
      <c r="CH13">
        <v>0</v>
      </c>
      <c r="CI13" s="3"/>
      <c r="CJ13" s="3"/>
      <c r="CK13" s="1" t="s">
        <v>129</v>
      </c>
      <c r="CL13" s="4"/>
      <c r="CN13" s="1" t="s">
        <v>129</v>
      </c>
      <c r="CQ13" s="1" t="s">
        <v>129</v>
      </c>
      <c r="CT13" s="1" t="s">
        <v>129</v>
      </c>
      <c r="CW13" s="1" t="s">
        <v>129</v>
      </c>
      <c r="CX13" s="1" t="s">
        <v>129</v>
      </c>
      <c r="CY13" s="1" t="s">
        <v>129</v>
      </c>
      <c r="CZ13" s="1" t="s">
        <v>129</v>
      </c>
      <c r="DA13" s="1" t="s">
        <v>129</v>
      </c>
      <c r="DB13" s="1" t="s">
        <v>129</v>
      </c>
      <c r="DC13" s="3"/>
      <c r="DD13" s="1" t="s">
        <v>129</v>
      </c>
      <c r="DE13" s="1" t="s">
        <v>129</v>
      </c>
      <c r="DF13" s="1" t="s">
        <v>129</v>
      </c>
      <c r="DG13" s="1" t="s">
        <v>129</v>
      </c>
      <c r="DH13" s="1" t="s">
        <v>129</v>
      </c>
      <c r="DI13" s="1" t="s">
        <v>129</v>
      </c>
      <c r="DJ13" s="1" t="s">
        <v>129</v>
      </c>
      <c r="DK13">
        <v>0</v>
      </c>
      <c r="DL13" s="1" t="s">
        <v>129</v>
      </c>
      <c r="DM13" s="1" t="s">
        <v>140</v>
      </c>
      <c r="DN13" s="1" t="s">
        <v>129</v>
      </c>
      <c r="DO13" s="1" t="s">
        <v>129</v>
      </c>
      <c r="DP13" s="1" t="s">
        <v>129</v>
      </c>
      <c r="DQ13" s="1" t="s">
        <v>129</v>
      </c>
      <c r="DR13" s="1" t="s">
        <v>132</v>
      </c>
      <c r="DS13" s="1" t="s">
        <v>129</v>
      </c>
      <c r="DT13" s="1" t="s">
        <v>129</v>
      </c>
      <c r="DU13" s="1" t="s">
        <v>129</v>
      </c>
      <c r="DV13" s="1" t="s">
        <v>129</v>
      </c>
      <c r="DW13" s="1" t="s">
        <v>129</v>
      </c>
      <c r="DX13" s="1" t="s">
        <v>129</v>
      </c>
      <c r="DY13" s="1" t="s">
        <v>129</v>
      </c>
      <c r="DZ13" s="1" t="s">
        <v>129</v>
      </c>
    </row>
    <row r="14" spans="2:130" x14ac:dyDescent="0.25">
      <c r="B14">
        <v>145</v>
      </c>
      <c r="C14" s="3">
        <v>40544</v>
      </c>
      <c r="D14" s="4">
        <v>0</v>
      </c>
      <c r="E14" s="1" t="s">
        <v>25</v>
      </c>
      <c r="F14" s="1" t="s">
        <v>122</v>
      </c>
      <c r="G14" s="1" t="s">
        <v>123</v>
      </c>
      <c r="H14" s="1" t="s">
        <v>153</v>
      </c>
      <c r="I14" s="1" t="s">
        <v>125</v>
      </c>
      <c r="J14" s="1" t="s">
        <v>126</v>
      </c>
      <c r="K14" s="1" t="s">
        <v>127</v>
      </c>
      <c r="L14">
        <v>1000000</v>
      </c>
      <c r="M14" s="1" t="s">
        <v>132</v>
      </c>
      <c r="N14">
        <v>1000000</v>
      </c>
      <c r="O14" s="1" t="s">
        <v>132</v>
      </c>
      <c r="P14">
        <v>0.87229999999999996</v>
      </c>
      <c r="Q14">
        <v>0</v>
      </c>
      <c r="R14" s="16">
        <f>AVERAGE('FX Hist ECB'!K2:K31)</f>
        <v>0.69473047720674841</v>
      </c>
      <c r="S14" s="16">
        <f>R14</f>
        <v>0.69473047720674841</v>
      </c>
      <c r="T14" s="16">
        <v>0</v>
      </c>
      <c r="U14" s="16">
        <v>0</v>
      </c>
      <c r="V14" s="16">
        <v>0</v>
      </c>
      <c r="W14" s="16">
        <f>(R14-P14)*N14</f>
        <v>-177569.52279325156</v>
      </c>
      <c r="X14" s="16">
        <f>W14*'FX Hist ECB'!$O$35</f>
        <v>-1379373.0810360229</v>
      </c>
      <c r="Z14">
        <v>0</v>
      </c>
      <c r="AA14">
        <v>0</v>
      </c>
      <c r="AB14" s="1" t="s">
        <v>129</v>
      </c>
      <c r="AE14" s="1" t="s">
        <v>130</v>
      </c>
      <c r="AF14" s="1" t="s">
        <v>130</v>
      </c>
      <c r="AG14" s="1" t="s">
        <v>131</v>
      </c>
      <c r="AH14" s="1" t="s">
        <v>128</v>
      </c>
      <c r="AI14" s="1" t="s">
        <v>133</v>
      </c>
      <c r="AJ14" s="1" t="s">
        <v>129</v>
      </c>
      <c r="AK14" s="1" t="s">
        <v>129</v>
      </c>
      <c r="AL14" s="1" t="s">
        <v>129</v>
      </c>
      <c r="AM14" s="1" t="s">
        <v>129</v>
      </c>
      <c r="AN14" s="1" t="s">
        <v>129</v>
      </c>
      <c r="AO14" s="1" t="s">
        <v>129</v>
      </c>
      <c r="AP14" s="3">
        <v>40695</v>
      </c>
      <c r="AQ14" s="3">
        <v>40724</v>
      </c>
      <c r="AR14" s="1" t="s">
        <v>134</v>
      </c>
      <c r="AS14">
        <v>1</v>
      </c>
      <c r="AT14" s="1" t="s">
        <v>129</v>
      </c>
      <c r="AV14" s="3"/>
      <c r="AW14" s="1" t="s">
        <v>129</v>
      </c>
      <c r="AX14" s="1" t="s">
        <v>129</v>
      </c>
      <c r="AY14" s="1" t="s">
        <v>135</v>
      </c>
      <c r="AZ14" s="1" t="s">
        <v>136</v>
      </c>
      <c r="BA14">
        <v>0</v>
      </c>
      <c r="BB14">
        <v>0</v>
      </c>
      <c r="BC14" s="1" t="s">
        <v>128</v>
      </c>
      <c r="BD14">
        <v>0</v>
      </c>
      <c r="BE14">
        <v>0</v>
      </c>
      <c r="BF14" s="1" t="s">
        <v>128</v>
      </c>
      <c r="BG14">
        <v>0</v>
      </c>
      <c r="BH14">
        <v>0</v>
      </c>
      <c r="BI14" s="1" t="s">
        <v>128</v>
      </c>
      <c r="BJ14">
        <v>0</v>
      </c>
      <c r="BK14">
        <v>0</v>
      </c>
      <c r="BL14" s="1" t="s">
        <v>128</v>
      </c>
      <c r="BO14" s="1" t="s">
        <v>137</v>
      </c>
      <c r="BP14" s="1" t="s">
        <v>129</v>
      </c>
      <c r="BQ14" s="1" t="s">
        <v>129</v>
      </c>
      <c r="BT14" s="1" t="s">
        <v>132</v>
      </c>
      <c r="BU14" s="1" t="s">
        <v>128</v>
      </c>
      <c r="BV14" s="1" t="s">
        <v>129</v>
      </c>
      <c r="BW14" s="1" t="s">
        <v>129</v>
      </c>
      <c r="BX14" s="1" t="s">
        <v>154</v>
      </c>
      <c r="BY14" s="1" t="s">
        <v>139</v>
      </c>
      <c r="BZ14" s="1" t="s">
        <v>129</v>
      </c>
      <c r="CA14" s="1" t="s">
        <v>129</v>
      </c>
      <c r="CB14" s="1" t="s">
        <v>129</v>
      </c>
      <c r="CC14" s="1" t="s">
        <v>129</v>
      </c>
      <c r="CD14" s="1" t="s">
        <v>129</v>
      </c>
      <c r="CE14" s="1" t="s">
        <v>129</v>
      </c>
      <c r="CF14">
        <v>0</v>
      </c>
      <c r="CG14">
        <v>0</v>
      </c>
      <c r="CH14">
        <v>0</v>
      </c>
      <c r="CI14" s="3"/>
      <c r="CJ14" s="3"/>
      <c r="CK14" s="1" t="s">
        <v>129</v>
      </c>
      <c r="CL14" s="4"/>
      <c r="CN14" s="1" t="s">
        <v>129</v>
      </c>
      <c r="CQ14" s="1" t="s">
        <v>129</v>
      </c>
      <c r="CT14" s="1" t="s">
        <v>129</v>
      </c>
      <c r="CW14" s="1" t="s">
        <v>129</v>
      </c>
      <c r="CX14" s="1" t="s">
        <v>129</v>
      </c>
      <c r="CY14" s="1" t="s">
        <v>129</v>
      </c>
      <c r="CZ14" s="1" t="s">
        <v>129</v>
      </c>
      <c r="DA14" s="1" t="s">
        <v>129</v>
      </c>
      <c r="DB14" s="1" t="s">
        <v>129</v>
      </c>
      <c r="DC14" s="3"/>
      <c r="DD14" s="1" t="s">
        <v>129</v>
      </c>
      <c r="DE14" s="1" t="s">
        <v>129</v>
      </c>
      <c r="DF14" s="1" t="s">
        <v>129</v>
      </c>
      <c r="DG14" s="1" t="s">
        <v>129</v>
      </c>
      <c r="DH14" s="1" t="s">
        <v>129</v>
      </c>
      <c r="DI14" s="1" t="s">
        <v>129</v>
      </c>
      <c r="DJ14" s="1" t="s">
        <v>129</v>
      </c>
      <c r="DK14">
        <v>0</v>
      </c>
      <c r="DL14" s="1" t="s">
        <v>129</v>
      </c>
      <c r="DM14" s="1" t="s">
        <v>140</v>
      </c>
      <c r="DN14" s="1" t="s">
        <v>129</v>
      </c>
      <c r="DO14" s="1" t="s">
        <v>129</v>
      </c>
      <c r="DP14" s="1" t="s">
        <v>129</v>
      </c>
      <c r="DQ14" s="1" t="s">
        <v>129</v>
      </c>
      <c r="DR14" s="1" t="s">
        <v>128</v>
      </c>
      <c r="DS14" s="1" t="s">
        <v>129</v>
      </c>
      <c r="DT14" s="1" t="s">
        <v>129</v>
      </c>
      <c r="DU14" s="1" t="s">
        <v>129</v>
      </c>
      <c r="DV14" s="1" t="s">
        <v>129</v>
      </c>
      <c r="DW14" s="1" t="s">
        <v>129</v>
      </c>
      <c r="DX14" s="1" t="s">
        <v>129</v>
      </c>
      <c r="DY14" s="1" t="s">
        <v>129</v>
      </c>
      <c r="DZ14" s="1" t="s">
        <v>129</v>
      </c>
    </row>
    <row r="15" spans="2:130" x14ac:dyDescent="0.25">
      <c r="B15">
        <v>147</v>
      </c>
      <c r="C15" s="3">
        <v>40544</v>
      </c>
      <c r="D15" s="4">
        <v>0</v>
      </c>
      <c r="E15" s="1" t="s">
        <v>25</v>
      </c>
      <c r="F15" s="1" t="s">
        <v>122</v>
      </c>
      <c r="G15" s="1" t="s">
        <v>123</v>
      </c>
      <c r="H15" s="1" t="s">
        <v>153</v>
      </c>
      <c r="I15" s="1" t="s">
        <v>125</v>
      </c>
      <c r="J15" s="1" t="s">
        <v>126</v>
      </c>
      <c r="K15" s="1" t="s">
        <v>141</v>
      </c>
      <c r="L15">
        <v>-1000000</v>
      </c>
      <c r="M15" s="1" t="s">
        <v>132</v>
      </c>
      <c r="N15">
        <v>-1000000</v>
      </c>
      <c r="O15" s="1" t="s">
        <v>132</v>
      </c>
      <c r="P15">
        <v>0.98209999999999997</v>
      </c>
      <c r="Q15">
        <v>0</v>
      </c>
      <c r="R15" s="16">
        <f>AVERAGE('FX Hist ECB'!K2:K31)</f>
        <v>0.69473047720674841</v>
      </c>
      <c r="S15" s="16">
        <f t="shared" ref="S15:S16" si="3">R15</f>
        <v>0.69473047720674841</v>
      </c>
      <c r="T15" s="16">
        <v>0</v>
      </c>
      <c r="U15" s="16">
        <v>0</v>
      </c>
      <c r="V15" s="16">
        <v>0</v>
      </c>
      <c r="W15" s="16">
        <f t="shared" ref="W15" si="4">(R15-P15)*N15</f>
        <v>287369.52279325156</v>
      </c>
      <c r="X15" s="16">
        <f>W15*'FX Hist ECB'!$O$35</f>
        <v>2232307.5368778519</v>
      </c>
      <c r="Z15">
        <v>0</v>
      </c>
      <c r="AA15">
        <v>0</v>
      </c>
      <c r="AB15" s="1" t="s">
        <v>129</v>
      </c>
      <c r="AE15" s="1" t="s">
        <v>130</v>
      </c>
      <c r="AF15" s="1" t="s">
        <v>130</v>
      </c>
      <c r="AG15" s="1" t="s">
        <v>131</v>
      </c>
      <c r="AH15" s="1" t="s">
        <v>128</v>
      </c>
      <c r="AI15" s="1" t="s">
        <v>133</v>
      </c>
      <c r="AJ15" s="1" t="s">
        <v>129</v>
      </c>
      <c r="AK15" s="1" t="s">
        <v>129</v>
      </c>
      <c r="AL15" s="1" t="s">
        <v>129</v>
      </c>
      <c r="AM15" s="1" t="s">
        <v>129</v>
      </c>
      <c r="AN15" s="1" t="s">
        <v>129</v>
      </c>
      <c r="AO15" s="1" t="s">
        <v>129</v>
      </c>
      <c r="AP15" s="3">
        <v>40695</v>
      </c>
      <c r="AQ15" s="3">
        <v>40724</v>
      </c>
      <c r="AR15" s="1" t="s">
        <v>134</v>
      </c>
      <c r="AS15">
        <v>1</v>
      </c>
      <c r="AT15" s="1" t="s">
        <v>129</v>
      </c>
      <c r="AV15" s="3"/>
      <c r="AW15" s="1" t="s">
        <v>129</v>
      </c>
      <c r="AX15" s="1" t="s">
        <v>129</v>
      </c>
      <c r="AY15" s="1" t="s">
        <v>135</v>
      </c>
      <c r="AZ15" s="1" t="s">
        <v>136</v>
      </c>
      <c r="BA15">
        <v>0</v>
      </c>
      <c r="BB15">
        <v>0</v>
      </c>
      <c r="BC15" s="1" t="s">
        <v>128</v>
      </c>
      <c r="BD15">
        <v>0</v>
      </c>
      <c r="BE15">
        <v>0</v>
      </c>
      <c r="BF15" s="1" t="s">
        <v>128</v>
      </c>
      <c r="BG15">
        <v>0</v>
      </c>
      <c r="BH15">
        <v>0</v>
      </c>
      <c r="BI15" s="1" t="s">
        <v>128</v>
      </c>
      <c r="BJ15">
        <v>0</v>
      </c>
      <c r="BK15">
        <v>0</v>
      </c>
      <c r="BL15" s="1" t="s">
        <v>128</v>
      </c>
      <c r="BO15" s="1" t="s">
        <v>137</v>
      </c>
      <c r="BP15" s="1" t="s">
        <v>129</v>
      </c>
      <c r="BQ15" s="1" t="s">
        <v>129</v>
      </c>
      <c r="BT15" s="1" t="s">
        <v>132</v>
      </c>
      <c r="BU15" s="1" t="s">
        <v>128</v>
      </c>
      <c r="BV15" s="1" t="s">
        <v>129</v>
      </c>
      <c r="BW15" s="1" t="s">
        <v>129</v>
      </c>
      <c r="BX15" s="1" t="s">
        <v>155</v>
      </c>
      <c r="BY15" s="1" t="s">
        <v>139</v>
      </c>
      <c r="BZ15" s="1" t="s">
        <v>129</v>
      </c>
      <c r="CA15" s="1" t="s">
        <v>129</v>
      </c>
      <c r="CB15" s="1" t="s">
        <v>129</v>
      </c>
      <c r="CC15" s="1" t="s">
        <v>129</v>
      </c>
      <c r="CD15" s="1" t="s">
        <v>129</v>
      </c>
      <c r="CE15" s="1" t="s">
        <v>129</v>
      </c>
      <c r="CF15">
        <v>0</v>
      </c>
      <c r="CG15">
        <v>0</v>
      </c>
      <c r="CH15">
        <v>0</v>
      </c>
      <c r="CI15" s="3"/>
      <c r="CJ15" s="3"/>
      <c r="CK15" s="1" t="s">
        <v>129</v>
      </c>
      <c r="CL15" s="4"/>
      <c r="CN15" s="1" t="s">
        <v>129</v>
      </c>
      <c r="CQ15" s="1" t="s">
        <v>129</v>
      </c>
      <c r="CT15" s="1" t="s">
        <v>129</v>
      </c>
      <c r="CW15" s="1" t="s">
        <v>129</v>
      </c>
      <c r="CX15" s="1" t="s">
        <v>129</v>
      </c>
      <c r="CY15" s="1" t="s">
        <v>129</v>
      </c>
      <c r="CZ15" s="1" t="s">
        <v>129</v>
      </c>
      <c r="DA15" s="1" t="s">
        <v>129</v>
      </c>
      <c r="DB15" s="1" t="s">
        <v>129</v>
      </c>
      <c r="DC15" s="3"/>
      <c r="DD15" s="1" t="s">
        <v>129</v>
      </c>
      <c r="DE15" s="1" t="s">
        <v>129</v>
      </c>
      <c r="DF15" s="1" t="s">
        <v>129</v>
      </c>
      <c r="DG15" s="1" t="s">
        <v>129</v>
      </c>
      <c r="DH15" s="1" t="s">
        <v>129</v>
      </c>
      <c r="DI15" s="1" t="s">
        <v>129</v>
      </c>
      <c r="DJ15" s="1" t="s">
        <v>129</v>
      </c>
      <c r="DK15">
        <v>0</v>
      </c>
      <c r="DL15" s="1" t="s">
        <v>129</v>
      </c>
      <c r="DM15" s="1" t="s">
        <v>140</v>
      </c>
      <c r="DN15" s="1" t="s">
        <v>129</v>
      </c>
      <c r="DO15" s="1" t="s">
        <v>129</v>
      </c>
      <c r="DP15" s="1" t="s">
        <v>129</v>
      </c>
      <c r="DQ15" s="1" t="s">
        <v>129</v>
      </c>
      <c r="DR15" s="1" t="s">
        <v>128</v>
      </c>
      <c r="DS15" s="1" t="s">
        <v>129</v>
      </c>
      <c r="DT15" s="1" t="s">
        <v>129</v>
      </c>
      <c r="DU15" s="1" t="s">
        <v>129</v>
      </c>
      <c r="DV15" s="1" t="s">
        <v>129</v>
      </c>
      <c r="DW15" s="1" t="s">
        <v>129</v>
      </c>
      <c r="DX15" s="1" t="s">
        <v>129</v>
      </c>
      <c r="DY15" s="1" t="s">
        <v>129</v>
      </c>
      <c r="DZ15" s="1" t="s">
        <v>129</v>
      </c>
    </row>
    <row r="16" spans="2:130" x14ac:dyDescent="0.25">
      <c r="B16">
        <v>149</v>
      </c>
      <c r="C16" s="3">
        <v>40544</v>
      </c>
      <c r="D16" s="4">
        <v>0</v>
      </c>
      <c r="E16" s="1" t="s">
        <v>25</v>
      </c>
      <c r="F16" s="1" t="s">
        <v>122</v>
      </c>
      <c r="G16" s="1" t="s">
        <v>123</v>
      </c>
      <c r="H16" s="1" t="s">
        <v>153</v>
      </c>
      <c r="I16" s="1" t="s">
        <v>125</v>
      </c>
      <c r="J16" s="1" t="s">
        <v>126</v>
      </c>
      <c r="K16" s="1" t="s">
        <v>141</v>
      </c>
      <c r="L16">
        <v>-1000000</v>
      </c>
      <c r="M16" s="1" t="s">
        <v>132</v>
      </c>
      <c r="N16">
        <v>-1000000</v>
      </c>
      <c r="O16" s="1" t="s">
        <v>132</v>
      </c>
      <c r="P16">
        <v>0.92110000000000003</v>
      </c>
      <c r="Q16">
        <v>0</v>
      </c>
      <c r="R16" s="16">
        <f>AVERAGE('FX Hist ECB'!K2:K31)</f>
        <v>0.69473047720674841</v>
      </c>
      <c r="S16" s="16">
        <f t="shared" si="3"/>
        <v>0.69473047720674841</v>
      </c>
      <c r="T16" s="16">
        <v>0</v>
      </c>
      <c r="U16" s="16">
        <v>0</v>
      </c>
      <c r="V16" s="16">
        <v>0</v>
      </c>
      <c r="W16" s="16">
        <f>(R16-P16)*N16</f>
        <v>226369.52279325161</v>
      </c>
      <c r="X16" s="16">
        <f>W16*'FX Hist ECB'!$O$35</f>
        <v>1758455.0614101696</v>
      </c>
      <c r="Z16">
        <v>0</v>
      </c>
      <c r="AA16">
        <v>0</v>
      </c>
      <c r="AB16" s="1" t="s">
        <v>129</v>
      </c>
      <c r="AE16" s="1" t="s">
        <v>130</v>
      </c>
      <c r="AF16" s="1" t="s">
        <v>130</v>
      </c>
      <c r="AG16" s="1" t="s">
        <v>131</v>
      </c>
      <c r="AH16" s="1" t="s">
        <v>128</v>
      </c>
      <c r="AI16" s="1" t="s">
        <v>133</v>
      </c>
      <c r="AJ16" s="1" t="s">
        <v>129</v>
      </c>
      <c r="AK16" s="1" t="s">
        <v>129</v>
      </c>
      <c r="AL16" s="1" t="s">
        <v>129</v>
      </c>
      <c r="AM16" s="1" t="s">
        <v>129</v>
      </c>
      <c r="AN16" s="1" t="s">
        <v>129</v>
      </c>
      <c r="AO16" s="1" t="s">
        <v>129</v>
      </c>
      <c r="AP16" s="3">
        <v>40695</v>
      </c>
      <c r="AQ16" s="3">
        <v>40724</v>
      </c>
      <c r="AR16" s="1" t="s">
        <v>134</v>
      </c>
      <c r="AS16">
        <v>1</v>
      </c>
      <c r="AT16" s="1" t="s">
        <v>129</v>
      </c>
      <c r="AV16" s="3"/>
      <c r="AW16" s="1" t="s">
        <v>129</v>
      </c>
      <c r="AX16" s="1" t="s">
        <v>129</v>
      </c>
      <c r="AY16" s="1" t="s">
        <v>135</v>
      </c>
      <c r="AZ16" s="1" t="s">
        <v>136</v>
      </c>
      <c r="BA16">
        <v>0</v>
      </c>
      <c r="BB16">
        <v>0</v>
      </c>
      <c r="BC16" s="1" t="s">
        <v>128</v>
      </c>
      <c r="BD16">
        <v>0</v>
      </c>
      <c r="BE16">
        <v>0</v>
      </c>
      <c r="BF16" s="1" t="s">
        <v>128</v>
      </c>
      <c r="BG16">
        <v>0</v>
      </c>
      <c r="BH16">
        <v>0</v>
      </c>
      <c r="BI16" s="1" t="s">
        <v>128</v>
      </c>
      <c r="BJ16">
        <v>0</v>
      </c>
      <c r="BK16">
        <v>0</v>
      </c>
      <c r="BL16" s="1" t="s">
        <v>128</v>
      </c>
      <c r="BO16" s="1" t="s">
        <v>137</v>
      </c>
      <c r="BP16" s="1" t="s">
        <v>129</v>
      </c>
      <c r="BQ16" s="1" t="s">
        <v>129</v>
      </c>
      <c r="BT16" s="1" t="s">
        <v>132</v>
      </c>
      <c r="BU16" s="1" t="s">
        <v>128</v>
      </c>
      <c r="BV16" s="1" t="s">
        <v>129</v>
      </c>
      <c r="BW16" s="1" t="s">
        <v>129</v>
      </c>
      <c r="BX16" s="1" t="s">
        <v>156</v>
      </c>
      <c r="BY16" s="1" t="s">
        <v>139</v>
      </c>
      <c r="BZ16" s="1" t="s">
        <v>129</v>
      </c>
      <c r="CA16" s="1" t="s">
        <v>129</v>
      </c>
      <c r="CB16" s="1" t="s">
        <v>129</v>
      </c>
      <c r="CC16" s="1" t="s">
        <v>129</v>
      </c>
      <c r="CD16" s="1" t="s">
        <v>129</v>
      </c>
      <c r="CE16" s="1" t="s">
        <v>129</v>
      </c>
      <c r="CF16">
        <v>0</v>
      </c>
      <c r="CG16">
        <v>0</v>
      </c>
      <c r="CH16">
        <v>0</v>
      </c>
      <c r="CI16" s="3"/>
      <c r="CJ16" s="3"/>
      <c r="CK16" s="1" t="s">
        <v>129</v>
      </c>
      <c r="CL16" s="4"/>
      <c r="CN16" s="1" t="s">
        <v>129</v>
      </c>
      <c r="CQ16" s="1" t="s">
        <v>129</v>
      </c>
      <c r="CT16" s="1" t="s">
        <v>129</v>
      </c>
      <c r="CW16" s="1" t="s">
        <v>129</v>
      </c>
      <c r="CX16" s="1" t="s">
        <v>129</v>
      </c>
      <c r="CY16" s="1" t="s">
        <v>129</v>
      </c>
      <c r="CZ16" s="1" t="s">
        <v>129</v>
      </c>
      <c r="DA16" s="1" t="s">
        <v>129</v>
      </c>
      <c r="DB16" s="1" t="s">
        <v>129</v>
      </c>
      <c r="DC16" s="3"/>
      <c r="DD16" s="1" t="s">
        <v>129</v>
      </c>
      <c r="DE16" s="1" t="s">
        <v>129</v>
      </c>
      <c r="DF16" s="1" t="s">
        <v>129</v>
      </c>
      <c r="DG16" s="1" t="s">
        <v>129</v>
      </c>
      <c r="DH16" s="1" t="s">
        <v>129</v>
      </c>
      <c r="DI16" s="1" t="s">
        <v>129</v>
      </c>
      <c r="DJ16" s="1" t="s">
        <v>129</v>
      </c>
      <c r="DK16">
        <v>0</v>
      </c>
      <c r="DL16" s="1" t="s">
        <v>129</v>
      </c>
      <c r="DM16" s="1" t="s">
        <v>140</v>
      </c>
      <c r="DN16" s="1" t="s">
        <v>129</v>
      </c>
      <c r="DO16" s="1" t="s">
        <v>129</v>
      </c>
      <c r="DP16" s="1" t="s">
        <v>129</v>
      </c>
      <c r="DQ16" s="1" t="s">
        <v>129</v>
      </c>
      <c r="DR16" s="1" t="s">
        <v>128</v>
      </c>
      <c r="DS16" s="1" t="s">
        <v>129</v>
      </c>
      <c r="DT16" s="1" t="s">
        <v>129</v>
      </c>
      <c r="DU16" s="1" t="s">
        <v>129</v>
      </c>
      <c r="DV16" s="1" t="s">
        <v>129</v>
      </c>
      <c r="DW16" s="1" t="s">
        <v>129</v>
      </c>
      <c r="DX16" s="1" t="s">
        <v>129</v>
      </c>
      <c r="DY16" s="1" t="s">
        <v>129</v>
      </c>
      <c r="DZ16" s="1" t="s">
        <v>129</v>
      </c>
    </row>
    <row r="17" spans="2:130" x14ac:dyDescent="0.25">
      <c r="B17">
        <v>151</v>
      </c>
      <c r="C17" s="3">
        <v>40544</v>
      </c>
      <c r="D17" s="4">
        <v>0</v>
      </c>
      <c r="E17" s="1" t="s">
        <v>25</v>
      </c>
      <c r="F17" s="1" t="s">
        <v>122</v>
      </c>
      <c r="G17" s="1" t="s">
        <v>123</v>
      </c>
      <c r="H17" s="1" t="s">
        <v>157</v>
      </c>
      <c r="I17" s="1" t="s">
        <v>125</v>
      </c>
      <c r="J17" s="1" t="s">
        <v>126</v>
      </c>
      <c r="K17" s="1" t="s">
        <v>127</v>
      </c>
      <c r="L17">
        <v>1000000</v>
      </c>
      <c r="M17" s="1" t="s">
        <v>132</v>
      </c>
      <c r="N17">
        <v>1000000</v>
      </c>
      <c r="O17" s="1" t="s">
        <v>132</v>
      </c>
      <c r="P17">
        <v>0.87229999999999996</v>
      </c>
      <c r="Q17">
        <v>0.73083573815729796</v>
      </c>
      <c r="R17" s="16">
        <f>AVERAGE('FX ECB'!K2:K93)</f>
        <v>0.73083573815782965</v>
      </c>
      <c r="S17" s="16">
        <f>R17</f>
        <v>0.73083573815782965</v>
      </c>
      <c r="T17" s="16">
        <f>(S17-P17)*N17</f>
        <v>-141464.26184217032</v>
      </c>
      <c r="U17" s="16">
        <f>T17</f>
        <v>-141464.26184217032</v>
      </c>
      <c r="V17" s="16">
        <f>T17*'FX ECB'!$F$96</f>
        <v>-1098352.040749196</v>
      </c>
      <c r="W17" s="16"/>
      <c r="X17" s="16"/>
      <c r="Z17">
        <v>-141464.26184270199</v>
      </c>
      <c r="AA17">
        <v>-141464.26184270199</v>
      </c>
      <c r="AB17" s="1" t="s">
        <v>145</v>
      </c>
      <c r="AE17" s="1" t="s">
        <v>130</v>
      </c>
      <c r="AF17" s="1" t="s">
        <v>130</v>
      </c>
      <c r="AG17" s="1" t="s">
        <v>131</v>
      </c>
      <c r="AH17" s="1" t="s">
        <v>128</v>
      </c>
      <c r="AI17" s="1" t="s">
        <v>133</v>
      </c>
      <c r="AJ17" s="1" t="s">
        <v>129</v>
      </c>
      <c r="AK17" s="1" t="s">
        <v>129</v>
      </c>
      <c r="AL17" s="1" t="s">
        <v>129</v>
      </c>
      <c r="AM17" s="1" t="s">
        <v>129</v>
      </c>
      <c r="AN17" s="1" t="s">
        <v>129</v>
      </c>
      <c r="AO17" s="1" t="s">
        <v>129</v>
      </c>
      <c r="AP17" s="3">
        <v>40817</v>
      </c>
      <c r="AQ17" s="3">
        <v>40908</v>
      </c>
      <c r="AR17" s="1" t="s">
        <v>134</v>
      </c>
      <c r="AS17">
        <v>1</v>
      </c>
      <c r="AT17" s="1" t="s">
        <v>129</v>
      </c>
      <c r="AV17" s="3"/>
      <c r="AW17" s="1" t="s">
        <v>129</v>
      </c>
      <c r="AX17" s="1" t="s">
        <v>129</v>
      </c>
      <c r="AY17" s="1" t="s">
        <v>135</v>
      </c>
      <c r="AZ17" s="1" t="s">
        <v>136</v>
      </c>
      <c r="BA17">
        <v>0</v>
      </c>
      <c r="BB17">
        <v>0</v>
      </c>
      <c r="BC17" s="1" t="s">
        <v>128</v>
      </c>
      <c r="BD17">
        <v>0</v>
      </c>
      <c r="BE17">
        <v>0</v>
      </c>
      <c r="BF17" s="1" t="s">
        <v>128</v>
      </c>
      <c r="BG17">
        <v>0</v>
      </c>
      <c r="BH17">
        <v>0</v>
      </c>
      <c r="BI17" s="1" t="s">
        <v>128</v>
      </c>
      <c r="BJ17">
        <v>0</v>
      </c>
      <c r="BK17">
        <v>0</v>
      </c>
      <c r="BL17" s="1" t="s">
        <v>128</v>
      </c>
      <c r="BO17" s="1" t="s">
        <v>137</v>
      </c>
      <c r="BP17" s="1" t="s">
        <v>129</v>
      </c>
      <c r="BQ17" s="1" t="s">
        <v>129</v>
      </c>
      <c r="BT17" s="1" t="s">
        <v>132</v>
      </c>
      <c r="BU17" s="1" t="s">
        <v>128</v>
      </c>
      <c r="BV17" s="1" t="s">
        <v>129</v>
      </c>
      <c r="BW17" s="1" t="s">
        <v>129</v>
      </c>
      <c r="BX17" s="1" t="s">
        <v>158</v>
      </c>
      <c r="BY17" s="1" t="s">
        <v>139</v>
      </c>
      <c r="BZ17" s="1" t="s">
        <v>129</v>
      </c>
      <c r="CA17" s="1" t="s">
        <v>129</v>
      </c>
      <c r="CB17" s="1" t="s">
        <v>129</v>
      </c>
      <c r="CC17" s="1" t="s">
        <v>129</v>
      </c>
      <c r="CD17" s="1" t="s">
        <v>129</v>
      </c>
      <c r="CE17" s="1" t="s">
        <v>129</v>
      </c>
      <c r="CF17">
        <v>0</v>
      </c>
      <c r="CG17">
        <v>0</v>
      </c>
      <c r="CH17">
        <v>0</v>
      </c>
      <c r="CI17" s="3"/>
      <c r="CJ17" s="3"/>
      <c r="CK17" s="1" t="s">
        <v>129</v>
      </c>
      <c r="CL17" s="4"/>
      <c r="CN17" s="1" t="s">
        <v>129</v>
      </c>
      <c r="CQ17" s="1" t="s">
        <v>129</v>
      </c>
      <c r="CT17" s="1" t="s">
        <v>129</v>
      </c>
      <c r="CW17" s="1" t="s">
        <v>129</v>
      </c>
      <c r="CX17" s="1" t="s">
        <v>129</v>
      </c>
      <c r="CY17" s="1" t="s">
        <v>129</v>
      </c>
      <c r="CZ17" s="1" t="s">
        <v>129</v>
      </c>
      <c r="DA17" s="1" t="s">
        <v>129</v>
      </c>
      <c r="DB17" s="1" t="s">
        <v>129</v>
      </c>
      <c r="DC17" s="3"/>
      <c r="DD17" s="1" t="s">
        <v>129</v>
      </c>
      <c r="DE17" s="1" t="s">
        <v>129</v>
      </c>
      <c r="DF17" s="1" t="s">
        <v>129</v>
      </c>
      <c r="DG17" s="1" t="s">
        <v>129</v>
      </c>
      <c r="DH17" s="1" t="s">
        <v>129</v>
      </c>
      <c r="DI17" s="1" t="s">
        <v>129</v>
      </c>
      <c r="DJ17" s="1" t="s">
        <v>129</v>
      </c>
      <c r="DK17">
        <v>0</v>
      </c>
      <c r="DL17" s="1" t="s">
        <v>129</v>
      </c>
      <c r="DM17" s="1" t="s">
        <v>140</v>
      </c>
      <c r="DN17" s="1" t="s">
        <v>129</v>
      </c>
      <c r="DO17" s="1" t="s">
        <v>129</v>
      </c>
      <c r="DP17" s="1" t="s">
        <v>129</v>
      </c>
      <c r="DQ17" s="1" t="s">
        <v>129</v>
      </c>
      <c r="DR17" s="1" t="s">
        <v>128</v>
      </c>
      <c r="DS17" s="1" t="s">
        <v>129</v>
      </c>
      <c r="DT17" s="1" t="s">
        <v>129</v>
      </c>
      <c r="DU17" s="1" t="s">
        <v>129</v>
      </c>
      <c r="DV17" s="1" t="s">
        <v>129</v>
      </c>
      <c r="DW17" s="1" t="s">
        <v>129</v>
      </c>
      <c r="DX17" s="1" t="s">
        <v>129</v>
      </c>
      <c r="DY17" s="1" t="s">
        <v>129</v>
      </c>
      <c r="DZ17" s="1" t="s">
        <v>129</v>
      </c>
    </row>
    <row r="18" spans="2:130" x14ac:dyDescent="0.25">
      <c r="B18">
        <v>153</v>
      </c>
      <c r="C18" s="3">
        <v>40544</v>
      </c>
      <c r="D18" s="4">
        <v>0</v>
      </c>
      <c r="E18" s="1" t="s">
        <v>25</v>
      </c>
      <c r="F18" s="1" t="s">
        <v>122</v>
      </c>
      <c r="G18" s="1" t="s">
        <v>123</v>
      </c>
      <c r="H18" s="1" t="s">
        <v>157</v>
      </c>
      <c r="I18" s="1" t="s">
        <v>125</v>
      </c>
      <c r="J18" s="1" t="s">
        <v>126</v>
      </c>
      <c r="K18" s="1" t="s">
        <v>141</v>
      </c>
      <c r="L18">
        <v>-1000000</v>
      </c>
      <c r="M18" s="1" t="s">
        <v>132</v>
      </c>
      <c r="N18">
        <v>-1000000</v>
      </c>
      <c r="O18" s="1" t="s">
        <v>132</v>
      </c>
      <c r="P18">
        <v>0.98209999999999997</v>
      </c>
      <c r="Q18">
        <v>0.73083573815729796</v>
      </c>
      <c r="R18" s="16">
        <f>AVERAGE('FX ECB'!K2:K93)</f>
        <v>0.73083573815782965</v>
      </c>
      <c r="S18" s="16">
        <f t="shared" ref="S18:S19" si="5">R18</f>
        <v>0.73083573815782965</v>
      </c>
      <c r="T18" s="16">
        <f t="shared" ref="T18:T19" si="6">(S18-P18)*N18</f>
        <v>251264.26184217032</v>
      </c>
      <c r="U18" s="16">
        <f t="shared" ref="U18:U19" si="7">T18</f>
        <v>251264.26184217032</v>
      </c>
      <c r="V18" s="16">
        <f>T18*'FX ECB'!$F$96</f>
        <v>1950857.4898555744</v>
      </c>
      <c r="W18" s="16"/>
      <c r="X18" s="16"/>
      <c r="Z18">
        <v>251264.26184270199</v>
      </c>
      <c r="AA18">
        <v>251264.26184270199</v>
      </c>
      <c r="AB18" s="1" t="s">
        <v>145</v>
      </c>
      <c r="AE18" s="1" t="s">
        <v>130</v>
      </c>
      <c r="AF18" s="1" t="s">
        <v>130</v>
      </c>
      <c r="AG18" s="1" t="s">
        <v>131</v>
      </c>
      <c r="AH18" s="1" t="s">
        <v>128</v>
      </c>
      <c r="AI18" s="1" t="s">
        <v>133</v>
      </c>
      <c r="AJ18" s="1" t="s">
        <v>129</v>
      </c>
      <c r="AK18" s="1" t="s">
        <v>129</v>
      </c>
      <c r="AL18" s="1" t="s">
        <v>129</v>
      </c>
      <c r="AM18" s="1" t="s">
        <v>129</v>
      </c>
      <c r="AN18" s="1" t="s">
        <v>129</v>
      </c>
      <c r="AO18" s="1" t="s">
        <v>129</v>
      </c>
      <c r="AP18" s="3">
        <v>40817</v>
      </c>
      <c r="AQ18" s="3">
        <v>40908</v>
      </c>
      <c r="AR18" s="1" t="s">
        <v>134</v>
      </c>
      <c r="AS18">
        <v>1</v>
      </c>
      <c r="AT18" s="1" t="s">
        <v>129</v>
      </c>
      <c r="AV18" s="3"/>
      <c r="AW18" s="1" t="s">
        <v>129</v>
      </c>
      <c r="AX18" s="1" t="s">
        <v>129</v>
      </c>
      <c r="AY18" s="1" t="s">
        <v>135</v>
      </c>
      <c r="AZ18" s="1" t="s">
        <v>136</v>
      </c>
      <c r="BA18">
        <v>0</v>
      </c>
      <c r="BB18">
        <v>0</v>
      </c>
      <c r="BC18" s="1" t="s">
        <v>128</v>
      </c>
      <c r="BD18">
        <v>0</v>
      </c>
      <c r="BE18">
        <v>0</v>
      </c>
      <c r="BF18" s="1" t="s">
        <v>128</v>
      </c>
      <c r="BG18">
        <v>0</v>
      </c>
      <c r="BH18">
        <v>0</v>
      </c>
      <c r="BI18" s="1" t="s">
        <v>128</v>
      </c>
      <c r="BJ18">
        <v>0</v>
      </c>
      <c r="BK18">
        <v>0</v>
      </c>
      <c r="BL18" s="1" t="s">
        <v>128</v>
      </c>
      <c r="BO18" s="1" t="s">
        <v>137</v>
      </c>
      <c r="BP18" s="1" t="s">
        <v>129</v>
      </c>
      <c r="BQ18" s="1" t="s">
        <v>129</v>
      </c>
      <c r="BT18" s="1" t="s">
        <v>132</v>
      </c>
      <c r="BU18" s="1" t="s">
        <v>128</v>
      </c>
      <c r="BV18" s="1" t="s">
        <v>129</v>
      </c>
      <c r="BW18" s="1" t="s">
        <v>129</v>
      </c>
      <c r="BX18" s="1" t="s">
        <v>159</v>
      </c>
      <c r="BY18" s="1" t="s">
        <v>139</v>
      </c>
      <c r="BZ18" s="1" t="s">
        <v>129</v>
      </c>
      <c r="CA18" s="1" t="s">
        <v>129</v>
      </c>
      <c r="CB18" s="1" t="s">
        <v>129</v>
      </c>
      <c r="CC18" s="1" t="s">
        <v>129</v>
      </c>
      <c r="CD18" s="1" t="s">
        <v>129</v>
      </c>
      <c r="CE18" s="1" t="s">
        <v>129</v>
      </c>
      <c r="CF18">
        <v>0</v>
      </c>
      <c r="CG18">
        <v>0</v>
      </c>
      <c r="CH18">
        <v>0</v>
      </c>
      <c r="CI18" s="3"/>
      <c r="CJ18" s="3"/>
      <c r="CK18" s="1" t="s">
        <v>129</v>
      </c>
      <c r="CL18" s="4"/>
      <c r="CN18" s="1" t="s">
        <v>129</v>
      </c>
      <c r="CQ18" s="1" t="s">
        <v>129</v>
      </c>
      <c r="CT18" s="1" t="s">
        <v>129</v>
      </c>
      <c r="CW18" s="1" t="s">
        <v>129</v>
      </c>
      <c r="CX18" s="1" t="s">
        <v>129</v>
      </c>
      <c r="CY18" s="1" t="s">
        <v>129</v>
      </c>
      <c r="CZ18" s="1" t="s">
        <v>129</v>
      </c>
      <c r="DA18" s="1" t="s">
        <v>129</v>
      </c>
      <c r="DB18" s="1" t="s">
        <v>129</v>
      </c>
      <c r="DC18" s="3"/>
      <c r="DD18" s="1" t="s">
        <v>129</v>
      </c>
      <c r="DE18" s="1" t="s">
        <v>129</v>
      </c>
      <c r="DF18" s="1" t="s">
        <v>129</v>
      </c>
      <c r="DG18" s="1" t="s">
        <v>129</v>
      </c>
      <c r="DH18" s="1" t="s">
        <v>129</v>
      </c>
      <c r="DI18" s="1" t="s">
        <v>129</v>
      </c>
      <c r="DJ18" s="1" t="s">
        <v>129</v>
      </c>
      <c r="DK18">
        <v>0</v>
      </c>
      <c r="DL18" s="1" t="s">
        <v>129</v>
      </c>
      <c r="DM18" s="1" t="s">
        <v>140</v>
      </c>
      <c r="DN18" s="1" t="s">
        <v>129</v>
      </c>
      <c r="DO18" s="1" t="s">
        <v>129</v>
      </c>
      <c r="DP18" s="1" t="s">
        <v>129</v>
      </c>
      <c r="DQ18" s="1" t="s">
        <v>129</v>
      </c>
      <c r="DR18" s="1" t="s">
        <v>128</v>
      </c>
      <c r="DS18" s="1" t="s">
        <v>129</v>
      </c>
      <c r="DT18" s="1" t="s">
        <v>129</v>
      </c>
      <c r="DU18" s="1" t="s">
        <v>129</v>
      </c>
      <c r="DV18" s="1" t="s">
        <v>129</v>
      </c>
      <c r="DW18" s="1" t="s">
        <v>129</v>
      </c>
      <c r="DX18" s="1" t="s">
        <v>129</v>
      </c>
      <c r="DY18" s="1" t="s">
        <v>129</v>
      </c>
      <c r="DZ18" s="1" t="s">
        <v>129</v>
      </c>
    </row>
    <row r="19" spans="2:130" x14ac:dyDescent="0.25">
      <c r="B19">
        <v>155</v>
      </c>
      <c r="C19" s="3">
        <v>40544</v>
      </c>
      <c r="D19" s="4">
        <v>0</v>
      </c>
      <c r="E19" s="1" t="s">
        <v>25</v>
      </c>
      <c r="F19" s="1" t="s">
        <v>122</v>
      </c>
      <c r="G19" s="1" t="s">
        <v>123</v>
      </c>
      <c r="H19" s="1" t="s">
        <v>157</v>
      </c>
      <c r="I19" s="1" t="s">
        <v>125</v>
      </c>
      <c r="J19" s="1" t="s">
        <v>126</v>
      </c>
      <c r="K19" s="1" t="s">
        <v>141</v>
      </c>
      <c r="L19">
        <v>-1000000</v>
      </c>
      <c r="M19" s="1" t="s">
        <v>132</v>
      </c>
      <c r="N19">
        <v>-1000000</v>
      </c>
      <c r="O19" s="1" t="s">
        <v>132</v>
      </c>
      <c r="P19">
        <v>0.92110000000000003</v>
      </c>
      <c r="Q19">
        <v>0.73083573815729796</v>
      </c>
      <c r="R19" s="16">
        <f>AVERAGE('FX ECB'!K2:K93)</f>
        <v>0.73083573815782965</v>
      </c>
      <c r="S19" s="16">
        <f t="shared" si="5"/>
        <v>0.73083573815782965</v>
      </c>
      <c r="T19" s="16">
        <f t="shared" si="6"/>
        <v>190264.26184217038</v>
      </c>
      <c r="U19" s="16">
        <f t="shared" si="7"/>
        <v>190264.26184217038</v>
      </c>
      <c r="V19" s="16">
        <f>T19*'FX ECB'!$F$96</f>
        <v>1477243.3514631423</v>
      </c>
      <c r="W19" s="16"/>
      <c r="X19" s="16"/>
      <c r="Z19">
        <v>190264.26184270199</v>
      </c>
      <c r="AA19">
        <v>190264.26184270199</v>
      </c>
      <c r="AB19" s="1" t="s">
        <v>145</v>
      </c>
      <c r="AE19" s="1" t="s">
        <v>130</v>
      </c>
      <c r="AF19" s="1" t="s">
        <v>130</v>
      </c>
      <c r="AG19" s="1" t="s">
        <v>131</v>
      </c>
      <c r="AH19" s="1" t="s">
        <v>128</v>
      </c>
      <c r="AI19" s="1" t="s">
        <v>133</v>
      </c>
      <c r="AJ19" s="1" t="s">
        <v>129</v>
      </c>
      <c r="AK19" s="1" t="s">
        <v>129</v>
      </c>
      <c r="AL19" s="1" t="s">
        <v>129</v>
      </c>
      <c r="AM19" s="1" t="s">
        <v>129</v>
      </c>
      <c r="AN19" s="1" t="s">
        <v>129</v>
      </c>
      <c r="AO19" s="1" t="s">
        <v>129</v>
      </c>
      <c r="AP19" s="3">
        <v>40817</v>
      </c>
      <c r="AQ19" s="3">
        <v>40908</v>
      </c>
      <c r="AR19" s="1" t="s">
        <v>134</v>
      </c>
      <c r="AS19">
        <v>1</v>
      </c>
      <c r="AT19" s="1" t="s">
        <v>129</v>
      </c>
      <c r="AV19" s="3"/>
      <c r="AW19" s="1" t="s">
        <v>129</v>
      </c>
      <c r="AX19" s="1" t="s">
        <v>129</v>
      </c>
      <c r="AY19" s="1" t="s">
        <v>135</v>
      </c>
      <c r="AZ19" s="1" t="s">
        <v>136</v>
      </c>
      <c r="BA19">
        <v>0</v>
      </c>
      <c r="BB19">
        <v>0</v>
      </c>
      <c r="BC19" s="1" t="s">
        <v>128</v>
      </c>
      <c r="BD19">
        <v>0</v>
      </c>
      <c r="BE19">
        <v>0</v>
      </c>
      <c r="BF19" s="1" t="s">
        <v>128</v>
      </c>
      <c r="BG19">
        <v>0</v>
      </c>
      <c r="BH19">
        <v>0</v>
      </c>
      <c r="BI19" s="1" t="s">
        <v>128</v>
      </c>
      <c r="BJ19">
        <v>0</v>
      </c>
      <c r="BK19">
        <v>0</v>
      </c>
      <c r="BL19" s="1" t="s">
        <v>128</v>
      </c>
      <c r="BO19" s="1" t="s">
        <v>137</v>
      </c>
      <c r="BP19" s="1" t="s">
        <v>129</v>
      </c>
      <c r="BQ19" s="1" t="s">
        <v>129</v>
      </c>
      <c r="BT19" s="1" t="s">
        <v>132</v>
      </c>
      <c r="BU19" s="1" t="s">
        <v>128</v>
      </c>
      <c r="BV19" s="1" t="s">
        <v>129</v>
      </c>
      <c r="BW19" s="1" t="s">
        <v>129</v>
      </c>
      <c r="BX19" s="1" t="s">
        <v>160</v>
      </c>
      <c r="BY19" s="1" t="s">
        <v>139</v>
      </c>
      <c r="BZ19" s="1" t="s">
        <v>129</v>
      </c>
      <c r="CA19" s="1" t="s">
        <v>129</v>
      </c>
      <c r="CB19" s="1" t="s">
        <v>129</v>
      </c>
      <c r="CC19" s="1" t="s">
        <v>129</v>
      </c>
      <c r="CD19" s="1" t="s">
        <v>129</v>
      </c>
      <c r="CE19" s="1" t="s">
        <v>129</v>
      </c>
      <c r="CF19">
        <v>0</v>
      </c>
      <c r="CG19">
        <v>0</v>
      </c>
      <c r="CH19">
        <v>0</v>
      </c>
      <c r="CI19" s="3"/>
      <c r="CJ19" s="3"/>
      <c r="CK19" s="1" t="s">
        <v>129</v>
      </c>
      <c r="CL19" s="4"/>
      <c r="CN19" s="1" t="s">
        <v>129</v>
      </c>
      <c r="CQ19" s="1" t="s">
        <v>129</v>
      </c>
      <c r="CT19" s="1" t="s">
        <v>129</v>
      </c>
      <c r="CW19" s="1" t="s">
        <v>129</v>
      </c>
      <c r="CX19" s="1" t="s">
        <v>129</v>
      </c>
      <c r="CY19" s="1" t="s">
        <v>129</v>
      </c>
      <c r="CZ19" s="1" t="s">
        <v>129</v>
      </c>
      <c r="DA19" s="1" t="s">
        <v>129</v>
      </c>
      <c r="DB19" s="1" t="s">
        <v>129</v>
      </c>
      <c r="DC19" s="3"/>
      <c r="DD19" s="1" t="s">
        <v>129</v>
      </c>
      <c r="DE19" s="1" t="s">
        <v>129</v>
      </c>
      <c r="DF19" s="1" t="s">
        <v>129</v>
      </c>
      <c r="DG19" s="1" t="s">
        <v>129</v>
      </c>
      <c r="DH19" s="1" t="s">
        <v>129</v>
      </c>
      <c r="DI19" s="1" t="s">
        <v>129</v>
      </c>
      <c r="DJ19" s="1" t="s">
        <v>129</v>
      </c>
      <c r="DK19">
        <v>0</v>
      </c>
      <c r="DL19" s="1" t="s">
        <v>129</v>
      </c>
      <c r="DM19" s="1" t="s">
        <v>140</v>
      </c>
      <c r="DN19" s="1" t="s">
        <v>129</v>
      </c>
      <c r="DO19" s="1" t="s">
        <v>129</v>
      </c>
      <c r="DP19" s="1" t="s">
        <v>129</v>
      </c>
      <c r="DQ19" s="1" t="s">
        <v>129</v>
      </c>
      <c r="DR19" s="1" t="s">
        <v>128</v>
      </c>
      <c r="DS19" s="1" t="s">
        <v>129</v>
      </c>
      <c r="DT19" s="1" t="s">
        <v>129</v>
      </c>
      <c r="DU19" s="1" t="s">
        <v>129</v>
      </c>
      <c r="DV19" s="1" t="s">
        <v>129</v>
      </c>
      <c r="DW19" s="1" t="s">
        <v>129</v>
      </c>
      <c r="DX19" s="1" t="s">
        <v>129</v>
      </c>
      <c r="DY19" s="1" t="s">
        <v>129</v>
      </c>
      <c r="DZ19" s="1" t="s">
        <v>129</v>
      </c>
    </row>
    <row r="20" spans="2:130" x14ac:dyDescent="0.25">
      <c r="B20">
        <v>157</v>
      </c>
      <c r="C20" s="3">
        <v>40544</v>
      </c>
      <c r="D20" s="4">
        <v>0</v>
      </c>
      <c r="E20" s="1" t="s">
        <v>25</v>
      </c>
      <c r="F20" s="1" t="s">
        <v>122</v>
      </c>
      <c r="G20" s="1" t="s">
        <v>123</v>
      </c>
      <c r="H20" s="1" t="s">
        <v>161</v>
      </c>
      <c r="I20" s="1" t="s">
        <v>125</v>
      </c>
      <c r="J20" s="1" t="s">
        <v>126</v>
      </c>
      <c r="K20" s="1" t="s">
        <v>127</v>
      </c>
      <c r="L20">
        <v>1000000</v>
      </c>
      <c r="M20" s="1" t="s">
        <v>132</v>
      </c>
      <c r="N20">
        <v>1000000</v>
      </c>
      <c r="O20" s="1" t="s">
        <v>132</v>
      </c>
      <c r="P20">
        <v>0.87229999999999996</v>
      </c>
      <c r="Q20">
        <v>0.73356536220216695</v>
      </c>
      <c r="R20" s="16">
        <f>AVERAGE('FX ECB'!K94:K184)</f>
        <v>0.73356536220189505</v>
      </c>
      <c r="S20" s="16">
        <f>R20</f>
        <v>0.73356536220189505</v>
      </c>
      <c r="T20" s="16">
        <f>(S20-P20)*N20</f>
        <v>-138734.6377981049</v>
      </c>
      <c r="U20" s="16">
        <f>T20</f>
        <v>-138734.6377981049</v>
      </c>
      <c r="V20" s="16"/>
      <c r="W20" s="16"/>
      <c r="X20" s="16"/>
      <c r="Z20">
        <v>-138734.63779783301</v>
      </c>
      <c r="AA20">
        <v>-138734.63779783301</v>
      </c>
      <c r="AB20" s="1" t="s">
        <v>145</v>
      </c>
      <c r="AE20" s="1" t="s">
        <v>130</v>
      </c>
      <c r="AF20" s="1" t="s">
        <v>130</v>
      </c>
      <c r="AG20" s="1" t="s">
        <v>131</v>
      </c>
      <c r="AH20" s="1" t="s">
        <v>128</v>
      </c>
      <c r="AI20" s="1" t="s">
        <v>133</v>
      </c>
      <c r="AJ20" s="1" t="s">
        <v>129</v>
      </c>
      <c r="AK20" s="1" t="s">
        <v>129</v>
      </c>
      <c r="AL20" s="1" t="s">
        <v>129</v>
      </c>
      <c r="AM20" s="1" t="s">
        <v>129</v>
      </c>
      <c r="AN20" s="1" t="s">
        <v>129</v>
      </c>
      <c r="AO20" s="1" t="s">
        <v>129</v>
      </c>
      <c r="AP20" s="3">
        <v>40909</v>
      </c>
      <c r="AQ20" s="3">
        <v>40999</v>
      </c>
      <c r="AR20" s="1" t="s">
        <v>134</v>
      </c>
      <c r="AS20">
        <v>1</v>
      </c>
      <c r="AT20" s="1" t="s">
        <v>129</v>
      </c>
      <c r="AV20" s="3"/>
      <c r="AW20" s="1" t="s">
        <v>129</v>
      </c>
      <c r="AX20" s="1" t="s">
        <v>129</v>
      </c>
      <c r="AY20" s="1" t="s">
        <v>135</v>
      </c>
      <c r="AZ20" s="1" t="s">
        <v>136</v>
      </c>
      <c r="BA20">
        <v>0</v>
      </c>
      <c r="BB20">
        <v>0</v>
      </c>
      <c r="BC20" s="1" t="s">
        <v>128</v>
      </c>
      <c r="BD20">
        <v>0</v>
      </c>
      <c r="BE20">
        <v>0</v>
      </c>
      <c r="BF20" s="1" t="s">
        <v>128</v>
      </c>
      <c r="BG20">
        <v>0</v>
      </c>
      <c r="BH20">
        <v>0</v>
      </c>
      <c r="BI20" s="1" t="s">
        <v>128</v>
      </c>
      <c r="BJ20">
        <v>0</v>
      </c>
      <c r="BK20">
        <v>0</v>
      </c>
      <c r="BL20" s="1" t="s">
        <v>128</v>
      </c>
      <c r="BO20" s="1" t="s">
        <v>137</v>
      </c>
      <c r="BP20" s="1" t="s">
        <v>129</v>
      </c>
      <c r="BQ20" s="1" t="s">
        <v>129</v>
      </c>
      <c r="BT20" s="1" t="s">
        <v>132</v>
      </c>
      <c r="BU20" s="1" t="s">
        <v>128</v>
      </c>
      <c r="BV20" s="1" t="s">
        <v>129</v>
      </c>
      <c r="BW20" s="1" t="s">
        <v>129</v>
      </c>
      <c r="BX20" s="1" t="s">
        <v>162</v>
      </c>
      <c r="BY20" s="1" t="s">
        <v>139</v>
      </c>
      <c r="BZ20" s="1" t="s">
        <v>129</v>
      </c>
      <c r="CA20" s="1" t="s">
        <v>129</v>
      </c>
      <c r="CB20" s="1" t="s">
        <v>129</v>
      </c>
      <c r="CC20" s="1" t="s">
        <v>129</v>
      </c>
      <c r="CD20" s="1" t="s">
        <v>129</v>
      </c>
      <c r="CE20" s="1" t="s">
        <v>129</v>
      </c>
      <c r="CF20">
        <v>0</v>
      </c>
      <c r="CG20">
        <v>0</v>
      </c>
      <c r="CH20">
        <v>0</v>
      </c>
      <c r="CI20" s="3"/>
      <c r="CJ20" s="3"/>
      <c r="CK20" s="1" t="s">
        <v>129</v>
      </c>
      <c r="CL20" s="4"/>
      <c r="CN20" s="1" t="s">
        <v>129</v>
      </c>
      <c r="CQ20" s="1" t="s">
        <v>129</v>
      </c>
      <c r="CT20" s="1" t="s">
        <v>129</v>
      </c>
      <c r="CW20" s="1" t="s">
        <v>129</v>
      </c>
      <c r="CX20" s="1" t="s">
        <v>129</v>
      </c>
      <c r="CY20" s="1" t="s">
        <v>129</v>
      </c>
      <c r="CZ20" s="1" t="s">
        <v>129</v>
      </c>
      <c r="DA20" s="1" t="s">
        <v>129</v>
      </c>
      <c r="DB20" s="1" t="s">
        <v>129</v>
      </c>
      <c r="DC20" s="3"/>
      <c r="DD20" s="1" t="s">
        <v>129</v>
      </c>
      <c r="DE20" s="1" t="s">
        <v>129</v>
      </c>
      <c r="DF20" s="1" t="s">
        <v>129</v>
      </c>
      <c r="DG20" s="1" t="s">
        <v>129</v>
      </c>
      <c r="DH20" s="1" t="s">
        <v>129</v>
      </c>
      <c r="DI20" s="1" t="s">
        <v>129</v>
      </c>
      <c r="DJ20" s="1" t="s">
        <v>129</v>
      </c>
      <c r="DK20">
        <v>0</v>
      </c>
      <c r="DL20" s="1" t="s">
        <v>129</v>
      </c>
      <c r="DM20" s="1" t="s">
        <v>140</v>
      </c>
      <c r="DN20" s="1" t="s">
        <v>129</v>
      </c>
      <c r="DO20" s="1" t="s">
        <v>129</v>
      </c>
      <c r="DP20" s="1" t="s">
        <v>129</v>
      </c>
      <c r="DQ20" s="1" t="s">
        <v>129</v>
      </c>
      <c r="DR20" s="1" t="s">
        <v>128</v>
      </c>
      <c r="DS20" s="1" t="s">
        <v>129</v>
      </c>
      <c r="DT20" s="1" t="s">
        <v>129</v>
      </c>
      <c r="DU20" s="1" t="s">
        <v>129</v>
      </c>
      <c r="DV20" s="1" t="s">
        <v>129</v>
      </c>
      <c r="DW20" s="1" t="s">
        <v>129</v>
      </c>
      <c r="DX20" s="1" t="s">
        <v>129</v>
      </c>
      <c r="DY20" s="1" t="s">
        <v>129</v>
      </c>
      <c r="DZ20" s="1" t="s">
        <v>129</v>
      </c>
    </row>
    <row r="21" spans="2:130" x14ac:dyDescent="0.25">
      <c r="B21">
        <v>159</v>
      </c>
      <c r="C21" s="3">
        <v>40544</v>
      </c>
      <c r="D21" s="4">
        <v>0</v>
      </c>
      <c r="E21" s="1" t="s">
        <v>25</v>
      </c>
      <c r="F21" s="1" t="s">
        <v>122</v>
      </c>
      <c r="G21" s="1" t="s">
        <v>123</v>
      </c>
      <c r="H21" s="1" t="s">
        <v>161</v>
      </c>
      <c r="I21" s="1" t="s">
        <v>125</v>
      </c>
      <c r="J21" s="1" t="s">
        <v>126</v>
      </c>
      <c r="K21" s="1" t="s">
        <v>141</v>
      </c>
      <c r="L21">
        <v>-2000000</v>
      </c>
      <c r="M21" s="1" t="s">
        <v>132</v>
      </c>
      <c r="N21">
        <v>-2000000</v>
      </c>
      <c r="O21" s="1" t="s">
        <v>132</v>
      </c>
      <c r="P21">
        <v>0.98209999999999997</v>
      </c>
      <c r="Q21">
        <v>0.73356536220216695</v>
      </c>
      <c r="R21" s="16">
        <f>AVERAGE('FX ECB'!K94:K184)</f>
        <v>0.73356536220189505</v>
      </c>
      <c r="S21" s="16">
        <f>R21</f>
        <v>0.73356536220189505</v>
      </c>
      <c r="T21" s="16">
        <f t="shared" ref="T21:T22" si="8">(S21-P21)*N21</f>
        <v>497069.27559620986</v>
      </c>
      <c r="U21" s="16">
        <f t="shared" ref="U21:U22" si="9">T21</f>
        <v>497069.27559620986</v>
      </c>
      <c r="V21" s="16"/>
      <c r="W21" s="16"/>
      <c r="X21" s="16"/>
      <c r="Z21">
        <v>497069.27559566702</v>
      </c>
      <c r="AA21">
        <v>497069.27559566702</v>
      </c>
      <c r="AB21" s="1" t="s">
        <v>145</v>
      </c>
      <c r="AE21" s="1" t="s">
        <v>130</v>
      </c>
      <c r="AF21" s="1" t="s">
        <v>130</v>
      </c>
      <c r="AG21" s="1" t="s">
        <v>131</v>
      </c>
      <c r="AH21" s="1" t="s">
        <v>128</v>
      </c>
      <c r="AI21" s="1" t="s">
        <v>133</v>
      </c>
      <c r="AJ21" s="1" t="s">
        <v>129</v>
      </c>
      <c r="AK21" s="1" t="s">
        <v>129</v>
      </c>
      <c r="AL21" s="1" t="s">
        <v>129</v>
      </c>
      <c r="AM21" s="1" t="s">
        <v>129</v>
      </c>
      <c r="AN21" s="1" t="s">
        <v>129</v>
      </c>
      <c r="AO21" s="1" t="s">
        <v>129</v>
      </c>
      <c r="AP21" s="3">
        <v>40909</v>
      </c>
      <c r="AQ21" s="3">
        <v>40999</v>
      </c>
      <c r="AR21" s="1" t="s">
        <v>134</v>
      </c>
      <c r="AS21">
        <v>1</v>
      </c>
      <c r="AT21" s="1" t="s">
        <v>129</v>
      </c>
      <c r="AV21" s="3"/>
      <c r="AW21" s="1" t="s">
        <v>129</v>
      </c>
      <c r="AX21" s="1" t="s">
        <v>129</v>
      </c>
      <c r="AY21" s="1" t="s">
        <v>135</v>
      </c>
      <c r="AZ21" s="1" t="s">
        <v>136</v>
      </c>
      <c r="BA21">
        <v>0</v>
      </c>
      <c r="BB21">
        <v>0</v>
      </c>
      <c r="BC21" s="1" t="s">
        <v>128</v>
      </c>
      <c r="BD21">
        <v>0</v>
      </c>
      <c r="BE21">
        <v>0</v>
      </c>
      <c r="BF21" s="1" t="s">
        <v>128</v>
      </c>
      <c r="BG21">
        <v>0</v>
      </c>
      <c r="BH21">
        <v>0</v>
      </c>
      <c r="BI21" s="1" t="s">
        <v>128</v>
      </c>
      <c r="BJ21">
        <v>0</v>
      </c>
      <c r="BK21">
        <v>0</v>
      </c>
      <c r="BL21" s="1" t="s">
        <v>128</v>
      </c>
      <c r="BO21" s="1" t="s">
        <v>137</v>
      </c>
      <c r="BP21" s="1" t="s">
        <v>129</v>
      </c>
      <c r="BQ21" s="1" t="s">
        <v>129</v>
      </c>
      <c r="BT21" s="1" t="s">
        <v>132</v>
      </c>
      <c r="BU21" s="1" t="s">
        <v>128</v>
      </c>
      <c r="BV21" s="1" t="s">
        <v>129</v>
      </c>
      <c r="BW21" s="1" t="s">
        <v>129</v>
      </c>
      <c r="BX21" s="1" t="s">
        <v>163</v>
      </c>
      <c r="BY21" s="1" t="s">
        <v>139</v>
      </c>
      <c r="BZ21" s="1" t="s">
        <v>129</v>
      </c>
      <c r="CA21" s="1" t="s">
        <v>129</v>
      </c>
      <c r="CB21" s="1" t="s">
        <v>129</v>
      </c>
      <c r="CC21" s="1" t="s">
        <v>129</v>
      </c>
      <c r="CD21" s="1" t="s">
        <v>129</v>
      </c>
      <c r="CE21" s="1" t="s">
        <v>129</v>
      </c>
      <c r="CF21">
        <v>0</v>
      </c>
      <c r="CG21">
        <v>0</v>
      </c>
      <c r="CH21">
        <v>0</v>
      </c>
      <c r="CI21" s="3"/>
      <c r="CJ21" s="3"/>
      <c r="CK21" s="1" t="s">
        <v>129</v>
      </c>
      <c r="CL21" s="4"/>
      <c r="CN21" s="1" t="s">
        <v>129</v>
      </c>
      <c r="CQ21" s="1" t="s">
        <v>129</v>
      </c>
      <c r="CT21" s="1" t="s">
        <v>129</v>
      </c>
      <c r="CW21" s="1" t="s">
        <v>129</v>
      </c>
      <c r="CX21" s="1" t="s">
        <v>129</v>
      </c>
      <c r="CY21" s="1" t="s">
        <v>129</v>
      </c>
      <c r="CZ21" s="1" t="s">
        <v>129</v>
      </c>
      <c r="DA21" s="1" t="s">
        <v>129</v>
      </c>
      <c r="DB21" s="1" t="s">
        <v>129</v>
      </c>
      <c r="DC21" s="3"/>
      <c r="DD21" s="1" t="s">
        <v>129</v>
      </c>
      <c r="DE21" s="1" t="s">
        <v>129</v>
      </c>
      <c r="DF21" s="1" t="s">
        <v>129</v>
      </c>
      <c r="DG21" s="1" t="s">
        <v>129</v>
      </c>
      <c r="DH21" s="1" t="s">
        <v>129</v>
      </c>
      <c r="DI21" s="1" t="s">
        <v>129</v>
      </c>
      <c r="DJ21" s="1" t="s">
        <v>129</v>
      </c>
      <c r="DK21">
        <v>0</v>
      </c>
      <c r="DL21" s="1" t="s">
        <v>129</v>
      </c>
      <c r="DM21" s="1" t="s">
        <v>140</v>
      </c>
      <c r="DN21" s="1" t="s">
        <v>129</v>
      </c>
      <c r="DO21" s="1" t="s">
        <v>129</v>
      </c>
      <c r="DP21" s="1" t="s">
        <v>129</v>
      </c>
      <c r="DQ21" s="1" t="s">
        <v>129</v>
      </c>
      <c r="DR21" s="1" t="s">
        <v>128</v>
      </c>
      <c r="DS21" s="1" t="s">
        <v>129</v>
      </c>
      <c r="DT21" s="1" t="s">
        <v>129</v>
      </c>
      <c r="DU21" s="1" t="s">
        <v>129</v>
      </c>
      <c r="DV21" s="1" t="s">
        <v>129</v>
      </c>
      <c r="DW21" s="1" t="s">
        <v>129</v>
      </c>
      <c r="DX21" s="1" t="s">
        <v>129</v>
      </c>
      <c r="DY21" s="1" t="s">
        <v>129</v>
      </c>
      <c r="DZ21" s="1" t="s">
        <v>129</v>
      </c>
    </row>
    <row r="22" spans="2:130" x14ac:dyDescent="0.25">
      <c r="B22">
        <v>161</v>
      </c>
      <c r="C22" s="3">
        <v>40544</v>
      </c>
      <c r="D22" s="4">
        <v>0</v>
      </c>
      <c r="E22" s="1" t="s">
        <v>25</v>
      </c>
      <c r="F22" s="1" t="s">
        <v>122</v>
      </c>
      <c r="G22" s="1" t="s">
        <v>123</v>
      </c>
      <c r="H22" s="1" t="s">
        <v>161</v>
      </c>
      <c r="I22" s="1" t="s">
        <v>125</v>
      </c>
      <c r="J22" s="1" t="s">
        <v>126</v>
      </c>
      <c r="K22" s="1" t="s">
        <v>127</v>
      </c>
      <c r="L22">
        <v>1000000</v>
      </c>
      <c r="M22" s="1" t="s">
        <v>132</v>
      </c>
      <c r="N22">
        <v>1000000</v>
      </c>
      <c r="O22" s="1" t="s">
        <v>132</v>
      </c>
      <c r="P22">
        <v>0.92110000000000003</v>
      </c>
      <c r="Q22">
        <v>0.73356536220216695</v>
      </c>
      <c r="R22" s="16">
        <f>AVERAGE('FX ECB'!K94:K184)</f>
        <v>0.73356536220189505</v>
      </c>
      <c r="S22" s="16">
        <f>R22</f>
        <v>0.73356536220189505</v>
      </c>
      <c r="T22" s="16">
        <f t="shared" si="8"/>
        <v>-187534.63779810499</v>
      </c>
      <c r="U22" s="16">
        <f t="shared" si="9"/>
        <v>-187534.63779810499</v>
      </c>
      <c r="V22" s="16"/>
      <c r="W22" s="16"/>
      <c r="X22" s="16"/>
      <c r="Z22">
        <v>-187534.63779783301</v>
      </c>
      <c r="AA22">
        <v>-187534.63779783301</v>
      </c>
      <c r="AB22" s="1" t="s">
        <v>145</v>
      </c>
      <c r="AE22" s="1" t="s">
        <v>130</v>
      </c>
      <c r="AF22" s="1" t="s">
        <v>130</v>
      </c>
      <c r="AG22" s="1" t="s">
        <v>131</v>
      </c>
      <c r="AH22" s="1" t="s">
        <v>128</v>
      </c>
      <c r="AI22" s="1" t="s">
        <v>133</v>
      </c>
      <c r="AJ22" s="1" t="s">
        <v>129</v>
      </c>
      <c r="AK22" s="1" t="s">
        <v>129</v>
      </c>
      <c r="AL22" s="1" t="s">
        <v>129</v>
      </c>
      <c r="AM22" s="1" t="s">
        <v>129</v>
      </c>
      <c r="AN22" s="1" t="s">
        <v>129</v>
      </c>
      <c r="AO22" s="1" t="s">
        <v>129</v>
      </c>
      <c r="AP22" s="3">
        <v>40909</v>
      </c>
      <c r="AQ22" s="3">
        <v>40999</v>
      </c>
      <c r="AR22" s="1" t="s">
        <v>134</v>
      </c>
      <c r="AS22">
        <v>1</v>
      </c>
      <c r="AT22" s="1" t="s">
        <v>129</v>
      </c>
      <c r="AV22" s="3"/>
      <c r="AW22" s="1" t="s">
        <v>129</v>
      </c>
      <c r="AX22" s="1" t="s">
        <v>129</v>
      </c>
      <c r="AY22" s="1" t="s">
        <v>135</v>
      </c>
      <c r="AZ22" s="1" t="s">
        <v>136</v>
      </c>
      <c r="BA22">
        <v>0</v>
      </c>
      <c r="BB22">
        <v>0</v>
      </c>
      <c r="BC22" s="1" t="s">
        <v>128</v>
      </c>
      <c r="BD22">
        <v>0</v>
      </c>
      <c r="BE22">
        <v>0</v>
      </c>
      <c r="BF22" s="1" t="s">
        <v>128</v>
      </c>
      <c r="BG22">
        <v>0</v>
      </c>
      <c r="BH22">
        <v>0</v>
      </c>
      <c r="BI22" s="1" t="s">
        <v>128</v>
      </c>
      <c r="BJ22">
        <v>0</v>
      </c>
      <c r="BK22">
        <v>0</v>
      </c>
      <c r="BL22" s="1" t="s">
        <v>128</v>
      </c>
      <c r="BO22" s="1" t="s">
        <v>137</v>
      </c>
      <c r="BP22" s="1" t="s">
        <v>129</v>
      </c>
      <c r="BQ22" s="1" t="s">
        <v>129</v>
      </c>
      <c r="BT22" s="1" t="s">
        <v>132</v>
      </c>
      <c r="BU22" s="1" t="s">
        <v>128</v>
      </c>
      <c r="BV22" s="1" t="s">
        <v>129</v>
      </c>
      <c r="BW22" s="1" t="s">
        <v>129</v>
      </c>
      <c r="BX22" s="1" t="s">
        <v>164</v>
      </c>
      <c r="BY22" s="1" t="s">
        <v>139</v>
      </c>
      <c r="BZ22" s="1" t="s">
        <v>129</v>
      </c>
      <c r="CA22" s="1" t="s">
        <v>129</v>
      </c>
      <c r="CB22" s="1" t="s">
        <v>129</v>
      </c>
      <c r="CC22" s="1" t="s">
        <v>129</v>
      </c>
      <c r="CD22" s="1" t="s">
        <v>129</v>
      </c>
      <c r="CE22" s="1" t="s">
        <v>129</v>
      </c>
      <c r="CF22">
        <v>0</v>
      </c>
      <c r="CG22">
        <v>0</v>
      </c>
      <c r="CH22">
        <v>0</v>
      </c>
      <c r="CI22" s="3"/>
      <c r="CJ22" s="3"/>
      <c r="CK22" s="1" t="s">
        <v>129</v>
      </c>
      <c r="CL22" s="4"/>
      <c r="CN22" s="1" t="s">
        <v>129</v>
      </c>
      <c r="CQ22" s="1" t="s">
        <v>129</v>
      </c>
      <c r="CT22" s="1" t="s">
        <v>129</v>
      </c>
      <c r="CW22" s="1" t="s">
        <v>129</v>
      </c>
      <c r="CX22" s="1" t="s">
        <v>129</v>
      </c>
      <c r="CY22" s="1" t="s">
        <v>129</v>
      </c>
      <c r="CZ22" s="1" t="s">
        <v>129</v>
      </c>
      <c r="DA22" s="1" t="s">
        <v>129</v>
      </c>
      <c r="DB22" s="1" t="s">
        <v>129</v>
      </c>
      <c r="DC22" s="3"/>
      <c r="DD22" s="1" t="s">
        <v>129</v>
      </c>
      <c r="DE22" s="1" t="s">
        <v>129</v>
      </c>
      <c r="DF22" s="1" t="s">
        <v>129</v>
      </c>
      <c r="DG22" s="1" t="s">
        <v>129</v>
      </c>
      <c r="DH22" s="1" t="s">
        <v>129</v>
      </c>
      <c r="DI22" s="1" t="s">
        <v>129</v>
      </c>
      <c r="DJ22" s="1" t="s">
        <v>129</v>
      </c>
      <c r="DK22">
        <v>0</v>
      </c>
      <c r="DL22" s="1" t="s">
        <v>129</v>
      </c>
      <c r="DM22" s="1" t="s">
        <v>140</v>
      </c>
      <c r="DN22" s="1" t="s">
        <v>129</v>
      </c>
      <c r="DO22" s="1" t="s">
        <v>129</v>
      </c>
      <c r="DP22" s="1" t="s">
        <v>129</v>
      </c>
      <c r="DQ22" s="1" t="s">
        <v>129</v>
      </c>
      <c r="DR22" s="1" t="s">
        <v>128</v>
      </c>
      <c r="DS22" s="1" t="s">
        <v>129</v>
      </c>
      <c r="DT22" s="1" t="s">
        <v>129</v>
      </c>
      <c r="DU22" s="1" t="s">
        <v>129</v>
      </c>
      <c r="DV22" s="1" t="s">
        <v>129</v>
      </c>
      <c r="DW22" s="1" t="s">
        <v>129</v>
      </c>
      <c r="DX22" s="1" t="s">
        <v>129</v>
      </c>
      <c r="DY22" s="1" t="s">
        <v>129</v>
      </c>
      <c r="DZ22" s="1" t="s">
        <v>129</v>
      </c>
    </row>
    <row r="23" spans="2:130" x14ac:dyDescent="0.25">
      <c r="B23">
        <v>163</v>
      </c>
      <c r="C23" s="3">
        <v>40544</v>
      </c>
      <c r="D23" s="4">
        <v>0</v>
      </c>
      <c r="E23" s="1" t="s">
        <v>25</v>
      </c>
      <c r="F23" s="1" t="s">
        <v>122</v>
      </c>
      <c r="G23" s="1" t="s">
        <v>123</v>
      </c>
      <c r="H23" s="1" t="s">
        <v>165</v>
      </c>
      <c r="I23" s="1" t="s">
        <v>125</v>
      </c>
      <c r="J23" s="1" t="s">
        <v>126</v>
      </c>
      <c r="K23" s="1" t="s">
        <v>127</v>
      </c>
      <c r="L23">
        <v>1000000</v>
      </c>
      <c r="M23" s="1" t="s">
        <v>128</v>
      </c>
      <c r="N23">
        <v>1000000</v>
      </c>
      <c r="O23" s="1" t="s">
        <v>128</v>
      </c>
      <c r="P23">
        <v>8.5420999999999996</v>
      </c>
      <c r="Q23">
        <v>0</v>
      </c>
      <c r="R23" s="16">
        <f>AVERAGE('FX Hist ECB'!L2:L31)</f>
        <v>9.1170473684210531</v>
      </c>
      <c r="S23" s="16"/>
      <c r="T23" s="16">
        <v>0</v>
      </c>
      <c r="U23" s="16">
        <v>0</v>
      </c>
      <c r="V23" s="16">
        <v>0</v>
      </c>
      <c r="W23" s="16">
        <f>(R23-P23)*N23</f>
        <v>574947.36842105351</v>
      </c>
      <c r="X23" s="16">
        <f>W23*'FX Hist ECB'!$N$35</f>
        <v>490445.84627701843</v>
      </c>
      <c r="Z23">
        <v>0</v>
      </c>
      <c r="AA23">
        <v>0</v>
      </c>
      <c r="AB23" s="1" t="s">
        <v>129</v>
      </c>
      <c r="AE23" s="1" t="s">
        <v>130</v>
      </c>
      <c r="AF23" s="1" t="s">
        <v>130</v>
      </c>
      <c r="AG23" s="1" t="s">
        <v>131</v>
      </c>
      <c r="AH23" s="1" t="s">
        <v>166</v>
      </c>
      <c r="AI23" s="1" t="s">
        <v>133</v>
      </c>
      <c r="AJ23" s="1" t="s">
        <v>129</v>
      </c>
      <c r="AK23" s="1" t="s">
        <v>129</v>
      </c>
      <c r="AL23" s="1" t="s">
        <v>129</v>
      </c>
      <c r="AM23" s="1" t="s">
        <v>129</v>
      </c>
      <c r="AN23" s="1" t="s">
        <v>129</v>
      </c>
      <c r="AO23" s="1" t="s">
        <v>129</v>
      </c>
      <c r="AP23" s="3">
        <v>40695</v>
      </c>
      <c r="AQ23" s="3">
        <v>40724</v>
      </c>
      <c r="AR23" s="1" t="s">
        <v>134</v>
      </c>
      <c r="AS23">
        <v>1</v>
      </c>
      <c r="AT23" s="1" t="s">
        <v>129</v>
      </c>
      <c r="AV23" s="3"/>
      <c r="AW23" s="1" t="s">
        <v>129</v>
      </c>
      <c r="AX23" s="1" t="s">
        <v>129</v>
      </c>
      <c r="AY23" s="1" t="s">
        <v>135</v>
      </c>
      <c r="AZ23" s="1" t="s">
        <v>136</v>
      </c>
      <c r="BA23">
        <v>0</v>
      </c>
      <c r="BB23">
        <v>0</v>
      </c>
      <c r="BC23" s="1" t="s">
        <v>166</v>
      </c>
      <c r="BD23">
        <v>0</v>
      </c>
      <c r="BE23">
        <v>0</v>
      </c>
      <c r="BF23" s="1" t="s">
        <v>166</v>
      </c>
      <c r="BG23">
        <v>0</v>
      </c>
      <c r="BH23">
        <v>0</v>
      </c>
      <c r="BI23" s="1" t="s">
        <v>166</v>
      </c>
      <c r="BJ23">
        <v>0</v>
      </c>
      <c r="BK23">
        <v>0</v>
      </c>
      <c r="BL23" s="1" t="s">
        <v>166</v>
      </c>
      <c r="BO23" s="1" t="s">
        <v>137</v>
      </c>
      <c r="BP23" s="1" t="s">
        <v>129</v>
      </c>
      <c r="BQ23" s="1" t="s">
        <v>129</v>
      </c>
      <c r="BT23" s="1" t="s">
        <v>128</v>
      </c>
      <c r="BU23" s="1" t="s">
        <v>166</v>
      </c>
      <c r="BV23" s="1" t="s">
        <v>129</v>
      </c>
      <c r="BW23" s="1" t="s">
        <v>129</v>
      </c>
      <c r="BX23" s="1" t="s">
        <v>167</v>
      </c>
      <c r="BY23" s="1" t="s">
        <v>139</v>
      </c>
      <c r="BZ23" s="1" t="s">
        <v>129</v>
      </c>
      <c r="CA23" s="1" t="s">
        <v>129</v>
      </c>
      <c r="CB23" s="1" t="s">
        <v>129</v>
      </c>
      <c r="CC23" s="1" t="s">
        <v>129</v>
      </c>
      <c r="CD23" s="1" t="s">
        <v>129</v>
      </c>
      <c r="CE23" s="1" t="s">
        <v>129</v>
      </c>
      <c r="CF23">
        <v>0</v>
      </c>
      <c r="CG23">
        <v>0</v>
      </c>
      <c r="CH23">
        <v>0</v>
      </c>
      <c r="CI23" s="3"/>
      <c r="CJ23" s="3"/>
      <c r="CK23" s="1" t="s">
        <v>129</v>
      </c>
      <c r="CL23" s="4"/>
      <c r="CN23" s="1" t="s">
        <v>129</v>
      </c>
      <c r="CQ23" s="1" t="s">
        <v>129</v>
      </c>
      <c r="CT23" s="1" t="s">
        <v>129</v>
      </c>
      <c r="CW23" s="1" t="s">
        <v>129</v>
      </c>
      <c r="CX23" s="1" t="s">
        <v>129</v>
      </c>
      <c r="CY23" s="1" t="s">
        <v>129</v>
      </c>
      <c r="CZ23" s="1" t="s">
        <v>129</v>
      </c>
      <c r="DA23" s="1" t="s">
        <v>129</v>
      </c>
      <c r="DB23" s="1" t="s">
        <v>129</v>
      </c>
      <c r="DC23" s="3"/>
      <c r="DD23" s="1" t="s">
        <v>129</v>
      </c>
      <c r="DE23" s="1" t="s">
        <v>129</v>
      </c>
      <c r="DF23" s="1" t="s">
        <v>129</v>
      </c>
      <c r="DG23" s="1" t="s">
        <v>129</v>
      </c>
      <c r="DH23" s="1" t="s">
        <v>129</v>
      </c>
      <c r="DI23" s="1" t="s">
        <v>129</v>
      </c>
      <c r="DJ23" s="1" t="s">
        <v>129</v>
      </c>
      <c r="DK23">
        <v>0</v>
      </c>
      <c r="DL23" s="1" t="s">
        <v>129</v>
      </c>
      <c r="DM23" s="1" t="s">
        <v>140</v>
      </c>
      <c r="DN23" s="1" t="s">
        <v>129</v>
      </c>
      <c r="DO23" s="1" t="s">
        <v>129</v>
      </c>
      <c r="DP23" s="1" t="s">
        <v>129</v>
      </c>
      <c r="DQ23" s="1" t="s">
        <v>129</v>
      </c>
      <c r="DR23" s="1" t="s">
        <v>166</v>
      </c>
      <c r="DS23" s="1" t="s">
        <v>129</v>
      </c>
      <c r="DT23" s="1" t="s">
        <v>129</v>
      </c>
      <c r="DU23" s="1" t="s">
        <v>129</v>
      </c>
      <c r="DV23" s="1" t="s">
        <v>129</v>
      </c>
      <c r="DW23" s="1" t="s">
        <v>129</v>
      </c>
      <c r="DX23" s="1" t="s">
        <v>129</v>
      </c>
      <c r="DY23" s="1" t="s">
        <v>129</v>
      </c>
      <c r="DZ23" s="1" t="s">
        <v>129</v>
      </c>
    </row>
    <row r="24" spans="2:130" x14ac:dyDescent="0.25">
      <c r="B24">
        <v>165</v>
      </c>
      <c r="C24" s="3">
        <v>40544</v>
      </c>
      <c r="D24" s="4">
        <v>0</v>
      </c>
      <c r="E24" s="1" t="s">
        <v>25</v>
      </c>
      <c r="F24" s="1" t="s">
        <v>122</v>
      </c>
      <c r="G24" s="1" t="s">
        <v>123</v>
      </c>
      <c r="H24" s="1" t="s">
        <v>165</v>
      </c>
      <c r="I24" s="1" t="s">
        <v>125</v>
      </c>
      <c r="J24" s="1" t="s">
        <v>126</v>
      </c>
      <c r="K24" s="1" t="s">
        <v>141</v>
      </c>
      <c r="L24">
        <v>-1000000</v>
      </c>
      <c r="M24" s="1" t="s">
        <v>128</v>
      </c>
      <c r="N24">
        <v>-1000000</v>
      </c>
      <c r="O24" s="1" t="s">
        <v>128</v>
      </c>
      <c r="P24">
        <v>8.5620999999999992</v>
      </c>
      <c r="Q24">
        <v>0</v>
      </c>
      <c r="R24" s="16">
        <f>AVERAGE('FX Hist ECB'!L2:L31)</f>
        <v>9.1170473684210531</v>
      </c>
      <c r="S24" s="16"/>
      <c r="T24" s="16">
        <v>0</v>
      </c>
      <c r="U24" s="16">
        <v>0</v>
      </c>
      <c r="V24" s="16">
        <v>0</v>
      </c>
      <c r="W24" s="16">
        <f t="shared" ref="W24:W25" si="10">(R24-P24)*N24</f>
        <v>-554947.36842105398</v>
      </c>
      <c r="X24" s="16">
        <f>W24*'FX Hist ECB'!$N$35</f>
        <v>-473385.29871337302</v>
      </c>
      <c r="Z24">
        <v>0</v>
      </c>
      <c r="AA24">
        <v>0</v>
      </c>
      <c r="AB24" s="1" t="s">
        <v>129</v>
      </c>
      <c r="AE24" s="1" t="s">
        <v>130</v>
      </c>
      <c r="AF24" s="1" t="s">
        <v>130</v>
      </c>
      <c r="AG24" s="1" t="s">
        <v>131</v>
      </c>
      <c r="AH24" s="1" t="s">
        <v>166</v>
      </c>
      <c r="AI24" s="1" t="s">
        <v>133</v>
      </c>
      <c r="AJ24" s="1" t="s">
        <v>129</v>
      </c>
      <c r="AK24" s="1" t="s">
        <v>129</v>
      </c>
      <c r="AL24" s="1" t="s">
        <v>129</v>
      </c>
      <c r="AM24" s="1" t="s">
        <v>129</v>
      </c>
      <c r="AN24" s="1" t="s">
        <v>129</v>
      </c>
      <c r="AO24" s="1" t="s">
        <v>129</v>
      </c>
      <c r="AP24" s="3">
        <v>40695</v>
      </c>
      <c r="AQ24" s="3">
        <v>40724</v>
      </c>
      <c r="AR24" s="1" t="s">
        <v>134</v>
      </c>
      <c r="AS24">
        <v>1</v>
      </c>
      <c r="AT24" s="1" t="s">
        <v>129</v>
      </c>
      <c r="AV24" s="3"/>
      <c r="AW24" s="1" t="s">
        <v>129</v>
      </c>
      <c r="AX24" s="1" t="s">
        <v>129</v>
      </c>
      <c r="AY24" s="1" t="s">
        <v>135</v>
      </c>
      <c r="AZ24" s="1" t="s">
        <v>136</v>
      </c>
      <c r="BA24">
        <v>0</v>
      </c>
      <c r="BB24">
        <v>0</v>
      </c>
      <c r="BC24" s="1" t="s">
        <v>166</v>
      </c>
      <c r="BD24">
        <v>0</v>
      </c>
      <c r="BE24">
        <v>0</v>
      </c>
      <c r="BF24" s="1" t="s">
        <v>166</v>
      </c>
      <c r="BG24">
        <v>0</v>
      </c>
      <c r="BH24">
        <v>0</v>
      </c>
      <c r="BI24" s="1" t="s">
        <v>166</v>
      </c>
      <c r="BJ24">
        <v>0</v>
      </c>
      <c r="BK24">
        <v>0</v>
      </c>
      <c r="BL24" s="1" t="s">
        <v>166</v>
      </c>
      <c r="BO24" s="1" t="s">
        <v>137</v>
      </c>
      <c r="BP24" s="1" t="s">
        <v>129</v>
      </c>
      <c r="BQ24" s="1" t="s">
        <v>129</v>
      </c>
      <c r="BT24" s="1" t="s">
        <v>128</v>
      </c>
      <c r="BU24" s="1" t="s">
        <v>166</v>
      </c>
      <c r="BV24" s="1" t="s">
        <v>129</v>
      </c>
      <c r="BW24" s="1" t="s">
        <v>129</v>
      </c>
      <c r="BX24" s="1" t="s">
        <v>168</v>
      </c>
      <c r="BY24" s="1" t="s">
        <v>139</v>
      </c>
      <c r="BZ24" s="1" t="s">
        <v>129</v>
      </c>
      <c r="CA24" s="1" t="s">
        <v>129</v>
      </c>
      <c r="CB24" s="1" t="s">
        <v>129</v>
      </c>
      <c r="CC24" s="1" t="s">
        <v>129</v>
      </c>
      <c r="CD24" s="1" t="s">
        <v>129</v>
      </c>
      <c r="CE24" s="1" t="s">
        <v>129</v>
      </c>
      <c r="CF24">
        <v>0</v>
      </c>
      <c r="CG24">
        <v>0</v>
      </c>
      <c r="CH24">
        <v>0</v>
      </c>
      <c r="CI24" s="3"/>
      <c r="CJ24" s="3"/>
      <c r="CK24" s="1" t="s">
        <v>129</v>
      </c>
      <c r="CL24" s="4"/>
      <c r="CN24" s="1" t="s">
        <v>129</v>
      </c>
      <c r="CQ24" s="1" t="s">
        <v>129</v>
      </c>
      <c r="CT24" s="1" t="s">
        <v>129</v>
      </c>
      <c r="CW24" s="1" t="s">
        <v>129</v>
      </c>
      <c r="CX24" s="1" t="s">
        <v>129</v>
      </c>
      <c r="CY24" s="1" t="s">
        <v>129</v>
      </c>
      <c r="CZ24" s="1" t="s">
        <v>129</v>
      </c>
      <c r="DA24" s="1" t="s">
        <v>129</v>
      </c>
      <c r="DB24" s="1" t="s">
        <v>129</v>
      </c>
      <c r="DC24" s="3"/>
      <c r="DD24" s="1" t="s">
        <v>129</v>
      </c>
      <c r="DE24" s="1" t="s">
        <v>129</v>
      </c>
      <c r="DF24" s="1" t="s">
        <v>129</v>
      </c>
      <c r="DG24" s="1" t="s">
        <v>129</v>
      </c>
      <c r="DH24" s="1" t="s">
        <v>129</v>
      </c>
      <c r="DI24" s="1" t="s">
        <v>129</v>
      </c>
      <c r="DJ24" s="1" t="s">
        <v>129</v>
      </c>
      <c r="DK24">
        <v>0</v>
      </c>
      <c r="DL24" s="1" t="s">
        <v>129</v>
      </c>
      <c r="DM24" s="1" t="s">
        <v>140</v>
      </c>
      <c r="DN24" s="1" t="s">
        <v>129</v>
      </c>
      <c r="DO24" s="1" t="s">
        <v>129</v>
      </c>
      <c r="DP24" s="1" t="s">
        <v>129</v>
      </c>
      <c r="DQ24" s="1" t="s">
        <v>129</v>
      </c>
      <c r="DR24" s="1" t="s">
        <v>166</v>
      </c>
      <c r="DS24" s="1" t="s">
        <v>129</v>
      </c>
      <c r="DT24" s="1" t="s">
        <v>129</v>
      </c>
      <c r="DU24" s="1" t="s">
        <v>129</v>
      </c>
      <c r="DV24" s="1" t="s">
        <v>129</v>
      </c>
      <c r="DW24" s="1" t="s">
        <v>129</v>
      </c>
      <c r="DX24" s="1" t="s">
        <v>129</v>
      </c>
      <c r="DY24" s="1" t="s">
        <v>129</v>
      </c>
      <c r="DZ24" s="1" t="s">
        <v>129</v>
      </c>
    </row>
    <row r="25" spans="2:130" x14ac:dyDescent="0.25">
      <c r="B25">
        <v>167</v>
      </c>
      <c r="C25" s="3">
        <v>40544</v>
      </c>
      <c r="D25" s="4">
        <v>0</v>
      </c>
      <c r="E25" s="1" t="s">
        <v>25</v>
      </c>
      <c r="F25" s="1" t="s">
        <v>122</v>
      </c>
      <c r="G25" s="1" t="s">
        <v>123</v>
      </c>
      <c r="H25" s="1" t="s">
        <v>165</v>
      </c>
      <c r="I25" s="1" t="s">
        <v>125</v>
      </c>
      <c r="J25" s="1" t="s">
        <v>126</v>
      </c>
      <c r="K25" s="1" t="s">
        <v>127</v>
      </c>
      <c r="L25">
        <v>1000000</v>
      </c>
      <c r="M25" s="1" t="s">
        <v>128</v>
      </c>
      <c r="N25">
        <v>1000000</v>
      </c>
      <c r="O25" s="1" t="s">
        <v>128</v>
      </c>
      <c r="P25">
        <v>9.0123999999999995</v>
      </c>
      <c r="Q25">
        <v>0</v>
      </c>
      <c r="R25" s="16">
        <f>AVERAGE('FX Hist ECB'!L2:L31)</f>
        <v>9.1170473684210531</v>
      </c>
      <c r="S25" s="16"/>
      <c r="T25" s="16">
        <v>0</v>
      </c>
      <c r="U25" s="16">
        <v>0</v>
      </c>
      <c r="V25" s="16">
        <v>0</v>
      </c>
      <c r="W25" s="16">
        <f t="shared" si="10"/>
        <v>104647.3684210536</v>
      </c>
      <c r="X25" s="16">
        <f>W25*'FX Hist ECB'!$N$35</f>
        <v>89267.070317887526</v>
      </c>
      <c r="Z25">
        <v>0</v>
      </c>
      <c r="AA25">
        <v>0</v>
      </c>
      <c r="AB25" s="1" t="s">
        <v>129</v>
      </c>
      <c r="AE25" s="1" t="s">
        <v>130</v>
      </c>
      <c r="AF25" s="1" t="s">
        <v>130</v>
      </c>
      <c r="AG25" s="1" t="s">
        <v>131</v>
      </c>
      <c r="AH25" s="1" t="s">
        <v>166</v>
      </c>
      <c r="AI25" s="1" t="s">
        <v>133</v>
      </c>
      <c r="AJ25" s="1" t="s">
        <v>129</v>
      </c>
      <c r="AK25" s="1" t="s">
        <v>129</v>
      </c>
      <c r="AL25" s="1" t="s">
        <v>129</v>
      </c>
      <c r="AM25" s="1" t="s">
        <v>129</v>
      </c>
      <c r="AN25" s="1" t="s">
        <v>129</v>
      </c>
      <c r="AO25" s="1" t="s">
        <v>129</v>
      </c>
      <c r="AP25" s="3">
        <v>40695</v>
      </c>
      <c r="AQ25" s="3">
        <v>40724</v>
      </c>
      <c r="AR25" s="1" t="s">
        <v>134</v>
      </c>
      <c r="AS25">
        <v>1</v>
      </c>
      <c r="AT25" s="1" t="s">
        <v>129</v>
      </c>
      <c r="AV25" s="3"/>
      <c r="AW25" s="1" t="s">
        <v>129</v>
      </c>
      <c r="AX25" s="1" t="s">
        <v>129</v>
      </c>
      <c r="AY25" s="1" t="s">
        <v>135</v>
      </c>
      <c r="AZ25" s="1" t="s">
        <v>136</v>
      </c>
      <c r="BA25">
        <v>0</v>
      </c>
      <c r="BB25">
        <v>0</v>
      </c>
      <c r="BC25" s="1" t="s">
        <v>166</v>
      </c>
      <c r="BD25">
        <v>0</v>
      </c>
      <c r="BE25">
        <v>0</v>
      </c>
      <c r="BF25" s="1" t="s">
        <v>166</v>
      </c>
      <c r="BG25">
        <v>0</v>
      </c>
      <c r="BH25">
        <v>0</v>
      </c>
      <c r="BI25" s="1" t="s">
        <v>166</v>
      </c>
      <c r="BJ25">
        <v>0</v>
      </c>
      <c r="BK25">
        <v>0</v>
      </c>
      <c r="BL25" s="1" t="s">
        <v>166</v>
      </c>
      <c r="BO25" s="1" t="s">
        <v>137</v>
      </c>
      <c r="BP25" s="1" t="s">
        <v>129</v>
      </c>
      <c r="BQ25" s="1" t="s">
        <v>129</v>
      </c>
      <c r="BT25" s="1" t="s">
        <v>128</v>
      </c>
      <c r="BU25" s="1" t="s">
        <v>166</v>
      </c>
      <c r="BV25" s="1" t="s">
        <v>129</v>
      </c>
      <c r="BW25" s="1" t="s">
        <v>129</v>
      </c>
      <c r="BX25" s="1" t="s">
        <v>169</v>
      </c>
      <c r="BY25" s="1" t="s">
        <v>139</v>
      </c>
      <c r="BZ25" s="1" t="s">
        <v>129</v>
      </c>
      <c r="CA25" s="1" t="s">
        <v>129</v>
      </c>
      <c r="CB25" s="1" t="s">
        <v>129</v>
      </c>
      <c r="CC25" s="1" t="s">
        <v>129</v>
      </c>
      <c r="CD25" s="1" t="s">
        <v>129</v>
      </c>
      <c r="CE25" s="1" t="s">
        <v>129</v>
      </c>
      <c r="CF25">
        <v>0</v>
      </c>
      <c r="CG25">
        <v>0</v>
      </c>
      <c r="CH25">
        <v>0</v>
      </c>
      <c r="CI25" s="3"/>
      <c r="CJ25" s="3"/>
      <c r="CK25" s="1" t="s">
        <v>129</v>
      </c>
      <c r="CL25" s="4"/>
      <c r="CN25" s="1" t="s">
        <v>129</v>
      </c>
      <c r="CQ25" s="1" t="s">
        <v>129</v>
      </c>
      <c r="CT25" s="1" t="s">
        <v>129</v>
      </c>
      <c r="CW25" s="1" t="s">
        <v>129</v>
      </c>
      <c r="CX25" s="1" t="s">
        <v>129</v>
      </c>
      <c r="CY25" s="1" t="s">
        <v>129</v>
      </c>
      <c r="CZ25" s="1" t="s">
        <v>129</v>
      </c>
      <c r="DA25" s="1" t="s">
        <v>129</v>
      </c>
      <c r="DB25" s="1" t="s">
        <v>129</v>
      </c>
      <c r="DC25" s="3"/>
      <c r="DD25" s="1" t="s">
        <v>129</v>
      </c>
      <c r="DE25" s="1" t="s">
        <v>129</v>
      </c>
      <c r="DF25" s="1" t="s">
        <v>129</v>
      </c>
      <c r="DG25" s="1" t="s">
        <v>129</v>
      </c>
      <c r="DH25" s="1" t="s">
        <v>129</v>
      </c>
      <c r="DI25" s="1" t="s">
        <v>129</v>
      </c>
      <c r="DJ25" s="1" t="s">
        <v>129</v>
      </c>
      <c r="DK25">
        <v>0</v>
      </c>
      <c r="DL25" s="1" t="s">
        <v>129</v>
      </c>
      <c r="DM25" s="1" t="s">
        <v>140</v>
      </c>
      <c r="DN25" s="1" t="s">
        <v>129</v>
      </c>
      <c r="DO25" s="1" t="s">
        <v>129</v>
      </c>
      <c r="DP25" s="1" t="s">
        <v>129</v>
      </c>
      <c r="DQ25" s="1" t="s">
        <v>129</v>
      </c>
      <c r="DR25" s="1" t="s">
        <v>166</v>
      </c>
      <c r="DS25" s="1" t="s">
        <v>129</v>
      </c>
      <c r="DT25" s="1" t="s">
        <v>129</v>
      </c>
      <c r="DU25" s="1" t="s">
        <v>129</v>
      </c>
      <c r="DV25" s="1" t="s">
        <v>129</v>
      </c>
      <c r="DW25" s="1" t="s">
        <v>129</v>
      </c>
      <c r="DX25" s="1" t="s">
        <v>129</v>
      </c>
      <c r="DY25" s="1" t="s">
        <v>129</v>
      </c>
      <c r="DZ25" s="1" t="s">
        <v>129</v>
      </c>
    </row>
    <row r="26" spans="2:130" x14ac:dyDescent="0.25">
      <c r="B26">
        <v>169</v>
      </c>
      <c r="C26" s="3">
        <v>40544</v>
      </c>
      <c r="D26" s="4">
        <v>0</v>
      </c>
      <c r="E26" s="1" t="s">
        <v>25</v>
      </c>
      <c r="F26" s="1" t="s">
        <v>122</v>
      </c>
      <c r="G26" s="1" t="s">
        <v>123</v>
      </c>
      <c r="H26" s="1" t="s">
        <v>170</v>
      </c>
      <c r="I26" s="1" t="s">
        <v>125</v>
      </c>
      <c r="J26" s="1" t="s">
        <v>126</v>
      </c>
      <c r="K26" s="1" t="s">
        <v>127</v>
      </c>
      <c r="L26">
        <v>1000000</v>
      </c>
      <c r="M26" s="1" t="s">
        <v>128</v>
      </c>
      <c r="N26">
        <v>1000000</v>
      </c>
      <c r="O26" s="1" t="s">
        <v>128</v>
      </c>
      <c r="P26">
        <v>8.5420999999999996</v>
      </c>
      <c r="Q26">
        <v>1.00095714107165</v>
      </c>
      <c r="R26" s="16">
        <f>AVERAGE('FX ECB'!L5:L93)</f>
        <v>9.0768135688205085</v>
      </c>
      <c r="S26" s="16">
        <f>R26/'FX ECB'!$L$96</f>
        <v>1.0009571410715565</v>
      </c>
      <c r="T26" s="16">
        <f>(R26-P26)*L26</f>
        <v>534713.5688205089</v>
      </c>
      <c r="U26" s="16">
        <f>T26/'FX ECB'!$L$96</f>
        <v>58966.217723946895</v>
      </c>
      <c r="V26" s="16">
        <f>T26*'FX ECB'!G96</f>
        <v>457823.51478012564</v>
      </c>
      <c r="W26" s="16"/>
      <c r="X26" s="16"/>
      <c r="Z26">
        <v>58966.217723959002</v>
      </c>
      <c r="AA26">
        <v>58966.217723959002</v>
      </c>
      <c r="AB26" s="1" t="s">
        <v>145</v>
      </c>
      <c r="AE26" s="1" t="s">
        <v>130</v>
      </c>
      <c r="AF26" s="1" t="s">
        <v>130</v>
      </c>
      <c r="AG26" s="1" t="s">
        <v>131</v>
      </c>
      <c r="AH26" s="1" t="s">
        <v>166</v>
      </c>
      <c r="AI26" s="1" t="s">
        <v>133</v>
      </c>
      <c r="AJ26" s="1" t="s">
        <v>129</v>
      </c>
      <c r="AK26" s="1" t="s">
        <v>129</v>
      </c>
      <c r="AL26" s="1" t="s">
        <v>129</v>
      </c>
      <c r="AM26" s="1" t="s">
        <v>129</v>
      </c>
      <c r="AN26" s="1" t="s">
        <v>129</v>
      </c>
      <c r="AO26" s="1" t="s">
        <v>129</v>
      </c>
      <c r="AP26" s="3">
        <v>40817</v>
      </c>
      <c r="AQ26" s="3">
        <v>40908</v>
      </c>
      <c r="AR26" s="1" t="s">
        <v>134</v>
      </c>
      <c r="AS26">
        <v>1</v>
      </c>
      <c r="AT26" s="1" t="s">
        <v>129</v>
      </c>
      <c r="AV26" s="3"/>
      <c r="AW26" s="1" t="s">
        <v>129</v>
      </c>
      <c r="AX26" s="1" t="s">
        <v>129</v>
      </c>
      <c r="AY26" s="1" t="s">
        <v>135</v>
      </c>
      <c r="AZ26" s="1" t="s">
        <v>136</v>
      </c>
      <c r="BA26">
        <v>0</v>
      </c>
      <c r="BB26">
        <v>0</v>
      </c>
      <c r="BC26" s="1" t="s">
        <v>166</v>
      </c>
      <c r="BD26">
        <v>0</v>
      </c>
      <c r="BE26">
        <v>0</v>
      </c>
      <c r="BF26" s="1" t="s">
        <v>166</v>
      </c>
      <c r="BG26">
        <v>0</v>
      </c>
      <c r="BH26">
        <v>0</v>
      </c>
      <c r="BI26" s="1" t="s">
        <v>166</v>
      </c>
      <c r="BJ26">
        <v>0</v>
      </c>
      <c r="BK26">
        <v>0</v>
      </c>
      <c r="BL26" s="1" t="s">
        <v>166</v>
      </c>
      <c r="BO26" s="1" t="s">
        <v>137</v>
      </c>
      <c r="BP26" s="1" t="s">
        <v>129</v>
      </c>
      <c r="BQ26" s="1" t="s">
        <v>129</v>
      </c>
      <c r="BT26" s="1" t="s">
        <v>128</v>
      </c>
      <c r="BU26" s="1" t="s">
        <v>166</v>
      </c>
      <c r="BV26" s="1" t="s">
        <v>129</v>
      </c>
      <c r="BW26" s="1" t="s">
        <v>129</v>
      </c>
      <c r="BX26" s="1" t="s">
        <v>171</v>
      </c>
      <c r="BY26" s="1" t="s">
        <v>139</v>
      </c>
      <c r="BZ26" s="1" t="s">
        <v>129</v>
      </c>
      <c r="CA26" s="1" t="s">
        <v>129</v>
      </c>
      <c r="CB26" s="1" t="s">
        <v>129</v>
      </c>
      <c r="CC26" s="1" t="s">
        <v>129</v>
      </c>
      <c r="CD26" s="1" t="s">
        <v>129</v>
      </c>
      <c r="CE26" s="1" t="s">
        <v>129</v>
      </c>
      <c r="CF26">
        <v>0</v>
      </c>
      <c r="CG26">
        <v>0</v>
      </c>
      <c r="CH26">
        <v>0</v>
      </c>
      <c r="CI26" s="3"/>
      <c r="CJ26" s="3"/>
      <c r="CK26" s="1" t="s">
        <v>129</v>
      </c>
      <c r="CL26" s="4"/>
      <c r="CN26" s="1" t="s">
        <v>129</v>
      </c>
      <c r="CQ26" s="1" t="s">
        <v>129</v>
      </c>
      <c r="CT26" s="1" t="s">
        <v>129</v>
      </c>
      <c r="CW26" s="1" t="s">
        <v>129</v>
      </c>
      <c r="CX26" s="1" t="s">
        <v>129</v>
      </c>
      <c r="CY26" s="1" t="s">
        <v>129</v>
      </c>
      <c r="CZ26" s="1" t="s">
        <v>129</v>
      </c>
      <c r="DA26" s="1" t="s">
        <v>129</v>
      </c>
      <c r="DB26" s="1" t="s">
        <v>129</v>
      </c>
      <c r="DC26" s="3"/>
      <c r="DD26" s="1" t="s">
        <v>129</v>
      </c>
      <c r="DE26" s="1" t="s">
        <v>129</v>
      </c>
      <c r="DF26" s="1" t="s">
        <v>129</v>
      </c>
      <c r="DG26" s="1" t="s">
        <v>129</v>
      </c>
      <c r="DH26" s="1" t="s">
        <v>129</v>
      </c>
      <c r="DI26" s="1" t="s">
        <v>129</v>
      </c>
      <c r="DJ26" s="1" t="s">
        <v>129</v>
      </c>
      <c r="DK26">
        <v>0</v>
      </c>
      <c r="DL26" s="1" t="s">
        <v>129</v>
      </c>
      <c r="DM26" s="1" t="s">
        <v>140</v>
      </c>
      <c r="DN26" s="1" t="s">
        <v>129</v>
      </c>
      <c r="DO26" s="1" t="s">
        <v>129</v>
      </c>
      <c r="DP26" s="1" t="s">
        <v>129</v>
      </c>
      <c r="DQ26" s="1" t="s">
        <v>129</v>
      </c>
      <c r="DR26" s="1" t="s">
        <v>166</v>
      </c>
      <c r="DS26" s="1" t="s">
        <v>129</v>
      </c>
      <c r="DT26" s="1" t="s">
        <v>129</v>
      </c>
      <c r="DU26" s="1" t="s">
        <v>129</v>
      </c>
      <c r="DV26" s="1" t="s">
        <v>129</v>
      </c>
      <c r="DW26" s="1" t="s">
        <v>129</v>
      </c>
      <c r="DX26" s="1" t="s">
        <v>129</v>
      </c>
      <c r="DY26" s="1" t="s">
        <v>129</v>
      </c>
      <c r="DZ26" s="1" t="s">
        <v>129</v>
      </c>
    </row>
    <row r="27" spans="2:130" x14ac:dyDescent="0.25">
      <c r="B27">
        <v>171</v>
      </c>
      <c r="C27" s="3">
        <v>40544</v>
      </c>
      <c r="D27" s="4">
        <v>0</v>
      </c>
      <c r="E27" s="1" t="s">
        <v>25</v>
      </c>
      <c r="F27" s="1" t="s">
        <v>122</v>
      </c>
      <c r="G27" s="1" t="s">
        <v>123</v>
      </c>
      <c r="H27" s="1" t="s">
        <v>170</v>
      </c>
      <c r="I27" s="1" t="s">
        <v>125</v>
      </c>
      <c r="J27" s="1" t="s">
        <v>126</v>
      </c>
      <c r="K27" s="1" t="s">
        <v>141</v>
      </c>
      <c r="L27">
        <v>-1000000</v>
      </c>
      <c r="M27" s="1" t="s">
        <v>128</v>
      </c>
      <c r="N27">
        <v>-1000000</v>
      </c>
      <c r="O27" s="1" t="s">
        <v>128</v>
      </c>
      <c r="P27">
        <v>8.5620999999999992</v>
      </c>
      <c r="Q27">
        <v>1.00095714107165</v>
      </c>
      <c r="R27" s="16">
        <f>AVERAGE('FX ECB'!L5:L93)</f>
        <v>9.0768135688205085</v>
      </c>
      <c r="S27" s="16">
        <f>R27/'FX ECB'!$L$96</f>
        <v>1.0009571410715565</v>
      </c>
      <c r="T27" s="16">
        <f t="shared" ref="T27:T30" si="11">(R27-P27)*L27</f>
        <v>-514713.56882050936</v>
      </c>
      <c r="U27" s="16">
        <f>T27/'FX ECB'!$L$96</f>
        <v>-56760.692330079837</v>
      </c>
      <c r="V27" s="16">
        <f>T27*'FX ECB'!G96</f>
        <v>-440699.44905686373</v>
      </c>
      <c r="W27" s="16"/>
      <c r="X27" s="16"/>
      <c r="Z27">
        <v>-56760.692330091602</v>
      </c>
      <c r="AA27">
        <v>-56760.692330091602</v>
      </c>
      <c r="AB27" s="1" t="s">
        <v>145</v>
      </c>
      <c r="AE27" s="1" t="s">
        <v>130</v>
      </c>
      <c r="AF27" s="1" t="s">
        <v>130</v>
      </c>
      <c r="AG27" s="1" t="s">
        <v>131</v>
      </c>
      <c r="AH27" s="1" t="s">
        <v>166</v>
      </c>
      <c r="AI27" s="1" t="s">
        <v>133</v>
      </c>
      <c r="AJ27" s="1" t="s">
        <v>129</v>
      </c>
      <c r="AK27" s="1" t="s">
        <v>129</v>
      </c>
      <c r="AL27" s="1" t="s">
        <v>129</v>
      </c>
      <c r="AM27" s="1" t="s">
        <v>129</v>
      </c>
      <c r="AN27" s="1" t="s">
        <v>129</v>
      </c>
      <c r="AO27" s="1" t="s">
        <v>129</v>
      </c>
      <c r="AP27" s="3">
        <v>40817</v>
      </c>
      <c r="AQ27" s="3">
        <v>40908</v>
      </c>
      <c r="AR27" s="1" t="s">
        <v>134</v>
      </c>
      <c r="AS27">
        <v>1</v>
      </c>
      <c r="AT27" s="1" t="s">
        <v>129</v>
      </c>
      <c r="AV27" s="3"/>
      <c r="AW27" s="1" t="s">
        <v>129</v>
      </c>
      <c r="AX27" s="1" t="s">
        <v>129</v>
      </c>
      <c r="AY27" s="1" t="s">
        <v>135</v>
      </c>
      <c r="AZ27" s="1" t="s">
        <v>136</v>
      </c>
      <c r="BA27">
        <v>0</v>
      </c>
      <c r="BB27">
        <v>0</v>
      </c>
      <c r="BC27" s="1" t="s">
        <v>166</v>
      </c>
      <c r="BD27">
        <v>0</v>
      </c>
      <c r="BE27">
        <v>0</v>
      </c>
      <c r="BF27" s="1" t="s">
        <v>166</v>
      </c>
      <c r="BG27">
        <v>0</v>
      </c>
      <c r="BH27">
        <v>0</v>
      </c>
      <c r="BI27" s="1" t="s">
        <v>166</v>
      </c>
      <c r="BJ27">
        <v>0</v>
      </c>
      <c r="BK27">
        <v>0</v>
      </c>
      <c r="BL27" s="1" t="s">
        <v>166</v>
      </c>
      <c r="BO27" s="1" t="s">
        <v>137</v>
      </c>
      <c r="BP27" s="1" t="s">
        <v>129</v>
      </c>
      <c r="BQ27" s="1" t="s">
        <v>129</v>
      </c>
      <c r="BT27" s="1" t="s">
        <v>128</v>
      </c>
      <c r="BU27" s="1" t="s">
        <v>166</v>
      </c>
      <c r="BV27" s="1" t="s">
        <v>129</v>
      </c>
      <c r="BW27" s="1" t="s">
        <v>129</v>
      </c>
      <c r="BX27" s="1" t="s">
        <v>172</v>
      </c>
      <c r="BY27" s="1" t="s">
        <v>139</v>
      </c>
      <c r="BZ27" s="1" t="s">
        <v>129</v>
      </c>
      <c r="CA27" s="1" t="s">
        <v>129</v>
      </c>
      <c r="CB27" s="1" t="s">
        <v>129</v>
      </c>
      <c r="CC27" s="1" t="s">
        <v>129</v>
      </c>
      <c r="CD27" s="1" t="s">
        <v>129</v>
      </c>
      <c r="CE27" s="1" t="s">
        <v>129</v>
      </c>
      <c r="CF27">
        <v>0</v>
      </c>
      <c r="CG27">
        <v>0</v>
      </c>
      <c r="CH27">
        <v>0</v>
      </c>
      <c r="CI27" s="3"/>
      <c r="CJ27" s="3"/>
      <c r="CK27" s="1" t="s">
        <v>129</v>
      </c>
      <c r="CL27" s="4"/>
      <c r="CN27" s="1" t="s">
        <v>129</v>
      </c>
      <c r="CQ27" s="1" t="s">
        <v>129</v>
      </c>
      <c r="CT27" s="1" t="s">
        <v>129</v>
      </c>
      <c r="CW27" s="1" t="s">
        <v>129</v>
      </c>
      <c r="CX27" s="1" t="s">
        <v>129</v>
      </c>
      <c r="CY27" s="1" t="s">
        <v>129</v>
      </c>
      <c r="CZ27" s="1" t="s">
        <v>129</v>
      </c>
      <c r="DA27" s="1" t="s">
        <v>129</v>
      </c>
      <c r="DB27" s="1" t="s">
        <v>129</v>
      </c>
      <c r="DC27" s="3"/>
      <c r="DD27" s="1" t="s">
        <v>129</v>
      </c>
      <c r="DE27" s="1" t="s">
        <v>129</v>
      </c>
      <c r="DF27" s="1" t="s">
        <v>129</v>
      </c>
      <c r="DG27" s="1" t="s">
        <v>129</v>
      </c>
      <c r="DH27" s="1" t="s">
        <v>129</v>
      </c>
      <c r="DI27" s="1" t="s">
        <v>129</v>
      </c>
      <c r="DJ27" s="1" t="s">
        <v>129</v>
      </c>
      <c r="DK27">
        <v>0</v>
      </c>
      <c r="DL27" s="1" t="s">
        <v>129</v>
      </c>
      <c r="DM27" s="1" t="s">
        <v>140</v>
      </c>
      <c r="DN27" s="1" t="s">
        <v>129</v>
      </c>
      <c r="DO27" s="1" t="s">
        <v>129</v>
      </c>
      <c r="DP27" s="1" t="s">
        <v>129</v>
      </c>
      <c r="DQ27" s="1" t="s">
        <v>129</v>
      </c>
      <c r="DR27" s="1" t="s">
        <v>166</v>
      </c>
      <c r="DS27" s="1" t="s">
        <v>129</v>
      </c>
      <c r="DT27" s="1" t="s">
        <v>129</v>
      </c>
      <c r="DU27" s="1" t="s">
        <v>129</v>
      </c>
      <c r="DV27" s="1" t="s">
        <v>129</v>
      </c>
      <c r="DW27" s="1" t="s">
        <v>129</v>
      </c>
      <c r="DX27" s="1" t="s">
        <v>129</v>
      </c>
      <c r="DY27" s="1" t="s">
        <v>129</v>
      </c>
      <c r="DZ27" s="1" t="s">
        <v>129</v>
      </c>
    </row>
    <row r="28" spans="2:130" x14ac:dyDescent="0.25">
      <c r="B28">
        <v>173</v>
      </c>
      <c r="C28" s="3">
        <v>40544</v>
      </c>
      <c r="D28" s="4">
        <v>0</v>
      </c>
      <c r="E28" s="1" t="s">
        <v>25</v>
      </c>
      <c r="F28" s="1" t="s">
        <v>122</v>
      </c>
      <c r="G28" s="1" t="s">
        <v>123</v>
      </c>
      <c r="H28" s="1" t="s">
        <v>170</v>
      </c>
      <c r="I28" s="1" t="s">
        <v>125</v>
      </c>
      <c r="J28" s="1" t="s">
        <v>126</v>
      </c>
      <c r="K28" s="1" t="s">
        <v>127</v>
      </c>
      <c r="L28">
        <v>1000000</v>
      </c>
      <c r="M28" s="1" t="s">
        <v>128</v>
      </c>
      <c r="N28">
        <v>1000000</v>
      </c>
      <c r="O28" s="1" t="s">
        <v>128</v>
      </c>
      <c r="P28">
        <v>9.0123999999999995</v>
      </c>
      <c r="Q28">
        <v>1.00095714107165</v>
      </c>
      <c r="R28" s="16">
        <f>AVERAGE('FX ECB'!L5:L93)</f>
        <v>9.0768135688205085</v>
      </c>
      <c r="S28" s="16">
        <f>R28/'FX ECB'!$L$96</f>
        <v>1.0009571410715565</v>
      </c>
      <c r="T28" s="16">
        <f t="shared" si="11"/>
        <v>64413.568820508968</v>
      </c>
      <c r="U28" s="16">
        <f>T28/'FX ECB'!$L$96</f>
        <v>7103.2880871619436</v>
      </c>
      <c r="V28" s="16">
        <f>T28*'FX ECB'!G96</f>
        <v>55151.109297613613</v>
      </c>
      <c r="W28" s="16"/>
      <c r="X28" s="16"/>
      <c r="Z28">
        <v>7103.2880871692896</v>
      </c>
      <c r="AA28">
        <v>7103.2880871692896</v>
      </c>
      <c r="AB28" s="1" t="s">
        <v>145</v>
      </c>
      <c r="AE28" s="1" t="s">
        <v>130</v>
      </c>
      <c r="AF28" s="1" t="s">
        <v>130</v>
      </c>
      <c r="AG28" s="1" t="s">
        <v>131</v>
      </c>
      <c r="AH28" s="1" t="s">
        <v>166</v>
      </c>
      <c r="AI28" s="1" t="s">
        <v>133</v>
      </c>
      <c r="AJ28" s="1" t="s">
        <v>129</v>
      </c>
      <c r="AK28" s="1" t="s">
        <v>129</v>
      </c>
      <c r="AL28" s="1" t="s">
        <v>129</v>
      </c>
      <c r="AM28" s="1" t="s">
        <v>129</v>
      </c>
      <c r="AN28" s="1" t="s">
        <v>129</v>
      </c>
      <c r="AO28" s="1" t="s">
        <v>129</v>
      </c>
      <c r="AP28" s="3">
        <v>40817</v>
      </c>
      <c r="AQ28" s="3">
        <v>40908</v>
      </c>
      <c r="AR28" s="1" t="s">
        <v>134</v>
      </c>
      <c r="AS28">
        <v>1</v>
      </c>
      <c r="AT28" s="1" t="s">
        <v>129</v>
      </c>
      <c r="AV28" s="3"/>
      <c r="AW28" s="1" t="s">
        <v>129</v>
      </c>
      <c r="AX28" s="1" t="s">
        <v>129</v>
      </c>
      <c r="AY28" s="1" t="s">
        <v>135</v>
      </c>
      <c r="AZ28" s="1" t="s">
        <v>136</v>
      </c>
      <c r="BA28">
        <v>0</v>
      </c>
      <c r="BB28">
        <v>0</v>
      </c>
      <c r="BC28" s="1" t="s">
        <v>166</v>
      </c>
      <c r="BD28">
        <v>0</v>
      </c>
      <c r="BE28">
        <v>0</v>
      </c>
      <c r="BF28" s="1" t="s">
        <v>166</v>
      </c>
      <c r="BG28">
        <v>0</v>
      </c>
      <c r="BH28">
        <v>0</v>
      </c>
      <c r="BI28" s="1" t="s">
        <v>166</v>
      </c>
      <c r="BJ28">
        <v>0</v>
      </c>
      <c r="BK28">
        <v>0</v>
      </c>
      <c r="BL28" s="1" t="s">
        <v>166</v>
      </c>
      <c r="BO28" s="1" t="s">
        <v>137</v>
      </c>
      <c r="BP28" s="1" t="s">
        <v>129</v>
      </c>
      <c r="BQ28" s="1" t="s">
        <v>129</v>
      </c>
      <c r="BT28" s="1" t="s">
        <v>128</v>
      </c>
      <c r="BU28" s="1" t="s">
        <v>166</v>
      </c>
      <c r="BV28" s="1" t="s">
        <v>129</v>
      </c>
      <c r="BW28" s="1" t="s">
        <v>129</v>
      </c>
      <c r="BX28" s="1" t="s">
        <v>173</v>
      </c>
      <c r="BY28" s="1" t="s">
        <v>139</v>
      </c>
      <c r="BZ28" s="1" t="s">
        <v>129</v>
      </c>
      <c r="CA28" s="1" t="s">
        <v>129</v>
      </c>
      <c r="CB28" s="1" t="s">
        <v>129</v>
      </c>
      <c r="CC28" s="1" t="s">
        <v>129</v>
      </c>
      <c r="CD28" s="1" t="s">
        <v>129</v>
      </c>
      <c r="CE28" s="1" t="s">
        <v>129</v>
      </c>
      <c r="CF28">
        <v>0</v>
      </c>
      <c r="CG28">
        <v>0</v>
      </c>
      <c r="CH28">
        <v>0</v>
      </c>
      <c r="CI28" s="3"/>
      <c r="CJ28" s="3"/>
      <c r="CK28" s="1" t="s">
        <v>129</v>
      </c>
      <c r="CL28" s="4"/>
      <c r="CN28" s="1" t="s">
        <v>129</v>
      </c>
      <c r="CQ28" s="1" t="s">
        <v>129</v>
      </c>
      <c r="CT28" s="1" t="s">
        <v>129</v>
      </c>
      <c r="CW28" s="1" t="s">
        <v>129</v>
      </c>
      <c r="CX28" s="1" t="s">
        <v>129</v>
      </c>
      <c r="CY28" s="1" t="s">
        <v>129</v>
      </c>
      <c r="CZ28" s="1" t="s">
        <v>129</v>
      </c>
      <c r="DA28" s="1" t="s">
        <v>129</v>
      </c>
      <c r="DB28" s="1" t="s">
        <v>129</v>
      </c>
      <c r="DC28" s="3"/>
      <c r="DD28" s="1" t="s">
        <v>129</v>
      </c>
      <c r="DE28" s="1" t="s">
        <v>129</v>
      </c>
      <c r="DF28" s="1" t="s">
        <v>129</v>
      </c>
      <c r="DG28" s="1" t="s">
        <v>129</v>
      </c>
      <c r="DH28" s="1" t="s">
        <v>129</v>
      </c>
      <c r="DI28" s="1" t="s">
        <v>129</v>
      </c>
      <c r="DJ28" s="1" t="s">
        <v>129</v>
      </c>
      <c r="DK28">
        <v>0</v>
      </c>
      <c r="DL28" s="1" t="s">
        <v>129</v>
      </c>
      <c r="DM28" s="1" t="s">
        <v>140</v>
      </c>
      <c r="DN28" s="1" t="s">
        <v>129</v>
      </c>
      <c r="DO28" s="1" t="s">
        <v>129</v>
      </c>
      <c r="DP28" s="1" t="s">
        <v>129</v>
      </c>
      <c r="DQ28" s="1" t="s">
        <v>129</v>
      </c>
      <c r="DR28" s="1" t="s">
        <v>166</v>
      </c>
      <c r="DS28" s="1" t="s">
        <v>129</v>
      </c>
      <c r="DT28" s="1" t="s">
        <v>129</v>
      </c>
      <c r="DU28" s="1" t="s">
        <v>129</v>
      </c>
      <c r="DV28" s="1" t="s">
        <v>129</v>
      </c>
      <c r="DW28" s="1" t="s">
        <v>129</v>
      </c>
      <c r="DX28" s="1" t="s">
        <v>129</v>
      </c>
      <c r="DY28" s="1" t="s">
        <v>129</v>
      </c>
      <c r="DZ28" s="1" t="s">
        <v>129</v>
      </c>
    </row>
    <row r="29" spans="2:130" x14ac:dyDescent="0.25">
      <c r="B29">
        <v>175</v>
      </c>
      <c r="C29" s="3">
        <v>40544</v>
      </c>
      <c r="D29" s="4">
        <v>0</v>
      </c>
      <c r="E29" s="1" t="s">
        <v>25</v>
      </c>
      <c r="F29" s="1" t="s">
        <v>122</v>
      </c>
      <c r="G29" s="1" t="s">
        <v>123</v>
      </c>
      <c r="H29" s="1" t="s">
        <v>174</v>
      </c>
      <c r="I29" s="1" t="s">
        <v>125</v>
      </c>
      <c r="J29" s="1" t="s">
        <v>126</v>
      </c>
      <c r="K29" s="1" t="s">
        <v>127</v>
      </c>
      <c r="L29">
        <v>1000000</v>
      </c>
      <c r="M29" s="1" t="s">
        <v>128</v>
      </c>
      <c r="N29">
        <v>1000000</v>
      </c>
      <c r="O29" s="1" t="s">
        <v>128</v>
      </c>
      <c r="P29">
        <v>8.5420999999999996</v>
      </c>
      <c r="Q29">
        <v>0.99908968965338996</v>
      </c>
      <c r="R29" s="16">
        <f>AVERAGE('FX ECB'!L94:L184)</f>
        <v>9.0775160373917441</v>
      </c>
      <c r="S29" s="16">
        <f>R29/'FX ECB'!$L$187</f>
        <v>0.99908968965362632</v>
      </c>
      <c r="T29" s="16">
        <f t="shared" si="11"/>
        <v>535416.03739174444</v>
      </c>
      <c r="U29" s="25">
        <f>T29/'FX ECB'!$L$187</f>
        <v>58928.966958563942</v>
      </c>
      <c r="V29" s="25">
        <f>T29*'FX ECB'!$G$187</f>
        <v>459222.99912341108</v>
      </c>
      <c r="W29" s="25"/>
      <c r="X29" s="25"/>
      <c r="Y29" s="26"/>
      <c r="Z29" s="26">
        <v>58928.966958291203</v>
      </c>
      <c r="AA29">
        <v>58928.966958291203</v>
      </c>
      <c r="AB29" s="1" t="s">
        <v>145</v>
      </c>
      <c r="AE29" s="1" t="s">
        <v>130</v>
      </c>
      <c r="AF29" s="1" t="s">
        <v>130</v>
      </c>
      <c r="AG29" s="1" t="s">
        <v>131</v>
      </c>
      <c r="AH29" s="1" t="s">
        <v>166</v>
      </c>
      <c r="AI29" s="1" t="s">
        <v>133</v>
      </c>
      <c r="AJ29" s="1" t="s">
        <v>129</v>
      </c>
      <c r="AK29" s="1" t="s">
        <v>129</v>
      </c>
      <c r="AL29" s="1" t="s">
        <v>129</v>
      </c>
      <c r="AM29" s="1" t="s">
        <v>129</v>
      </c>
      <c r="AN29" s="1" t="s">
        <v>129</v>
      </c>
      <c r="AO29" s="1" t="s">
        <v>129</v>
      </c>
      <c r="AP29" s="3">
        <v>40909</v>
      </c>
      <c r="AQ29" s="3">
        <v>40999</v>
      </c>
      <c r="AR29" s="1" t="s">
        <v>134</v>
      </c>
      <c r="AS29">
        <v>1</v>
      </c>
      <c r="AT29" s="1" t="s">
        <v>129</v>
      </c>
      <c r="AV29" s="3"/>
      <c r="AW29" s="1" t="s">
        <v>129</v>
      </c>
      <c r="AX29" s="1" t="s">
        <v>129</v>
      </c>
      <c r="AY29" s="1" t="s">
        <v>135</v>
      </c>
      <c r="AZ29" s="1" t="s">
        <v>136</v>
      </c>
      <c r="BA29">
        <v>0</v>
      </c>
      <c r="BB29">
        <v>0</v>
      </c>
      <c r="BC29" s="1" t="s">
        <v>166</v>
      </c>
      <c r="BD29">
        <v>0</v>
      </c>
      <c r="BE29">
        <v>0</v>
      </c>
      <c r="BF29" s="1" t="s">
        <v>166</v>
      </c>
      <c r="BG29">
        <v>0</v>
      </c>
      <c r="BH29">
        <v>0</v>
      </c>
      <c r="BI29" s="1" t="s">
        <v>166</v>
      </c>
      <c r="BJ29">
        <v>0</v>
      </c>
      <c r="BK29">
        <v>0</v>
      </c>
      <c r="BL29" s="1" t="s">
        <v>166</v>
      </c>
      <c r="BO29" s="1" t="s">
        <v>137</v>
      </c>
      <c r="BP29" s="1" t="s">
        <v>129</v>
      </c>
      <c r="BQ29" s="1" t="s">
        <v>129</v>
      </c>
      <c r="BT29" s="1" t="s">
        <v>128</v>
      </c>
      <c r="BU29" s="1" t="s">
        <v>166</v>
      </c>
      <c r="BV29" s="1" t="s">
        <v>129</v>
      </c>
      <c r="BW29" s="1" t="s">
        <v>129</v>
      </c>
      <c r="BX29" s="1" t="s">
        <v>175</v>
      </c>
      <c r="BY29" s="1" t="s">
        <v>139</v>
      </c>
      <c r="BZ29" s="1" t="s">
        <v>129</v>
      </c>
      <c r="CA29" s="1" t="s">
        <v>129</v>
      </c>
      <c r="CB29" s="1" t="s">
        <v>129</v>
      </c>
      <c r="CC29" s="1" t="s">
        <v>129</v>
      </c>
      <c r="CD29" s="1" t="s">
        <v>129</v>
      </c>
      <c r="CE29" s="1" t="s">
        <v>129</v>
      </c>
      <c r="CF29">
        <v>0</v>
      </c>
      <c r="CG29">
        <v>0</v>
      </c>
      <c r="CH29">
        <v>0</v>
      </c>
      <c r="CI29" s="3"/>
      <c r="CJ29" s="3"/>
      <c r="CK29" s="1" t="s">
        <v>129</v>
      </c>
      <c r="CL29" s="4"/>
      <c r="CN29" s="1" t="s">
        <v>129</v>
      </c>
      <c r="CQ29" s="1" t="s">
        <v>129</v>
      </c>
      <c r="CT29" s="1" t="s">
        <v>129</v>
      </c>
      <c r="CW29" s="1" t="s">
        <v>129</v>
      </c>
      <c r="CX29" s="1" t="s">
        <v>129</v>
      </c>
      <c r="CY29" s="1" t="s">
        <v>129</v>
      </c>
      <c r="CZ29" s="1" t="s">
        <v>129</v>
      </c>
      <c r="DA29" s="1" t="s">
        <v>129</v>
      </c>
      <c r="DB29" s="1" t="s">
        <v>129</v>
      </c>
      <c r="DC29" s="3"/>
      <c r="DD29" s="1" t="s">
        <v>129</v>
      </c>
      <c r="DE29" s="1" t="s">
        <v>129</v>
      </c>
      <c r="DF29" s="1" t="s">
        <v>129</v>
      </c>
      <c r="DG29" s="1" t="s">
        <v>129</v>
      </c>
      <c r="DH29" s="1" t="s">
        <v>129</v>
      </c>
      <c r="DI29" s="1" t="s">
        <v>129</v>
      </c>
      <c r="DJ29" s="1" t="s">
        <v>129</v>
      </c>
      <c r="DK29">
        <v>0</v>
      </c>
      <c r="DL29" s="1" t="s">
        <v>129</v>
      </c>
      <c r="DM29" s="1" t="s">
        <v>140</v>
      </c>
      <c r="DN29" s="1" t="s">
        <v>129</v>
      </c>
      <c r="DO29" s="1" t="s">
        <v>129</v>
      </c>
      <c r="DP29" s="1" t="s">
        <v>129</v>
      </c>
      <c r="DQ29" s="1" t="s">
        <v>129</v>
      </c>
      <c r="DR29" s="1" t="s">
        <v>166</v>
      </c>
      <c r="DS29" s="1" t="s">
        <v>129</v>
      </c>
      <c r="DT29" s="1" t="s">
        <v>129</v>
      </c>
      <c r="DU29" s="1" t="s">
        <v>129</v>
      </c>
      <c r="DV29" s="1" t="s">
        <v>129</v>
      </c>
      <c r="DW29" s="1" t="s">
        <v>129</v>
      </c>
      <c r="DX29" s="1" t="s">
        <v>129</v>
      </c>
      <c r="DY29" s="1" t="s">
        <v>129</v>
      </c>
      <c r="DZ29" s="1" t="s">
        <v>129</v>
      </c>
    </row>
    <row r="30" spans="2:130" x14ac:dyDescent="0.25">
      <c r="B30">
        <v>177</v>
      </c>
      <c r="C30" s="3">
        <v>40544</v>
      </c>
      <c r="D30" s="4">
        <v>0</v>
      </c>
      <c r="E30" s="1" t="s">
        <v>25</v>
      </c>
      <c r="F30" s="1" t="s">
        <v>122</v>
      </c>
      <c r="G30" s="1" t="s">
        <v>123</v>
      </c>
      <c r="H30" s="1" t="s">
        <v>174</v>
      </c>
      <c r="I30" s="1" t="s">
        <v>125</v>
      </c>
      <c r="J30" s="1" t="s">
        <v>126</v>
      </c>
      <c r="K30" s="1" t="s">
        <v>141</v>
      </c>
      <c r="L30">
        <v>-1000000</v>
      </c>
      <c r="M30" s="1" t="s">
        <v>128</v>
      </c>
      <c r="N30">
        <v>-1000000</v>
      </c>
      <c r="O30" s="1" t="s">
        <v>128</v>
      </c>
      <c r="P30">
        <v>8.5620999999999992</v>
      </c>
      <c r="Q30">
        <v>0.99908968965338996</v>
      </c>
      <c r="R30" s="16">
        <f>AVERAGE('FX ECB'!L94:L184)</f>
        <v>9.0775160373917441</v>
      </c>
      <c r="S30" s="16">
        <f>R30/'FX ECB'!$L$187</f>
        <v>0.99908968965362632</v>
      </c>
      <c r="T30" s="16">
        <f t="shared" si="11"/>
        <v>-515416.0373917449</v>
      </c>
      <c r="U30" s="25">
        <f>T30/'FX ECB'!$L$187</f>
        <v>-56727.726695174279</v>
      </c>
      <c r="V30" s="25">
        <f>T30*'FX ECB'!$G$187</f>
        <v>-442069.12374229683</v>
      </c>
      <c r="W30" s="25"/>
      <c r="X30" s="25"/>
      <c r="Y30" s="26"/>
      <c r="Z30" s="26">
        <v>-56727.726694901503</v>
      </c>
      <c r="AA30">
        <v>-56727.726694901503</v>
      </c>
      <c r="AB30" s="1" t="s">
        <v>145</v>
      </c>
      <c r="AE30" s="1" t="s">
        <v>130</v>
      </c>
      <c r="AF30" s="1" t="s">
        <v>130</v>
      </c>
      <c r="AG30" s="1" t="s">
        <v>131</v>
      </c>
      <c r="AH30" s="1" t="s">
        <v>166</v>
      </c>
      <c r="AI30" s="1" t="s">
        <v>133</v>
      </c>
      <c r="AJ30" s="1" t="s">
        <v>129</v>
      </c>
      <c r="AK30" s="1" t="s">
        <v>129</v>
      </c>
      <c r="AL30" s="1" t="s">
        <v>129</v>
      </c>
      <c r="AM30" s="1" t="s">
        <v>129</v>
      </c>
      <c r="AN30" s="1" t="s">
        <v>129</v>
      </c>
      <c r="AO30" s="1" t="s">
        <v>129</v>
      </c>
      <c r="AP30" s="3">
        <v>40909</v>
      </c>
      <c r="AQ30" s="3">
        <v>40999</v>
      </c>
      <c r="AR30" s="1" t="s">
        <v>134</v>
      </c>
      <c r="AS30">
        <v>1</v>
      </c>
      <c r="AT30" s="1" t="s">
        <v>129</v>
      </c>
      <c r="AV30" s="3"/>
      <c r="AW30" s="1" t="s">
        <v>129</v>
      </c>
      <c r="AX30" s="1" t="s">
        <v>129</v>
      </c>
      <c r="AY30" s="1" t="s">
        <v>135</v>
      </c>
      <c r="AZ30" s="1" t="s">
        <v>136</v>
      </c>
      <c r="BA30">
        <v>0</v>
      </c>
      <c r="BB30">
        <v>0</v>
      </c>
      <c r="BC30" s="1" t="s">
        <v>166</v>
      </c>
      <c r="BD30">
        <v>0</v>
      </c>
      <c r="BE30">
        <v>0</v>
      </c>
      <c r="BF30" s="1" t="s">
        <v>166</v>
      </c>
      <c r="BG30">
        <v>0</v>
      </c>
      <c r="BH30">
        <v>0</v>
      </c>
      <c r="BI30" s="1" t="s">
        <v>166</v>
      </c>
      <c r="BJ30">
        <v>0</v>
      </c>
      <c r="BK30">
        <v>0</v>
      </c>
      <c r="BL30" s="1" t="s">
        <v>166</v>
      </c>
      <c r="BO30" s="1" t="s">
        <v>137</v>
      </c>
      <c r="BP30" s="1" t="s">
        <v>129</v>
      </c>
      <c r="BQ30" s="1" t="s">
        <v>129</v>
      </c>
      <c r="BT30" s="1" t="s">
        <v>128</v>
      </c>
      <c r="BU30" s="1" t="s">
        <v>166</v>
      </c>
      <c r="BV30" s="1" t="s">
        <v>129</v>
      </c>
      <c r="BW30" s="1" t="s">
        <v>129</v>
      </c>
      <c r="BX30" s="1" t="s">
        <v>176</v>
      </c>
      <c r="BY30" s="1" t="s">
        <v>139</v>
      </c>
      <c r="BZ30" s="1" t="s">
        <v>129</v>
      </c>
      <c r="CA30" s="1" t="s">
        <v>129</v>
      </c>
      <c r="CB30" s="1" t="s">
        <v>129</v>
      </c>
      <c r="CC30" s="1" t="s">
        <v>129</v>
      </c>
      <c r="CD30" s="1" t="s">
        <v>129</v>
      </c>
      <c r="CE30" s="1" t="s">
        <v>129</v>
      </c>
      <c r="CF30">
        <v>0</v>
      </c>
      <c r="CG30">
        <v>0</v>
      </c>
      <c r="CH30">
        <v>0</v>
      </c>
      <c r="CI30" s="3"/>
      <c r="CJ30" s="3"/>
      <c r="CK30" s="1" t="s">
        <v>129</v>
      </c>
      <c r="CL30" s="4"/>
      <c r="CN30" s="1" t="s">
        <v>129</v>
      </c>
      <c r="CQ30" s="1" t="s">
        <v>129</v>
      </c>
      <c r="CT30" s="1" t="s">
        <v>129</v>
      </c>
      <c r="CW30" s="1" t="s">
        <v>129</v>
      </c>
      <c r="CX30" s="1" t="s">
        <v>129</v>
      </c>
      <c r="CY30" s="1" t="s">
        <v>129</v>
      </c>
      <c r="CZ30" s="1" t="s">
        <v>129</v>
      </c>
      <c r="DA30" s="1" t="s">
        <v>129</v>
      </c>
      <c r="DB30" s="1" t="s">
        <v>129</v>
      </c>
      <c r="DC30" s="3"/>
      <c r="DD30" s="1" t="s">
        <v>129</v>
      </c>
      <c r="DE30" s="1" t="s">
        <v>129</v>
      </c>
      <c r="DF30" s="1" t="s">
        <v>129</v>
      </c>
      <c r="DG30" s="1" t="s">
        <v>129</v>
      </c>
      <c r="DH30" s="1" t="s">
        <v>129</v>
      </c>
      <c r="DI30" s="1" t="s">
        <v>129</v>
      </c>
      <c r="DJ30" s="1" t="s">
        <v>129</v>
      </c>
      <c r="DK30">
        <v>0</v>
      </c>
      <c r="DL30" s="1" t="s">
        <v>129</v>
      </c>
      <c r="DM30" s="1" t="s">
        <v>140</v>
      </c>
      <c r="DN30" s="1" t="s">
        <v>129</v>
      </c>
      <c r="DO30" s="1" t="s">
        <v>129</v>
      </c>
      <c r="DP30" s="1" t="s">
        <v>129</v>
      </c>
      <c r="DQ30" s="1" t="s">
        <v>129</v>
      </c>
      <c r="DR30" s="1" t="s">
        <v>166</v>
      </c>
      <c r="DS30" s="1" t="s">
        <v>129</v>
      </c>
      <c r="DT30" s="1" t="s">
        <v>129</v>
      </c>
      <c r="DU30" s="1" t="s">
        <v>129</v>
      </c>
      <c r="DV30" s="1" t="s">
        <v>129</v>
      </c>
      <c r="DW30" s="1" t="s">
        <v>129</v>
      </c>
      <c r="DX30" s="1" t="s">
        <v>129</v>
      </c>
      <c r="DY30" s="1" t="s">
        <v>129</v>
      </c>
      <c r="DZ30" s="1" t="s">
        <v>129</v>
      </c>
    </row>
    <row r="31" spans="2:130" x14ac:dyDescent="0.25">
      <c r="B31">
        <v>179</v>
      </c>
      <c r="C31" s="3">
        <v>40544</v>
      </c>
      <c r="D31" s="4">
        <v>0</v>
      </c>
      <c r="E31" s="1" t="s">
        <v>25</v>
      </c>
      <c r="F31" s="1" t="s">
        <v>122</v>
      </c>
      <c r="G31" s="1" t="s">
        <v>123</v>
      </c>
      <c r="H31" s="1" t="s">
        <v>174</v>
      </c>
      <c r="I31" s="1" t="s">
        <v>125</v>
      </c>
      <c r="J31" s="1" t="s">
        <v>126</v>
      </c>
      <c r="K31" s="1" t="s">
        <v>127</v>
      </c>
      <c r="L31">
        <v>1000000</v>
      </c>
      <c r="M31" s="1" t="s">
        <v>128</v>
      </c>
      <c r="N31">
        <v>1000000</v>
      </c>
      <c r="O31" s="1" t="s">
        <v>128</v>
      </c>
      <c r="P31">
        <v>9.0123999999999995</v>
      </c>
      <c r="Q31">
        <v>0.99908968965338996</v>
      </c>
      <c r="R31" s="16">
        <f>AVERAGE('FX ECB'!L94:L184)</f>
        <v>9.0775160373917441</v>
      </c>
      <c r="S31" s="16">
        <f>R31/'FX ECB'!$L$187</f>
        <v>0.99908968965362632</v>
      </c>
      <c r="T31" s="16">
        <f>(R31-P31)*L31</f>
        <v>65116.037391744539</v>
      </c>
      <c r="U31" s="25">
        <f>T31/'FX ECB'!$L$187</f>
        <v>7166.8021649549009</v>
      </c>
      <c r="V31" s="25">
        <f>T31*'FX ECB'!$G$187</f>
        <v>55849.619536499486</v>
      </c>
      <c r="W31" s="25"/>
      <c r="X31" s="25"/>
      <c r="Y31" s="26"/>
      <c r="Z31" s="26">
        <v>7166.8021646803199</v>
      </c>
      <c r="AA31">
        <v>7166.8021646803199</v>
      </c>
      <c r="AB31" s="1" t="s">
        <v>145</v>
      </c>
      <c r="AE31" s="1" t="s">
        <v>130</v>
      </c>
      <c r="AF31" s="1" t="s">
        <v>130</v>
      </c>
      <c r="AG31" s="1" t="s">
        <v>131</v>
      </c>
      <c r="AH31" s="1" t="s">
        <v>166</v>
      </c>
      <c r="AI31" s="1" t="s">
        <v>133</v>
      </c>
      <c r="AJ31" s="1" t="s">
        <v>129</v>
      </c>
      <c r="AK31" s="1" t="s">
        <v>129</v>
      </c>
      <c r="AL31" s="1" t="s">
        <v>129</v>
      </c>
      <c r="AM31" s="1" t="s">
        <v>129</v>
      </c>
      <c r="AN31" s="1" t="s">
        <v>129</v>
      </c>
      <c r="AO31" s="1" t="s">
        <v>129</v>
      </c>
      <c r="AP31" s="3">
        <v>40909</v>
      </c>
      <c r="AQ31" s="3">
        <v>40999</v>
      </c>
      <c r="AR31" s="1" t="s">
        <v>134</v>
      </c>
      <c r="AS31">
        <v>1</v>
      </c>
      <c r="AT31" s="1" t="s">
        <v>129</v>
      </c>
      <c r="AV31" s="3"/>
      <c r="AW31" s="1" t="s">
        <v>129</v>
      </c>
      <c r="AX31" s="1" t="s">
        <v>129</v>
      </c>
      <c r="AY31" s="1" t="s">
        <v>135</v>
      </c>
      <c r="AZ31" s="1" t="s">
        <v>136</v>
      </c>
      <c r="BA31">
        <v>0</v>
      </c>
      <c r="BB31">
        <v>0</v>
      </c>
      <c r="BC31" s="1" t="s">
        <v>166</v>
      </c>
      <c r="BD31">
        <v>0</v>
      </c>
      <c r="BE31">
        <v>0</v>
      </c>
      <c r="BF31" s="1" t="s">
        <v>166</v>
      </c>
      <c r="BG31">
        <v>0</v>
      </c>
      <c r="BH31">
        <v>0</v>
      </c>
      <c r="BI31" s="1" t="s">
        <v>166</v>
      </c>
      <c r="BJ31">
        <v>0</v>
      </c>
      <c r="BK31">
        <v>0</v>
      </c>
      <c r="BL31" s="1" t="s">
        <v>166</v>
      </c>
      <c r="BO31" s="1" t="s">
        <v>137</v>
      </c>
      <c r="BP31" s="1" t="s">
        <v>129</v>
      </c>
      <c r="BQ31" s="1" t="s">
        <v>129</v>
      </c>
      <c r="BT31" s="1" t="s">
        <v>128</v>
      </c>
      <c r="BU31" s="1" t="s">
        <v>166</v>
      </c>
      <c r="BV31" s="1" t="s">
        <v>129</v>
      </c>
      <c r="BW31" s="1" t="s">
        <v>129</v>
      </c>
      <c r="BX31" s="1" t="s">
        <v>177</v>
      </c>
      <c r="BY31" s="1" t="s">
        <v>139</v>
      </c>
      <c r="BZ31" s="1" t="s">
        <v>129</v>
      </c>
      <c r="CA31" s="1" t="s">
        <v>129</v>
      </c>
      <c r="CB31" s="1" t="s">
        <v>129</v>
      </c>
      <c r="CC31" s="1" t="s">
        <v>129</v>
      </c>
      <c r="CD31" s="1" t="s">
        <v>129</v>
      </c>
      <c r="CE31" s="1" t="s">
        <v>129</v>
      </c>
      <c r="CF31">
        <v>0</v>
      </c>
      <c r="CG31">
        <v>0</v>
      </c>
      <c r="CH31">
        <v>0</v>
      </c>
      <c r="CI31" s="3"/>
      <c r="CJ31" s="3"/>
      <c r="CK31" s="1" t="s">
        <v>129</v>
      </c>
      <c r="CL31" s="4"/>
      <c r="CN31" s="1" t="s">
        <v>129</v>
      </c>
      <c r="CQ31" s="1" t="s">
        <v>129</v>
      </c>
      <c r="CT31" s="1" t="s">
        <v>129</v>
      </c>
      <c r="CW31" s="1" t="s">
        <v>129</v>
      </c>
      <c r="CX31" s="1" t="s">
        <v>129</v>
      </c>
      <c r="CY31" s="1" t="s">
        <v>129</v>
      </c>
      <c r="CZ31" s="1" t="s">
        <v>129</v>
      </c>
      <c r="DA31" s="1" t="s">
        <v>129</v>
      </c>
      <c r="DB31" s="1" t="s">
        <v>129</v>
      </c>
      <c r="DC31" s="3"/>
      <c r="DD31" s="1" t="s">
        <v>129</v>
      </c>
      <c r="DE31" s="1" t="s">
        <v>129</v>
      </c>
      <c r="DF31" s="1" t="s">
        <v>129</v>
      </c>
      <c r="DG31" s="1" t="s">
        <v>129</v>
      </c>
      <c r="DH31" s="1" t="s">
        <v>129</v>
      </c>
      <c r="DI31" s="1" t="s">
        <v>129</v>
      </c>
      <c r="DJ31" s="1" t="s">
        <v>129</v>
      </c>
      <c r="DK31">
        <v>0</v>
      </c>
      <c r="DL31" s="1" t="s">
        <v>129</v>
      </c>
      <c r="DM31" s="1" t="s">
        <v>140</v>
      </c>
      <c r="DN31" s="1" t="s">
        <v>129</v>
      </c>
      <c r="DO31" s="1" t="s">
        <v>129</v>
      </c>
      <c r="DP31" s="1" t="s">
        <v>129</v>
      </c>
      <c r="DQ31" s="1" t="s">
        <v>129</v>
      </c>
      <c r="DR31" s="1" t="s">
        <v>166</v>
      </c>
      <c r="DS31" s="1" t="s">
        <v>129</v>
      </c>
      <c r="DT31" s="1" t="s">
        <v>129</v>
      </c>
      <c r="DU31" s="1" t="s">
        <v>129</v>
      </c>
      <c r="DV31" s="1" t="s">
        <v>129</v>
      </c>
      <c r="DW31" s="1" t="s">
        <v>129</v>
      </c>
      <c r="DX31" s="1" t="s">
        <v>129</v>
      </c>
      <c r="DY31" s="1" t="s">
        <v>129</v>
      </c>
      <c r="DZ31" s="1" t="s">
        <v>129</v>
      </c>
    </row>
    <row r="34" spans="19:19" x14ac:dyDescent="0.25">
      <c r="S34" s="21"/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O35"/>
  <sheetViews>
    <sheetView workbookViewId="0">
      <selection activeCell="O38" sqref="O38"/>
    </sheetView>
  </sheetViews>
  <sheetFormatPr defaultRowHeight="15" x14ac:dyDescent="0.25"/>
  <sheetData>
    <row r="4" spans="2:41" x14ac:dyDescent="0.25">
      <c r="B4" s="107" t="s">
        <v>264</v>
      </c>
      <c r="C4" s="107" t="s">
        <v>194</v>
      </c>
      <c r="D4" s="107" t="s">
        <v>0</v>
      </c>
      <c r="E4" s="107" t="s">
        <v>265</v>
      </c>
      <c r="F4" s="107" t="s">
        <v>266</v>
      </c>
      <c r="G4" s="107" t="s">
        <v>267</v>
      </c>
      <c r="H4" s="107" t="s">
        <v>268</v>
      </c>
      <c r="I4" s="107" t="s">
        <v>269</v>
      </c>
      <c r="J4" s="107" t="s">
        <v>270</v>
      </c>
      <c r="K4" s="107" t="s">
        <v>271</v>
      </c>
      <c r="L4" s="107" t="s">
        <v>272</v>
      </c>
      <c r="M4" s="107" t="s">
        <v>273</v>
      </c>
      <c r="N4" s="107" t="s">
        <v>274</v>
      </c>
      <c r="O4" s="107" t="s">
        <v>275</v>
      </c>
      <c r="P4" s="107" t="s">
        <v>276</v>
      </c>
      <c r="Q4" s="107" t="s">
        <v>277</v>
      </c>
      <c r="R4" s="107" t="s">
        <v>278</v>
      </c>
      <c r="S4" s="107" t="s">
        <v>279</v>
      </c>
      <c r="T4" s="107" t="s">
        <v>280</v>
      </c>
      <c r="U4" s="107" t="s">
        <v>281</v>
      </c>
      <c r="V4" s="107" t="s">
        <v>282</v>
      </c>
      <c r="W4" s="107" t="s">
        <v>283</v>
      </c>
      <c r="X4" s="107" t="s">
        <v>284</v>
      </c>
      <c r="Y4" s="107" t="s">
        <v>285</v>
      </c>
      <c r="Z4" s="107" t="s">
        <v>286</v>
      </c>
      <c r="AA4" s="107" t="s">
        <v>287</v>
      </c>
      <c r="AB4" s="107" t="s">
        <v>288</v>
      </c>
      <c r="AC4" s="107" t="s">
        <v>289</v>
      </c>
      <c r="AD4" s="107" t="s">
        <v>290</v>
      </c>
      <c r="AE4" s="107" t="s">
        <v>291</v>
      </c>
      <c r="AF4" s="107" t="s">
        <v>292</v>
      </c>
      <c r="AG4" s="107" t="s">
        <v>293</v>
      </c>
      <c r="AH4" s="107" t="s">
        <v>294</v>
      </c>
      <c r="AI4" s="107" t="s">
        <v>295</v>
      </c>
      <c r="AJ4" s="107" t="s">
        <v>296</v>
      </c>
      <c r="AK4" s="107" t="s">
        <v>297</v>
      </c>
      <c r="AL4" s="107" t="s">
        <v>298</v>
      </c>
      <c r="AM4" s="107" t="s">
        <v>299</v>
      </c>
      <c r="AN4" s="107" t="s">
        <v>300</v>
      </c>
      <c r="AO4" s="107" t="s">
        <v>264</v>
      </c>
    </row>
    <row r="5" spans="2:41" x14ac:dyDescent="0.25">
      <c r="B5" s="105"/>
      <c r="C5" s="106" t="s">
        <v>314</v>
      </c>
      <c r="D5" s="105"/>
      <c r="E5" s="105">
        <v>0</v>
      </c>
      <c r="F5" s="105">
        <v>0</v>
      </c>
      <c r="G5" s="105">
        <v>0</v>
      </c>
      <c r="H5" s="105">
        <v>0</v>
      </c>
      <c r="I5" s="105">
        <v>0</v>
      </c>
      <c r="J5" s="105">
        <v>0</v>
      </c>
      <c r="K5" s="105">
        <v>0</v>
      </c>
      <c r="L5" s="105">
        <v>0</v>
      </c>
      <c r="M5" s="105">
        <v>0</v>
      </c>
      <c r="N5" s="105">
        <v>0</v>
      </c>
      <c r="O5" s="105">
        <v>0</v>
      </c>
      <c r="P5" s="105">
        <v>0</v>
      </c>
      <c r="Q5" s="105">
        <v>0</v>
      </c>
      <c r="R5" s="105">
        <v>0</v>
      </c>
      <c r="S5" s="105">
        <v>0</v>
      </c>
      <c r="T5" s="105">
        <v>0</v>
      </c>
      <c r="U5" s="105">
        <v>0</v>
      </c>
      <c r="V5" s="105">
        <v>0</v>
      </c>
      <c r="W5" s="105">
        <v>3821415.39</v>
      </c>
      <c r="X5" s="105">
        <v>0</v>
      </c>
      <c r="Y5" s="105">
        <v>0</v>
      </c>
      <c r="Z5" s="105">
        <v>0</v>
      </c>
      <c r="AA5" s="105">
        <v>0</v>
      </c>
      <c r="AB5" s="105">
        <v>0</v>
      </c>
      <c r="AC5" s="105">
        <v>3170757.21</v>
      </c>
      <c r="AD5" s="105">
        <v>0</v>
      </c>
      <c r="AE5" s="105">
        <v>0</v>
      </c>
      <c r="AF5" s="105">
        <v>2147752.48</v>
      </c>
      <c r="AG5" s="105">
        <v>0</v>
      </c>
      <c r="AH5" s="105">
        <v>0</v>
      </c>
      <c r="AI5" s="105">
        <v>0</v>
      </c>
      <c r="AJ5" s="105">
        <v>0</v>
      </c>
      <c r="AK5" s="105">
        <v>0</v>
      </c>
      <c r="AL5" s="105">
        <v>0</v>
      </c>
      <c r="AM5" s="105">
        <v>0</v>
      </c>
      <c r="AN5" s="105">
        <v>0</v>
      </c>
      <c r="AO5" s="105"/>
    </row>
    <row r="6" spans="2:41" x14ac:dyDescent="0.25">
      <c r="B6" s="105"/>
      <c r="C6" s="106" t="s">
        <v>315</v>
      </c>
      <c r="D6" s="105"/>
      <c r="E6" s="105">
        <v>0</v>
      </c>
      <c r="F6" s="105">
        <v>0</v>
      </c>
      <c r="G6" s="105">
        <v>0</v>
      </c>
      <c r="H6" s="105">
        <v>0</v>
      </c>
      <c r="I6" s="105">
        <v>0</v>
      </c>
      <c r="J6" s="105">
        <v>0</v>
      </c>
      <c r="K6" s="105">
        <v>0</v>
      </c>
      <c r="L6" s="105">
        <v>0</v>
      </c>
      <c r="M6" s="105">
        <v>0</v>
      </c>
      <c r="N6" s="105">
        <v>0</v>
      </c>
      <c r="O6" s="105">
        <v>0</v>
      </c>
      <c r="P6" s="105">
        <v>0</v>
      </c>
      <c r="Q6" s="105">
        <v>0</v>
      </c>
      <c r="R6" s="105">
        <v>0</v>
      </c>
      <c r="S6" s="105">
        <v>0</v>
      </c>
      <c r="T6" s="105">
        <v>0</v>
      </c>
      <c r="U6" s="105">
        <v>0</v>
      </c>
      <c r="V6" s="105">
        <v>0</v>
      </c>
      <c r="W6" s="105">
        <v>3821415.39</v>
      </c>
      <c r="X6" s="105">
        <v>0</v>
      </c>
      <c r="Y6" s="105">
        <v>0</v>
      </c>
      <c r="Z6" s="105">
        <v>0</v>
      </c>
      <c r="AA6" s="105">
        <v>0</v>
      </c>
      <c r="AB6" s="105">
        <v>0</v>
      </c>
      <c r="AC6" s="105">
        <v>3170757.21</v>
      </c>
      <c r="AD6" s="105">
        <v>0</v>
      </c>
      <c r="AE6" s="105">
        <v>0</v>
      </c>
      <c r="AF6" s="105">
        <v>2147752.48</v>
      </c>
      <c r="AG6" s="105">
        <v>0</v>
      </c>
      <c r="AH6" s="105">
        <v>0</v>
      </c>
      <c r="AI6" s="105">
        <v>0</v>
      </c>
      <c r="AJ6" s="105">
        <v>0</v>
      </c>
      <c r="AK6" s="105">
        <v>0</v>
      </c>
      <c r="AL6" s="105">
        <v>0</v>
      </c>
      <c r="AM6" s="105">
        <v>0</v>
      </c>
      <c r="AN6" s="105">
        <v>0</v>
      </c>
      <c r="AO6" s="105"/>
    </row>
    <row r="7" spans="2:41" x14ac:dyDescent="0.25">
      <c r="B7" s="105"/>
      <c r="C7" s="106" t="s">
        <v>188</v>
      </c>
      <c r="D7" s="105">
        <v>127</v>
      </c>
      <c r="E7" s="105">
        <v>0</v>
      </c>
      <c r="F7" s="105">
        <v>0</v>
      </c>
      <c r="G7" s="105">
        <v>0</v>
      </c>
      <c r="H7" s="105">
        <v>0</v>
      </c>
      <c r="I7" s="105">
        <v>0</v>
      </c>
      <c r="J7" s="105">
        <v>0</v>
      </c>
      <c r="K7" s="105">
        <v>0</v>
      </c>
      <c r="L7" s="105">
        <v>0</v>
      </c>
      <c r="M7" s="105">
        <v>0</v>
      </c>
      <c r="N7" s="105">
        <v>0</v>
      </c>
      <c r="O7" s="105">
        <v>0</v>
      </c>
      <c r="P7" s="105">
        <v>0</v>
      </c>
      <c r="Q7" s="105">
        <v>0</v>
      </c>
      <c r="R7" s="105">
        <v>0</v>
      </c>
      <c r="S7" s="105">
        <v>0</v>
      </c>
      <c r="T7" s="105">
        <v>0</v>
      </c>
      <c r="U7" s="105">
        <v>0</v>
      </c>
      <c r="V7" s="105">
        <v>0</v>
      </c>
      <c r="W7" s="105">
        <v>-25823.93</v>
      </c>
      <c r="X7" s="105">
        <v>0</v>
      </c>
      <c r="Y7" s="105">
        <v>0</v>
      </c>
      <c r="Z7" s="105">
        <v>0</v>
      </c>
      <c r="AA7" s="105">
        <v>0</v>
      </c>
      <c r="AB7" s="105">
        <v>0</v>
      </c>
      <c r="AC7" s="105">
        <v>0</v>
      </c>
      <c r="AD7" s="105">
        <v>0</v>
      </c>
      <c r="AE7" s="105">
        <v>0</v>
      </c>
      <c r="AF7" s="105">
        <v>0</v>
      </c>
      <c r="AG7" s="105">
        <v>0</v>
      </c>
      <c r="AH7" s="105">
        <v>0</v>
      </c>
      <c r="AI7" s="105">
        <v>0</v>
      </c>
      <c r="AJ7" s="105">
        <v>0</v>
      </c>
      <c r="AK7" s="105">
        <v>0</v>
      </c>
      <c r="AL7" s="105">
        <v>0</v>
      </c>
      <c r="AM7" s="105">
        <v>0</v>
      </c>
      <c r="AN7" s="105">
        <v>0</v>
      </c>
      <c r="AO7" s="105"/>
    </row>
    <row r="8" spans="2:41" x14ac:dyDescent="0.25">
      <c r="B8" s="105"/>
      <c r="C8" s="106" t="s">
        <v>188</v>
      </c>
      <c r="D8" s="105">
        <v>129</v>
      </c>
      <c r="E8" s="105">
        <v>0</v>
      </c>
      <c r="F8" s="105">
        <v>0</v>
      </c>
      <c r="G8" s="105">
        <v>0</v>
      </c>
      <c r="H8" s="105">
        <v>0</v>
      </c>
      <c r="I8" s="105">
        <v>0</v>
      </c>
      <c r="J8" s="105">
        <v>0</v>
      </c>
      <c r="K8" s="105">
        <v>0</v>
      </c>
      <c r="L8" s="105">
        <v>0</v>
      </c>
      <c r="M8" s="105">
        <v>0</v>
      </c>
      <c r="N8" s="105">
        <v>0</v>
      </c>
      <c r="O8" s="105">
        <v>0</v>
      </c>
      <c r="P8" s="105">
        <v>0</v>
      </c>
      <c r="Q8" s="105">
        <v>0</v>
      </c>
      <c r="R8" s="105">
        <v>0</v>
      </c>
      <c r="S8" s="105">
        <v>0</v>
      </c>
      <c r="T8" s="105">
        <v>0</v>
      </c>
      <c r="U8" s="105">
        <v>0</v>
      </c>
      <c r="V8" s="105">
        <v>0</v>
      </c>
      <c r="W8" s="105">
        <v>73979.77</v>
      </c>
      <c r="X8" s="105">
        <v>0</v>
      </c>
      <c r="Y8" s="105">
        <v>0</v>
      </c>
      <c r="Z8" s="105">
        <v>0</v>
      </c>
      <c r="AA8" s="105">
        <v>0</v>
      </c>
      <c r="AB8" s="105">
        <v>0</v>
      </c>
      <c r="AC8" s="105">
        <v>0</v>
      </c>
      <c r="AD8" s="105">
        <v>0</v>
      </c>
      <c r="AE8" s="105">
        <v>0</v>
      </c>
      <c r="AF8" s="105">
        <v>0</v>
      </c>
      <c r="AG8" s="105">
        <v>0</v>
      </c>
      <c r="AH8" s="105">
        <v>0</v>
      </c>
      <c r="AI8" s="105">
        <v>0</v>
      </c>
      <c r="AJ8" s="105">
        <v>0</v>
      </c>
      <c r="AK8" s="105">
        <v>0</v>
      </c>
      <c r="AL8" s="105">
        <v>0</v>
      </c>
      <c r="AM8" s="105">
        <v>0</v>
      </c>
      <c r="AN8" s="105">
        <v>0</v>
      </c>
      <c r="AO8" s="105"/>
    </row>
    <row r="9" spans="2:41" x14ac:dyDescent="0.25">
      <c r="B9" s="105"/>
      <c r="C9" s="106" t="s">
        <v>188</v>
      </c>
      <c r="D9" s="105">
        <v>131</v>
      </c>
      <c r="E9" s="105">
        <v>0</v>
      </c>
      <c r="F9" s="105">
        <v>0</v>
      </c>
      <c r="G9" s="105">
        <v>0</v>
      </c>
      <c r="H9" s="105">
        <v>0</v>
      </c>
      <c r="I9" s="105">
        <v>0</v>
      </c>
      <c r="J9" s="105">
        <v>0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  <c r="P9" s="105">
        <v>0</v>
      </c>
      <c r="Q9" s="105">
        <v>0</v>
      </c>
      <c r="R9" s="105">
        <v>0</v>
      </c>
      <c r="S9" s="105">
        <v>0</v>
      </c>
      <c r="T9" s="105">
        <v>0</v>
      </c>
      <c r="U9" s="105">
        <v>0</v>
      </c>
      <c r="V9" s="105">
        <v>0</v>
      </c>
      <c r="W9" s="105">
        <v>1055542.4099999999</v>
      </c>
      <c r="X9" s="105">
        <v>0</v>
      </c>
      <c r="Y9" s="105">
        <v>0</v>
      </c>
      <c r="Z9" s="105">
        <v>0</v>
      </c>
      <c r="AA9" s="105">
        <v>0</v>
      </c>
      <c r="AB9" s="105">
        <v>0</v>
      </c>
      <c r="AC9" s="105">
        <v>0</v>
      </c>
      <c r="AD9" s="105">
        <v>0</v>
      </c>
      <c r="AE9" s="105">
        <v>0</v>
      </c>
      <c r="AF9" s="105">
        <v>0</v>
      </c>
      <c r="AG9" s="105">
        <v>0</v>
      </c>
      <c r="AH9" s="105">
        <v>0</v>
      </c>
      <c r="AI9" s="105">
        <v>0</v>
      </c>
      <c r="AJ9" s="105">
        <v>0</v>
      </c>
      <c r="AK9" s="105">
        <v>0</v>
      </c>
      <c r="AL9" s="105">
        <v>0</v>
      </c>
      <c r="AM9" s="105">
        <v>0</v>
      </c>
      <c r="AN9" s="105">
        <v>0</v>
      </c>
      <c r="AO9" s="105"/>
    </row>
    <row r="10" spans="2:41" x14ac:dyDescent="0.25">
      <c r="B10" s="105"/>
      <c r="C10" s="106" t="s">
        <v>188</v>
      </c>
      <c r="D10" s="105">
        <v>133</v>
      </c>
      <c r="E10" s="105">
        <v>0</v>
      </c>
      <c r="F10" s="105">
        <v>0</v>
      </c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0</v>
      </c>
      <c r="S10" s="105">
        <v>0</v>
      </c>
      <c r="T10" s="105">
        <v>0</v>
      </c>
      <c r="U10" s="105">
        <v>0</v>
      </c>
      <c r="V10" s="105">
        <v>0</v>
      </c>
      <c r="W10" s="105">
        <v>0</v>
      </c>
      <c r="X10" s="105">
        <v>0</v>
      </c>
      <c r="Y10" s="105">
        <v>0</v>
      </c>
      <c r="Z10" s="105">
        <v>0</v>
      </c>
      <c r="AA10" s="105">
        <v>0</v>
      </c>
      <c r="AB10" s="105">
        <v>0</v>
      </c>
      <c r="AC10" s="105">
        <v>-431984.87</v>
      </c>
      <c r="AD10" s="105">
        <v>0</v>
      </c>
      <c r="AE10" s="105">
        <v>0</v>
      </c>
      <c r="AF10" s="105">
        <v>0</v>
      </c>
      <c r="AG10" s="105">
        <v>0</v>
      </c>
      <c r="AH10" s="105">
        <v>0</v>
      </c>
      <c r="AI10" s="105">
        <v>0</v>
      </c>
      <c r="AJ10" s="105">
        <v>0</v>
      </c>
      <c r="AK10" s="105">
        <v>0</v>
      </c>
      <c r="AL10" s="105">
        <v>0</v>
      </c>
      <c r="AM10" s="105">
        <v>0</v>
      </c>
      <c r="AN10" s="105">
        <v>0</v>
      </c>
      <c r="AO10" s="105"/>
    </row>
    <row r="11" spans="2:41" x14ac:dyDescent="0.25">
      <c r="B11" s="105"/>
      <c r="C11" s="106" t="s">
        <v>188</v>
      </c>
      <c r="D11" s="105">
        <v>135</v>
      </c>
      <c r="E11" s="105">
        <v>0</v>
      </c>
      <c r="F11" s="105">
        <v>0</v>
      </c>
      <c r="G11" s="105">
        <v>0</v>
      </c>
      <c r="H11" s="105">
        <v>0</v>
      </c>
      <c r="I11" s="105">
        <v>0</v>
      </c>
      <c r="J11" s="105">
        <v>0</v>
      </c>
      <c r="K11" s="105">
        <v>0</v>
      </c>
      <c r="L11" s="105">
        <v>0</v>
      </c>
      <c r="M11" s="105">
        <v>0</v>
      </c>
      <c r="N11" s="105">
        <v>0</v>
      </c>
      <c r="O11" s="105">
        <v>0</v>
      </c>
      <c r="P11" s="105">
        <v>0</v>
      </c>
      <c r="Q11" s="105">
        <v>0</v>
      </c>
      <c r="R11" s="105">
        <v>0</v>
      </c>
      <c r="S11" s="105">
        <v>0</v>
      </c>
      <c r="T11" s="105">
        <v>0</v>
      </c>
      <c r="U11" s="105">
        <v>0</v>
      </c>
      <c r="V11" s="105">
        <v>0</v>
      </c>
      <c r="W11" s="105">
        <v>0</v>
      </c>
      <c r="X11" s="105">
        <v>0</v>
      </c>
      <c r="Y11" s="105">
        <v>0</v>
      </c>
      <c r="Z11" s="105">
        <v>0</v>
      </c>
      <c r="AA11" s="105">
        <v>0</v>
      </c>
      <c r="AB11" s="105">
        <v>0</v>
      </c>
      <c r="AC11" s="105">
        <v>483176.07</v>
      </c>
      <c r="AD11" s="105">
        <v>0</v>
      </c>
      <c r="AE11" s="105">
        <v>0</v>
      </c>
      <c r="AF11" s="105">
        <v>0</v>
      </c>
      <c r="AG11" s="105">
        <v>0</v>
      </c>
      <c r="AH11" s="105">
        <v>0</v>
      </c>
      <c r="AI11" s="105">
        <v>0</v>
      </c>
      <c r="AJ11" s="105">
        <v>0</v>
      </c>
      <c r="AK11" s="105">
        <v>0</v>
      </c>
      <c r="AL11" s="105">
        <v>0</v>
      </c>
      <c r="AM11" s="105">
        <v>0</v>
      </c>
      <c r="AN11" s="105">
        <v>0</v>
      </c>
      <c r="AO11" s="105"/>
    </row>
    <row r="12" spans="2:41" x14ac:dyDescent="0.25">
      <c r="B12" s="105"/>
      <c r="C12" s="106" t="s">
        <v>188</v>
      </c>
      <c r="D12" s="105">
        <v>137</v>
      </c>
      <c r="E12" s="105">
        <v>0</v>
      </c>
      <c r="F12" s="105">
        <v>0</v>
      </c>
      <c r="G12" s="105">
        <v>0</v>
      </c>
      <c r="H12" s="105">
        <v>0</v>
      </c>
      <c r="I12" s="105">
        <v>0</v>
      </c>
      <c r="J12" s="105">
        <v>0</v>
      </c>
      <c r="K12" s="105">
        <v>0</v>
      </c>
      <c r="L12" s="105">
        <v>0</v>
      </c>
      <c r="M12" s="105">
        <v>0</v>
      </c>
      <c r="N12" s="105">
        <v>0</v>
      </c>
      <c r="O12" s="105">
        <v>0</v>
      </c>
      <c r="P12" s="105">
        <v>0</v>
      </c>
      <c r="Q12" s="105">
        <v>0</v>
      </c>
      <c r="R12" s="105">
        <v>0</v>
      </c>
      <c r="S12" s="105">
        <v>0</v>
      </c>
      <c r="T12" s="105">
        <v>0</v>
      </c>
      <c r="U12" s="105">
        <v>0</v>
      </c>
      <c r="V12" s="105">
        <v>0</v>
      </c>
      <c r="W12" s="105">
        <v>0</v>
      </c>
      <c r="X12" s="105">
        <v>0</v>
      </c>
      <c r="Y12" s="105">
        <v>0</v>
      </c>
      <c r="Z12" s="105">
        <v>0</v>
      </c>
      <c r="AA12" s="105">
        <v>0</v>
      </c>
      <c r="AB12" s="105">
        <v>0</v>
      </c>
      <c r="AC12" s="105">
        <v>717542.03</v>
      </c>
      <c r="AD12" s="105">
        <v>0</v>
      </c>
      <c r="AE12" s="105">
        <v>0</v>
      </c>
      <c r="AF12" s="105">
        <v>0</v>
      </c>
      <c r="AG12" s="105">
        <v>0</v>
      </c>
      <c r="AH12" s="105">
        <v>0</v>
      </c>
      <c r="AI12" s="105">
        <v>0</v>
      </c>
      <c r="AJ12" s="105">
        <v>0</v>
      </c>
      <c r="AK12" s="105">
        <v>0</v>
      </c>
      <c r="AL12" s="105">
        <v>0</v>
      </c>
      <c r="AM12" s="105">
        <v>0</v>
      </c>
      <c r="AN12" s="105">
        <v>0</v>
      </c>
      <c r="AO12" s="105"/>
    </row>
    <row r="13" spans="2:41" x14ac:dyDescent="0.25">
      <c r="B13" s="105"/>
      <c r="C13" s="106" t="s">
        <v>188</v>
      </c>
      <c r="D13" s="105">
        <v>139</v>
      </c>
      <c r="E13" s="105">
        <v>0</v>
      </c>
      <c r="F13" s="105">
        <v>0</v>
      </c>
      <c r="G13" s="105">
        <v>0</v>
      </c>
      <c r="H13" s="105">
        <v>0</v>
      </c>
      <c r="I13" s="105">
        <v>0</v>
      </c>
      <c r="J13" s="105">
        <v>0</v>
      </c>
      <c r="K13" s="105">
        <v>0</v>
      </c>
      <c r="L13" s="105">
        <v>0</v>
      </c>
      <c r="M13" s="105">
        <v>0</v>
      </c>
      <c r="N13" s="105">
        <v>0</v>
      </c>
      <c r="O13" s="105">
        <v>0</v>
      </c>
      <c r="P13" s="105">
        <v>0</v>
      </c>
      <c r="Q13" s="105">
        <v>0</v>
      </c>
      <c r="R13" s="105">
        <v>0</v>
      </c>
      <c r="S13" s="105">
        <v>0</v>
      </c>
      <c r="T13" s="105">
        <v>0</v>
      </c>
      <c r="U13" s="105">
        <v>0</v>
      </c>
      <c r="V13" s="105">
        <v>0</v>
      </c>
      <c r="W13" s="105">
        <v>0</v>
      </c>
      <c r="X13" s="105">
        <v>0</v>
      </c>
      <c r="Y13" s="105">
        <v>0</v>
      </c>
      <c r="Z13" s="105">
        <v>0</v>
      </c>
      <c r="AA13" s="105">
        <v>0</v>
      </c>
      <c r="AB13" s="105">
        <v>0</v>
      </c>
      <c r="AC13" s="105">
        <v>0</v>
      </c>
      <c r="AD13" s="105">
        <v>0</v>
      </c>
      <c r="AE13" s="105">
        <v>0</v>
      </c>
      <c r="AF13" s="105">
        <v>-464850.45</v>
      </c>
      <c r="AG13" s="105">
        <v>0</v>
      </c>
      <c r="AH13" s="105">
        <v>0</v>
      </c>
      <c r="AI13" s="105">
        <v>0</v>
      </c>
      <c r="AJ13" s="105">
        <v>0</v>
      </c>
      <c r="AK13" s="105">
        <v>0</v>
      </c>
      <c r="AL13" s="105">
        <v>0</v>
      </c>
      <c r="AM13" s="105">
        <v>0</v>
      </c>
      <c r="AN13" s="105">
        <v>0</v>
      </c>
      <c r="AO13" s="105"/>
    </row>
    <row r="14" spans="2:41" x14ac:dyDescent="0.25">
      <c r="B14" s="105"/>
      <c r="C14" s="106" t="s">
        <v>188</v>
      </c>
      <c r="D14" s="105">
        <v>141</v>
      </c>
      <c r="E14" s="105">
        <v>0</v>
      </c>
      <c r="F14" s="105">
        <v>0</v>
      </c>
      <c r="G14" s="105">
        <v>0</v>
      </c>
      <c r="H14" s="105">
        <v>0</v>
      </c>
      <c r="I14" s="105">
        <v>0</v>
      </c>
      <c r="J14" s="105">
        <v>0</v>
      </c>
      <c r="K14" s="105">
        <v>0</v>
      </c>
      <c r="L14" s="105">
        <v>0</v>
      </c>
      <c r="M14" s="105">
        <v>0</v>
      </c>
      <c r="N14" s="105">
        <v>0</v>
      </c>
      <c r="O14" s="105">
        <v>0</v>
      </c>
      <c r="P14" s="105">
        <v>0</v>
      </c>
      <c r="Q14" s="105">
        <v>0</v>
      </c>
      <c r="R14" s="105">
        <v>0</v>
      </c>
      <c r="S14" s="105">
        <v>0</v>
      </c>
      <c r="T14" s="105">
        <v>0</v>
      </c>
      <c r="U14" s="105">
        <v>0</v>
      </c>
      <c r="V14" s="105">
        <v>0</v>
      </c>
      <c r="W14" s="105">
        <v>0</v>
      </c>
      <c r="X14" s="105">
        <v>0</v>
      </c>
      <c r="Y14" s="105">
        <v>0</v>
      </c>
      <c r="Z14" s="105">
        <v>0</v>
      </c>
      <c r="AA14" s="105">
        <v>0</v>
      </c>
      <c r="AB14" s="105">
        <v>0</v>
      </c>
      <c r="AC14" s="105">
        <v>0</v>
      </c>
      <c r="AD14" s="105">
        <v>0</v>
      </c>
      <c r="AE14" s="105">
        <v>0</v>
      </c>
      <c r="AF14" s="105">
        <v>516377.07</v>
      </c>
      <c r="AG14" s="105">
        <v>0</v>
      </c>
      <c r="AH14" s="105">
        <v>0</v>
      </c>
      <c r="AI14" s="105">
        <v>0</v>
      </c>
      <c r="AJ14" s="105">
        <v>0</v>
      </c>
      <c r="AK14" s="105">
        <v>0</v>
      </c>
      <c r="AL14" s="105">
        <v>0</v>
      </c>
      <c r="AM14" s="105">
        <v>0</v>
      </c>
      <c r="AN14" s="105">
        <v>0</v>
      </c>
      <c r="AO14" s="105"/>
    </row>
    <row r="15" spans="2:41" x14ac:dyDescent="0.25">
      <c r="B15" s="105"/>
      <c r="C15" s="106" t="s">
        <v>188</v>
      </c>
      <c r="D15" s="105">
        <v>143</v>
      </c>
      <c r="E15" s="105">
        <v>0</v>
      </c>
      <c r="F15" s="105">
        <v>0</v>
      </c>
      <c r="G15" s="105">
        <v>0</v>
      </c>
      <c r="H15" s="105">
        <v>0</v>
      </c>
      <c r="I15" s="105">
        <v>0</v>
      </c>
      <c r="J15" s="105">
        <v>0</v>
      </c>
      <c r="K15" s="105">
        <v>0</v>
      </c>
      <c r="L15" s="105">
        <v>0</v>
      </c>
      <c r="M15" s="105">
        <v>0</v>
      </c>
      <c r="N15" s="105">
        <v>0</v>
      </c>
      <c r="O15" s="105">
        <v>0</v>
      </c>
      <c r="P15" s="105">
        <v>0</v>
      </c>
      <c r="Q15" s="105">
        <v>0</v>
      </c>
      <c r="R15" s="105">
        <v>0</v>
      </c>
      <c r="S15" s="105">
        <v>0</v>
      </c>
      <c r="T15" s="105">
        <v>0</v>
      </c>
      <c r="U15" s="105">
        <v>0</v>
      </c>
      <c r="V15" s="105">
        <v>0</v>
      </c>
      <c r="W15" s="105">
        <v>0</v>
      </c>
      <c r="X15" s="105">
        <v>0</v>
      </c>
      <c r="Y15" s="105">
        <v>0</v>
      </c>
      <c r="Z15" s="105">
        <v>0</v>
      </c>
      <c r="AA15" s="105">
        <v>0</v>
      </c>
      <c r="AB15" s="105">
        <v>0</v>
      </c>
      <c r="AC15" s="105">
        <v>0</v>
      </c>
      <c r="AD15" s="105">
        <v>0</v>
      </c>
      <c r="AE15" s="105">
        <v>0</v>
      </c>
      <c r="AF15" s="105">
        <v>692208.23</v>
      </c>
      <c r="AG15" s="105">
        <v>0</v>
      </c>
      <c r="AH15" s="105">
        <v>0</v>
      </c>
      <c r="AI15" s="105">
        <v>0</v>
      </c>
      <c r="AJ15" s="105">
        <v>0</v>
      </c>
      <c r="AK15" s="105">
        <v>0</v>
      </c>
      <c r="AL15" s="105">
        <v>0</v>
      </c>
      <c r="AM15" s="105">
        <v>0</v>
      </c>
      <c r="AN15" s="105">
        <v>0</v>
      </c>
      <c r="AO15" s="105"/>
    </row>
    <row r="16" spans="2:41" x14ac:dyDescent="0.25">
      <c r="B16" s="105"/>
      <c r="C16" s="106" t="s">
        <v>304</v>
      </c>
      <c r="D16" s="105">
        <v>145</v>
      </c>
      <c r="E16" s="105">
        <v>0</v>
      </c>
      <c r="F16" s="105">
        <v>0</v>
      </c>
      <c r="G16" s="105">
        <v>0</v>
      </c>
      <c r="H16" s="105">
        <v>0</v>
      </c>
      <c r="I16" s="105">
        <v>0</v>
      </c>
      <c r="J16" s="105">
        <v>0</v>
      </c>
      <c r="K16" s="105">
        <v>0</v>
      </c>
      <c r="L16" s="105">
        <v>0</v>
      </c>
      <c r="M16" s="105">
        <v>0</v>
      </c>
      <c r="N16" s="105">
        <v>0</v>
      </c>
      <c r="O16" s="105">
        <v>0</v>
      </c>
      <c r="P16" s="105">
        <v>0</v>
      </c>
      <c r="Q16" s="105">
        <v>0</v>
      </c>
      <c r="R16" s="105">
        <v>0</v>
      </c>
      <c r="S16" s="105">
        <v>0</v>
      </c>
      <c r="T16" s="105">
        <v>0</v>
      </c>
      <c r="U16" s="105">
        <v>0</v>
      </c>
      <c r="V16" s="105">
        <v>0</v>
      </c>
      <c r="W16" s="105">
        <v>-1379373.08</v>
      </c>
      <c r="X16" s="105">
        <v>0</v>
      </c>
      <c r="Y16" s="105">
        <v>0</v>
      </c>
      <c r="Z16" s="105">
        <v>0</v>
      </c>
      <c r="AA16" s="105">
        <v>0</v>
      </c>
      <c r="AB16" s="105">
        <v>0</v>
      </c>
      <c r="AC16" s="105">
        <v>0</v>
      </c>
      <c r="AD16" s="105">
        <v>0</v>
      </c>
      <c r="AE16" s="105">
        <v>0</v>
      </c>
      <c r="AF16" s="105">
        <v>0</v>
      </c>
      <c r="AG16" s="105">
        <v>0</v>
      </c>
      <c r="AH16" s="105">
        <v>0</v>
      </c>
      <c r="AI16" s="105">
        <v>0</v>
      </c>
      <c r="AJ16" s="105">
        <v>0</v>
      </c>
      <c r="AK16" s="105">
        <v>0</v>
      </c>
      <c r="AL16" s="105">
        <v>0</v>
      </c>
      <c r="AM16" s="105">
        <v>0</v>
      </c>
      <c r="AN16" s="105">
        <v>0</v>
      </c>
      <c r="AO16" s="105"/>
    </row>
    <row r="17" spans="3:40" x14ac:dyDescent="0.25">
      <c r="C17" s="106" t="s">
        <v>304</v>
      </c>
      <c r="D17" s="105">
        <v>147</v>
      </c>
      <c r="E17" s="105">
        <v>0</v>
      </c>
      <c r="F17" s="105">
        <v>0</v>
      </c>
      <c r="G17" s="105">
        <v>0</v>
      </c>
      <c r="H17" s="105">
        <v>0</v>
      </c>
      <c r="I17" s="105">
        <v>0</v>
      </c>
      <c r="J17" s="105">
        <v>0</v>
      </c>
      <c r="K17" s="105">
        <v>0</v>
      </c>
      <c r="L17" s="105">
        <v>0</v>
      </c>
      <c r="M17" s="105">
        <v>0</v>
      </c>
      <c r="N17" s="105">
        <v>0</v>
      </c>
      <c r="O17" s="105">
        <v>0</v>
      </c>
      <c r="P17" s="105">
        <v>0</v>
      </c>
      <c r="Q17" s="105">
        <v>0</v>
      </c>
      <c r="R17" s="105">
        <v>0</v>
      </c>
      <c r="S17" s="105">
        <v>0</v>
      </c>
      <c r="T17" s="105">
        <v>0</v>
      </c>
      <c r="U17" s="105">
        <v>0</v>
      </c>
      <c r="V17" s="105">
        <v>0</v>
      </c>
      <c r="W17" s="105">
        <v>2232307.54</v>
      </c>
      <c r="X17" s="105">
        <v>0</v>
      </c>
      <c r="Y17" s="105">
        <v>0</v>
      </c>
      <c r="Z17" s="105">
        <v>0</v>
      </c>
      <c r="AA17" s="105">
        <v>0</v>
      </c>
      <c r="AB17" s="105">
        <v>0</v>
      </c>
      <c r="AC17" s="105">
        <v>0</v>
      </c>
      <c r="AD17" s="105">
        <v>0</v>
      </c>
      <c r="AE17" s="105">
        <v>0</v>
      </c>
      <c r="AF17" s="105">
        <v>0</v>
      </c>
      <c r="AG17" s="105">
        <v>0</v>
      </c>
      <c r="AH17" s="105">
        <v>0</v>
      </c>
      <c r="AI17" s="105">
        <v>0</v>
      </c>
      <c r="AJ17" s="105">
        <v>0</v>
      </c>
      <c r="AK17" s="105">
        <v>0</v>
      </c>
      <c r="AL17" s="105">
        <v>0</v>
      </c>
      <c r="AM17" s="105">
        <v>0</v>
      </c>
      <c r="AN17" s="105">
        <v>0</v>
      </c>
    </row>
    <row r="18" spans="3:40" x14ac:dyDescent="0.25">
      <c r="C18" s="106" t="s">
        <v>304</v>
      </c>
      <c r="D18" s="105">
        <v>149</v>
      </c>
      <c r="E18" s="105">
        <v>0</v>
      </c>
      <c r="F18" s="105">
        <v>0</v>
      </c>
      <c r="G18" s="105">
        <v>0</v>
      </c>
      <c r="H18" s="105">
        <v>0</v>
      </c>
      <c r="I18" s="105">
        <v>0</v>
      </c>
      <c r="J18" s="105">
        <v>0</v>
      </c>
      <c r="K18" s="105">
        <v>0</v>
      </c>
      <c r="L18" s="105">
        <v>0</v>
      </c>
      <c r="M18" s="105">
        <v>0</v>
      </c>
      <c r="N18" s="105">
        <v>0</v>
      </c>
      <c r="O18" s="105">
        <v>0</v>
      </c>
      <c r="P18" s="105">
        <v>0</v>
      </c>
      <c r="Q18" s="105">
        <v>0</v>
      </c>
      <c r="R18" s="105">
        <v>0</v>
      </c>
      <c r="S18" s="105">
        <v>0</v>
      </c>
      <c r="T18" s="105">
        <v>0</v>
      </c>
      <c r="U18" s="105">
        <v>0</v>
      </c>
      <c r="V18" s="105">
        <v>0</v>
      </c>
      <c r="W18" s="105">
        <v>1758455.06</v>
      </c>
      <c r="X18" s="105">
        <v>0</v>
      </c>
      <c r="Y18" s="105">
        <v>0</v>
      </c>
      <c r="Z18" s="105">
        <v>0</v>
      </c>
      <c r="AA18" s="105">
        <v>0</v>
      </c>
      <c r="AB18" s="105">
        <v>0</v>
      </c>
      <c r="AC18" s="105">
        <v>0</v>
      </c>
      <c r="AD18" s="105">
        <v>0</v>
      </c>
      <c r="AE18" s="105">
        <v>0</v>
      </c>
      <c r="AF18" s="105">
        <v>0</v>
      </c>
      <c r="AG18" s="105">
        <v>0</v>
      </c>
      <c r="AH18" s="105">
        <v>0</v>
      </c>
      <c r="AI18" s="105">
        <v>0</v>
      </c>
      <c r="AJ18" s="105">
        <v>0</v>
      </c>
      <c r="AK18" s="105">
        <v>0</v>
      </c>
      <c r="AL18" s="105">
        <v>0</v>
      </c>
      <c r="AM18" s="105">
        <v>0</v>
      </c>
      <c r="AN18" s="105">
        <v>0</v>
      </c>
    </row>
    <row r="19" spans="3:40" x14ac:dyDescent="0.25">
      <c r="C19" s="106" t="s">
        <v>304</v>
      </c>
      <c r="D19" s="105">
        <v>151</v>
      </c>
      <c r="E19" s="105">
        <v>0</v>
      </c>
      <c r="F19" s="105">
        <v>0</v>
      </c>
      <c r="G19" s="105">
        <v>0</v>
      </c>
      <c r="H19" s="105">
        <v>0</v>
      </c>
      <c r="I19" s="105">
        <v>0</v>
      </c>
      <c r="J19" s="105">
        <v>0</v>
      </c>
      <c r="K19" s="105">
        <v>0</v>
      </c>
      <c r="L19" s="105">
        <v>0</v>
      </c>
      <c r="M19" s="105">
        <v>0</v>
      </c>
      <c r="N19" s="105">
        <v>0</v>
      </c>
      <c r="O19" s="105">
        <v>0</v>
      </c>
      <c r="P19" s="105">
        <v>0</v>
      </c>
      <c r="Q19" s="105">
        <v>0</v>
      </c>
      <c r="R19" s="105">
        <v>0</v>
      </c>
      <c r="S19" s="105">
        <v>0</v>
      </c>
      <c r="T19" s="105">
        <v>0</v>
      </c>
      <c r="U19" s="105">
        <v>0</v>
      </c>
      <c r="V19" s="105">
        <v>0</v>
      </c>
      <c r="W19" s="105">
        <v>0</v>
      </c>
      <c r="X19" s="105">
        <v>0</v>
      </c>
      <c r="Y19" s="105">
        <v>0</v>
      </c>
      <c r="Z19" s="105">
        <v>0</v>
      </c>
      <c r="AA19" s="105">
        <v>0</v>
      </c>
      <c r="AB19" s="105">
        <v>0</v>
      </c>
      <c r="AC19" s="105">
        <v>-1098352.04</v>
      </c>
      <c r="AD19" s="105">
        <v>0</v>
      </c>
      <c r="AE19" s="105">
        <v>0</v>
      </c>
      <c r="AF19" s="105">
        <v>0</v>
      </c>
      <c r="AG19" s="105">
        <v>0</v>
      </c>
      <c r="AH19" s="105">
        <v>0</v>
      </c>
      <c r="AI19" s="105">
        <v>0</v>
      </c>
      <c r="AJ19" s="105">
        <v>0</v>
      </c>
      <c r="AK19" s="105">
        <v>0</v>
      </c>
      <c r="AL19" s="105">
        <v>0</v>
      </c>
      <c r="AM19" s="105">
        <v>0</v>
      </c>
      <c r="AN19" s="105">
        <v>0</v>
      </c>
    </row>
    <row r="20" spans="3:40" x14ac:dyDescent="0.25">
      <c r="C20" s="106" t="s">
        <v>304</v>
      </c>
      <c r="D20" s="105">
        <v>153</v>
      </c>
      <c r="E20" s="105">
        <v>0</v>
      </c>
      <c r="F20" s="105">
        <v>0</v>
      </c>
      <c r="G20" s="105">
        <v>0</v>
      </c>
      <c r="H20" s="105">
        <v>0</v>
      </c>
      <c r="I20" s="105">
        <v>0</v>
      </c>
      <c r="J20" s="105">
        <v>0</v>
      </c>
      <c r="K20" s="105">
        <v>0</v>
      </c>
      <c r="L20" s="105">
        <v>0</v>
      </c>
      <c r="M20" s="105">
        <v>0</v>
      </c>
      <c r="N20" s="105">
        <v>0</v>
      </c>
      <c r="O20" s="105">
        <v>0</v>
      </c>
      <c r="P20" s="105">
        <v>0</v>
      </c>
      <c r="Q20" s="105">
        <v>0</v>
      </c>
      <c r="R20" s="105">
        <v>0</v>
      </c>
      <c r="S20" s="105">
        <v>0</v>
      </c>
      <c r="T20" s="105">
        <v>0</v>
      </c>
      <c r="U20" s="105">
        <v>0</v>
      </c>
      <c r="V20" s="105">
        <v>0</v>
      </c>
      <c r="W20" s="105">
        <v>0</v>
      </c>
      <c r="X20" s="105">
        <v>0</v>
      </c>
      <c r="Y20" s="105">
        <v>0</v>
      </c>
      <c r="Z20" s="105">
        <v>0</v>
      </c>
      <c r="AA20" s="105">
        <v>0</v>
      </c>
      <c r="AB20" s="105">
        <v>0</v>
      </c>
      <c r="AC20" s="105">
        <v>1950857.49</v>
      </c>
      <c r="AD20" s="105">
        <v>0</v>
      </c>
      <c r="AE20" s="105">
        <v>0</v>
      </c>
      <c r="AF20" s="105">
        <v>0</v>
      </c>
      <c r="AG20" s="105">
        <v>0</v>
      </c>
      <c r="AH20" s="105">
        <v>0</v>
      </c>
      <c r="AI20" s="105">
        <v>0</v>
      </c>
      <c r="AJ20" s="105">
        <v>0</v>
      </c>
      <c r="AK20" s="105">
        <v>0</v>
      </c>
      <c r="AL20" s="105">
        <v>0</v>
      </c>
      <c r="AM20" s="105">
        <v>0</v>
      </c>
      <c r="AN20" s="105">
        <v>0</v>
      </c>
    </row>
    <row r="21" spans="3:40" x14ac:dyDescent="0.25">
      <c r="C21" s="106" t="s">
        <v>304</v>
      </c>
      <c r="D21" s="105">
        <v>155</v>
      </c>
      <c r="E21" s="105">
        <v>0</v>
      </c>
      <c r="F21" s="105">
        <v>0</v>
      </c>
      <c r="G21" s="105">
        <v>0</v>
      </c>
      <c r="H21" s="105">
        <v>0</v>
      </c>
      <c r="I21" s="105">
        <v>0</v>
      </c>
      <c r="J21" s="105">
        <v>0</v>
      </c>
      <c r="K21" s="105">
        <v>0</v>
      </c>
      <c r="L21" s="105">
        <v>0</v>
      </c>
      <c r="M21" s="105">
        <v>0</v>
      </c>
      <c r="N21" s="105">
        <v>0</v>
      </c>
      <c r="O21" s="105">
        <v>0</v>
      </c>
      <c r="P21" s="105">
        <v>0</v>
      </c>
      <c r="Q21" s="105">
        <v>0</v>
      </c>
      <c r="R21" s="105">
        <v>0</v>
      </c>
      <c r="S21" s="105">
        <v>0</v>
      </c>
      <c r="T21" s="105">
        <v>0</v>
      </c>
      <c r="U21" s="105">
        <v>0</v>
      </c>
      <c r="V21" s="105">
        <v>0</v>
      </c>
      <c r="W21" s="105">
        <v>0</v>
      </c>
      <c r="X21" s="105">
        <v>0</v>
      </c>
      <c r="Y21" s="105">
        <v>0</v>
      </c>
      <c r="Z21" s="105">
        <v>0</v>
      </c>
      <c r="AA21" s="105">
        <v>0</v>
      </c>
      <c r="AB21" s="105">
        <v>0</v>
      </c>
      <c r="AC21" s="105">
        <v>1477243.35</v>
      </c>
      <c r="AD21" s="105">
        <v>0</v>
      </c>
      <c r="AE21" s="105">
        <v>0</v>
      </c>
      <c r="AF21" s="105">
        <v>0</v>
      </c>
      <c r="AG21" s="105">
        <v>0</v>
      </c>
      <c r="AH21" s="105">
        <v>0</v>
      </c>
      <c r="AI21" s="105">
        <v>0</v>
      </c>
      <c r="AJ21" s="105">
        <v>0</v>
      </c>
      <c r="AK21" s="105">
        <v>0</v>
      </c>
      <c r="AL21" s="105">
        <v>0</v>
      </c>
      <c r="AM21" s="105">
        <v>0</v>
      </c>
      <c r="AN21" s="105">
        <v>0</v>
      </c>
    </row>
    <row r="22" spans="3:40" x14ac:dyDescent="0.25">
      <c r="C22" s="106" t="s">
        <v>304</v>
      </c>
      <c r="D22" s="105">
        <v>157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5">
        <v>0</v>
      </c>
      <c r="L22" s="105">
        <v>0</v>
      </c>
      <c r="M22" s="105">
        <v>0</v>
      </c>
      <c r="N22" s="105">
        <v>0</v>
      </c>
      <c r="O22" s="105">
        <v>0</v>
      </c>
      <c r="P22" s="105">
        <v>0</v>
      </c>
      <c r="Q22" s="105">
        <v>0</v>
      </c>
      <c r="R22" s="105">
        <v>0</v>
      </c>
      <c r="S22" s="105">
        <v>0</v>
      </c>
      <c r="T22" s="105">
        <v>0</v>
      </c>
      <c r="U22" s="105">
        <v>0</v>
      </c>
      <c r="V22" s="105">
        <v>0</v>
      </c>
      <c r="W22" s="105">
        <v>0</v>
      </c>
      <c r="X22" s="105">
        <v>0</v>
      </c>
      <c r="Y22" s="105">
        <v>0</v>
      </c>
      <c r="Z22" s="105">
        <v>0</v>
      </c>
      <c r="AA22" s="105">
        <v>0</v>
      </c>
      <c r="AB22" s="105">
        <v>0</v>
      </c>
      <c r="AC22" s="105">
        <v>0</v>
      </c>
      <c r="AD22" s="105">
        <v>0</v>
      </c>
      <c r="AE22" s="105">
        <v>0</v>
      </c>
      <c r="AF22" s="105">
        <v>-1081134.45</v>
      </c>
      <c r="AG22" s="105">
        <v>0</v>
      </c>
      <c r="AH22" s="105">
        <v>0</v>
      </c>
      <c r="AI22" s="105">
        <v>0</v>
      </c>
      <c r="AJ22" s="105">
        <v>0</v>
      </c>
      <c r="AK22" s="105">
        <v>0</v>
      </c>
      <c r="AL22" s="105">
        <v>0</v>
      </c>
      <c r="AM22" s="105">
        <v>0</v>
      </c>
      <c r="AN22" s="105">
        <v>0</v>
      </c>
    </row>
    <row r="23" spans="3:40" x14ac:dyDescent="0.25">
      <c r="C23" s="106" t="s">
        <v>304</v>
      </c>
      <c r="D23" s="105">
        <v>159</v>
      </c>
      <c r="E23" s="105">
        <v>0</v>
      </c>
      <c r="F23" s="105">
        <v>0</v>
      </c>
      <c r="G23" s="105">
        <v>0</v>
      </c>
      <c r="H23" s="105">
        <v>0</v>
      </c>
      <c r="I23" s="105">
        <v>0</v>
      </c>
      <c r="J23" s="105">
        <v>0</v>
      </c>
      <c r="K23" s="105">
        <v>0</v>
      </c>
      <c r="L23" s="105">
        <v>0</v>
      </c>
      <c r="M23" s="105">
        <v>0</v>
      </c>
      <c r="N23" s="105">
        <v>0</v>
      </c>
      <c r="O23" s="105">
        <v>0</v>
      </c>
      <c r="P23" s="105">
        <v>0</v>
      </c>
      <c r="Q23" s="105">
        <v>0</v>
      </c>
      <c r="R23" s="105">
        <v>0</v>
      </c>
      <c r="S23" s="105">
        <v>0</v>
      </c>
      <c r="T23" s="105">
        <v>0</v>
      </c>
      <c r="U23" s="105">
        <v>0</v>
      </c>
      <c r="V23" s="105">
        <v>0</v>
      </c>
      <c r="W23" s="105">
        <v>0</v>
      </c>
      <c r="X23" s="105">
        <v>0</v>
      </c>
      <c r="Y23" s="105">
        <v>0</v>
      </c>
      <c r="Z23" s="105">
        <v>0</v>
      </c>
      <c r="AA23" s="105">
        <v>0</v>
      </c>
      <c r="AB23" s="105">
        <v>0</v>
      </c>
      <c r="AC23" s="105">
        <v>0</v>
      </c>
      <c r="AD23" s="105">
        <v>0</v>
      </c>
      <c r="AE23" s="105">
        <v>0</v>
      </c>
      <c r="AF23" s="105">
        <v>3873572.8</v>
      </c>
      <c r="AG23" s="105">
        <v>0</v>
      </c>
      <c r="AH23" s="105">
        <v>0</v>
      </c>
      <c r="AI23" s="105">
        <v>0</v>
      </c>
      <c r="AJ23" s="105">
        <v>0</v>
      </c>
      <c r="AK23" s="105">
        <v>0</v>
      </c>
      <c r="AL23" s="105">
        <v>0</v>
      </c>
      <c r="AM23" s="105">
        <v>0</v>
      </c>
      <c r="AN23" s="105">
        <v>0</v>
      </c>
    </row>
    <row r="24" spans="3:40" x14ac:dyDescent="0.25">
      <c r="C24" s="106" t="s">
        <v>304</v>
      </c>
      <c r="D24" s="105">
        <v>161</v>
      </c>
      <c r="E24" s="105">
        <v>0</v>
      </c>
      <c r="F24" s="105">
        <v>0</v>
      </c>
      <c r="G24" s="105">
        <v>0</v>
      </c>
      <c r="H24" s="105">
        <v>0</v>
      </c>
      <c r="I24" s="105">
        <v>0</v>
      </c>
      <c r="J24" s="105">
        <v>0</v>
      </c>
      <c r="K24" s="105">
        <v>0</v>
      </c>
      <c r="L24" s="105">
        <v>0</v>
      </c>
      <c r="M24" s="105">
        <v>0</v>
      </c>
      <c r="N24" s="105">
        <v>0</v>
      </c>
      <c r="O24" s="105">
        <v>0</v>
      </c>
      <c r="P24" s="105">
        <v>0</v>
      </c>
      <c r="Q24" s="105">
        <v>0</v>
      </c>
      <c r="R24" s="105">
        <v>0</v>
      </c>
      <c r="S24" s="105">
        <v>0</v>
      </c>
      <c r="T24" s="105">
        <v>0</v>
      </c>
      <c r="U24" s="105">
        <v>0</v>
      </c>
      <c r="V24" s="105">
        <v>0</v>
      </c>
      <c r="W24" s="105">
        <v>0</v>
      </c>
      <c r="X24" s="105">
        <v>0</v>
      </c>
      <c r="Y24" s="105">
        <v>0</v>
      </c>
      <c r="Z24" s="105">
        <v>0</v>
      </c>
      <c r="AA24" s="105">
        <v>0</v>
      </c>
      <c r="AB24" s="105">
        <v>0</v>
      </c>
      <c r="AC24" s="105">
        <v>0</v>
      </c>
      <c r="AD24" s="105">
        <v>0</v>
      </c>
      <c r="AE24" s="105">
        <v>0</v>
      </c>
      <c r="AF24" s="105">
        <v>-1461424.21</v>
      </c>
      <c r="AG24" s="105">
        <v>0</v>
      </c>
      <c r="AH24" s="105">
        <v>0</v>
      </c>
      <c r="AI24" s="105">
        <v>0</v>
      </c>
      <c r="AJ24" s="105">
        <v>0</v>
      </c>
      <c r="AK24" s="105">
        <v>0</v>
      </c>
      <c r="AL24" s="105">
        <v>0</v>
      </c>
      <c r="AM24" s="105">
        <v>0</v>
      </c>
      <c r="AN24" s="105">
        <v>0</v>
      </c>
    </row>
    <row r="25" spans="3:40" x14ac:dyDescent="0.25">
      <c r="C25" s="106" t="s">
        <v>189</v>
      </c>
      <c r="D25" s="105">
        <v>163</v>
      </c>
      <c r="E25" s="105">
        <v>0</v>
      </c>
      <c r="F25" s="105">
        <v>0</v>
      </c>
      <c r="G25" s="105">
        <v>0</v>
      </c>
      <c r="H25" s="105">
        <v>0</v>
      </c>
      <c r="I25" s="105">
        <v>0</v>
      </c>
      <c r="J25" s="105">
        <v>0</v>
      </c>
      <c r="K25" s="105">
        <v>0</v>
      </c>
      <c r="L25" s="105">
        <v>0</v>
      </c>
      <c r="M25" s="105">
        <v>0</v>
      </c>
      <c r="N25" s="105">
        <v>0</v>
      </c>
      <c r="O25" s="105">
        <v>0</v>
      </c>
      <c r="P25" s="105">
        <v>0</v>
      </c>
      <c r="Q25" s="105">
        <v>0</v>
      </c>
      <c r="R25" s="105">
        <v>0</v>
      </c>
      <c r="S25" s="105">
        <v>0</v>
      </c>
      <c r="T25" s="105">
        <v>0</v>
      </c>
      <c r="U25" s="105">
        <v>0</v>
      </c>
      <c r="V25" s="105">
        <v>0</v>
      </c>
      <c r="W25" s="105">
        <v>490445.85</v>
      </c>
      <c r="X25" s="105">
        <v>0</v>
      </c>
      <c r="Y25" s="105">
        <v>0</v>
      </c>
      <c r="Z25" s="105">
        <v>0</v>
      </c>
      <c r="AA25" s="105">
        <v>0</v>
      </c>
      <c r="AB25" s="105">
        <v>0</v>
      </c>
      <c r="AC25" s="105">
        <v>0</v>
      </c>
      <c r="AD25" s="105">
        <v>0</v>
      </c>
      <c r="AE25" s="105">
        <v>0</v>
      </c>
      <c r="AF25" s="105">
        <v>0</v>
      </c>
      <c r="AG25" s="105">
        <v>0</v>
      </c>
      <c r="AH25" s="105">
        <v>0</v>
      </c>
      <c r="AI25" s="105">
        <v>0</v>
      </c>
      <c r="AJ25" s="105">
        <v>0</v>
      </c>
      <c r="AK25" s="105">
        <v>0</v>
      </c>
      <c r="AL25" s="105">
        <v>0</v>
      </c>
      <c r="AM25" s="105">
        <v>0</v>
      </c>
      <c r="AN25" s="105">
        <v>0</v>
      </c>
    </row>
    <row r="26" spans="3:40" x14ac:dyDescent="0.25">
      <c r="C26" s="106" t="s">
        <v>189</v>
      </c>
      <c r="D26" s="105">
        <v>165</v>
      </c>
      <c r="E26" s="105">
        <v>0</v>
      </c>
      <c r="F26" s="105">
        <v>0</v>
      </c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0</v>
      </c>
      <c r="R26" s="105">
        <v>0</v>
      </c>
      <c r="S26" s="105">
        <v>0</v>
      </c>
      <c r="T26" s="105">
        <v>0</v>
      </c>
      <c r="U26" s="105">
        <v>0</v>
      </c>
      <c r="V26" s="105">
        <v>0</v>
      </c>
      <c r="W26" s="105">
        <v>-473385.3</v>
      </c>
      <c r="X26" s="105">
        <v>0</v>
      </c>
      <c r="Y26" s="105">
        <v>0</v>
      </c>
      <c r="Z26" s="105">
        <v>0</v>
      </c>
      <c r="AA26" s="105">
        <v>0</v>
      </c>
      <c r="AB26" s="105">
        <v>0</v>
      </c>
      <c r="AC26" s="105">
        <v>0</v>
      </c>
      <c r="AD26" s="105">
        <v>0</v>
      </c>
      <c r="AE26" s="105">
        <v>0</v>
      </c>
      <c r="AF26" s="105">
        <v>0</v>
      </c>
      <c r="AG26" s="105">
        <v>0</v>
      </c>
      <c r="AH26" s="105">
        <v>0</v>
      </c>
      <c r="AI26" s="105">
        <v>0</v>
      </c>
      <c r="AJ26" s="105">
        <v>0</v>
      </c>
      <c r="AK26" s="105">
        <v>0</v>
      </c>
      <c r="AL26" s="105">
        <v>0</v>
      </c>
      <c r="AM26" s="105">
        <v>0</v>
      </c>
      <c r="AN26" s="105">
        <v>0</v>
      </c>
    </row>
    <row r="27" spans="3:40" x14ac:dyDescent="0.25">
      <c r="C27" s="106" t="s">
        <v>189</v>
      </c>
      <c r="D27" s="105">
        <v>167</v>
      </c>
      <c r="E27" s="105">
        <v>0</v>
      </c>
      <c r="F27" s="105">
        <v>0</v>
      </c>
      <c r="G27" s="105">
        <v>0</v>
      </c>
      <c r="H27" s="105">
        <v>0</v>
      </c>
      <c r="I27" s="105">
        <v>0</v>
      </c>
      <c r="J27" s="105">
        <v>0</v>
      </c>
      <c r="K27" s="105">
        <v>0</v>
      </c>
      <c r="L27" s="105">
        <v>0</v>
      </c>
      <c r="M27" s="105">
        <v>0</v>
      </c>
      <c r="N27" s="105">
        <v>0</v>
      </c>
      <c r="O27" s="105">
        <v>0</v>
      </c>
      <c r="P27" s="105">
        <v>0</v>
      </c>
      <c r="Q27" s="105">
        <v>0</v>
      </c>
      <c r="R27" s="105">
        <v>0</v>
      </c>
      <c r="S27" s="105">
        <v>0</v>
      </c>
      <c r="T27" s="105">
        <v>0</v>
      </c>
      <c r="U27" s="105">
        <v>0</v>
      </c>
      <c r="V27" s="105">
        <v>0</v>
      </c>
      <c r="W27" s="105">
        <v>89267.07</v>
      </c>
      <c r="X27" s="105">
        <v>0</v>
      </c>
      <c r="Y27" s="105">
        <v>0</v>
      </c>
      <c r="Z27" s="105">
        <v>0</v>
      </c>
      <c r="AA27" s="105">
        <v>0</v>
      </c>
      <c r="AB27" s="105">
        <v>0</v>
      </c>
      <c r="AC27" s="105">
        <v>0</v>
      </c>
      <c r="AD27" s="105">
        <v>0</v>
      </c>
      <c r="AE27" s="105">
        <v>0</v>
      </c>
      <c r="AF27" s="105">
        <v>0</v>
      </c>
      <c r="AG27" s="105">
        <v>0</v>
      </c>
      <c r="AH27" s="105">
        <v>0</v>
      </c>
      <c r="AI27" s="105">
        <v>0</v>
      </c>
      <c r="AJ27" s="105">
        <v>0</v>
      </c>
      <c r="AK27" s="105">
        <v>0</v>
      </c>
      <c r="AL27" s="105">
        <v>0</v>
      </c>
      <c r="AM27" s="105">
        <v>0</v>
      </c>
      <c r="AN27" s="105">
        <v>0</v>
      </c>
    </row>
    <row r="28" spans="3:40" x14ac:dyDescent="0.25">
      <c r="C28" s="106" t="s">
        <v>189</v>
      </c>
      <c r="D28" s="105">
        <v>169</v>
      </c>
      <c r="E28" s="105">
        <v>0</v>
      </c>
      <c r="F28" s="105">
        <v>0</v>
      </c>
      <c r="G28" s="105">
        <v>0</v>
      </c>
      <c r="H28" s="105">
        <v>0</v>
      </c>
      <c r="I28" s="105">
        <v>0</v>
      </c>
      <c r="J28" s="105">
        <v>0</v>
      </c>
      <c r="K28" s="105">
        <v>0</v>
      </c>
      <c r="L28" s="105">
        <v>0</v>
      </c>
      <c r="M28" s="105">
        <v>0</v>
      </c>
      <c r="N28" s="105">
        <v>0</v>
      </c>
      <c r="O28" s="105">
        <v>0</v>
      </c>
      <c r="P28" s="105">
        <v>0</v>
      </c>
      <c r="Q28" s="105">
        <v>0</v>
      </c>
      <c r="R28" s="105">
        <v>0</v>
      </c>
      <c r="S28" s="105">
        <v>0</v>
      </c>
      <c r="T28" s="105">
        <v>0</v>
      </c>
      <c r="U28" s="105">
        <v>0</v>
      </c>
      <c r="V28" s="105">
        <v>0</v>
      </c>
      <c r="W28" s="105">
        <v>0</v>
      </c>
      <c r="X28" s="105">
        <v>0</v>
      </c>
      <c r="Y28" s="105">
        <v>0</v>
      </c>
      <c r="Z28" s="105">
        <v>0</v>
      </c>
      <c r="AA28" s="105">
        <v>0</v>
      </c>
      <c r="AB28" s="105">
        <v>0</v>
      </c>
      <c r="AC28" s="105">
        <v>457823.51</v>
      </c>
      <c r="AD28" s="105">
        <v>0</v>
      </c>
      <c r="AE28" s="105">
        <v>0</v>
      </c>
      <c r="AF28" s="105">
        <v>0</v>
      </c>
      <c r="AG28" s="105">
        <v>0</v>
      </c>
      <c r="AH28" s="105">
        <v>0</v>
      </c>
      <c r="AI28" s="105">
        <v>0</v>
      </c>
      <c r="AJ28" s="105">
        <v>0</v>
      </c>
      <c r="AK28" s="105">
        <v>0</v>
      </c>
      <c r="AL28" s="105">
        <v>0</v>
      </c>
      <c r="AM28" s="105">
        <v>0</v>
      </c>
      <c r="AN28" s="105">
        <v>0</v>
      </c>
    </row>
    <row r="29" spans="3:40" x14ac:dyDescent="0.25">
      <c r="C29" s="106" t="s">
        <v>189</v>
      </c>
      <c r="D29" s="105">
        <v>171</v>
      </c>
      <c r="E29" s="105">
        <v>0</v>
      </c>
      <c r="F29" s="105">
        <v>0</v>
      </c>
      <c r="G29" s="105">
        <v>0</v>
      </c>
      <c r="H29" s="105">
        <v>0</v>
      </c>
      <c r="I29" s="105">
        <v>0</v>
      </c>
      <c r="J29" s="105">
        <v>0</v>
      </c>
      <c r="K29" s="105">
        <v>0</v>
      </c>
      <c r="L29" s="105">
        <v>0</v>
      </c>
      <c r="M29" s="105">
        <v>0</v>
      </c>
      <c r="N29" s="105">
        <v>0</v>
      </c>
      <c r="O29" s="105">
        <v>0</v>
      </c>
      <c r="P29" s="105">
        <v>0</v>
      </c>
      <c r="Q29" s="105">
        <v>0</v>
      </c>
      <c r="R29" s="105">
        <v>0</v>
      </c>
      <c r="S29" s="105">
        <v>0</v>
      </c>
      <c r="T29" s="105">
        <v>0</v>
      </c>
      <c r="U29" s="105">
        <v>0</v>
      </c>
      <c r="V29" s="105">
        <v>0</v>
      </c>
      <c r="W29" s="105">
        <v>0</v>
      </c>
      <c r="X29" s="105">
        <v>0</v>
      </c>
      <c r="Y29" s="105">
        <v>0</v>
      </c>
      <c r="Z29" s="105">
        <v>0</v>
      </c>
      <c r="AA29" s="105">
        <v>0</v>
      </c>
      <c r="AB29" s="105">
        <v>0</v>
      </c>
      <c r="AC29" s="105">
        <v>-440699.45</v>
      </c>
      <c r="AD29" s="105">
        <v>0</v>
      </c>
      <c r="AE29" s="105">
        <v>0</v>
      </c>
      <c r="AF29" s="105">
        <v>0</v>
      </c>
      <c r="AG29" s="105">
        <v>0</v>
      </c>
      <c r="AH29" s="105">
        <v>0</v>
      </c>
      <c r="AI29" s="105">
        <v>0</v>
      </c>
      <c r="AJ29" s="105">
        <v>0</v>
      </c>
      <c r="AK29" s="105">
        <v>0</v>
      </c>
      <c r="AL29" s="105">
        <v>0</v>
      </c>
      <c r="AM29" s="105">
        <v>0</v>
      </c>
      <c r="AN29" s="105">
        <v>0</v>
      </c>
    </row>
    <row r="30" spans="3:40" x14ac:dyDescent="0.25">
      <c r="C30" s="106" t="s">
        <v>189</v>
      </c>
      <c r="D30" s="105">
        <v>173</v>
      </c>
      <c r="E30" s="105">
        <v>0</v>
      </c>
      <c r="F30" s="105">
        <v>0</v>
      </c>
      <c r="G30" s="105">
        <v>0</v>
      </c>
      <c r="H30" s="105">
        <v>0</v>
      </c>
      <c r="I30" s="105">
        <v>0</v>
      </c>
      <c r="J30" s="105">
        <v>0</v>
      </c>
      <c r="K30" s="105">
        <v>0</v>
      </c>
      <c r="L30" s="105">
        <v>0</v>
      </c>
      <c r="M30" s="105">
        <v>0</v>
      </c>
      <c r="N30" s="105">
        <v>0</v>
      </c>
      <c r="O30" s="105">
        <v>0</v>
      </c>
      <c r="P30" s="105">
        <v>0</v>
      </c>
      <c r="Q30" s="105">
        <v>0</v>
      </c>
      <c r="R30" s="105">
        <v>0</v>
      </c>
      <c r="S30" s="105">
        <v>0</v>
      </c>
      <c r="T30" s="105">
        <v>0</v>
      </c>
      <c r="U30" s="105">
        <v>0</v>
      </c>
      <c r="V30" s="105">
        <v>0</v>
      </c>
      <c r="W30" s="105">
        <v>0</v>
      </c>
      <c r="X30" s="105">
        <v>0</v>
      </c>
      <c r="Y30" s="105">
        <v>0</v>
      </c>
      <c r="Z30" s="105">
        <v>0</v>
      </c>
      <c r="AA30" s="105">
        <v>0</v>
      </c>
      <c r="AB30" s="105">
        <v>0</v>
      </c>
      <c r="AC30" s="105">
        <v>55151.11</v>
      </c>
      <c r="AD30" s="105">
        <v>0</v>
      </c>
      <c r="AE30" s="105">
        <v>0</v>
      </c>
      <c r="AF30" s="105">
        <v>0</v>
      </c>
      <c r="AG30" s="105">
        <v>0</v>
      </c>
      <c r="AH30" s="105">
        <v>0</v>
      </c>
      <c r="AI30" s="105">
        <v>0</v>
      </c>
      <c r="AJ30" s="105">
        <v>0</v>
      </c>
      <c r="AK30" s="105">
        <v>0</v>
      </c>
      <c r="AL30" s="105">
        <v>0</v>
      </c>
      <c r="AM30" s="105">
        <v>0</v>
      </c>
      <c r="AN30" s="105">
        <v>0</v>
      </c>
    </row>
    <row r="31" spans="3:40" x14ac:dyDescent="0.25">
      <c r="C31" s="106" t="s">
        <v>189</v>
      </c>
      <c r="D31" s="105">
        <v>175</v>
      </c>
      <c r="E31" s="105">
        <v>0</v>
      </c>
      <c r="F31" s="105">
        <v>0</v>
      </c>
      <c r="G31" s="105">
        <v>0</v>
      </c>
      <c r="H31" s="105">
        <v>0</v>
      </c>
      <c r="I31" s="105">
        <v>0</v>
      </c>
      <c r="J31" s="105">
        <v>0</v>
      </c>
      <c r="K31" s="105">
        <v>0</v>
      </c>
      <c r="L31" s="105">
        <v>0</v>
      </c>
      <c r="M31" s="105">
        <v>0</v>
      </c>
      <c r="N31" s="105">
        <v>0</v>
      </c>
      <c r="O31" s="105">
        <v>0</v>
      </c>
      <c r="P31" s="105">
        <v>0</v>
      </c>
      <c r="Q31" s="105">
        <v>0</v>
      </c>
      <c r="R31" s="105">
        <v>0</v>
      </c>
      <c r="S31" s="105">
        <v>0</v>
      </c>
      <c r="T31" s="105">
        <v>0</v>
      </c>
      <c r="U31" s="105">
        <v>0</v>
      </c>
      <c r="V31" s="105">
        <v>0</v>
      </c>
      <c r="W31" s="105">
        <v>0</v>
      </c>
      <c r="X31" s="105">
        <v>0</v>
      </c>
      <c r="Y31" s="105">
        <v>0</v>
      </c>
      <c r="Z31" s="105">
        <v>0</v>
      </c>
      <c r="AA31" s="105">
        <v>0</v>
      </c>
      <c r="AB31" s="105">
        <v>0</v>
      </c>
      <c r="AC31" s="105">
        <v>0</v>
      </c>
      <c r="AD31" s="105">
        <v>0</v>
      </c>
      <c r="AE31" s="105">
        <v>0</v>
      </c>
      <c r="AF31" s="105">
        <v>459223</v>
      </c>
      <c r="AG31" s="105">
        <v>0</v>
      </c>
      <c r="AH31" s="105">
        <v>0</v>
      </c>
      <c r="AI31" s="105">
        <v>0</v>
      </c>
      <c r="AJ31" s="105">
        <v>0</v>
      </c>
      <c r="AK31" s="105">
        <v>0</v>
      </c>
      <c r="AL31" s="105">
        <v>0</v>
      </c>
      <c r="AM31" s="105">
        <v>0</v>
      </c>
      <c r="AN31" s="105">
        <v>0</v>
      </c>
    </row>
    <row r="32" spans="3:40" x14ac:dyDescent="0.25">
      <c r="C32" s="106" t="s">
        <v>189</v>
      </c>
      <c r="D32" s="105">
        <v>177</v>
      </c>
      <c r="E32" s="105">
        <v>0</v>
      </c>
      <c r="F32" s="105">
        <v>0</v>
      </c>
      <c r="G32" s="105">
        <v>0</v>
      </c>
      <c r="H32" s="105">
        <v>0</v>
      </c>
      <c r="I32" s="105">
        <v>0</v>
      </c>
      <c r="J32" s="105">
        <v>0</v>
      </c>
      <c r="K32" s="105">
        <v>0</v>
      </c>
      <c r="L32" s="105">
        <v>0</v>
      </c>
      <c r="M32" s="105">
        <v>0</v>
      </c>
      <c r="N32" s="105">
        <v>0</v>
      </c>
      <c r="O32" s="105">
        <v>0</v>
      </c>
      <c r="P32" s="105">
        <v>0</v>
      </c>
      <c r="Q32" s="105">
        <v>0</v>
      </c>
      <c r="R32" s="105">
        <v>0</v>
      </c>
      <c r="S32" s="105">
        <v>0</v>
      </c>
      <c r="T32" s="105">
        <v>0</v>
      </c>
      <c r="U32" s="105">
        <v>0</v>
      </c>
      <c r="V32" s="105">
        <v>0</v>
      </c>
      <c r="W32" s="105">
        <v>0</v>
      </c>
      <c r="X32" s="105">
        <v>0</v>
      </c>
      <c r="Y32" s="105">
        <v>0</v>
      </c>
      <c r="Z32" s="105">
        <v>0</v>
      </c>
      <c r="AA32" s="105">
        <v>0</v>
      </c>
      <c r="AB32" s="105">
        <v>0</v>
      </c>
      <c r="AC32" s="105">
        <v>0</v>
      </c>
      <c r="AD32" s="105">
        <v>0</v>
      </c>
      <c r="AE32" s="105">
        <v>0</v>
      </c>
      <c r="AF32" s="105">
        <v>-442069.12</v>
      </c>
      <c r="AG32" s="105">
        <v>0</v>
      </c>
      <c r="AH32" s="105">
        <v>0</v>
      </c>
      <c r="AI32" s="105">
        <v>0</v>
      </c>
      <c r="AJ32" s="105">
        <v>0</v>
      </c>
      <c r="AK32" s="105">
        <v>0</v>
      </c>
      <c r="AL32" s="105">
        <v>0</v>
      </c>
      <c r="AM32" s="105">
        <v>0</v>
      </c>
      <c r="AN32" s="105">
        <v>0</v>
      </c>
    </row>
    <row r="33" spans="3:40" x14ac:dyDescent="0.25">
      <c r="C33" s="106" t="s">
        <v>189</v>
      </c>
      <c r="D33" s="105">
        <v>179</v>
      </c>
      <c r="E33" s="105">
        <v>0</v>
      </c>
      <c r="F33" s="105">
        <v>0</v>
      </c>
      <c r="G33" s="105">
        <v>0</v>
      </c>
      <c r="H33" s="105">
        <v>0</v>
      </c>
      <c r="I33" s="105">
        <v>0</v>
      </c>
      <c r="J33" s="105">
        <v>0</v>
      </c>
      <c r="K33" s="105">
        <v>0</v>
      </c>
      <c r="L33" s="105">
        <v>0</v>
      </c>
      <c r="M33" s="105">
        <v>0</v>
      </c>
      <c r="N33" s="105">
        <v>0</v>
      </c>
      <c r="O33" s="105">
        <v>0</v>
      </c>
      <c r="P33" s="105">
        <v>0</v>
      </c>
      <c r="Q33" s="105">
        <v>0</v>
      </c>
      <c r="R33" s="105">
        <v>0</v>
      </c>
      <c r="S33" s="105">
        <v>0</v>
      </c>
      <c r="T33" s="105">
        <v>0</v>
      </c>
      <c r="U33" s="105">
        <v>0</v>
      </c>
      <c r="V33" s="105">
        <v>0</v>
      </c>
      <c r="W33" s="105">
        <v>0</v>
      </c>
      <c r="X33" s="105">
        <v>0</v>
      </c>
      <c r="Y33" s="105">
        <v>0</v>
      </c>
      <c r="Z33" s="105">
        <v>0</v>
      </c>
      <c r="AA33" s="105">
        <v>0</v>
      </c>
      <c r="AB33" s="105">
        <v>0</v>
      </c>
      <c r="AC33" s="105">
        <v>0</v>
      </c>
      <c r="AD33" s="105">
        <v>0</v>
      </c>
      <c r="AE33" s="105">
        <v>0</v>
      </c>
      <c r="AF33" s="105">
        <v>55849.62</v>
      </c>
      <c r="AG33" s="105">
        <v>0</v>
      </c>
      <c r="AH33" s="105">
        <v>0</v>
      </c>
      <c r="AI33" s="105">
        <v>0</v>
      </c>
      <c r="AJ33" s="105">
        <v>0</v>
      </c>
      <c r="AK33" s="105">
        <v>0</v>
      </c>
      <c r="AL33" s="105">
        <v>0</v>
      </c>
      <c r="AM33" s="105">
        <v>0</v>
      </c>
      <c r="AN33" s="105">
        <v>0</v>
      </c>
    </row>
    <row r="34" spans="3:40" x14ac:dyDescent="0.25">
      <c r="C34" s="106" t="s">
        <v>129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</row>
    <row r="35" spans="3:40" x14ac:dyDescent="0.25">
      <c r="C35" s="106" t="s">
        <v>249</v>
      </c>
      <c r="D35" s="105"/>
      <c r="E35" s="105">
        <v>0</v>
      </c>
      <c r="F35" s="105">
        <v>0</v>
      </c>
      <c r="G35" s="105">
        <v>0</v>
      </c>
      <c r="H35" s="105">
        <v>0</v>
      </c>
      <c r="I35" s="105">
        <v>0</v>
      </c>
      <c r="J35" s="105">
        <v>0</v>
      </c>
      <c r="K35" s="105">
        <v>0</v>
      </c>
      <c r="L35" s="105">
        <v>0</v>
      </c>
      <c r="M35" s="105">
        <v>0</v>
      </c>
      <c r="N35" s="105">
        <v>0</v>
      </c>
      <c r="O35" s="105">
        <v>0</v>
      </c>
      <c r="P35" s="105">
        <v>0</v>
      </c>
      <c r="Q35" s="105">
        <v>0</v>
      </c>
      <c r="R35" s="105">
        <v>0</v>
      </c>
      <c r="S35" s="105">
        <v>0</v>
      </c>
      <c r="T35" s="105">
        <v>0</v>
      </c>
      <c r="U35" s="105">
        <v>0</v>
      </c>
      <c r="V35" s="105">
        <v>0</v>
      </c>
      <c r="W35" s="105">
        <v>3821415.39</v>
      </c>
      <c r="X35" s="105">
        <v>0</v>
      </c>
      <c r="Y35" s="105">
        <v>0</v>
      </c>
      <c r="Z35" s="105">
        <v>0</v>
      </c>
      <c r="AA35" s="105">
        <v>0</v>
      </c>
      <c r="AB35" s="105">
        <v>0</v>
      </c>
      <c r="AC35" s="105">
        <v>3170757.21</v>
      </c>
      <c r="AD35" s="105">
        <v>0</v>
      </c>
      <c r="AE35" s="105">
        <v>0</v>
      </c>
      <c r="AF35" s="105">
        <v>2147752.48</v>
      </c>
      <c r="AG35" s="105">
        <v>0</v>
      </c>
      <c r="AH35" s="105">
        <v>0</v>
      </c>
      <c r="AI35" s="105">
        <v>0</v>
      </c>
      <c r="AJ35" s="105">
        <v>0</v>
      </c>
      <c r="AK35" s="105">
        <v>0</v>
      </c>
      <c r="AL35" s="105">
        <v>0</v>
      </c>
      <c r="AM35" s="105">
        <v>0</v>
      </c>
      <c r="AN35" s="10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Q35"/>
  <sheetViews>
    <sheetView topLeftCell="I1" workbookViewId="0">
      <selection activeCell="AE5" sqref="AE5:AE35"/>
    </sheetView>
  </sheetViews>
  <sheetFormatPr defaultRowHeight="15" x14ac:dyDescent="0.25"/>
  <cols>
    <col min="24" max="24" width="9.140625" style="108"/>
    <col min="31" max="31" width="9.140625" style="108"/>
  </cols>
  <sheetData>
    <row r="4" spans="2:43" x14ac:dyDescent="0.25">
      <c r="B4" s="110" t="s">
        <v>264</v>
      </c>
      <c r="C4" s="110" t="s">
        <v>194</v>
      </c>
      <c r="D4" s="110" t="s">
        <v>0</v>
      </c>
      <c r="E4" s="110" t="s">
        <v>265</v>
      </c>
      <c r="F4" s="110" t="s">
        <v>266</v>
      </c>
      <c r="G4" s="110" t="s">
        <v>267</v>
      </c>
      <c r="H4" s="110" t="s">
        <v>268</v>
      </c>
      <c r="I4" s="110" t="s">
        <v>269</v>
      </c>
      <c r="J4" s="110" t="s">
        <v>270</v>
      </c>
      <c r="K4" s="110" t="s">
        <v>271</v>
      </c>
      <c r="L4" s="110" t="s">
        <v>272</v>
      </c>
      <c r="M4" s="110" t="s">
        <v>273</v>
      </c>
      <c r="N4" s="110" t="s">
        <v>274</v>
      </c>
      <c r="O4" s="110" t="s">
        <v>275</v>
      </c>
      <c r="P4" s="110" t="s">
        <v>276</v>
      </c>
      <c r="Q4" s="110" t="s">
        <v>277</v>
      </c>
      <c r="R4" s="110" t="s">
        <v>278</v>
      </c>
      <c r="S4" s="110" t="s">
        <v>279</v>
      </c>
      <c r="T4" s="110" t="s">
        <v>280</v>
      </c>
      <c r="U4" s="110" t="s">
        <v>281</v>
      </c>
      <c r="V4" s="110" t="s">
        <v>282</v>
      </c>
      <c r="W4" s="110" t="s">
        <v>283</v>
      </c>
      <c r="X4" s="77" t="s">
        <v>311</v>
      </c>
      <c r="Y4" s="110" t="s">
        <v>284</v>
      </c>
      <c r="Z4" s="110" t="s">
        <v>285</v>
      </c>
      <c r="AA4" s="110" t="s">
        <v>286</v>
      </c>
      <c r="AB4" s="110" t="s">
        <v>287</v>
      </c>
      <c r="AC4" s="110" t="s">
        <v>288</v>
      </c>
      <c r="AD4" s="110" t="s">
        <v>289</v>
      </c>
      <c r="AE4" s="110"/>
      <c r="AF4" s="110" t="s">
        <v>290</v>
      </c>
      <c r="AG4" s="110" t="s">
        <v>291</v>
      </c>
      <c r="AH4" s="110" t="s">
        <v>292</v>
      </c>
      <c r="AI4" s="110" t="s">
        <v>293</v>
      </c>
      <c r="AJ4" s="110" t="s">
        <v>294</v>
      </c>
      <c r="AK4" s="110" t="s">
        <v>295</v>
      </c>
      <c r="AL4" s="110" t="s">
        <v>296</v>
      </c>
      <c r="AM4" s="110" t="s">
        <v>297</v>
      </c>
      <c r="AN4" s="110" t="s">
        <v>298</v>
      </c>
      <c r="AO4" s="110" t="s">
        <v>299</v>
      </c>
      <c r="AP4" s="110" t="s">
        <v>300</v>
      </c>
      <c r="AQ4" s="110" t="s">
        <v>264</v>
      </c>
    </row>
    <row r="5" spans="2:43" x14ac:dyDescent="0.25">
      <c r="B5" s="108"/>
      <c r="C5" s="109" t="s">
        <v>314</v>
      </c>
      <c r="D5" s="108"/>
      <c r="E5" s="108">
        <v>0</v>
      </c>
      <c r="F5" s="108">
        <v>0</v>
      </c>
      <c r="G5" s="108">
        <v>0</v>
      </c>
      <c r="H5" s="108">
        <v>0</v>
      </c>
      <c r="I5" s="108">
        <v>0</v>
      </c>
      <c r="J5" s="108">
        <v>0</v>
      </c>
      <c r="K5" s="108">
        <v>0</v>
      </c>
      <c r="L5" s="108">
        <v>0</v>
      </c>
      <c r="M5" s="108">
        <v>0</v>
      </c>
      <c r="N5" s="108">
        <v>0</v>
      </c>
      <c r="O5" s="108">
        <v>0</v>
      </c>
      <c r="P5" s="108">
        <v>0</v>
      </c>
      <c r="Q5" s="108">
        <v>0</v>
      </c>
      <c r="R5" s="108">
        <v>0</v>
      </c>
      <c r="S5" s="108">
        <v>0</v>
      </c>
      <c r="T5" s="108">
        <v>0</v>
      </c>
      <c r="U5" s="108">
        <v>0</v>
      </c>
      <c r="V5" s="108">
        <v>0</v>
      </c>
      <c r="W5" s="108">
        <v>500746.93</v>
      </c>
      <c r="X5" s="14"/>
      <c r="Y5" s="108">
        <v>0</v>
      </c>
      <c r="Z5" s="108">
        <v>0</v>
      </c>
      <c r="AA5" s="108">
        <v>0</v>
      </c>
      <c r="AB5" s="108">
        <v>0</v>
      </c>
      <c r="AC5" s="108">
        <v>0</v>
      </c>
      <c r="AD5" s="108">
        <v>405094.7</v>
      </c>
      <c r="AE5" s="108">
        <f>'CFMon PL EUR'!AE5</f>
        <v>0</v>
      </c>
      <c r="AF5" s="108">
        <v>0</v>
      </c>
      <c r="AG5" s="108">
        <v>0</v>
      </c>
      <c r="AH5" s="108">
        <v>273253.26</v>
      </c>
      <c r="AI5" s="108">
        <v>0</v>
      </c>
      <c r="AJ5" s="108">
        <v>0</v>
      </c>
      <c r="AK5" s="108">
        <v>0</v>
      </c>
      <c r="AL5" s="108">
        <v>0</v>
      </c>
      <c r="AM5" s="108">
        <v>0</v>
      </c>
      <c r="AN5" s="108">
        <v>0</v>
      </c>
      <c r="AO5" s="108">
        <v>0</v>
      </c>
      <c r="AP5" s="108">
        <v>0</v>
      </c>
      <c r="AQ5" s="108"/>
    </row>
    <row r="6" spans="2:43" x14ac:dyDescent="0.25">
      <c r="B6" s="108"/>
      <c r="C6" s="109" t="s">
        <v>315</v>
      </c>
      <c r="D6" s="108"/>
      <c r="E6" s="108">
        <v>0</v>
      </c>
      <c r="F6" s="108">
        <v>0</v>
      </c>
      <c r="G6" s="108">
        <v>0</v>
      </c>
      <c r="H6" s="108">
        <v>0</v>
      </c>
      <c r="I6" s="108">
        <v>0</v>
      </c>
      <c r="J6" s="108">
        <v>0</v>
      </c>
      <c r="K6" s="108">
        <v>0</v>
      </c>
      <c r="L6" s="108">
        <v>0</v>
      </c>
      <c r="M6" s="108">
        <v>0</v>
      </c>
      <c r="N6" s="108">
        <v>0</v>
      </c>
      <c r="O6" s="108">
        <v>0</v>
      </c>
      <c r="P6" s="108">
        <v>0</v>
      </c>
      <c r="Q6" s="108">
        <v>0</v>
      </c>
      <c r="R6" s="108">
        <v>0</v>
      </c>
      <c r="S6" s="108">
        <v>0</v>
      </c>
      <c r="T6" s="108">
        <v>0</v>
      </c>
      <c r="U6" s="108">
        <v>0</v>
      </c>
      <c r="V6" s="108">
        <v>0</v>
      </c>
      <c r="W6" s="108">
        <v>500746.93</v>
      </c>
      <c r="X6" s="14"/>
      <c r="Y6" s="108">
        <v>0</v>
      </c>
      <c r="Z6" s="108">
        <v>0</v>
      </c>
      <c r="AA6" s="108">
        <v>0</v>
      </c>
      <c r="AB6" s="108">
        <v>0</v>
      </c>
      <c r="AC6" s="108">
        <v>0</v>
      </c>
      <c r="AD6" s="108">
        <v>405094.7</v>
      </c>
      <c r="AE6" s="108">
        <f>'CFMon PL EUR'!AE6</f>
        <v>0</v>
      </c>
      <c r="AF6" s="108">
        <v>0</v>
      </c>
      <c r="AG6" s="108">
        <v>0</v>
      </c>
      <c r="AH6" s="108">
        <v>273253.26</v>
      </c>
      <c r="AI6" s="108">
        <v>0</v>
      </c>
      <c r="AJ6" s="108">
        <v>0</v>
      </c>
      <c r="AK6" s="108">
        <v>0</v>
      </c>
      <c r="AL6" s="108">
        <v>0</v>
      </c>
      <c r="AM6" s="108">
        <v>0</v>
      </c>
      <c r="AN6" s="108">
        <v>0</v>
      </c>
      <c r="AO6" s="108">
        <v>0</v>
      </c>
      <c r="AP6" s="108">
        <v>0</v>
      </c>
      <c r="AQ6" s="108"/>
    </row>
    <row r="7" spans="2:43" x14ac:dyDescent="0.25">
      <c r="B7" s="108"/>
      <c r="C7" s="109" t="s">
        <v>188</v>
      </c>
      <c r="D7" s="108">
        <v>127</v>
      </c>
      <c r="E7" s="108">
        <v>0</v>
      </c>
      <c r="F7" s="108">
        <v>0</v>
      </c>
      <c r="G7" s="108">
        <v>0</v>
      </c>
      <c r="H7" s="108">
        <v>0</v>
      </c>
      <c r="I7" s="108">
        <v>0</v>
      </c>
      <c r="J7" s="108">
        <v>0</v>
      </c>
      <c r="K7" s="108">
        <v>0</v>
      </c>
      <c r="L7" s="108">
        <v>0</v>
      </c>
      <c r="M7" s="108">
        <v>0</v>
      </c>
      <c r="N7" s="108">
        <v>0</v>
      </c>
      <c r="O7" s="108">
        <v>0</v>
      </c>
      <c r="P7" s="108">
        <v>0</v>
      </c>
      <c r="Q7" s="108">
        <v>0</v>
      </c>
      <c r="R7" s="108">
        <v>0</v>
      </c>
      <c r="S7" s="108">
        <v>0</v>
      </c>
      <c r="T7" s="108">
        <v>0</v>
      </c>
      <c r="U7" s="108">
        <v>0</v>
      </c>
      <c r="V7" s="108">
        <v>0</v>
      </c>
      <c r="W7" s="108">
        <v>-3528.57</v>
      </c>
      <c r="X7" s="14">
        <f>'TransMon Data Dump'!W5/'FX ECB'!S33</f>
        <v>-3528.7825235451487</v>
      </c>
      <c r="Y7" s="108">
        <v>0</v>
      </c>
      <c r="Z7" s="108">
        <v>0</v>
      </c>
      <c r="AA7" s="108">
        <v>0</v>
      </c>
      <c r="AB7" s="108">
        <v>0</v>
      </c>
      <c r="AC7" s="108">
        <v>0</v>
      </c>
      <c r="AD7" s="108">
        <v>0</v>
      </c>
      <c r="AE7" s="108">
        <f>'CFMon PL EUR'!AE7</f>
        <v>0</v>
      </c>
      <c r="AF7" s="108">
        <v>0</v>
      </c>
      <c r="AG7" s="108">
        <v>0</v>
      </c>
      <c r="AH7" s="108">
        <v>0</v>
      </c>
      <c r="AI7" s="108">
        <v>0</v>
      </c>
      <c r="AJ7" s="108">
        <v>0</v>
      </c>
      <c r="AK7" s="108">
        <v>0</v>
      </c>
      <c r="AL7" s="108">
        <v>0</v>
      </c>
      <c r="AM7" s="108">
        <v>0</v>
      </c>
      <c r="AN7" s="108">
        <v>0</v>
      </c>
      <c r="AO7" s="108">
        <v>0</v>
      </c>
      <c r="AP7" s="108">
        <v>0</v>
      </c>
      <c r="AQ7" s="108"/>
    </row>
    <row r="8" spans="2:43" x14ac:dyDescent="0.25">
      <c r="B8" s="108"/>
      <c r="C8" s="109" t="s">
        <v>188</v>
      </c>
      <c r="D8" s="108">
        <v>129</v>
      </c>
      <c r="E8" s="108">
        <v>0</v>
      </c>
      <c r="F8" s="108">
        <v>0</v>
      </c>
      <c r="G8" s="108">
        <v>0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108">
        <v>0</v>
      </c>
      <c r="N8" s="108">
        <v>0</v>
      </c>
      <c r="O8" s="108">
        <v>0</v>
      </c>
      <c r="P8" s="108">
        <v>0</v>
      </c>
      <c r="Q8" s="108">
        <v>0</v>
      </c>
      <c r="R8" s="108">
        <v>0</v>
      </c>
      <c r="S8" s="108">
        <v>0</v>
      </c>
      <c r="T8" s="108">
        <v>0</v>
      </c>
      <c r="U8" s="108">
        <v>0</v>
      </c>
      <c r="V8" s="108">
        <v>0</v>
      </c>
      <c r="W8" s="108">
        <v>10108.549999999999</v>
      </c>
      <c r="X8" s="14"/>
      <c r="Y8" s="108">
        <v>0</v>
      </c>
      <c r="Z8" s="108">
        <v>0</v>
      </c>
      <c r="AA8" s="108">
        <v>0</v>
      </c>
      <c r="AB8" s="108">
        <v>0</v>
      </c>
      <c r="AC8" s="108">
        <v>0</v>
      </c>
      <c r="AD8" s="108">
        <v>0</v>
      </c>
      <c r="AE8" s="108">
        <f>'CFMon PL EUR'!AE8</f>
        <v>0</v>
      </c>
      <c r="AF8" s="108">
        <v>0</v>
      </c>
      <c r="AG8" s="108">
        <v>0</v>
      </c>
      <c r="AH8" s="108">
        <v>0</v>
      </c>
      <c r="AI8" s="108">
        <v>0</v>
      </c>
      <c r="AJ8" s="108">
        <v>0</v>
      </c>
      <c r="AK8" s="108">
        <v>0</v>
      </c>
      <c r="AL8" s="108">
        <v>0</v>
      </c>
      <c r="AM8" s="108">
        <v>0</v>
      </c>
      <c r="AN8" s="108">
        <v>0</v>
      </c>
      <c r="AO8" s="108">
        <v>0</v>
      </c>
      <c r="AP8" s="108">
        <v>0</v>
      </c>
      <c r="AQ8" s="108"/>
    </row>
    <row r="9" spans="2:43" x14ac:dyDescent="0.25">
      <c r="B9" s="108"/>
      <c r="C9" s="109" t="s">
        <v>188</v>
      </c>
      <c r="D9" s="108">
        <v>131</v>
      </c>
      <c r="E9" s="108">
        <v>0</v>
      </c>
      <c r="F9" s="108">
        <v>0</v>
      </c>
      <c r="G9" s="108">
        <v>0</v>
      </c>
      <c r="H9" s="108">
        <v>0</v>
      </c>
      <c r="I9" s="108">
        <v>0</v>
      </c>
      <c r="J9" s="108">
        <v>0</v>
      </c>
      <c r="K9" s="108">
        <v>0</v>
      </c>
      <c r="L9" s="108">
        <v>0</v>
      </c>
      <c r="M9" s="108">
        <v>0</v>
      </c>
      <c r="N9" s="108">
        <v>0</v>
      </c>
      <c r="O9" s="108">
        <v>0</v>
      </c>
      <c r="P9" s="108">
        <v>0</v>
      </c>
      <c r="Q9" s="108">
        <v>0</v>
      </c>
      <c r="R9" s="108">
        <v>0</v>
      </c>
      <c r="S9" s="108">
        <v>0</v>
      </c>
      <c r="T9" s="108">
        <v>0</v>
      </c>
      <c r="U9" s="108">
        <v>0</v>
      </c>
      <c r="V9" s="108">
        <v>0</v>
      </c>
      <c r="W9" s="108">
        <v>144228.66</v>
      </c>
      <c r="X9" s="14"/>
      <c r="Y9" s="108">
        <v>0</v>
      </c>
      <c r="Z9" s="108">
        <v>0</v>
      </c>
      <c r="AA9" s="108">
        <v>0</v>
      </c>
      <c r="AB9" s="108">
        <v>0</v>
      </c>
      <c r="AC9" s="108">
        <v>0</v>
      </c>
      <c r="AD9" s="108">
        <v>0</v>
      </c>
      <c r="AE9" s="108">
        <f>'CFMon PL EUR'!AE9</f>
        <v>0</v>
      </c>
      <c r="AF9" s="108">
        <v>0</v>
      </c>
      <c r="AG9" s="108">
        <v>0</v>
      </c>
      <c r="AH9" s="108">
        <v>0</v>
      </c>
      <c r="AI9" s="108">
        <v>0</v>
      </c>
      <c r="AJ9" s="108">
        <v>0</v>
      </c>
      <c r="AK9" s="108">
        <v>0</v>
      </c>
      <c r="AL9" s="108">
        <v>0</v>
      </c>
      <c r="AM9" s="108">
        <v>0</v>
      </c>
      <c r="AN9" s="108">
        <v>0</v>
      </c>
      <c r="AO9" s="108">
        <v>0</v>
      </c>
      <c r="AP9" s="108">
        <v>0</v>
      </c>
      <c r="AQ9" s="108"/>
    </row>
    <row r="10" spans="2:43" x14ac:dyDescent="0.25">
      <c r="B10" s="108"/>
      <c r="C10" s="109" t="s">
        <v>188</v>
      </c>
      <c r="D10" s="108">
        <v>133</v>
      </c>
      <c r="E10" s="108">
        <v>0</v>
      </c>
      <c r="F10" s="108">
        <v>0</v>
      </c>
      <c r="G10" s="108">
        <v>0</v>
      </c>
      <c r="H10" s="108">
        <v>0</v>
      </c>
      <c r="I10" s="108">
        <v>0</v>
      </c>
      <c r="J10" s="108">
        <v>0</v>
      </c>
      <c r="K10" s="108">
        <v>0</v>
      </c>
      <c r="L10" s="108">
        <v>0</v>
      </c>
      <c r="M10" s="108">
        <v>0</v>
      </c>
      <c r="N10" s="108">
        <v>0</v>
      </c>
      <c r="O10" s="108">
        <v>0</v>
      </c>
      <c r="P10" s="108">
        <v>0</v>
      </c>
      <c r="Q10" s="108">
        <v>0</v>
      </c>
      <c r="R10" s="108">
        <v>0</v>
      </c>
      <c r="S10" s="108">
        <v>0</v>
      </c>
      <c r="T10" s="108">
        <v>0</v>
      </c>
      <c r="U10" s="108">
        <v>0</v>
      </c>
      <c r="V10" s="108">
        <v>0</v>
      </c>
      <c r="W10" s="108">
        <v>0</v>
      </c>
      <c r="X10" s="14"/>
      <c r="Y10" s="108">
        <v>0</v>
      </c>
      <c r="Z10" s="108">
        <v>0</v>
      </c>
      <c r="AA10" s="108">
        <v>0</v>
      </c>
      <c r="AB10" s="108">
        <v>0</v>
      </c>
      <c r="AC10" s="108">
        <v>0</v>
      </c>
      <c r="AD10" s="108">
        <v>-58330.69</v>
      </c>
      <c r="AE10" s="108">
        <f>'CFMon PL EUR'!AE10</f>
        <v>-55638.282159087234</v>
      </c>
      <c r="AF10" s="108">
        <v>0</v>
      </c>
      <c r="AG10" s="108">
        <v>0</v>
      </c>
      <c r="AH10" s="108">
        <v>0</v>
      </c>
      <c r="AI10" s="108">
        <v>0</v>
      </c>
      <c r="AJ10" s="108">
        <v>0</v>
      </c>
      <c r="AK10" s="108">
        <v>0</v>
      </c>
      <c r="AL10" s="108">
        <v>0</v>
      </c>
      <c r="AM10" s="108">
        <v>0</v>
      </c>
      <c r="AN10" s="108">
        <v>0</v>
      </c>
      <c r="AO10" s="108">
        <v>0</v>
      </c>
      <c r="AP10" s="108">
        <v>0</v>
      </c>
      <c r="AQ10" s="108"/>
    </row>
    <row r="11" spans="2:43" x14ac:dyDescent="0.25">
      <c r="B11" s="108"/>
      <c r="C11" s="109" t="s">
        <v>188</v>
      </c>
      <c r="D11" s="108">
        <v>135</v>
      </c>
      <c r="E11" s="108">
        <v>0</v>
      </c>
      <c r="F11" s="108">
        <v>0</v>
      </c>
      <c r="G11" s="108">
        <v>0</v>
      </c>
      <c r="H11" s="108">
        <v>0</v>
      </c>
      <c r="I11" s="108">
        <v>0</v>
      </c>
      <c r="J11" s="108">
        <v>0</v>
      </c>
      <c r="K11" s="108">
        <v>0</v>
      </c>
      <c r="L11" s="108">
        <v>0</v>
      </c>
      <c r="M11" s="108">
        <v>0</v>
      </c>
      <c r="N11" s="108">
        <v>0</v>
      </c>
      <c r="O11" s="108">
        <v>0</v>
      </c>
      <c r="P11" s="108">
        <v>0</v>
      </c>
      <c r="Q11" s="108">
        <v>0</v>
      </c>
      <c r="R11" s="108">
        <v>0</v>
      </c>
      <c r="S11" s="108">
        <v>0</v>
      </c>
      <c r="T11" s="108">
        <v>0</v>
      </c>
      <c r="U11" s="108">
        <v>0</v>
      </c>
      <c r="V11" s="108">
        <v>0</v>
      </c>
      <c r="W11" s="108">
        <v>0</v>
      </c>
      <c r="X11" s="14"/>
      <c r="Y11" s="108">
        <v>0</v>
      </c>
      <c r="Z11" s="108">
        <v>0</v>
      </c>
      <c r="AA11" s="108">
        <v>0</v>
      </c>
      <c r="AB11" s="108">
        <v>0</v>
      </c>
      <c r="AC11" s="108">
        <v>0</v>
      </c>
      <c r="AD11" s="108">
        <v>64948.15</v>
      </c>
      <c r="AE11" s="108">
        <f>'CFMon PL EUR'!AE11</f>
        <v>62231.546842992218</v>
      </c>
      <c r="AF11" s="108">
        <v>0</v>
      </c>
      <c r="AG11" s="108">
        <v>0</v>
      </c>
      <c r="AH11" s="108">
        <v>0</v>
      </c>
      <c r="AI11" s="108">
        <v>0</v>
      </c>
      <c r="AJ11" s="108">
        <v>0</v>
      </c>
      <c r="AK11" s="108">
        <v>0</v>
      </c>
      <c r="AL11" s="108">
        <v>0</v>
      </c>
      <c r="AM11" s="108">
        <v>0</v>
      </c>
      <c r="AN11" s="108">
        <v>0</v>
      </c>
      <c r="AO11" s="108">
        <v>0</v>
      </c>
      <c r="AP11" s="108">
        <v>0</v>
      </c>
      <c r="AQ11" s="108"/>
    </row>
    <row r="12" spans="2:43" x14ac:dyDescent="0.25">
      <c r="B12" s="108"/>
      <c r="C12" s="109" t="s">
        <v>188</v>
      </c>
      <c r="D12" s="108">
        <v>137</v>
      </c>
      <c r="E12" s="108">
        <v>0</v>
      </c>
      <c r="F12" s="108">
        <v>0</v>
      </c>
      <c r="G12" s="108">
        <v>0</v>
      </c>
      <c r="H12" s="108">
        <v>0</v>
      </c>
      <c r="I12" s="108">
        <v>0</v>
      </c>
      <c r="J12" s="108">
        <v>0</v>
      </c>
      <c r="K12" s="108">
        <v>0</v>
      </c>
      <c r="L12" s="108">
        <v>0</v>
      </c>
      <c r="M12" s="108">
        <v>0</v>
      </c>
      <c r="N12" s="108">
        <v>0</v>
      </c>
      <c r="O12" s="108">
        <v>0</v>
      </c>
      <c r="P12" s="108">
        <v>0</v>
      </c>
      <c r="Q12" s="108">
        <v>0</v>
      </c>
      <c r="R12" s="108">
        <v>0</v>
      </c>
      <c r="S12" s="108">
        <v>0</v>
      </c>
      <c r="T12" s="108">
        <v>0</v>
      </c>
      <c r="U12" s="108">
        <v>0</v>
      </c>
      <c r="V12" s="108">
        <v>0</v>
      </c>
      <c r="W12" s="108">
        <v>0</v>
      </c>
      <c r="X12" s="14"/>
      <c r="Y12" s="108">
        <v>0</v>
      </c>
      <c r="Z12" s="108">
        <v>0</v>
      </c>
      <c r="AA12" s="108">
        <v>0</v>
      </c>
      <c r="AB12" s="108">
        <v>0</v>
      </c>
      <c r="AC12" s="108">
        <v>0</v>
      </c>
      <c r="AD12" s="108">
        <v>90267.97</v>
      </c>
      <c r="AE12" s="108">
        <f>'CFMon PL EUR'!AE12</f>
        <v>92417.139242821679</v>
      </c>
      <c r="AF12" s="108">
        <v>0</v>
      </c>
      <c r="AG12" s="108">
        <v>0</v>
      </c>
      <c r="AH12" s="108">
        <v>0</v>
      </c>
      <c r="AI12" s="108">
        <v>0</v>
      </c>
      <c r="AJ12" s="108">
        <v>0</v>
      </c>
      <c r="AK12" s="108">
        <v>0</v>
      </c>
      <c r="AL12" s="108">
        <v>0</v>
      </c>
      <c r="AM12" s="108">
        <v>0</v>
      </c>
      <c r="AN12" s="108">
        <v>0</v>
      </c>
      <c r="AO12" s="108">
        <v>0</v>
      </c>
      <c r="AP12" s="108">
        <v>0</v>
      </c>
      <c r="AQ12" s="108"/>
    </row>
    <row r="13" spans="2:43" x14ac:dyDescent="0.25">
      <c r="B13" s="108"/>
      <c r="C13" s="109" t="s">
        <v>188</v>
      </c>
      <c r="D13" s="108">
        <v>139</v>
      </c>
      <c r="E13" s="108">
        <v>0</v>
      </c>
      <c r="F13" s="108">
        <v>0</v>
      </c>
      <c r="G13" s="108">
        <v>0</v>
      </c>
      <c r="H13" s="108">
        <v>0</v>
      </c>
      <c r="I13" s="108">
        <v>0</v>
      </c>
      <c r="J13" s="108">
        <v>0</v>
      </c>
      <c r="K13" s="108">
        <v>0</v>
      </c>
      <c r="L13" s="108">
        <v>0</v>
      </c>
      <c r="M13" s="108">
        <v>0</v>
      </c>
      <c r="N13" s="108">
        <v>0</v>
      </c>
      <c r="O13" s="108">
        <v>0</v>
      </c>
      <c r="P13" s="108">
        <v>0</v>
      </c>
      <c r="Q13" s="108">
        <v>0</v>
      </c>
      <c r="R13" s="108">
        <v>0</v>
      </c>
      <c r="S13" s="108">
        <v>0</v>
      </c>
      <c r="T13" s="108">
        <v>0</v>
      </c>
      <c r="U13" s="108">
        <v>0</v>
      </c>
      <c r="V13" s="108">
        <v>0</v>
      </c>
      <c r="W13" s="108">
        <v>0</v>
      </c>
      <c r="X13" s="14"/>
      <c r="Y13" s="108">
        <v>0</v>
      </c>
      <c r="Z13" s="108">
        <v>0</v>
      </c>
      <c r="AA13" s="108">
        <v>0</v>
      </c>
      <c r="AB13" s="108">
        <v>0</v>
      </c>
      <c r="AC13" s="108">
        <v>0</v>
      </c>
      <c r="AD13" s="108">
        <v>0</v>
      </c>
      <c r="AE13" s="108">
        <f>'CFMon PL EUR'!AE13</f>
        <v>0</v>
      </c>
      <c r="AF13" s="108">
        <v>0</v>
      </c>
      <c r="AG13" s="108">
        <v>0</v>
      </c>
      <c r="AH13" s="108">
        <v>-63544.69</v>
      </c>
      <c r="AI13" s="108">
        <v>0</v>
      </c>
      <c r="AJ13" s="108">
        <v>0</v>
      </c>
      <c r="AK13" s="108">
        <v>0</v>
      </c>
      <c r="AL13" s="108">
        <v>0</v>
      </c>
      <c r="AM13" s="108">
        <v>0</v>
      </c>
      <c r="AN13" s="108">
        <v>0</v>
      </c>
      <c r="AO13" s="108">
        <v>0</v>
      </c>
      <c r="AP13" s="108">
        <v>0</v>
      </c>
      <c r="AQ13" s="108"/>
    </row>
    <row r="14" spans="2:43" x14ac:dyDescent="0.25">
      <c r="B14" s="108"/>
      <c r="C14" s="109" t="s">
        <v>188</v>
      </c>
      <c r="D14" s="108">
        <v>141</v>
      </c>
      <c r="E14" s="108">
        <v>0</v>
      </c>
      <c r="F14" s="108">
        <v>0</v>
      </c>
      <c r="G14" s="108">
        <v>0</v>
      </c>
      <c r="H14" s="108">
        <v>0</v>
      </c>
      <c r="I14" s="108">
        <v>0</v>
      </c>
      <c r="J14" s="108">
        <v>0</v>
      </c>
      <c r="K14" s="108">
        <v>0</v>
      </c>
      <c r="L14" s="108">
        <v>0</v>
      </c>
      <c r="M14" s="108">
        <v>0</v>
      </c>
      <c r="N14" s="108">
        <v>0</v>
      </c>
      <c r="O14" s="108">
        <v>0</v>
      </c>
      <c r="P14" s="108">
        <v>0</v>
      </c>
      <c r="Q14" s="108">
        <v>0</v>
      </c>
      <c r="R14" s="108">
        <v>0</v>
      </c>
      <c r="S14" s="108">
        <v>0</v>
      </c>
      <c r="T14" s="108">
        <v>0</v>
      </c>
      <c r="U14" s="108">
        <v>0</v>
      </c>
      <c r="V14" s="108">
        <v>0</v>
      </c>
      <c r="W14" s="108">
        <v>0</v>
      </c>
      <c r="X14" s="14"/>
      <c r="Y14" s="108">
        <v>0</v>
      </c>
      <c r="Z14" s="108">
        <v>0</v>
      </c>
      <c r="AA14" s="108">
        <v>0</v>
      </c>
      <c r="AB14" s="108">
        <v>0</v>
      </c>
      <c r="AC14" s="108">
        <v>0</v>
      </c>
      <c r="AD14" s="108">
        <v>0</v>
      </c>
      <c r="AE14" s="108">
        <f>'CFMon PL EUR'!AE14</f>
        <v>0</v>
      </c>
      <c r="AF14" s="108">
        <v>0</v>
      </c>
      <c r="AG14" s="108">
        <v>0</v>
      </c>
      <c r="AH14" s="108">
        <v>70181.009999999995</v>
      </c>
      <c r="AI14" s="108">
        <v>0</v>
      </c>
      <c r="AJ14" s="108">
        <v>0</v>
      </c>
      <c r="AK14" s="108">
        <v>0</v>
      </c>
      <c r="AL14" s="108">
        <v>0</v>
      </c>
      <c r="AM14" s="108">
        <v>0</v>
      </c>
      <c r="AN14" s="108">
        <v>0</v>
      </c>
      <c r="AO14" s="108">
        <v>0</v>
      </c>
      <c r="AP14" s="108">
        <v>0</v>
      </c>
      <c r="AQ14" s="108"/>
    </row>
    <row r="15" spans="2:43" x14ac:dyDescent="0.25">
      <c r="B15" s="108"/>
      <c r="C15" s="109" t="s">
        <v>188</v>
      </c>
      <c r="D15" s="108">
        <v>143</v>
      </c>
      <c r="E15" s="108">
        <v>0</v>
      </c>
      <c r="F15" s="108">
        <v>0</v>
      </c>
      <c r="G15" s="108">
        <v>0</v>
      </c>
      <c r="H15" s="108">
        <v>0</v>
      </c>
      <c r="I15" s="108">
        <v>0</v>
      </c>
      <c r="J15" s="108">
        <v>0</v>
      </c>
      <c r="K15" s="108">
        <v>0</v>
      </c>
      <c r="L15" s="108">
        <v>0</v>
      </c>
      <c r="M15" s="108">
        <v>0</v>
      </c>
      <c r="N15" s="108">
        <v>0</v>
      </c>
      <c r="O15" s="108">
        <v>0</v>
      </c>
      <c r="P15" s="108">
        <v>0</v>
      </c>
      <c r="Q15" s="108">
        <v>0</v>
      </c>
      <c r="R15" s="108">
        <v>0</v>
      </c>
      <c r="S15" s="108">
        <v>0</v>
      </c>
      <c r="T15" s="108">
        <v>0</v>
      </c>
      <c r="U15" s="108">
        <v>0</v>
      </c>
      <c r="V15" s="108">
        <v>0</v>
      </c>
      <c r="W15" s="108">
        <v>0</v>
      </c>
      <c r="X15" s="14"/>
      <c r="Y15" s="108">
        <v>0</v>
      </c>
      <c r="Z15" s="108">
        <v>0</v>
      </c>
      <c r="AA15" s="108">
        <v>0</v>
      </c>
      <c r="AB15" s="108">
        <v>0</v>
      </c>
      <c r="AC15" s="108">
        <v>0</v>
      </c>
      <c r="AD15" s="108">
        <v>0</v>
      </c>
      <c r="AE15" s="108">
        <f>'CFMon PL EUR'!AE15</f>
        <v>0</v>
      </c>
      <c r="AF15" s="108">
        <v>0</v>
      </c>
      <c r="AG15" s="108">
        <v>0</v>
      </c>
      <c r="AH15" s="108">
        <v>85477.58</v>
      </c>
      <c r="AI15" s="108">
        <v>0</v>
      </c>
      <c r="AJ15" s="108">
        <v>0</v>
      </c>
      <c r="AK15" s="108">
        <v>0</v>
      </c>
      <c r="AL15" s="108">
        <v>0</v>
      </c>
      <c r="AM15" s="108">
        <v>0</v>
      </c>
      <c r="AN15" s="108">
        <v>0</v>
      </c>
      <c r="AO15" s="108">
        <v>0</v>
      </c>
      <c r="AP15" s="108">
        <v>0</v>
      </c>
      <c r="AQ15" s="108"/>
    </row>
    <row r="16" spans="2:43" x14ac:dyDescent="0.25">
      <c r="B16" s="108"/>
      <c r="C16" s="109" t="s">
        <v>304</v>
      </c>
      <c r="D16" s="108">
        <v>145</v>
      </c>
      <c r="E16" s="108">
        <v>0</v>
      </c>
      <c r="F16" s="108">
        <v>0</v>
      </c>
      <c r="G16" s="108">
        <v>0</v>
      </c>
      <c r="H16" s="108">
        <v>0</v>
      </c>
      <c r="I16" s="108">
        <v>0</v>
      </c>
      <c r="J16" s="108">
        <v>0</v>
      </c>
      <c r="K16" s="108">
        <v>0</v>
      </c>
      <c r="L16" s="108">
        <v>0</v>
      </c>
      <c r="M16" s="108">
        <v>0</v>
      </c>
      <c r="N16" s="108">
        <v>0</v>
      </c>
      <c r="O16" s="108">
        <v>0</v>
      </c>
      <c r="P16" s="108">
        <v>0</v>
      </c>
      <c r="Q16" s="108">
        <v>0</v>
      </c>
      <c r="R16" s="108">
        <v>0</v>
      </c>
      <c r="S16" s="108">
        <v>0</v>
      </c>
      <c r="T16" s="108">
        <v>0</v>
      </c>
      <c r="U16" s="108">
        <v>0</v>
      </c>
      <c r="V16" s="108">
        <v>0</v>
      </c>
      <c r="W16" s="108">
        <v>-177569.52</v>
      </c>
      <c r="X16" s="14"/>
      <c r="Y16" s="108">
        <v>0</v>
      </c>
      <c r="Z16" s="108">
        <v>0</v>
      </c>
      <c r="AA16" s="108">
        <v>0</v>
      </c>
      <c r="AB16" s="108">
        <v>0</v>
      </c>
      <c r="AC16" s="108">
        <v>0</v>
      </c>
      <c r="AD16" s="108">
        <v>0</v>
      </c>
      <c r="AE16" s="108">
        <f>'CFMon PL EUR'!AE16</f>
        <v>0</v>
      </c>
      <c r="AF16" s="108">
        <v>0</v>
      </c>
      <c r="AG16" s="108">
        <v>0</v>
      </c>
      <c r="AH16" s="108">
        <v>0</v>
      </c>
      <c r="AI16" s="108">
        <v>0</v>
      </c>
      <c r="AJ16" s="108">
        <v>0</v>
      </c>
      <c r="AK16" s="108">
        <v>0</v>
      </c>
      <c r="AL16" s="108">
        <v>0</v>
      </c>
      <c r="AM16" s="108">
        <v>0</v>
      </c>
      <c r="AN16" s="108">
        <v>0</v>
      </c>
      <c r="AO16" s="108">
        <v>0</v>
      </c>
      <c r="AP16" s="108">
        <v>0</v>
      </c>
      <c r="AQ16" s="108"/>
    </row>
    <row r="17" spans="3:42" x14ac:dyDescent="0.25">
      <c r="C17" s="109" t="s">
        <v>304</v>
      </c>
      <c r="D17" s="108">
        <v>147</v>
      </c>
      <c r="E17" s="108">
        <v>0</v>
      </c>
      <c r="F17" s="108">
        <v>0</v>
      </c>
      <c r="G17" s="108">
        <v>0</v>
      </c>
      <c r="H17" s="108">
        <v>0</v>
      </c>
      <c r="I17" s="108">
        <v>0</v>
      </c>
      <c r="J17" s="108">
        <v>0</v>
      </c>
      <c r="K17" s="108">
        <v>0</v>
      </c>
      <c r="L17" s="108">
        <v>0</v>
      </c>
      <c r="M17" s="108">
        <v>0</v>
      </c>
      <c r="N17" s="108">
        <v>0</v>
      </c>
      <c r="O17" s="108">
        <v>0</v>
      </c>
      <c r="P17" s="108">
        <v>0</v>
      </c>
      <c r="Q17" s="108">
        <v>0</v>
      </c>
      <c r="R17" s="108">
        <v>0</v>
      </c>
      <c r="S17" s="108">
        <v>0</v>
      </c>
      <c r="T17" s="108">
        <v>0</v>
      </c>
      <c r="U17" s="108">
        <v>0</v>
      </c>
      <c r="V17" s="108">
        <v>0</v>
      </c>
      <c r="W17" s="108">
        <v>287369.52</v>
      </c>
      <c r="X17" s="14"/>
      <c r="Y17" s="108">
        <v>0</v>
      </c>
      <c r="Z17" s="108">
        <v>0</v>
      </c>
      <c r="AA17" s="108">
        <v>0</v>
      </c>
      <c r="AB17" s="108">
        <v>0</v>
      </c>
      <c r="AC17" s="108">
        <v>0</v>
      </c>
      <c r="AD17" s="108">
        <v>0</v>
      </c>
      <c r="AE17" s="108">
        <f>'CFMon PL EUR'!AE17</f>
        <v>0</v>
      </c>
      <c r="AF17" s="108">
        <v>0</v>
      </c>
      <c r="AG17" s="108">
        <v>0</v>
      </c>
      <c r="AH17" s="108">
        <v>0</v>
      </c>
      <c r="AI17" s="108">
        <v>0</v>
      </c>
      <c r="AJ17" s="108">
        <v>0</v>
      </c>
      <c r="AK17" s="108">
        <v>0</v>
      </c>
      <c r="AL17" s="108">
        <v>0</v>
      </c>
      <c r="AM17" s="108">
        <v>0</v>
      </c>
      <c r="AN17" s="108">
        <v>0</v>
      </c>
      <c r="AO17" s="108">
        <v>0</v>
      </c>
      <c r="AP17" s="108">
        <v>0</v>
      </c>
    </row>
    <row r="18" spans="3:42" x14ac:dyDescent="0.25">
      <c r="C18" s="109" t="s">
        <v>304</v>
      </c>
      <c r="D18" s="108">
        <v>149</v>
      </c>
      <c r="E18" s="108">
        <v>0</v>
      </c>
      <c r="F18" s="108">
        <v>0</v>
      </c>
      <c r="G18" s="108">
        <v>0</v>
      </c>
      <c r="H18" s="108">
        <v>0</v>
      </c>
      <c r="I18" s="108">
        <v>0</v>
      </c>
      <c r="J18" s="108">
        <v>0</v>
      </c>
      <c r="K18" s="108">
        <v>0</v>
      </c>
      <c r="L18" s="108">
        <v>0</v>
      </c>
      <c r="M18" s="108">
        <v>0</v>
      </c>
      <c r="N18" s="108">
        <v>0</v>
      </c>
      <c r="O18" s="108">
        <v>0</v>
      </c>
      <c r="P18" s="108">
        <v>0</v>
      </c>
      <c r="Q18" s="108">
        <v>0</v>
      </c>
      <c r="R18" s="108">
        <v>0</v>
      </c>
      <c r="S18" s="108">
        <v>0</v>
      </c>
      <c r="T18" s="108">
        <v>0</v>
      </c>
      <c r="U18" s="108">
        <v>0</v>
      </c>
      <c r="V18" s="108">
        <v>0</v>
      </c>
      <c r="W18" s="108">
        <v>226369.52</v>
      </c>
      <c r="X18" s="14"/>
      <c r="Y18" s="108">
        <v>0</v>
      </c>
      <c r="Z18" s="108">
        <v>0</v>
      </c>
      <c r="AA18" s="108">
        <v>0</v>
      </c>
      <c r="AB18" s="108">
        <v>0</v>
      </c>
      <c r="AC18" s="108">
        <v>0</v>
      </c>
      <c r="AD18" s="108">
        <v>0</v>
      </c>
      <c r="AE18" s="108">
        <f>'CFMon PL EUR'!AE18</f>
        <v>0</v>
      </c>
      <c r="AF18" s="108">
        <v>0</v>
      </c>
      <c r="AG18" s="108">
        <v>0</v>
      </c>
      <c r="AH18" s="108">
        <v>0</v>
      </c>
      <c r="AI18" s="108">
        <v>0</v>
      </c>
      <c r="AJ18" s="108">
        <v>0</v>
      </c>
      <c r="AK18" s="108">
        <v>0</v>
      </c>
      <c r="AL18" s="108">
        <v>0</v>
      </c>
      <c r="AM18" s="108">
        <v>0</v>
      </c>
      <c r="AN18" s="108">
        <v>0</v>
      </c>
      <c r="AO18" s="108">
        <v>0</v>
      </c>
      <c r="AP18" s="108">
        <v>0</v>
      </c>
    </row>
    <row r="19" spans="3:42" x14ac:dyDescent="0.25">
      <c r="C19" s="109" t="s">
        <v>304</v>
      </c>
      <c r="D19" s="108">
        <v>151</v>
      </c>
      <c r="E19" s="108">
        <v>0</v>
      </c>
      <c r="F19" s="108">
        <v>0</v>
      </c>
      <c r="G19" s="108">
        <v>0</v>
      </c>
      <c r="H19" s="108">
        <v>0</v>
      </c>
      <c r="I19" s="108">
        <v>0</v>
      </c>
      <c r="J19" s="108">
        <v>0</v>
      </c>
      <c r="K19" s="108">
        <v>0</v>
      </c>
      <c r="L19" s="108">
        <v>0</v>
      </c>
      <c r="M19" s="108">
        <v>0</v>
      </c>
      <c r="N19" s="108">
        <v>0</v>
      </c>
      <c r="O19" s="108">
        <v>0</v>
      </c>
      <c r="P19" s="108">
        <v>0</v>
      </c>
      <c r="Q19" s="108">
        <v>0</v>
      </c>
      <c r="R19" s="108">
        <v>0</v>
      </c>
      <c r="S19" s="108">
        <v>0</v>
      </c>
      <c r="T19" s="108">
        <v>0</v>
      </c>
      <c r="U19" s="108">
        <v>0</v>
      </c>
      <c r="V19" s="108">
        <v>0</v>
      </c>
      <c r="W19" s="108">
        <v>0</v>
      </c>
      <c r="X19" s="14"/>
      <c r="Y19" s="108">
        <v>0</v>
      </c>
      <c r="Z19" s="108">
        <v>0</v>
      </c>
      <c r="AA19" s="108">
        <v>0</v>
      </c>
      <c r="AB19" s="108">
        <v>0</v>
      </c>
      <c r="AC19" s="108">
        <v>0</v>
      </c>
      <c r="AD19" s="108">
        <v>-139645.34</v>
      </c>
      <c r="AE19" s="108">
        <f>'CFMon PL EUR'!AE19</f>
        <v>-141464.26184217032</v>
      </c>
      <c r="AF19" s="108">
        <v>0</v>
      </c>
      <c r="AG19" s="108">
        <v>0</v>
      </c>
      <c r="AH19" s="108">
        <v>0</v>
      </c>
      <c r="AI19" s="108">
        <v>0</v>
      </c>
      <c r="AJ19" s="108">
        <v>0</v>
      </c>
      <c r="AK19" s="108">
        <v>0</v>
      </c>
      <c r="AL19" s="108">
        <v>0</v>
      </c>
      <c r="AM19" s="108">
        <v>0</v>
      </c>
      <c r="AN19" s="108">
        <v>0</v>
      </c>
      <c r="AO19" s="108">
        <v>0</v>
      </c>
      <c r="AP19" s="108">
        <v>0</v>
      </c>
    </row>
    <row r="20" spans="3:42" x14ac:dyDescent="0.25">
      <c r="C20" s="109" t="s">
        <v>304</v>
      </c>
      <c r="D20" s="108">
        <v>153</v>
      </c>
      <c r="E20" s="108">
        <v>0</v>
      </c>
      <c r="F20" s="108">
        <v>0</v>
      </c>
      <c r="G20" s="108">
        <v>0</v>
      </c>
      <c r="H20" s="108">
        <v>0</v>
      </c>
      <c r="I20" s="108">
        <v>0</v>
      </c>
      <c r="J20" s="108">
        <v>0</v>
      </c>
      <c r="K20" s="108">
        <v>0</v>
      </c>
      <c r="L20" s="108">
        <v>0</v>
      </c>
      <c r="M20" s="108">
        <v>0</v>
      </c>
      <c r="N20" s="108">
        <v>0</v>
      </c>
      <c r="O20" s="108">
        <v>0</v>
      </c>
      <c r="P20" s="108">
        <v>0</v>
      </c>
      <c r="Q20" s="108">
        <v>0</v>
      </c>
      <c r="R20" s="108">
        <v>0</v>
      </c>
      <c r="S20" s="108">
        <v>0</v>
      </c>
      <c r="T20" s="108">
        <v>0</v>
      </c>
      <c r="U20" s="108">
        <v>0</v>
      </c>
      <c r="V20" s="108">
        <v>0</v>
      </c>
      <c r="W20" s="108">
        <v>0</v>
      </c>
      <c r="X20" s="14"/>
      <c r="Y20" s="108">
        <v>0</v>
      </c>
      <c r="Z20" s="108">
        <v>0</v>
      </c>
      <c r="AA20" s="108">
        <v>0</v>
      </c>
      <c r="AB20" s="108">
        <v>0</v>
      </c>
      <c r="AC20" s="108">
        <v>0</v>
      </c>
      <c r="AD20" s="108">
        <v>249445.34</v>
      </c>
      <c r="AE20" s="108">
        <f>'CFMon PL EUR'!AE20</f>
        <v>251264.26184217032</v>
      </c>
      <c r="AF20" s="108">
        <v>0</v>
      </c>
      <c r="AG20" s="108">
        <v>0</v>
      </c>
      <c r="AH20" s="108">
        <v>0</v>
      </c>
      <c r="AI20" s="108">
        <v>0</v>
      </c>
      <c r="AJ20" s="108">
        <v>0</v>
      </c>
      <c r="AK20" s="108">
        <v>0</v>
      </c>
      <c r="AL20" s="108">
        <v>0</v>
      </c>
      <c r="AM20" s="108">
        <v>0</v>
      </c>
      <c r="AN20" s="108">
        <v>0</v>
      </c>
      <c r="AO20" s="108">
        <v>0</v>
      </c>
      <c r="AP20" s="108">
        <v>0</v>
      </c>
    </row>
    <row r="21" spans="3:42" x14ac:dyDescent="0.25">
      <c r="C21" s="109" t="s">
        <v>304</v>
      </c>
      <c r="D21" s="108">
        <v>155</v>
      </c>
      <c r="E21" s="108">
        <v>0</v>
      </c>
      <c r="F21" s="108">
        <v>0</v>
      </c>
      <c r="G21" s="108">
        <v>0</v>
      </c>
      <c r="H21" s="108">
        <v>0</v>
      </c>
      <c r="I21" s="108">
        <v>0</v>
      </c>
      <c r="J21" s="108">
        <v>0</v>
      </c>
      <c r="K21" s="108">
        <v>0</v>
      </c>
      <c r="L21" s="108">
        <v>0</v>
      </c>
      <c r="M21" s="108">
        <v>0</v>
      </c>
      <c r="N21" s="108">
        <v>0</v>
      </c>
      <c r="O21" s="108">
        <v>0</v>
      </c>
      <c r="P21" s="108">
        <v>0</v>
      </c>
      <c r="Q21" s="108">
        <v>0</v>
      </c>
      <c r="R21" s="108">
        <v>0</v>
      </c>
      <c r="S21" s="108">
        <v>0</v>
      </c>
      <c r="T21" s="108">
        <v>0</v>
      </c>
      <c r="U21" s="108">
        <v>0</v>
      </c>
      <c r="V21" s="108">
        <v>0</v>
      </c>
      <c r="W21" s="108">
        <v>0</v>
      </c>
      <c r="X21" s="14"/>
      <c r="Y21" s="108">
        <v>0</v>
      </c>
      <c r="Z21" s="108">
        <v>0</v>
      </c>
      <c r="AA21" s="108">
        <v>0</v>
      </c>
      <c r="AB21" s="108">
        <v>0</v>
      </c>
      <c r="AC21" s="108">
        <v>0</v>
      </c>
      <c r="AD21" s="108">
        <v>188445.34</v>
      </c>
      <c r="AE21" s="108">
        <f>'CFMon PL EUR'!AE21</f>
        <v>190264.26184217038</v>
      </c>
      <c r="AF21" s="108">
        <v>0</v>
      </c>
      <c r="AG21" s="108">
        <v>0</v>
      </c>
      <c r="AH21" s="108">
        <v>0</v>
      </c>
      <c r="AI21" s="108">
        <v>0</v>
      </c>
      <c r="AJ21" s="108">
        <v>0</v>
      </c>
      <c r="AK21" s="108">
        <v>0</v>
      </c>
      <c r="AL21" s="108">
        <v>0</v>
      </c>
      <c r="AM21" s="108">
        <v>0</v>
      </c>
      <c r="AN21" s="108">
        <v>0</v>
      </c>
      <c r="AO21" s="108">
        <v>0</v>
      </c>
      <c r="AP21" s="108">
        <v>0</v>
      </c>
    </row>
    <row r="22" spans="3:42" x14ac:dyDescent="0.25">
      <c r="C22" s="109" t="s">
        <v>304</v>
      </c>
      <c r="D22" s="108">
        <v>157</v>
      </c>
      <c r="E22" s="108">
        <v>0</v>
      </c>
      <c r="F22" s="108">
        <v>0</v>
      </c>
      <c r="G22" s="108">
        <v>0</v>
      </c>
      <c r="H22" s="108">
        <v>0</v>
      </c>
      <c r="I22" s="108">
        <v>0</v>
      </c>
      <c r="J22" s="108">
        <v>0</v>
      </c>
      <c r="K22" s="108">
        <v>0</v>
      </c>
      <c r="L22" s="108">
        <v>0</v>
      </c>
      <c r="M22" s="108">
        <v>0</v>
      </c>
      <c r="N22" s="108">
        <v>0</v>
      </c>
      <c r="O22" s="108">
        <v>0</v>
      </c>
      <c r="P22" s="108">
        <v>0</v>
      </c>
      <c r="Q22" s="108">
        <v>0</v>
      </c>
      <c r="R22" s="108">
        <v>0</v>
      </c>
      <c r="S22" s="108">
        <v>0</v>
      </c>
      <c r="T22" s="108">
        <v>0</v>
      </c>
      <c r="U22" s="108">
        <v>0</v>
      </c>
      <c r="V22" s="108">
        <v>0</v>
      </c>
      <c r="W22" s="108">
        <v>0</v>
      </c>
      <c r="X22" s="14"/>
      <c r="Y22" s="108">
        <v>0</v>
      </c>
      <c r="Z22" s="108">
        <v>0</v>
      </c>
      <c r="AA22" s="108">
        <v>0</v>
      </c>
      <c r="AB22" s="108">
        <v>0</v>
      </c>
      <c r="AC22" s="108">
        <v>0</v>
      </c>
      <c r="AD22" s="108">
        <v>0</v>
      </c>
      <c r="AE22" s="108">
        <f>'CFMon PL EUR'!AE22</f>
        <v>0</v>
      </c>
      <c r="AF22" s="108">
        <v>0</v>
      </c>
      <c r="AG22" s="108">
        <v>0</v>
      </c>
      <c r="AH22" s="108">
        <v>-136043.06</v>
      </c>
      <c r="AI22" s="108">
        <v>0</v>
      </c>
      <c r="AJ22" s="108">
        <v>0</v>
      </c>
      <c r="AK22" s="108">
        <v>0</v>
      </c>
      <c r="AL22" s="108">
        <v>0</v>
      </c>
      <c r="AM22" s="108">
        <v>0</v>
      </c>
      <c r="AN22" s="108">
        <v>0</v>
      </c>
      <c r="AO22" s="108">
        <v>0</v>
      </c>
      <c r="AP22" s="108">
        <v>0</v>
      </c>
    </row>
    <row r="23" spans="3:42" x14ac:dyDescent="0.25">
      <c r="C23" s="109" t="s">
        <v>304</v>
      </c>
      <c r="D23" s="108">
        <v>159</v>
      </c>
      <c r="E23" s="108">
        <v>0</v>
      </c>
      <c r="F23" s="108">
        <v>0</v>
      </c>
      <c r="G23" s="108">
        <v>0</v>
      </c>
      <c r="H23" s="108">
        <v>0</v>
      </c>
      <c r="I23" s="108">
        <v>0</v>
      </c>
      <c r="J23" s="108">
        <v>0</v>
      </c>
      <c r="K23" s="108">
        <v>0</v>
      </c>
      <c r="L23" s="108">
        <v>0</v>
      </c>
      <c r="M23" s="108">
        <v>0</v>
      </c>
      <c r="N23" s="108">
        <v>0</v>
      </c>
      <c r="O23" s="108">
        <v>0</v>
      </c>
      <c r="P23" s="108">
        <v>0</v>
      </c>
      <c r="Q23" s="108">
        <v>0</v>
      </c>
      <c r="R23" s="108">
        <v>0</v>
      </c>
      <c r="S23" s="108">
        <v>0</v>
      </c>
      <c r="T23" s="108">
        <v>0</v>
      </c>
      <c r="U23" s="108">
        <v>0</v>
      </c>
      <c r="V23" s="108">
        <v>0</v>
      </c>
      <c r="W23" s="108">
        <v>0</v>
      </c>
      <c r="X23" s="14"/>
      <c r="Y23" s="108">
        <v>0</v>
      </c>
      <c r="Z23" s="108">
        <v>0</v>
      </c>
      <c r="AA23" s="108">
        <v>0</v>
      </c>
      <c r="AB23" s="108">
        <v>0</v>
      </c>
      <c r="AC23" s="108">
        <v>0</v>
      </c>
      <c r="AD23" s="108">
        <v>0</v>
      </c>
      <c r="AE23" s="108">
        <f>'CFMon PL EUR'!AE23</f>
        <v>0</v>
      </c>
      <c r="AF23" s="108">
        <v>0</v>
      </c>
      <c r="AG23" s="108">
        <v>0</v>
      </c>
      <c r="AH23" s="108">
        <v>491686.12</v>
      </c>
      <c r="AI23" s="108">
        <v>0</v>
      </c>
      <c r="AJ23" s="108">
        <v>0</v>
      </c>
      <c r="AK23" s="108">
        <v>0</v>
      </c>
      <c r="AL23" s="108">
        <v>0</v>
      </c>
      <c r="AM23" s="108">
        <v>0</v>
      </c>
      <c r="AN23" s="108">
        <v>0</v>
      </c>
      <c r="AO23" s="108">
        <v>0</v>
      </c>
      <c r="AP23" s="108">
        <v>0</v>
      </c>
    </row>
    <row r="24" spans="3:42" x14ac:dyDescent="0.25">
      <c r="C24" s="109" t="s">
        <v>304</v>
      </c>
      <c r="D24" s="108">
        <v>161</v>
      </c>
      <c r="E24" s="108">
        <v>0</v>
      </c>
      <c r="F24" s="108">
        <v>0</v>
      </c>
      <c r="G24" s="108">
        <v>0</v>
      </c>
      <c r="H24" s="108">
        <v>0</v>
      </c>
      <c r="I24" s="108">
        <v>0</v>
      </c>
      <c r="J24" s="108">
        <v>0</v>
      </c>
      <c r="K24" s="108">
        <v>0</v>
      </c>
      <c r="L24" s="108">
        <v>0</v>
      </c>
      <c r="M24" s="108">
        <v>0</v>
      </c>
      <c r="N24" s="108">
        <v>0</v>
      </c>
      <c r="O24" s="108">
        <v>0</v>
      </c>
      <c r="P24" s="108">
        <v>0</v>
      </c>
      <c r="Q24" s="108">
        <v>0</v>
      </c>
      <c r="R24" s="108">
        <v>0</v>
      </c>
      <c r="S24" s="108">
        <v>0</v>
      </c>
      <c r="T24" s="108">
        <v>0</v>
      </c>
      <c r="U24" s="108">
        <v>0</v>
      </c>
      <c r="V24" s="108">
        <v>0</v>
      </c>
      <c r="W24" s="108">
        <v>0</v>
      </c>
      <c r="X24" s="14"/>
      <c r="Y24" s="108">
        <v>0</v>
      </c>
      <c r="Z24" s="108">
        <v>0</v>
      </c>
      <c r="AA24" s="108">
        <v>0</v>
      </c>
      <c r="AB24" s="108">
        <v>0</v>
      </c>
      <c r="AC24" s="108">
        <v>0</v>
      </c>
      <c r="AD24" s="108">
        <v>0</v>
      </c>
      <c r="AE24" s="108">
        <f>'CFMon PL EUR'!AE24</f>
        <v>0</v>
      </c>
      <c r="AF24" s="108">
        <v>0</v>
      </c>
      <c r="AG24" s="108">
        <v>0</v>
      </c>
      <c r="AH24" s="108">
        <v>-184843.06</v>
      </c>
      <c r="AI24" s="108">
        <v>0</v>
      </c>
      <c r="AJ24" s="108">
        <v>0</v>
      </c>
      <c r="AK24" s="108">
        <v>0</v>
      </c>
      <c r="AL24" s="108">
        <v>0</v>
      </c>
      <c r="AM24" s="108">
        <v>0</v>
      </c>
      <c r="AN24" s="108">
        <v>0</v>
      </c>
      <c r="AO24" s="108">
        <v>0</v>
      </c>
      <c r="AP24" s="108">
        <v>0</v>
      </c>
    </row>
    <row r="25" spans="3:42" x14ac:dyDescent="0.25">
      <c r="C25" s="109" t="s">
        <v>189</v>
      </c>
      <c r="D25" s="108">
        <v>163</v>
      </c>
      <c r="E25" s="108">
        <v>0</v>
      </c>
      <c r="F25" s="108">
        <v>0</v>
      </c>
      <c r="G25" s="108">
        <v>0</v>
      </c>
      <c r="H25" s="108">
        <v>0</v>
      </c>
      <c r="I25" s="108">
        <v>0</v>
      </c>
      <c r="J25" s="108">
        <v>0</v>
      </c>
      <c r="K25" s="108">
        <v>0</v>
      </c>
      <c r="L25" s="108">
        <v>0</v>
      </c>
      <c r="M25" s="108">
        <v>0</v>
      </c>
      <c r="N25" s="108">
        <v>0</v>
      </c>
      <c r="O25" s="108">
        <v>0</v>
      </c>
      <c r="P25" s="108">
        <v>0</v>
      </c>
      <c r="Q25" s="108">
        <v>0</v>
      </c>
      <c r="R25" s="108">
        <v>0</v>
      </c>
      <c r="S25" s="108">
        <v>0</v>
      </c>
      <c r="T25" s="108">
        <v>0</v>
      </c>
      <c r="U25" s="108">
        <v>0</v>
      </c>
      <c r="V25" s="108">
        <v>0</v>
      </c>
      <c r="W25" s="108">
        <v>63509.65</v>
      </c>
      <c r="X25" s="14"/>
      <c r="Y25" s="108">
        <v>0</v>
      </c>
      <c r="Z25" s="108">
        <v>0</v>
      </c>
      <c r="AA25" s="108">
        <v>0</v>
      </c>
      <c r="AB25" s="108">
        <v>0</v>
      </c>
      <c r="AC25" s="108">
        <v>0</v>
      </c>
      <c r="AD25" s="108">
        <v>0</v>
      </c>
      <c r="AE25" s="108">
        <f>'CFMon PL EUR'!AE25</f>
        <v>0</v>
      </c>
      <c r="AF25" s="108">
        <v>0</v>
      </c>
      <c r="AG25" s="108">
        <v>0</v>
      </c>
      <c r="AH25" s="108">
        <v>0</v>
      </c>
      <c r="AI25" s="108">
        <v>0</v>
      </c>
      <c r="AJ25" s="108">
        <v>0</v>
      </c>
      <c r="AK25" s="108">
        <v>0</v>
      </c>
      <c r="AL25" s="108">
        <v>0</v>
      </c>
      <c r="AM25" s="108">
        <v>0</v>
      </c>
      <c r="AN25" s="108">
        <v>0</v>
      </c>
      <c r="AO25" s="108">
        <v>0</v>
      </c>
      <c r="AP25" s="108">
        <v>0</v>
      </c>
    </row>
    <row r="26" spans="3:42" x14ac:dyDescent="0.25">
      <c r="C26" s="109" t="s">
        <v>189</v>
      </c>
      <c r="D26" s="108">
        <v>165</v>
      </c>
      <c r="E26" s="108">
        <v>0</v>
      </c>
      <c r="F26" s="108">
        <v>0</v>
      </c>
      <c r="G26" s="108">
        <v>0</v>
      </c>
      <c r="H26" s="108">
        <v>0</v>
      </c>
      <c r="I26" s="108">
        <v>0</v>
      </c>
      <c r="J26" s="108">
        <v>0</v>
      </c>
      <c r="K26" s="108">
        <v>0</v>
      </c>
      <c r="L26" s="108">
        <v>0</v>
      </c>
      <c r="M26" s="108">
        <v>0</v>
      </c>
      <c r="N26" s="108">
        <v>0</v>
      </c>
      <c r="O26" s="108">
        <v>0</v>
      </c>
      <c r="P26" s="108">
        <v>0</v>
      </c>
      <c r="Q26" s="108">
        <v>0</v>
      </c>
      <c r="R26" s="108">
        <v>0</v>
      </c>
      <c r="S26" s="108">
        <v>0</v>
      </c>
      <c r="T26" s="108">
        <v>0</v>
      </c>
      <c r="U26" s="108">
        <v>0</v>
      </c>
      <c r="V26" s="108">
        <v>0</v>
      </c>
      <c r="W26" s="108">
        <v>-61300.41</v>
      </c>
      <c r="X26" s="14"/>
      <c r="Y26" s="108">
        <v>0</v>
      </c>
      <c r="Z26" s="108">
        <v>0</v>
      </c>
      <c r="AA26" s="108">
        <v>0</v>
      </c>
      <c r="AB26" s="108">
        <v>0</v>
      </c>
      <c r="AC26" s="108">
        <v>0</v>
      </c>
      <c r="AD26" s="108">
        <v>0</v>
      </c>
      <c r="AE26" s="108">
        <f>'CFMon PL EUR'!AE26</f>
        <v>0</v>
      </c>
      <c r="AF26" s="108">
        <v>0</v>
      </c>
      <c r="AG26" s="108">
        <v>0</v>
      </c>
      <c r="AH26" s="108">
        <v>0</v>
      </c>
      <c r="AI26" s="108">
        <v>0</v>
      </c>
      <c r="AJ26" s="108">
        <v>0</v>
      </c>
      <c r="AK26" s="108">
        <v>0</v>
      </c>
      <c r="AL26" s="108">
        <v>0</v>
      </c>
      <c r="AM26" s="108">
        <v>0</v>
      </c>
      <c r="AN26" s="108">
        <v>0</v>
      </c>
      <c r="AO26" s="108">
        <v>0</v>
      </c>
      <c r="AP26" s="108">
        <v>0</v>
      </c>
    </row>
    <row r="27" spans="3:42" x14ac:dyDescent="0.25">
      <c r="C27" s="109" t="s">
        <v>189</v>
      </c>
      <c r="D27" s="108">
        <v>167</v>
      </c>
      <c r="E27" s="108">
        <v>0</v>
      </c>
      <c r="F27" s="108">
        <v>0</v>
      </c>
      <c r="G27" s="108">
        <v>0</v>
      </c>
      <c r="H27" s="108">
        <v>0</v>
      </c>
      <c r="I27" s="108">
        <v>0</v>
      </c>
      <c r="J27" s="108">
        <v>0</v>
      </c>
      <c r="K27" s="108">
        <v>0</v>
      </c>
      <c r="L27" s="108">
        <v>0</v>
      </c>
      <c r="M27" s="108">
        <v>0</v>
      </c>
      <c r="N27" s="108">
        <v>0</v>
      </c>
      <c r="O27" s="108">
        <v>0</v>
      </c>
      <c r="P27" s="108">
        <v>0</v>
      </c>
      <c r="Q27" s="108">
        <v>0</v>
      </c>
      <c r="R27" s="108">
        <v>0</v>
      </c>
      <c r="S27" s="108">
        <v>0</v>
      </c>
      <c r="T27" s="108">
        <v>0</v>
      </c>
      <c r="U27" s="108">
        <v>0</v>
      </c>
      <c r="V27" s="108">
        <v>0</v>
      </c>
      <c r="W27" s="108">
        <v>11559.52</v>
      </c>
      <c r="X27" s="14"/>
      <c r="Y27" s="108">
        <v>0</v>
      </c>
      <c r="Z27" s="108">
        <v>0</v>
      </c>
      <c r="AA27" s="108">
        <v>0</v>
      </c>
      <c r="AB27" s="108">
        <v>0</v>
      </c>
      <c r="AC27" s="108">
        <v>0</v>
      </c>
      <c r="AD27" s="108">
        <v>0</v>
      </c>
      <c r="AE27" s="108">
        <f>'CFMon PL EUR'!AE27</f>
        <v>0</v>
      </c>
      <c r="AF27" s="108">
        <v>0</v>
      </c>
      <c r="AG27" s="108">
        <v>0</v>
      </c>
      <c r="AH27" s="108">
        <v>0</v>
      </c>
      <c r="AI27" s="108">
        <v>0</v>
      </c>
      <c r="AJ27" s="108">
        <v>0</v>
      </c>
      <c r="AK27" s="108">
        <v>0</v>
      </c>
      <c r="AL27" s="108">
        <v>0</v>
      </c>
      <c r="AM27" s="108">
        <v>0</v>
      </c>
      <c r="AN27" s="108">
        <v>0</v>
      </c>
      <c r="AO27" s="108">
        <v>0</v>
      </c>
      <c r="AP27" s="108">
        <v>0</v>
      </c>
    </row>
    <row r="28" spans="3:42" x14ac:dyDescent="0.25">
      <c r="C28" s="109" t="s">
        <v>189</v>
      </c>
      <c r="D28" s="108">
        <v>169</v>
      </c>
      <c r="E28" s="108">
        <v>0</v>
      </c>
      <c r="F28" s="108">
        <v>0</v>
      </c>
      <c r="G28" s="108">
        <v>0</v>
      </c>
      <c r="H28" s="108">
        <v>0</v>
      </c>
      <c r="I28" s="108">
        <v>0</v>
      </c>
      <c r="J28" s="108">
        <v>0</v>
      </c>
      <c r="K28" s="108">
        <v>0</v>
      </c>
      <c r="L28" s="108">
        <v>0</v>
      </c>
      <c r="M28" s="108">
        <v>0</v>
      </c>
      <c r="N28" s="108">
        <v>0</v>
      </c>
      <c r="O28" s="108">
        <v>0</v>
      </c>
      <c r="P28" s="108">
        <v>0</v>
      </c>
      <c r="Q28" s="108">
        <v>0</v>
      </c>
      <c r="R28" s="108">
        <v>0</v>
      </c>
      <c r="S28" s="108">
        <v>0</v>
      </c>
      <c r="T28" s="108">
        <v>0</v>
      </c>
      <c r="U28" s="108">
        <v>0</v>
      </c>
      <c r="V28" s="108">
        <v>0</v>
      </c>
      <c r="W28" s="108">
        <v>0</v>
      </c>
      <c r="X28" s="14"/>
      <c r="Y28" s="108">
        <v>0</v>
      </c>
      <c r="Z28" s="108">
        <v>0</v>
      </c>
      <c r="AA28" s="108">
        <v>0</v>
      </c>
      <c r="AB28" s="108">
        <v>0</v>
      </c>
      <c r="AC28" s="108">
        <v>0</v>
      </c>
      <c r="AD28" s="108">
        <v>59572.6</v>
      </c>
      <c r="AE28" s="108">
        <f>'CFMon PL EUR'!AE28</f>
        <v>58966.217723946895</v>
      </c>
      <c r="AF28" s="108">
        <v>0</v>
      </c>
      <c r="AG28" s="108">
        <v>0</v>
      </c>
      <c r="AH28" s="108">
        <v>0</v>
      </c>
      <c r="AI28" s="108">
        <v>0</v>
      </c>
      <c r="AJ28" s="108">
        <v>0</v>
      </c>
      <c r="AK28" s="108">
        <v>0</v>
      </c>
      <c r="AL28" s="108">
        <v>0</v>
      </c>
      <c r="AM28" s="108">
        <v>0</v>
      </c>
      <c r="AN28" s="108">
        <v>0</v>
      </c>
      <c r="AO28" s="108">
        <v>0</v>
      </c>
      <c r="AP28" s="108">
        <v>0</v>
      </c>
    </row>
    <row r="29" spans="3:42" x14ac:dyDescent="0.25">
      <c r="C29" s="109" t="s">
        <v>189</v>
      </c>
      <c r="D29" s="108">
        <v>171</v>
      </c>
      <c r="E29" s="108">
        <v>0</v>
      </c>
      <c r="F29" s="108">
        <v>0</v>
      </c>
      <c r="G29" s="108">
        <v>0</v>
      </c>
      <c r="H29" s="108">
        <v>0</v>
      </c>
      <c r="I29" s="108">
        <v>0</v>
      </c>
      <c r="J29" s="108">
        <v>0</v>
      </c>
      <c r="K29" s="108">
        <v>0</v>
      </c>
      <c r="L29" s="108">
        <v>0</v>
      </c>
      <c r="M29" s="108">
        <v>0</v>
      </c>
      <c r="N29" s="108">
        <v>0</v>
      </c>
      <c r="O29" s="108">
        <v>0</v>
      </c>
      <c r="P29" s="108">
        <v>0</v>
      </c>
      <c r="Q29" s="108">
        <v>0</v>
      </c>
      <c r="R29" s="108">
        <v>0</v>
      </c>
      <c r="S29" s="108">
        <v>0</v>
      </c>
      <c r="T29" s="108">
        <v>0</v>
      </c>
      <c r="U29" s="108">
        <v>0</v>
      </c>
      <c r="V29" s="108">
        <v>0</v>
      </c>
      <c r="W29" s="108">
        <v>0</v>
      </c>
      <c r="X29" s="14"/>
      <c r="Y29" s="108">
        <v>0</v>
      </c>
      <c r="Z29" s="108">
        <v>0</v>
      </c>
      <c r="AA29" s="108">
        <v>0</v>
      </c>
      <c r="AB29" s="108">
        <v>0</v>
      </c>
      <c r="AC29" s="108">
        <v>0</v>
      </c>
      <c r="AD29" s="108">
        <v>-57369.23</v>
      </c>
      <c r="AE29" s="108">
        <f>'CFMon PL EUR'!AE29</f>
        <v>-56760.692330079837</v>
      </c>
      <c r="AF29" s="108">
        <v>0</v>
      </c>
      <c r="AG29" s="108">
        <v>0</v>
      </c>
      <c r="AH29" s="108">
        <v>0</v>
      </c>
      <c r="AI29" s="108">
        <v>0</v>
      </c>
      <c r="AJ29" s="108">
        <v>0</v>
      </c>
      <c r="AK29" s="108">
        <v>0</v>
      </c>
      <c r="AL29" s="108">
        <v>0</v>
      </c>
      <c r="AM29" s="108">
        <v>0</v>
      </c>
      <c r="AN29" s="108">
        <v>0</v>
      </c>
      <c r="AO29" s="108">
        <v>0</v>
      </c>
      <c r="AP29" s="108">
        <v>0</v>
      </c>
    </row>
    <row r="30" spans="3:42" x14ac:dyDescent="0.25">
      <c r="C30" s="109" t="s">
        <v>189</v>
      </c>
      <c r="D30" s="108">
        <v>173</v>
      </c>
      <c r="E30" s="108">
        <v>0</v>
      </c>
      <c r="F30" s="108">
        <v>0</v>
      </c>
      <c r="G30" s="108">
        <v>0</v>
      </c>
      <c r="H30" s="108">
        <v>0</v>
      </c>
      <c r="I30" s="108">
        <v>0</v>
      </c>
      <c r="J30" s="108">
        <v>0</v>
      </c>
      <c r="K30" s="108">
        <v>0</v>
      </c>
      <c r="L30" s="108">
        <v>0</v>
      </c>
      <c r="M30" s="108">
        <v>0</v>
      </c>
      <c r="N30" s="108">
        <v>0</v>
      </c>
      <c r="O30" s="108">
        <v>0</v>
      </c>
      <c r="P30" s="108">
        <v>0</v>
      </c>
      <c r="Q30" s="108">
        <v>0</v>
      </c>
      <c r="R30" s="108">
        <v>0</v>
      </c>
      <c r="S30" s="108">
        <v>0</v>
      </c>
      <c r="T30" s="108">
        <v>0</v>
      </c>
      <c r="U30" s="108">
        <v>0</v>
      </c>
      <c r="V30" s="108">
        <v>0</v>
      </c>
      <c r="W30" s="108">
        <v>0</v>
      </c>
      <c r="X30" s="14"/>
      <c r="Y30" s="108">
        <v>0</v>
      </c>
      <c r="Z30" s="108">
        <v>0</v>
      </c>
      <c r="AA30" s="108">
        <v>0</v>
      </c>
      <c r="AB30" s="108">
        <v>0</v>
      </c>
      <c r="AC30" s="108">
        <v>0</v>
      </c>
      <c r="AD30" s="108">
        <v>7760.56</v>
      </c>
      <c r="AE30" s="108">
        <f>'CFMon PL EUR'!AE30</f>
        <v>7103.2880871619436</v>
      </c>
      <c r="AF30" s="108">
        <v>0</v>
      </c>
      <c r="AG30" s="108">
        <v>0</v>
      </c>
      <c r="AH30" s="108">
        <v>0</v>
      </c>
      <c r="AI30" s="108">
        <v>0</v>
      </c>
      <c r="AJ30" s="108">
        <v>0</v>
      </c>
      <c r="AK30" s="108">
        <v>0</v>
      </c>
      <c r="AL30" s="108">
        <v>0</v>
      </c>
      <c r="AM30" s="108">
        <v>0</v>
      </c>
      <c r="AN30" s="108">
        <v>0</v>
      </c>
      <c r="AO30" s="108">
        <v>0</v>
      </c>
      <c r="AP30" s="108">
        <v>0</v>
      </c>
    </row>
    <row r="31" spans="3:42" x14ac:dyDescent="0.25">
      <c r="C31" s="109" t="s">
        <v>189</v>
      </c>
      <c r="D31" s="108">
        <v>175</v>
      </c>
      <c r="E31" s="108">
        <v>0</v>
      </c>
      <c r="F31" s="108">
        <v>0</v>
      </c>
      <c r="G31" s="108">
        <v>0</v>
      </c>
      <c r="H31" s="108">
        <v>0</v>
      </c>
      <c r="I31" s="108">
        <v>0</v>
      </c>
      <c r="J31" s="108">
        <v>0</v>
      </c>
      <c r="K31" s="108">
        <v>0</v>
      </c>
      <c r="L31" s="108">
        <v>0</v>
      </c>
      <c r="M31" s="108">
        <v>0</v>
      </c>
      <c r="N31" s="108">
        <v>0</v>
      </c>
      <c r="O31" s="108">
        <v>0</v>
      </c>
      <c r="P31" s="108">
        <v>0</v>
      </c>
      <c r="Q31" s="108">
        <v>0</v>
      </c>
      <c r="R31" s="108">
        <v>0</v>
      </c>
      <c r="S31" s="108">
        <v>0</v>
      </c>
      <c r="T31" s="108">
        <v>0</v>
      </c>
      <c r="U31" s="108">
        <v>0</v>
      </c>
      <c r="V31" s="108">
        <v>0</v>
      </c>
      <c r="W31" s="108">
        <v>0</v>
      </c>
      <c r="X31" s="14"/>
      <c r="Y31" s="108">
        <v>0</v>
      </c>
      <c r="Z31" s="108">
        <v>0</v>
      </c>
      <c r="AA31" s="108">
        <v>0</v>
      </c>
      <c r="AB31" s="108">
        <v>0</v>
      </c>
      <c r="AC31" s="108">
        <v>0</v>
      </c>
      <c r="AD31" s="108">
        <v>0</v>
      </c>
      <c r="AE31" s="108">
        <f>'CFMon PL EUR'!AE31</f>
        <v>0</v>
      </c>
      <c r="AF31" s="108">
        <v>0</v>
      </c>
      <c r="AG31" s="108">
        <v>0</v>
      </c>
      <c r="AH31" s="108">
        <v>59851.65</v>
      </c>
      <c r="AI31" s="108">
        <v>0</v>
      </c>
      <c r="AJ31" s="108">
        <v>0</v>
      </c>
      <c r="AK31" s="108">
        <v>0</v>
      </c>
      <c r="AL31" s="108">
        <v>0</v>
      </c>
      <c r="AM31" s="108">
        <v>0</v>
      </c>
      <c r="AN31" s="108">
        <v>0</v>
      </c>
      <c r="AO31" s="108">
        <v>0</v>
      </c>
      <c r="AP31" s="108">
        <v>0</v>
      </c>
    </row>
    <row r="32" spans="3:42" x14ac:dyDescent="0.25">
      <c r="C32" s="109" t="s">
        <v>189</v>
      </c>
      <c r="D32" s="108">
        <v>177</v>
      </c>
      <c r="E32" s="108">
        <v>0</v>
      </c>
      <c r="F32" s="108">
        <v>0</v>
      </c>
      <c r="G32" s="108">
        <v>0</v>
      </c>
      <c r="H32" s="108">
        <v>0</v>
      </c>
      <c r="I32" s="108">
        <v>0</v>
      </c>
      <c r="J32" s="108">
        <v>0</v>
      </c>
      <c r="K32" s="108">
        <v>0</v>
      </c>
      <c r="L32" s="108">
        <v>0</v>
      </c>
      <c r="M32" s="108">
        <v>0</v>
      </c>
      <c r="N32" s="108">
        <v>0</v>
      </c>
      <c r="O32" s="108">
        <v>0</v>
      </c>
      <c r="P32" s="108">
        <v>0</v>
      </c>
      <c r="Q32" s="108">
        <v>0</v>
      </c>
      <c r="R32" s="108">
        <v>0</v>
      </c>
      <c r="S32" s="108">
        <v>0</v>
      </c>
      <c r="T32" s="108">
        <v>0</v>
      </c>
      <c r="U32" s="108">
        <v>0</v>
      </c>
      <c r="V32" s="108">
        <v>0</v>
      </c>
      <c r="W32" s="108">
        <v>0</v>
      </c>
      <c r="X32" s="14"/>
      <c r="Y32" s="108">
        <v>0</v>
      </c>
      <c r="Z32" s="108">
        <v>0</v>
      </c>
      <c r="AA32" s="108">
        <v>0</v>
      </c>
      <c r="AB32" s="108">
        <v>0</v>
      </c>
      <c r="AC32" s="108">
        <v>0</v>
      </c>
      <c r="AD32" s="108">
        <v>0</v>
      </c>
      <c r="AE32" s="108">
        <f>'CFMon PL EUR'!AE32</f>
        <v>0</v>
      </c>
      <c r="AF32" s="108">
        <v>0</v>
      </c>
      <c r="AG32" s="108">
        <v>0</v>
      </c>
      <c r="AH32" s="108">
        <v>-57652.57</v>
      </c>
      <c r="AI32" s="108">
        <v>0</v>
      </c>
      <c r="AJ32" s="108">
        <v>0</v>
      </c>
      <c r="AK32" s="108">
        <v>0</v>
      </c>
      <c r="AL32" s="108">
        <v>0</v>
      </c>
      <c r="AM32" s="108">
        <v>0</v>
      </c>
      <c r="AN32" s="108">
        <v>0</v>
      </c>
      <c r="AO32" s="108">
        <v>0</v>
      </c>
      <c r="AP32" s="108">
        <v>0</v>
      </c>
    </row>
    <row r="33" spans="3:42" x14ac:dyDescent="0.25">
      <c r="C33" s="109" t="s">
        <v>189</v>
      </c>
      <c r="D33" s="108">
        <v>179</v>
      </c>
      <c r="E33" s="108">
        <v>0</v>
      </c>
      <c r="F33" s="108">
        <v>0</v>
      </c>
      <c r="G33" s="108">
        <v>0</v>
      </c>
      <c r="H33" s="108">
        <v>0</v>
      </c>
      <c r="I33" s="108">
        <v>0</v>
      </c>
      <c r="J33" s="108">
        <v>0</v>
      </c>
      <c r="K33" s="108">
        <v>0</v>
      </c>
      <c r="L33" s="108">
        <v>0</v>
      </c>
      <c r="M33" s="108">
        <v>0</v>
      </c>
      <c r="N33" s="108">
        <v>0</v>
      </c>
      <c r="O33" s="108">
        <v>0</v>
      </c>
      <c r="P33" s="108">
        <v>0</v>
      </c>
      <c r="Q33" s="108">
        <v>0</v>
      </c>
      <c r="R33" s="108">
        <v>0</v>
      </c>
      <c r="S33" s="108">
        <v>0</v>
      </c>
      <c r="T33" s="108">
        <v>0</v>
      </c>
      <c r="U33" s="108">
        <v>0</v>
      </c>
      <c r="V33" s="108">
        <v>0</v>
      </c>
      <c r="W33" s="108">
        <v>0</v>
      </c>
      <c r="X33" s="14"/>
      <c r="Y33" s="108">
        <v>0</v>
      </c>
      <c r="Z33" s="108">
        <v>0</v>
      </c>
      <c r="AA33" s="108">
        <v>0</v>
      </c>
      <c r="AB33" s="108">
        <v>0</v>
      </c>
      <c r="AC33" s="108">
        <v>0</v>
      </c>
      <c r="AD33" s="108">
        <v>0</v>
      </c>
      <c r="AE33" s="108">
        <f>'CFMon PL EUR'!AE33</f>
        <v>0</v>
      </c>
      <c r="AF33" s="108">
        <v>0</v>
      </c>
      <c r="AG33" s="108">
        <v>0</v>
      </c>
      <c r="AH33" s="108">
        <v>8140.28</v>
      </c>
      <c r="AI33" s="108">
        <v>0</v>
      </c>
      <c r="AJ33" s="108">
        <v>0</v>
      </c>
      <c r="AK33" s="108">
        <v>0</v>
      </c>
      <c r="AL33" s="108">
        <v>0</v>
      </c>
      <c r="AM33" s="108">
        <v>0</v>
      </c>
      <c r="AN33" s="108">
        <v>0</v>
      </c>
      <c r="AO33" s="108">
        <v>0</v>
      </c>
      <c r="AP33" s="108">
        <v>0</v>
      </c>
    </row>
    <row r="34" spans="3:42" x14ac:dyDescent="0.25">
      <c r="C34" s="109" t="s">
        <v>129</v>
      </c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4"/>
      <c r="Y34" s="108"/>
      <c r="Z34" s="108"/>
      <c r="AA34" s="108"/>
      <c r="AB34" s="108"/>
      <c r="AC34" s="108"/>
      <c r="AD34" s="108"/>
      <c r="AE34" s="108">
        <f>'CFMon PL EUR'!AE34</f>
        <v>0</v>
      </c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</row>
    <row r="35" spans="3:42" x14ac:dyDescent="0.25">
      <c r="C35" s="109" t="s">
        <v>249</v>
      </c>
      <c r="D35" s="108"/>
      <c r="E35" s="108">
        <v>0</v>
      </c>
      <c r="F35" s="108">
        <v>0</v>
      </c>
      <c r="G35" s="108">
        <v>0</v>
      </c>
      <c r="H35" s="108">
        <v>0</v>
      </c>
      <c r="I35" s="108">
        <v>0</v>
      </c>
      <c r="J35" s="108">
        <v>0</v>
      </c>
      <c r="K35" s="108">
        <v>0</v>
      </c>
      <c r="L35" s="108">
        <v>0</v>
      </c>
      <c r="M35" s="108">
        <v>0</v>
      </c>
      <c r="N35" s="108">
        <v>0</v>
      </c>
      <c r="O35" s="108">
        <v>0</v>
      </c>
      <c r="P35" s="108">
        <v>0</v>
      </c>
      <c r="Q35" s="108">
        <v>0</v>
      </c>
      <c r="R35" s="108">
        <v>0</v>
      </c>
      <c r="S35" s="108">
        <v>0</v>
      </c>
      <c r="T35" s="108">
        <v>0</v>
      </c>
      <c r="U35" s="108">
        <v>0</v>
      </c>
      <c r="V35" s="108">
        <v>0</v>
      </c>
      <c r="W35" s="108">
        <v>500746.93</v>
      </c>
      <c r="X35" s="14"/>
      <c r="Y35" s="108">
        <v>0</v>
      </c>
      <c r="Z35" s="108">
        <v>0</v>
      </c>
      <c r="AA35" s="108">
        <v>0</v>
      </c>
      <c r="AB35" s="108">
        <v>0</v>
      </c>
      <c r="AC35" s="108">
        <v>0</v>
      </c>
      <c r="AD35" s="108">
        <v>405094.7</v>
      </c>
      <c r="AE35" s="108">
        <f>'CFMon PL EUR'!AE35</f>
        <v>0</v>
      </c>
      <c r="AF35" s="108">
        <v>0</v>
      </c>
      <c r="AG35" s="108">
        <v>0</v>
      </c>
      <c r="AH35" s="108">
        <v>273253.26</v>
      </c>
      <c r="AI35" s="108">
        <v>0</v>
      </c>
      <c r="AJ35" s="108">
        <v>0</v>
      </c>
      <c r="AK35" s="108">
        <v>0</v>
      </c>
      <c r="AL35" s="108">
        <v>0</v>
      </c>
      <c r="AM35" s="108">
        <v>0</v>
      </c>
      <c r="AN35" s="108">
        <v>0</v>
      </c>
      <c r="AO35" s="108">
        <v>0</v>
      </c>
      <c r="AP35" s="10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100"/>
  <sheetViews>
    <sheetView workbookViewId="0">
      <selection activeCell="M7" sqref="M7"/>
    </sheetView>
  </sheetViews>
  <sheetFormatPr defaultRowHeight="15" x14ac:dyDescent="0.25"/>
  <cols>
    <col min="1" max="1" width="12" style="73" bestFit="1" customWidth="1"/>
    <col min="2" max="2" width="9.140625" style="73"/>
    <col min="3" max="3" width="11.5703125" customWidth="1"/>
    <col min="4" max="4" width="10.140625" bestFit="1" customWidth="1"/>
    <col min="5" max="5" width="10.42578125" customWidth="1"/>
    <col min="6" max="6" width="11.28515625" bestFit="1" customWidth="1"/>
    <col min="7" max="7" width="24.5703125" bestFit="1" customWidth="1"/>
    <col min="8" max="8" width="21.5703125" bestFit="1" customWidth="1"/>
    <col min="9" max="9" width="22" bestFit="1" customWidth="1"/>
    <col min="10" max="10" width="20.7109375" bestFit="1" customWidth="1"/>
    <col min="11" max="11" width="24.140625" customWidth="1"/>
    <col min="12" max="12" width="19.140625" customWidth="1"/>
    <col min="13" max="13" width="12.85546875" customWidth="1"/>
    <col min="14" max="14" width="12.7109375" bestFit="1" customWidth="1"/>
    <col min="15" max="15" width="14.140625" customWidth="1"/>
    <col min="16" max="16" width="17.5703125" bestFit="1" customWidth="1"/>
    <col min="17" max="17" width="12" bestFit="1" customWidth="1"/>
    <col min="18" max="18" width="11" bestFit="1" customWidth="1"/>
    <col min="19" max="19" width="19.42578125" bestFit="1" customWidth="1"/>
    <col min="20" max="21" width="14.140625" bestFit="1" customWidth="1"/>
    <col min="22" max="22" width="10.5703125" bestFit="1" customWidth="1"/>
    <col min="23" max="23" width="11.5703125" bestFit="1" customWidth="1"/>
    <col min="24" max="24" width="16.42578125" bestFit="1" customWidth="1"/>
    <col min="25" max="25" width="12.5703125" bestFit="1" customWidth="1"/>
    <col min="26" max="26" width="11" bestFit="1" customWidth="1"/>
    <col min="27" max="27" width="10.7109375" bestFit="1" customWidth="1"/>
    <col min="28" max="28" width="12" bestFit="1" customWidth="1"/>
    <col min="29" max="29" width="11.7109375" bestFit="1" customWidth="1"/>
    <col min="30" max="30" width="7.7109375" bestFit="1" customWidth="1"/>
    <col min="31" max="31" width="8" bestFit="1" customWidth="1"/>
    <col min="32" max="33" width="11" bestFit="1" customWidth="1"/>
    <col min="34" max="34" width="6.5703125" bestFit="1" customWidth="1"/>
    <col min="35" max="35" width="8.85546875" bestFit="1" customWidth="1"/>
    <col min="36" max="36" width="11.140625" bestFit="1" customWidth="1"/>
    <col min="37" max="37" width="10.28515625" bestFit="1" customWidth="1"/>
    <col min="38" max="38" width="9.5703125" bestFit="1" customWidth="1"/>
    <col min="39" max="41" width="12.42578125" bestFit="1" customWidth="1"/>
    <col min="42" max="42" width="18.42578125" bestFit="1" customWidth="1"/>
    <col min="43" max="44" width="10.140625" bestFit="1" customWidth="1"/>
    <col min="45" max="45" width="9.7109375" bestFit="1" customWidth="1"/>
    <col min="46" max="46" width="10" bestFit="1" customWidth="1"/>
    <col min="47" max="47" width="8.140625" bestFit="1" customWidth="1"/>
    <col min="48" max="48" width="6.140625" bestFit="1" customWidth="1"/>
    <col min="49" max="49" width="6.42578125" bestFit="1" customWidth="1"/>
    <col min="50" max="50" width="11.140625" bestFit="1" customWidth="1"/>
    <col min="51" max="51" width="6.85546875" bestFit="1" customWidth="1"/>
    <col min="52" max="52" width="37.42578125" bestFit="1" customWidth="1"/>
    <col min="53" max="53" width="24.7109375" bestFit="1" customWidth="1"/>
    <col min="54" max="54" width="18.140625" bestFit="1" customWidth="1"/>
    <col min="55" max="55" width="15.42578125" bestFit="1" customWidth="1"/>
    <col min="56" max="56" width="14.85546875" bestFit="1" customWidth="1"/>
    <col min="57" max="57" width="19.5703125" bestFit="1" customWidth="1"/>
    <col min="58" max="58" width="16.85546875" bestFit="1" customWidth="1"/>
    <col min="59" max="59" width="16.28515625" bestFit="1" customWidth="1"/>
    <col min="60" max="60" width="23.28515625" bestFit="1" customWidth="1"/>
    <col min="61" max="61" width="20.5703125" bestFit="1" customWidth="1"/>
    <col min="62" max="62" width="20" bestFit="1" customWidth="1"/>
    <col min="63" max="63" width="18.85546875" bestFit="1" customWidth="1"/>
    <col min="64" max="64" width="16.140625" bestFit="1" customWidth="1"/>
    <col min="65" max="65" width="15.5703125" bestFit="1" customWidth="1"/>
    <col min="66" max="66" width="13.140625" bestFit="1" customWidth="1"/>
    <col min="67" max="67" width="14.85546875" bestFit="1" customWidth="1"/>
    <col min="68" max="68" width="10.5703125" bestFit="1" customWidth="1"/>
    <col min="69" max="69" width="16.140625" bestFit="1" customWidth="1"/>
    <col min="70" max="70" width="11.5703125" bestFit="1" customWidth="1"/>
    <col min="72" max="72" width="11" bestFit="1" customWidth="1"/>
    <col min="73" max="73" width="9.5703125" bestFit="1" customWidth="1"/>
    <col min="74" max="74" width="10.140625" bestFit="1" customWidth="1"/>
    <col min="75" max="75" width="11.140625" bestFit="1" customWidth="1"/>
    <col min="76" max="76" width="15.140625" bestFit="1" customWidth="1"/>
    <col min="77" max="77" width="29.42578125" bestFit="1" customWidth="1"/>
    <col min="78" max="78" width="14.7109375" bestFit="1" customWidth="1"/>
    <col min="79" max="79" width="10.5703125" bestFit="1" customWidth="1"/>
    <col min="80" max="80" width="8.140625" bestFit="1" customWidth="1"/>
    <col min="81" max="81" width="7" bestFit="1" customWidth="1"/>
    <col min="82" max="82" width="8.5703125" bestFit="1" customWidth="1"/>
    <col min="83" max="83" width="12.7109375" bestFit="1" customWidth="1"/>
    <col min="84" max="84" width="15.85546875" bestFit="1" customWidth="1"/>
    <col min="85" max="85" width="7.140625" bestFit="1" customWidth="1"/>
    <col min="86" max="86" width="12.7109375" bestFit="1" customWidth="1"/>
    <col min="87" max="87" width="12.85546875" bestFit="1" customWidth="1"/>
    <col min="88" max="88" width="14" bestFit="1" customWidth="1"/>
    <col min="89" max="89" width="11.42578125" bestFit="1" customWidth="1"/>
    <col min="90" max="90" width="15.5703125" bestFit="1" customWidth="1"/>
    <col min="91" max="91" width="11" bestFit="1" customWidth="1"/>
    <col min="92" max="92" width="24.5703125" bestFit="1" customWidth="1"/>
    <col min="93" max="93" width="14.28515625" bestFit="1" customWidth="1"/>
    <col min="94" max="94" width="16.7109375" bestFit="1" customWidth="1"/>
    <col min="95" max="95" width="14.140625" bestFit="1" customWidth="1"/>
    <col min="96" max="96" width="13.5703125" bestFit="1" customWidth="1"/>
    <col min="97" max="97" width="15.42578125" bestFit="1" customWidth="1"/>
    <col min="98" max="98" width="12.7109375" bestFit="1" customWidth="1"/>
    <col min="99" max="99" width="12.140625" bestFit="1" customWidth="1"/>
    <col min="100" max="100" width="23" bestFit="1" customWidth="1"/>
    <col min="101" max="101" width="20.28515625" bestFit="1" customWidth="1"/>
    <col min="102" max="102" width="19.7109375" bestFit="1" customWidth="1"/>
    <col min="103" max="103" width="15.140625" bestFit="1" customWidth="1"/>
    <col min="104" max="104" width="12.140625" bestFit="1" customWidth="1"/>
    <col min="105" max="105" width="19.5703125" bestFit="1" customWidth="1"/>
    <col min="106" max="106" width="13.42578125" bestFit="1" customWidth="1"/>
    <col min="107" max="107" width="17.5703125" bestFit="1" customWidth="1"/>
    <col min="108" max="108" width="12.7109375" bestFit="1" customWidth="1"/>
    <col min="109" max="109" width="14.85546875" bestFit="1" customWidth="1"/>
    <col min="110" max="110" width="15.28515625" bestFit="1" customWidth="1"/>
    <col min="111" max="111" width="12.7109375" bestFit="1" customWidth="1"/>
    <col min="112" max="112" width="10.28515625" bestFit="1" customWidth="1"/>
    <col min="113" max="113" width="13.5703125" bestFit="1" customWidth="1"/>
    <col min="114" max="114" width="17.7109375" bestFit="1" customWidth="1"/>
    <col min="115" max="115" width="23.42578125" bestFit="1" customWidth="1"/>
    <col min="116" max="116" width="9.85546875" bestFit="1" customWidth="1"/>
    <col min="117" max="117" width="8.85546875" bestFit="1" customWidth="1"/>
    <col min="118" max="118" width="12" bestFit="1" customWidth="1"/>
    <col min="119" max="119" width="23.5703125" bestFit="1" customWidth="1"/>
    <col min="120" max="120" width="26.140625" bestFit="1" customWidth="1"/>
    <col min="121" max="121" width="21.5703125" bestFit="1" customWidth="1"/>
    <col min="122" max="122" width="10.5703125" bestFit="1" customWidth="1"/>
    <col min="123" max="123" width="9.42578125" bestFit="1" customWidth="1"/>
    <col min="124" max="124" width="9.85546875" bestFit="1" customWidth="1"/>
    <col min="125" max="125" width="18.5703125" bestFit="1" customWidth="1"/>
    <col min="126" max="126" width="22" bestFit="1" customWidth="1"/>
    <col min="127" max="127" width="22.28515625" bestFit="1" customWidth="1"/>
    <col min="128" max="128" width="17.7109375" bestFit="1" customWidth="1"/>
    <col min="129" max="129" width="9.7109375" bestFit="1" customWidth="1"/>
    <col min="130" max="130" width="10.5703125" bestFit="1" customWidth="1"/>
    <col min="131" max="131" width="20" bestFit="1" customWidth="1"/>
  </cols>
  <sheetData>
    <row r="1" spans="1:131" s="73" customFormat="1" x14ac:dyDescent="0.25">
      <c r="C1" s="75" t="s">
        <v>0</v>
      </c>
      <c r="D1" s="75" t="s">
        <v>1</v>
      </c>
      <c r="E1" s="75" t="s">
        <v>2</v>
      </c>
      <c r="F1" s="75" t="s">
        <v>3</v>
      </c>
      <c r="G1" s="75" t="s">
        <v>4</v>
      </c>
      <c r="H1" s="75" t="s">
        <v>5</v>
      </c>
      <c r="I1" s="75" t="s">
        <v>6</v>
      </c>
      <c r="J1" s="75" t="s">
        <v>7</v>
      </c>
      <c r="K1" s="75" t="s">
        <v>8</v>
      </c>
      <c r="L1" s="75" t="s">
        <v>9</v>
      </c>
      <c r="M1" s="75" t="s">
        <v>10</v>
      </c>
      <c r="N1" s="75" t="s">
        <v>11</v>
      </c>
      <c r="O1" s="75" t="s">
        <v>12</v>
      </c>
      <c r="P1" s="75" t="s">
        <v>13</v>
      </c>
      <c r="Q1" s="75" t="s">
        <v>14</v>
      </c>
      <c r="R1" s="75" t="s">
        <v>15</v>
      </c>
      <c r="S1" s="15" t="s">
        <v>180</v>
      </c>
      <c r="T1" s="15" t="s">
        <v>181</v>
      </c>
      <c r="U1" s="15" t="s">
        <v>182</v>
      </c>
      <c r="V1" s="15" t="s">
        <v>183</v>
      </c>
      <c r="W1" s="15" t="s">
        <v>253</v>
      </c>
      <c r="X1" s="15" t="s">
        <v>243</v>
      </c>
      <c r="Y1" s="15" t="s">
        <v>316</v>
      </c>
      <c r="Z1" s="75" t="s">
        <v>16</v>
      </c>
      <c r="AA1" s="75" t="s">
        <v>17</v>
      </c>
      <c r="AB1" s="75" t="s">
        <v>18</v>
      </c>
      <c r="AC1" s="75" t="s">
        <v>19</v>
      </c>
      <c r="AD1" s="75" t="s">
        <v>20</v>
      </c>
      <c r="AE1" s="75" t="s">
        <v>21</v>
      </c>
      <c r="AF1" s="75" t="s">
        <v>22</v>
      </c>
      <c r="AG1" s="75" t="s">
        <v>23</v>
      </c>
      <c r="AH1" s="75" t="s">
        <v>24</v>
      </c>
      <c r="AI1" s="75" t="s">
        <v>25</v>
      </c>
      <c r="AJ1" s="75" t="s">
        <v>26</v>
      </c>
      <c r="AK1" s="75" t="s">
        <v>27</v>
      </c>
      <c r="AL1" s="75" t="s">
        <v>28</v>
      </c>
      <c r="AM1" s="75" t="s">
        <v>29</v>
      </c>
      <c r="AN1" s="75" t="s">
        <v>30</v>
      </c>
      <c r="AO1" s="75" t="s">
        <v>31</v>
      </c>
      <c r="AP1" s="75" t="s">
        <v>32</v>
      </c>
      <c r="AQ1" s="75" t="s">
        <v>33</v>
      </c>
      <c r="AR1" s="75" t="s">
        <v>34</v>
      </c>
      <c r="AS1" s="75" t="s">
        <v>35</v>
      </c>
      <c r="AT1" s="75" t="s">
        <v>36</v>
      </c>
      <c r="AU1" s="75" t="s">
        <v>37</v>
      </c>
      <c r="AV1" s="75" t="s">
        <v>38</v>
      </c>
      <c r="AW1" s="75" t="s">
        <v>39</v>
      </c>
      <c r="AX1" s="75" t="s">
        <v>40</v>
      </c>
      <c r="AY1" s="75" t="s">
        <v>41</v>
      </c>
      <c r="AZ1" s="75" t="s">
        <v>42</v>
      </c>
      <c r="BA1" s="75" t="s">
        <v>43</v>
      </c>
      <c r="BB1" s="75" t="s">
        <v>44</v>
      </c>
      <c r="BC1" s="75" t="s">
        <v>45</v>
      </c>
      <c r="BD1" s="75" t="s">
        <v>46</v>
      </c>
      <c r="BE1" s="75" t="s">
        <v>47</v>
      </c>
      <c r="BF1" s="75" t="s">
        <v>48</v>
      </c>
      <c r="BG1" s="75" t="s">
        <v>49</v>
      </c>
      <c r="BH1" s="75" t="s">
        <v>50</v>
      </c>
      <c r="BI1" s="75" t="s">
        <v>51</v>
      </c>
      <c r="BJ1" s="75" t="s">
        <v>52</v>
      </c>
      <c r="BK1" s="75" t="s">
        <v>53</v>
      </c>
      <c r="BL1" s="75" t="s">
        <v>54</v>
      </c>
      <c r="BM1" s="75" t="s">
        <v>55</v>
      </c>
      <c r="BN1" s="75" t="s">
        <v>56</v>
      </c>
      <c r="BO1" s="75" t="s">
        <v>57</v>
      </c>
      <c r="BP1" s="75" t="s">
        <v>58</v>
      </c>
      <c r="BQ1" s="75" t="s">
        <v>59</v>
      </c>
      <c r="BR1" s="75" t="s">
        <v>60</v>
      </c>
      <c r="BS1" s="75" t="s">
        <v>61</v>
      </c>
      <c r="BT1" s="75" t="s">
        <v>62</v>
      </c>
      <c r="BU1" s="75" t="s">
        <v>63</v>
      </c>
      <c r="BV1" s="75" t="s">
        <v>64</v>
      </c>
      <c r="BW1" s="75" t="s">
        <v>65</v>
      </c>
      <c r="BX1" s="75" t="s">
        <v>66</v>
      </c>
      <c r="BY1" s="75" t="s">
        <v>67</v>
      </c>
      <c r="BZ1" s="75" t="s">
        <v>68</v>
      </c>
      <c r="CA1" s="75" t="s">
        <v>69</v>
      </c>
      <c r="CB1" s="75" t="s">
        <v>70</v>
      </c>
      <c r="CC1" s="75" t="s">
        <v>71</v>
      </c>
      <c r="CD1" s="75" t="s">
        <v>72</v>
      </c>
      <c r="CE1" s="75" t="s">
        <v>73</v>
      </c>
      <c r="CF1" s="75" t="s">
        <v>74</v>
      </c>
      <c r="CG1" s="75" t="s">
        <v>75</v>
      </c>
      <c r="CH1" s="75" t="s">
        <v>76</v>
      </c>
      <c r="CI1" s="75" t="s">
        <v>77</v>
      </c>
      <c r="CJ1" s="75" t="s">
        <v>78</v>
      </c>
      <c r="CK1" s="75" t="s">
        <v>79</v>
      </c>
      <c r="CL1" s="75" t="s">
        <v>80</v>
      </c>
      <c r="CM1" s="75" t="s">
        <v>81</v>
      </c>
      <c r="CN1" s="75" t="s">
        <v>82</v>
      </c>
      <c r="CO1" s="75" t="s">
        <v>83</v>
      </c>
      <c r="CP1" s="75" t="s">
        <v>84</v>
      </c>
      <c r="CQ1" s="75" t="s">
        <v>85</v>
      </c>
      <c r="CR1" s="75" t="s">
        <v>86</v>
      </c>
      <c r="CS1" s="75" t="s">
        <v>87</v>
      </c>
      <c r="CT1" s="75" t="s">
        <v>88</v>
      </c>
      <c r="CU1" s="75" t="s">
        <v>89</v>
      </c>
      <c r="CV1" s="75" t="s">
        <v>90</v>
      </c>
      <c r="CW1" s="75" t="s">
        <v>91</v>
      </c>
      <c r="CX1" s="75" t="s">
        <v>92</v>
      </c>
      <c r="CY1" s="75" t="s">
        <v>93</v>
      </c>
      <c r="CZ1" s="75" t="s">
        <v>94</v>
      </c>
      <c r="DA1" s="75" t="s">
        <v>95</v>
      </c>
      <c r="DB1" s="75" t="s">
        <v>96</v>
      </c>
      <c r="DC1" s="75" t="s">
        <v>97</v>
      </c>
      <c r="DD1" s="75" t="s">
        <v>98</v>
      </c>
      <c r="DE1" s="75" t="s">
        <v>99</v>
      </c>
      <c r="DF1" s="75" t="s">
        <v>100</v>
      </c>
      <c r="DG1" s="75" t="s">
        <v>101</v>
      </c>
      <c r="DH1" s="75" t="s">
        <v>102</v>
      </c>
      <c r="DI1" s="75" t="s">
        <v>103</v>
      </c>
      <c r="DJ1" s="75" t="s">
        <v>104</v>
      </c>
      <c r="DK1" s="75" t="s">
        <v>105</v>
      </c>
      <c r="DL1" s="75" t="s">
        <v>106</v>
      </c>
      <c r="DM1" s="75" t="s">
        <v>107</v>
      </c>
      <c r="DN1" s="75" t="s">
        <v>108</v>
      </c>
      <c r="DO1" s="75" t="s">
        <v>109</v>
      </c>
      <c r="DP1" s="75" t="s">
        <v>110</v>
      </c>
      <c r="DQ1" s="75" t="s">
        <v>111</v>
      </c>
      <c r="DR1" s="75" t="s">
        <v>112</v>
      </c>
      <c r="DS1" s="75" t="s">
        <v>113</v>
      </c>
      <c r="DT1" s="75" t="s">
        <v>114</v>
      </c>
      <c r="DU1" s="75" t="s">
        <v>115</v>
      </c>
      <c r="DV1" s="75" t="s">
        <v>116</v>
      </c>
      <c r="DW1" s="75" t="s">
        <v>117</v>
      </c>
      <c r="DX1" s="75" t="s">
        <v>118</v>
      </c>
      <c r="DY1" s="75" t="s">
        <v>119</v>
      </c>
      <c r="DZ1" s="75" t="s">
        <v>120</v>
      </c>
      <c r="EA1" s="75" t="s">
        <v>121</v>
      </c>
    </row>
    <row r="2" spans="1:131" s="73" customFormat="1" x14ac:dyDescent="0.25">
      <c r="C2" s="73">
        <v>179</v>
      </c>
      <c r="D2" s="61">
        <v>40544</v>
      </c>
      <c r="E2" s="4">
        <v>0</v>
      </c>
      <c r="F2" s="74" t="s">
        <v>25</v>
      </c>
      <c r="G2" s="74" t="s">
        <v>122</v>
      </c>
      <c r="H2" s="74" t="s">
        <v>123</v>
      </c>
      <c r="I2" s="74" t="s">
        <v>174</v>
      </c>
      <c r="J2" s="74" t="s">
        <v>125</v>
      </c>
      <c r="K2" s="74" t="s">
        <v>126</v>
      </c>
      <c r="L2" s="74" t="s">
        <v>127</v>
      </c>
      <c r="M2" s="73">
        <v>1000000</v>
      </c>
      <c r="N2" s="74" t="s">
        <v>128</v>
      </c>
      <c r="O2" s="73">
        <v>1000000</v>
      </c>
      <c r="P2" s="74" t="s">
        <v>128</v>
      </c>
      <c r="Q2" s="73">
        <v>9.0123999999999995</v>
      </c>
      <c r="R2" s="73">
        <v>0.99908968965338996</v>
      </c>
      <c r="S2" s="16">
        <f>AVERAGE(D6:D96)</f>
        <v>9.0775160373917441</v>
      </c>
      <c r="T2" s="16">
        <f>S2/'FX ECB'!$L$187</f>
        <v>0.99908968965362632</v>
      </c>
      <c r="U2" s="16">
        <f>(S2-Q2)*M2</f>
        <v>65116.037391744539</v>
      </c>
      <c r="V2" s="25">
        <f>U2/'FX ECB'!$L$187</f>
        <v>7166.8021649549009</v>
      </c>
      <c r="W2" s="25">
        <f>U2*'FX ECB'!$G$187</f>
        <v>55849.619536499486</v>
      </c>
      <c r="X2" s="25"/>
      <c r="Y2" s="25"/>
      <c r="Z2" s="26"/>
      <c r="AA2" s="26">
        <v>7166.8021646803199</v>
      </c>
      <c r="AB2" s="73">
        <v>7166.8021646803199</v>
      </c>
      <c r="AC2" s="74" t="s">
        <v>145</v>
      </c>
      <c r="AF2" s="74" t="s">
        <v>130</v>
      </c>
      <c r="AG2" s="74" t="s">
        <v>130</v>
      </c>
      <c r="AH2" s="74" t="s">
        <v>131</v>
      </c>
      <c r="AI2" s="74" t="s">
        <v>166</v>
      </c>
      <c r="AJ2" s="74" t="s">
        <v>133</v>
      </c>
      <c r="AK2" s="74" t="s">
        <v>129</v>
      </c>
      <c r="AL2" s="74" t="s">
        <v>129</v>
      </c>
      <c r="AM2" s="74" t="s">
        <v>129</v>
      </c>
      <c r="AN2" s="74" t="s">
        <v>129</v>
      </c>
      <c r="AO2" s="74" t="s">
        <v>129</v>
      </c>
      <c r="AP2" s="74" t="s">
        <v>129</v>
      </c>
      <c r="AQ2" s="61">
        <v>40909</v>
      </c>
      <c r="AR2" s="61">
        <v>40999</v>
      </c>
      <c r="AS2" s="74" t="s">
        <v>134</v>
      </c>
      <c r="AT2" s="73">
        <v>1</v>
      </c>
      <c r="AU2" s="74" t="s">
        <v>129</v>
      </c>
      <c r="AW2" s="61"/>
      <c r="AX2" s="74" t="s">
        <v>129</v>
      </c>
      <c r="AY2" s="74" t="s">
        <v>129</v>
      </c>
      <c r="AZ2" s="74" t="s">
        <v>135</v>
      </c>
      <c r="BA2" s="74" t="s">
        <v>136</v>
      </c>
      <c r="BB2" s="73">
        <v>0</v>
      </c>
      <c r="BC2" s="73">
        <v>0</v>
      </c>
      <c r="BD2" s="74" t="s">
        <v>166</v>
      </c>
      <c r="BE2" s="73">
        <v>0</v>
      </c>
      <c r="BF2" s="73">
        <v>0</v>
      </c>
      <c r="BG2" s="74" t="s">
        <v>166</v>
      </c>
      <c r="BH2" s="73">
        <v>0</v>
      </c>
      <c r="BI2" s="73">
        <v>0</v>
      </c>
      <c r="BJ2" s="74" t="s">
        <v>166</v>
      </c>
      <c r="BK2" s="73">
        <v>0</v>
      </c>
      <c r="BL2" s="73">
        <v>0</v>
      </c>
      <c r="BM2" s="74" t="s">
        <v>166</v>
      </c>
      <c r="BP2" s="74" t="s">
        <v>137</v>
      </c>
      <c r="BQ2" s="74" t="s">
        <v>129</v>
      </c>
      <c r="BR2" s="74" t="s">
        <v>129</v>
      </c>
      <c r="BU2" s="74" t="s">
        <v>128</v>
      </c>
      <c r="BV2" s="74" t="s">
        <v>166</v>
      </c>
      <c r="BW2" s="74" t="s">
        <v>129</v>
      </c>
      <c r="BX2" s="74" t="s">
        <v>129</v>
      </c>
      <c r="BY2" s="74" t="s">
        <v>177</v>
      </c>
      <c r="BZ2" s="74" t="s">
        <v>139</v>
      </c>
      <c r="CA2" s="74" t="s">
        <v>129</v>
      </c>
      <c r="CB2" s="74" t="s">
        <v>129</v>
      </c>
      <c r="CC2" s="74" t="s">
        <v>129</v>
      </c>
      <c r="CD2" s="74" t="s">
        <v>129</v>
      </c>
      <c r="CE2" s="74" t="s">
        <v>129</v>
      </c>
      <c r="CF2" s="74" t="s">
        <v>129</v>
      </c>
      <c r="CG2" s="73">
        <v>0</v>
      </c>
      <c r="CH2" s="73">
        <v>0</v>
      </c>
      <c r="CI2" s="73">
        <v>0</v>
      </c>
      <c r="CJ2" s="61"/>
      <c r="CK2" s="61"/>
      <c r="CL2" s="74" t="s">
        <v>129</v>
      </c>
      <c r="CM2" s="4"/>
      <c r="CO2" s="74" t="s">
        <v>129</v>
      </c>
      <c r="CR2" s="74" t="s">
        <v>129</v>
      </c>
      <c r="CU2" s="74" t="s">
        <v>129</v>
      </c>
      <c r="CX2" s="74" t="s">
        <v>129</v>
      </c>
      <c r="CY2" s="74" t="s">
        <v>129</v>
      </c>
      <c r="CZ2" s="74" t="s">
        <v>129</v>
      </c>
      <c r="DA2" s="74" t="s">
        <v>129</v>
      </c>
      <c r="DB2" s="74" t="s">
        <v>129</v>
      </c>
      <c r="DC2" s="74" t="s">
        <v>129</v>
      </c>
      <c r="DD2" s="61"/>
      <c r="DE2" s="74" t="s">
        <v>129</v>
      </c>
      <c r="DF2" s="74" t="s">
        <v>129</v>
      </c>
      <c r="DG2" s="74" t="s">
        <v>129</v>
      </c>
      <c r="DH2" s="74" t="s">
        <v>129</v>
      </c>
      <c r="DI2" s="74" t="s">
        <v>129</v>
      </c>
      <c r="DJ2" s="74" t="s">
        <v>129</v>
      </c>
      <c r="DK2" s="74" t="s">
        <v>129</v>
      </c>
      <c r="DL2" s="73">
        <v>0</v>
      </c>
      <c r="DM2" s="74" t="s">
        <v>129</v>
      </c>
      <c r="DN2" s="74" t="s">
        <v>140</v>
      </c>
      <c r="DO2" s="74" t="s">
        <v>129</v>
      </c>
      <c r="DP2" s="74" t="s">
        <v>129</v>
      </c>
      <c r="DQ2" s="74" t="s">
        <v>129</v>
      </c>
      <c r="DR2" s="74" t="s">
        <v>129</v>
      </c>
      <c r="DS2" s="74" t="s">
        <v>166</v>
      </c>
      <c r="DT2" s="74" t="s">
        <v>129</v>
      </c>
      <c r="DU2" s="74" t="s">
        <v>129</v>
      </c>
      <c r="DV2" s="74" t="s">
        <v>129</v>
      </c>
      <c r="DW2" s="74" t="s">
        <v>129</v>
      </c>
      <c r="DX2" s="74" t="s">
        <v>129</v>
      </c>
      <c r="DY2" s="74" t="s">
        <v>129</v>
      </c>
      <c r="DZ2" s="74" t="s">
        <v>129</v>
      </c>
      <c r="EA2" s="74" t="s">
        <v>129</v>
      </c>
    </row>
    <row r="5" spans="1:131" x14ac:dyDescent="0.25">
      <c r="C5" s="75" t="s">
        <v>1</v>
      </c>
      <c r="D5" s="75" t="s">
        <v>189</v>
      </c>
      <c r="H5" t="s">
        <v>317</v>
      </c>
      <c r="J5" t="s">
        <v>318</v>
      </c>
    </row>
    <row r="6" spans="1:131" x14ac:dyDescent="0.25">
      <c r="A6" s="73" t="s">
        <v>216</v>
      </c>
      <c r="C6" s="61">
        <v>40909</v>
      </c>
      <c r="D6" s="14" t="s">
        <v>129</v>
      </c>
      <c r="E6" t="str">
        <f>IF(D6="","",1/D6)</f>
        <v/>
      </c>
      <c r="F6" s="73" t="str">
        <f>IF(E6="","",E6+$A$7)</f>
        <v/>
      </c>
      <c r="G6" s="73" t="str">
        <f>IF(F6="","",1/F6)</f>
        <v/>
      </c>
      <c r="H6">
        <v>65116.037391744539</v>
      </c>
      <c r="M6" t="s">
        <v>320</v>
      </c>
      <c r="O6" t="s">
        <v>319</v>
      </c>
      <c r="P6" t="s">
        <v>321</v>
      </c>
    </row>
    <row r="7" spans="1:131" x14ac:dyDescent="0.25">
      <c r="A7" s="73">
        <v>9.9999999999999995E-8</v>
      </c>
      <c r="C7" s="61">
        <v>40910</v>
      </c>
      <c r="D7" s="14">
        <v>9.0678860781387893</v>
      </c>
      <c r="E7" s="73">
        <f t="shared" ref="E7:E70" si="0">IF(D7="","",1/D7)</f>
        <v>0.11027928575446473</v>
      </c>
      <c r="F7" s="73">
        <f t="shared" ref="F7:F70" si="1">IF(E7="","",E7+$A$7)</f>
        <v>0.11027938575446473</v>
      </c>
      <c r="G7" s="73">
        <f t="shared" ref="G7:G70" si="2">IF(F7="","",1/F7)</f>
        <v>9.0678778554904529</v>
      </c>
      <c r="H7" s="73">
        <v>65116.037391744539</v>
      </c>
      <c r="I7">
        <f>(SUM($D$6:$D$96)-D7+G7)/COUNT($D$6:$D$96)</f>
        <v>9.0775159108894616</v>
      </c>
      <c r="J7" s="73">
        <f>(I7-$Q$2)*$O$2</f>
        <v>65115.910889462117</v>
      </c>
      <c r="K7">
        <f>J7/'FX ECB'!$L$187</f>
        <v>7166.7882418590261</v>
      </c>
      <c r="L7" s="26">
        <f>(K7-$V$2)</f>
        <v>-1.3923095874815772E-2</v>
      </c>
      <c r="M7" s="14">
        <f>(L7/$A$7)</f>
        <v>-139230.95874815772</v>
      </c>
      <c r="N7" s="14"/>
      <c r="O7" s="14">
        <v>-139231.08463606541</v>
      </c>
      <c r="P7">
        <f>M7-O7</f>
        <v>0.12588790769223124</v>
      </c>
    </row>
    <row r="8" spans="1:131" x14ac:dyDescent="0.25">
      <c r="C8" s="61">
        <v>40911</v>
      </c>
      <c r="D8" s="14">
        <v>9.0681340852451395</v>
      </c>
      <c r="E8" s="73">
        <f t="shared" si="0"/>
        <v>0.11027626969335522</v>
      </c>
      <c r="F8" s="73">
        <f t="shared" si="1"/>
        <v>0.11027636969335522</v>
      </c>
      <c r="G8" s="73">
        <f t="shared" si="2"/>
        <v>9.0681258621470171</v>
      </c>
      <c r="H8" s="73">
        <v>65116.037391744539</v>
      </c>
      <c r="I8" s="73">
        <f t="shared" ref="I8:I71" si="3">(SUM($D$6:$D$96)-D8+G8)/COUNT($D$6:$D$96)</f>
        <v>9.0775159108825427</v>
      </c>
      <c r="J8" s="73">
        <f>(I8-$Q$2)*$O$2</f>
        <v>65115.910882543205</v>
      </c>
      <c r="K8" s="73">
        <f>J8/'FX ECB'!$L$187</f>
        <v>7166.7882410975171</v>
      </c>
      <c r="L8" s="26">
        <f t="shared" ref="L8:L71" si="4">(K8-$V$2)</f>
        <v>-1.392385738381563E-2</v>
      </c>
      <c r="M8" s="14">
        <f>(L8/$A$7)</f>
        <v>-139238.5738381563</v>
      </c>
      <c r="N8" s="14"/>
      <c r="O8" s="14">
        <v>-139238.70069350582</v>
      </c>
      <c r="P8" s="76">
        <f t="shared" ref="P8:P71" si="5">M8-O8</f>
        <v>0.12685534951742738</v>
      </c>
    </row>
    <row r="9" spans="1:131" x14ac:dyDescent="0.25">
      <c r="C9" s="61">
        <v>40912</v>
      </c>
      <c r="D9" s="14">
        <v>9.0683823153110605</v>
      </c>
      <c r="E9" s="73">
        <f t="shared" si="0"/>
        <v>0.11027325108598472</v>
      </c>
      <c r="F9" s="73">
        <f t="shared" si="1"/>
        <v>0.11027335108598472</v>
      </c>
      <c r="G9" s="73">
        <f t="shared" si="2"/>
        <v>9.0683740917627365</v>
      </c>
      <c r="H9" s="73">
        <v>65116.037391744539</v>
      </c>
      <c r="I9" s="73">
        <f t="shared" si="3"/>
        <v>9.0775159108756167</v>
      </c>
      <c r="J9" s="73">
        <f t="shared" ref="J9:J72" si="6">(I9-$Q$2)*$O$2</f>
        <v>65115.910875617192</v>
      </c>
      <c r="K9" s="73">
        <f>J9/'FX ECB'!$L$187</f>
        <v>7166.788240335226</v>
      </c>
      <c r="L9" s="26">
        <f t="shared" si="4"/>
        <v>-1.3924619674980931E-2</v>
      </c>
      <c r="M9" s="14">
        <f t="shared" ref="M9:M72" si="7">(L9/$A$7)</f>
        <v>-139246.19674980931</v>
      </c>
      <c r="N9" s="14"/>
      <c r="O9" s="14">
        <v>-139246.32380639575</v>
      </c>
      <c r="P9" s="76">
        <f t="shared" si="5"/>
        <v>0.12705658643972129</v>
      </c>
    </row>
    <row r="10" spans="1:131" x14ac:dyDescent="0.25">
      <c r="C10" s="61">
        <v>40913</v>
      </c>
      <c r="D10" s="14">
        <v>9.0686307125621095</v>
      </c>
      <c r="E10" s="73">
        <f t="shared" si="0"/>
        <v>0.11027023061097563</v>
      </c>
      <c r="F10" s="73">
        <f t="shared" si="1"/>
        <v>0.11027033061097563</v>
      </c>
      <c r="G10" s="73">
        <f t="shared" si="2"/>
        <v>9.0686224885632676</v>
      </c>
      <c r="H10" s="73">
        <v>65116.037391744539</v>
      </c>
      <c r="I10" s="73">
        <f t="shared" si="3"/>
        <v>9.0775159108686854</v>
      </c>
      <c r="J10" s="73">
        <f t="shared" si="6"/>
        <v>65115.910868685845</v>
      </c>
      <c r="K10" s="73">
        <f>J10/'FX ECB'!$L$187</f>
        <v>7166.7882395723482</v>
      </c>
      <c r="L10" s="26">
        <f t="shared" si="4"/>
        <v>-1.3925382552770316E-2</v>
      </c>
      <c r="M10" s="14">
        <f t="shared" si="7"/>
        <v>-139253.82552770316</v>
      </c>
      <c r="N10" s="14"/>
      <c r="O10" s="14">
        <v>-139253.95226240155</v>
      </c>
      <c r="P10" s="76">
        <f t="shared" si="5"/>
        <v>0.12673469839501195</v>
      </c>
    </row>
    <row r="11" spans="1:131" x14ac:dyDescent="0.25">
      <c r="C11" s="61">
        <v>40914</v>
      </c>
      <c r="D11" s="14">
        <v>9.0688792194566403</v>
      </c>
      <c r="E11" s="73">
        <f t="shared" si="0"/>
        <v>0.11026720896828911</v>
      </c>
      <c r="F11" s="73">
        <f t="shared" si="1"/>
        <v>0.11026730896828911</v>
      </c>
      <c r="G11" s="73">
        <f t="shared" si="2"/>
        <v>9.0688709950070692</v>
      </c>
      <c r="H11" s="73">
        <v>65116.037391744539</v>
      </c>
      <c r="I11" s="73">
        <f t="shared" si="3"/>
        <v>9.0775159108617505</v>
      </c>
      <c r="J11" s="73">
        <f t="shared" si="6"/>
        <v>65115.910861750948</v>
      </c>
      <c r="K11" s="73">
        <f>J11/'FX ECB'!$L$187</f>
        <v>7166.7882388090793</v>
      </c>
      <c r="L11" s="26">
        <f t="shared" si="4"/>
        <v>-1.3926145821642422E-2</v>
      </c>
      <c r="M11" s="14">
        <f t="shared" si="7"/>
        <v>-139261.45821642422</v>
      </c>
      <c r="N11" s="14"/>
      <c r="O11" s="14">
        <v>-139261.58429472713</v>
      </c>
      <c r="P11" s="76">
        <f t="shared" si="5"/>
        <v>0.12607830291381106</v>
      </c>
    </row>
    <row r="12" spans="1:131" x14ac:dyDescent="0.25">
      <c r="C12" s="61">
        <v>40915</v>
      </c>
      <c r="D12" s="14" t="s">
        <v>129</v>
      </c>
      <c r="E12" s="73" t="str">
        <f t="shared" si="0"/>
        <v/>
      </c>
      <c r="F12" s="73" t="str">
        <f t="shared" si="1"/>
        <v/>
      </c>
      <c r="G12" s="73" t="str">
        <f t="shared" si="2"/>
        <v/>
      </c>
      <c r="H12" s="73">
        <v>65116.037391744539</v>
      </c>
      <c r="I12" s="73"/>
      <c r="J12" s="73"/>
      <c r="K12" s="73"/>
      <c r="L12" s="26"/>
      <c r="M12" s="14"/>
      <c r="N12" s="14"/>
      <c r="O12" s="14"/>
      <c r="P12" s="76"/>
    </row>
    <row r="13" spans="1:131" x14ac:dyDescent="0.25">
      <c r="C13" s="61">
        <v>40916</v>
      </c>
      <c r="D13" s="14" t="s">
        <v>129</v>
      </c>
      <c r="E13" s="73" t="str">
        <f t="shared" si="0"/>
        <v/>
      </c>
      <c r="F13" s="73" t="str">
        <f t="shared" si="1"/>
        <v/>
      </c>
      <c r="G13" s="73" t="str">
        <f t="shared" si="2"/>
        <v/>
      </c>
      <c r="H13" s="73">
        <v>65116.037391744539</v>
      </c>
      <c r="I13" s="73"/>
      <c r="J13" s="73"/>
      <c r="K13" s="73"/>
      <c r="L13" s="26"/>
      <c r="M13" s="14"/>
      <c r="N13" s="14"/>
      <c r="O13" s="14"/>
      <c r="P13" s="76"/>
    </row>
    <row r="14" spans="1:131" x14ac:dyDescent="0.25">
      <c r="C14" s="61">
        <v>40917</v>
      </c>
      <c r="D14" s="14">
        <v>9.0696247957297196</v>
      </c>
      <c r="E14" s="73">
        <f t="shared" si="0"/>
        <v>0.11025814435794888</v>
      </c>
      <c r="F14" s="73">
        <f t="shared" si="1"/>
        <v>0.11025824435794888</v>
      </c>
      <c r="G14" s="73">
        <f t="shared" si="2"/>
        <v>9.0696165699277866</v>
      </c>
      <c r="H14" s="73">
        <v>65116.037391744539</v>
      </c>
      <c r="I14" s="73">
        <f t="shared" si="3"/>
        <v>9.0775159108409458</v>
      </c>
      <c r="J14" s="73">
        <f t="shared" si="6"/>
        <v>65115.910840946257</v>
      </c>
      <c r="K14" s="73">
        <f>J14/'FX ECB'!$L$187</f>
        <v>7166.7882365192736</v>
      </c>
      <c r="L14" s="26">
        <f t="shared" si="4"/>
        <v>-1.3928435627349245E-2</v>
      </c>
      <c r="M14" s="14">
        <f t="shared" si="7"/>
        <v>-139284.35627349245</v>
      </c>
      <c r="N14" s="14"/>
      <c r="O14" s="14">
        <v>-139284.48335393015</v>
      </c>
      <c r="P14" s="76">
        <f t="shared" si="5"/>
        <v>0.12708043769816868</v>
      </c>
    </row>
    <row r="15" spans="1:131" x14ac:dyDescent="0.25">
      <c r="C15" s="61">
        <v>40918</v>
      </c>
      <c r="D15" s="14">
        <v>9.0698731297652309</v>
      </c>
      <c r="E15" s="73">
        <f t="shared" si="0"/>
        <v>0.11025512547890341</v>
      </c>
      <c r="F15" s="73">
        <f t="shared" si="1"/>
        <v>0.11025522547890342</v>
      </c>
      <c r="G15" s="73">
        <f t="shared" si="2"/>
        <v>9.0698649035128334</v>
      </c>
      <c r="H15" s="73">
        <v>65116.037391744539</v>
      </c>
      <c r="I15" s="73">
        <f t="shared" si="3"/>
        <v>9.0775159108340144</v>
      </c>
      <c r="J15" s="73">
        <f t="shared" si="6"/>
        <v>65115.910834014911</v>
      </c>
      <c r="K15" s="73">
        <f>J15/'FX ECB'!$L$187</f>
        <v>7166.7882357563958</v>
      </c>
      <c r="L15" s="26">
        <f t="shared" si="4"/>
        <v>-1.3929198505138629E-2</v>
      </c>
      <c r="M15" s="14">
        <f t="shared" si="7"/>
        <v>-139291.98505138629</v>
      </c>
      <c r="N15" s="14"/>
      <c r="O15" s="14">
        <v>-139292.11091342734</v>
      </c>
      <c r="P15" s="76">
        <f t="shared" si="5"/>
        <v>0.12586204105173238</v>
      </c>
    </row>
    <row r="16" spans="1:131" x14ac:dyDescent="0.25">
      <c r="C16" s="61">
        <v>40919</v>
      </c>
      <c r="D16" s="14">
        <v>9.0701212584630593</v>
      </c>
      <c r="E16" s="73">
        <f t="shared" si="0"/>
        <v>0.11025210926115567</v>
      </c>
      <c r="F16" s="73">
        <f t="shared" si="1"/>
        <v>0.11025220926115567</v>
      </c>
      <c r="G16" s="73">
        <f t="shared" si="2"/>
        <v>9.0701130317605561</v>
      </c>
      <c r="H16" s="73">
        <v>65116.037391744539</v>
      </c>
      <c r="I16" s="73">
        <f t="shared" si="3"/>
        <v>9.077515910827092</v>
      </c>
      <c r="J16" s="73">
        <f t="shared" si="6"/>
        <v>65115.910827092448</v>
      </c>
      <c r="K16" s="73">
        <f>J16/'FX ECB'!$L$187</f>
        <v>7166.7882349944948</v>
      </c>
      <c r="L16" s="26">
        <f t="shared" si="4"/>
        <v>-1.3929960406130704E-2</v>
      </c>
      <c r="M16" s="14">
        <f t="shared" si="7"/>
        <v>-139299.60406130704</v>
      </c>
      <c r="N16" s="14"/>
      <c r="O16" s="14">
        <v>-139299.73237458229</v>
      </c>
      <c r="P16" s="76">
        <f t="shared" si="5"/>
        <v>0.12831327525782399</v>
      </c>
    </row>
    <row r="17" spans="3:16" x14ac:dyDescent="0.25">
      <c r="C17" s="61">
        <v>40920</v>
      </c>
      <c r="D17" s="14">
        <v>9.07036911315463</v>
      </c>
      <c r="E17" s="73">
        <f t="shared" si="0"/>
        <v>0.11024909653893951</v>
      </c>
      <c r="F17" s="73">
        <f t="shared" si="1"/>
        <v>0.11024919653893951</v>
      </c>
      <c r="G17" s="73">
        <f t="shared" si="2"/>
        <v>9.0703608860025078</v>
      </c>
      <c r="H17" s="73">
        <v>65116.037391744539</v>
      </c>
      <c r="I17" s="73">
        <f t="shared" si="3"/>
        <v>9.0775159108201748</v>
      </c>
      <c r="J17" s="73">
        <f t="shared" si="6"/>
        <v>65115.910820175319</v>
      </c>
      <c r="K17" s="73">
        <f>J17/'FX ECB'!$L$187</f>
        <v>7166.7882342331823</v>
      </c>
      <c r="L17" s="26">
        <f t="shared" si="4"/>
        <v>-1.3930721718679706E-2</v>
      </c>
      <c r="M17" s="14">
        <f t="shared" si="7"/>
        <v>-139307.21718679706</v>
      </c>
      <c r="N17" s="14"/>
      <c r="O17" s="14">
        <v>-139307.34562758263</v>
      </c>
      <c r="P17" s="76">
        <f t="shared" si="5"/>
        <v>0.12844078557100147</v>
      </c>
    </row>
    <row r="18" spans="3:16" x14ac:dyDescent="0.25">
      <c r="C18" s="61">
        <v>40921</v>
      </c>
      <c r="D18" s="14">
        <v>9.0706166232491796</v>
      </c>
      <c r="E18" s="73">
        <f t="shared" si="0"/>
        <v>0.11024608816966962</v>
      </c>
      <c r="F18" s="73">
        <f t="shared" si="1"/>
        <v>0.11024618816966962</v>
      </c>
      <c r="G18" s="73">
        <f t="shared" si="2"/>
        <v>9.0706083956480494</v>
      </c>
      <c r="H18" s="73">
        <v>65116.037391744539</v>
      </c>
      <c r="I18" s="73">
        <f t="shared" si="3"/>
        <v>9.0775159108132648</v>
      </c>
      <c r="J18" s="73">
        <f t="shared" si="6"/>
        <v>65115.910813265291</v>
      </c>
      <c r="K18" s="73">
        <f>J18/'FX ECB'!$L$187</f>
        <v>7166.7882334726501</v>
      </c>
      <c r="L18" s="26">
        <f t="shared" si="4"/>
        <v>-1.3931482250882254E-2</v>
      </c>
      <c r="M18" s="14">
        <f t="shared" si="7"/>
        <v>-139314.82250882254</v>
      </c>
      <c r="N18" s="14"/>
      <c r="O18" s="14">
        <v>-139314.94850334161</v>
      </c>
      <c r="P18" s="76">
        <f t="shared" si="5"/>
        <v>0.12599451906862669</v>
      </c>
    </row>
    <row r="19" spans="3:16" x14ac:dyDescent="0.25">
      <c r="C19" s="61">
        <v>40922</v>
      </c>
      <c r="D19" s="14" t="s">
        <v>129</v>
      </c>
      <c r="E19" s="73" t="str">
        <f t="shared" si="0"/>
        <v/>
      </c>
      <c r="F19" s="73" t="str">
        <f t="shared" si="1"/>
        <v/>
      </c>
      <c r="G19" s="73" t="str">
        <f t="shared" si="2"/>
        <v/>
      </c>
      <c r="H19" s="73">
        <v>65116.037391744539</v>
      </c>
      <c r="I19" s="73"/>
      <c r="J19" s="73"/>
      <c r="K19" s="73"/>
      <c r="L19" s="26"/>
      <c r="M19" s="14"/>
      <c r="N19" s="14"/>
      <c r="O19" s="14"/>
      <c r="P19" s="76"/>
    </row>
    <row r="20" spans="3:16" x14ac:dyDescent="0.25">
      <c r="C20" s="61">
        <v>40923</v>
      </c>
      <c r="D20" s="14" t="s">
        <v>129</v>
      </c>
      <c r="E20" s="73" t="str">
        <f t="shared" si="0"/>
        <v/>
      </c>
      <c r="F20" s="73" t="str">
        <f t="shared" si="1"/>
        <v/>
      </c>
      <c r="G20" s="73" t="str">
        <f t="shared" si="2"/>
        <v/>
      </c>
      <c r="H20" s="73">
        <v>65116.037391744539</v>
      </c>
      <c r="I20" s="73"/>
      <c r="J20" s="73"/>
      <c r="K20" s="73"/>
      <c r="L20" s="26"/>
      <c r="M20" s="14"/>
      <c r="N20" s="14"/>
      <c r="O20" s="14"/>
      <c r="P20" s="76"/>
    </row>
    <row r="21" spans="3:16" x14ac:dyDescent="0.25">
      <c r="C21" s="61">
        <v>40924</v>
      </c>
      <c r="D21" s="14">
        <v>9.0713563499538701</v>
      </c>
      <c r="E21" s="73">
        <f t="shared" si="0"/>
        <v>0.11023709811654409</v>
      </c>
      <c r="F21" s="73">
        <f t="shared" si="1"/>
        <v>0.11023719811654409</v>
      </c>
      <c r="G21" s="73">
        <f t="shared" si="2"/>
        <v>9.0713481210107325</v>
      </c>
      <c r="H21" s="73">
        <v>65116.037391744539</v>
      </c>
      <c r="I21" s="73">
        <f t="shared" si="3"/>
        <v>9.07751591079262</v>
      </c>
      <c r="J21" s="73">
        <f t="shared" si="6"/>
        <v>65115.910792620467</v>
      </c>
      <c r="K21" s="73">
        <f>J21/'FX ECB'!$L$187</f>
        <v>7166.7882312004394</v>
      </c>
      <c r="L21" s="26">
        <f t="shared" si="4"/>
        <v>-1.3933754461504577E-2</v>
      </c>
      <c r="M21" s="14">
        <f t="shared" si="7"/>
        <v>-139337.54461504577</v>
      </c>
      <c r="N21" s="14"/>
      <c r="O21" s="14">
        <v>-139337.67224842316</v>
      </c>
      <c r="P21" s="76">
        <f t="shared" si="5"/>
        <v>0.12763337738579139</v>
      </c>
    </row>
    <row r="22" spans="3:16" x14ac:dyDescent="0.25">
      <c r="C22" s="61">
        <v>40925</v>
      </c>
      <c r="D22" s="14">
        <v>9.0716017355195202</v>
      </c>
      <c r="E22" s="73">
        <f t="shared" si="0"/>
        <v>0.11023411621836716</v>
      </c>
      <c r="F22" s="73">
        <f t="shared" si="1"/>
        <v>0.11023421621836717</v>
      </c>
      <c r="G22" s="73">
        <f t="shared" si="2"/>
        <v>9.0715935061311797</v>
      </c>
      <c r="H22" s="73">
        <v>65116.037391744539</v>
      </c>
      <c r="I22" s="73">
        <f t="shared" si="3"/>
        <v>9.0775159107857704</v>
      </c>
      <c r="J22" s="73">
        <f t="shared" si="6"/>
        <v>65115.910785770837</v>
      </c>
      <c r="K22" s="73">
        <f>J22/'FX ECB'!$L$187</f>
        <v>7166.7882304465556</v>
      </c>
      <c r="L22" s="26">
        <f t="shared" si="4"/>
        <v>-1.3934508345300856E-2</v>
      </c>
      <c r="M22" s="14">
        <f t="shared" si="7"/>
        <v>-139345.08345300856</v>
      </c>
      <c r="N22" s="14"/>
      <c r="O22" s="14">
        <v>-139345.21068361439</v>
      </c>
      <c r="P22" s="76">
        <f t="shared" si="5"/>
        <v>0.12723060583812185</v>
      </c>
    </row>
    <row r="23" spans="3:16" x14ac:dyDescent="0.25">
      <c r="C23" s="61">
        <v>40926</v>
      </c>
      <c r="D23" s="14">
        <v>9.0718463931738107</v>
      </c>
      <c r="E23" s="73">
        <f t="shared" si="0"/>
        <v>0.11023114332628677</v>
      </c>
      <c r="F23" s="73">
        <f t="shared" si="1"/>
        <v>0.11023124332628677</v>
      </c>
      <c r="G23" s="73">
        <f t="shared" si="2"/>
        <v>9.0718381633415781</v>
      </c>
      <c r="H23" s="73">
        <v>65116.037391744539</v>
      </c>
      <c r="I23" s="73">
        <f t="shared" si="3"/>
        <v>9.0775159107789403</v>
      </c>
      <c r="J23" s="73">
        <f t="shared" si="6"/>
        <v>65115.910778940743</v>
      </c>
      <c r="K23" s="73">
        <f>J23/'FX ECB'!$L$187</f>
        <v>7166.7882296948219</v>
      </c>
      <c r="L23" s="26">
        <f t="shared" si="4"/>
        <v>-1.3935260079051659E-2</v>
      </c>
      <c r="M23" s="14">
        <f t="shared" si="7"/>
        <v>-139352.60079051659</v>
      </c>
      <c r="N23" s="14"/>
      <c r="O23" s="14">
        <v>-139352.72695981307</v>
      </c>
      <c r="P23" s="76">
        <f t="shared" si="5"/>
        <v>0.12616929647629149</v>
      </c>
    </row>
    <row r="24" spans="3:16" x14ac:dyDescent="0.25">
      <c r="C24" s="61">
        <v>40927</v>
      </c>
      <c r="D24" s="14">
        <v>9.0720902399742496</v>
      </c>
      <c r="E24" s="73">
        <f t="shared" si="0"/>
        <v>0.11022818044663084</v>
      </c>
      <c r="F24" s="73">
        <f t="shared" si="1"/>
        <v>0.11022828044663084</v>
      </c>
      <c r="G24" s="73">
        <f t="shared" si="2"/>
        <v>9.0720820096995833</v>
      </c>
      <c r="H24" s="73">
        <v>65116.037391744539</v>
      </c>
      <c r="I24" s="73">
        <f t="shared" si="3"/>
        <v>9.0775159107721333</v>
      </c>
      <c r="J24" s="73">
        <f t="shared" si="6"/>
        <v>65115.910772133742</v>
      </c>
      <c r="K24" s="73">
        <f>J24/'FX ECB'!$L$187</f>
        <v>7166.7882289456293</v>
      </c>
      <c r="L24" s="26">
        <f t="shared" si="4"/>
        <v>-1.3936009271674266E-2</v>
      </c>
      <c r="M24" s="14">
        <f t="shared" si="7"/>
        <v>-139360.09271674266</v>
      </c>
      <c r="N24" s="14"/>
      <c r="O24" s="14">
        <v>-139360.21852698081</v>
      </c>
      <c r="P24" s="76">
        <f t="shared" si="5"/>
        <v>0.1258102381543722</v>
      </c>
    </row>
    <row r="25" spans="3:16" x14ac:dyDescent="0.25">
      <c r="C25" s="61">
        <v>40928</v>
      </c>
      <c r="D25" s="14">
        <v>9.072333190897</v>
      </c>
      <c r="E25" s="73">
        <f t="shared" si="0"/>
        <v>0.11022522861080325</v>
      </c>
      <c r="F25" s="73">
        <f t="shared" si="1"/>
        <v>0.11022532861080325</v>
      </c>
      <c r="G25" s="73">
        <f t="shared" si="2"/>
        <v>9.0723249601815148</v>
      </c>
      <c r="H25" s="73">
        <v>65116.037391744539</v>
      </c>
      <c r="I25" s="73">
        <f t="shared" si="3"/>
        <v>9.0775159107653529</v>
      </c>
      <c r="J25" s="73">
        <f t="shared" si="6"/>
        <v>65115.910765353394</v>
      </c>
      <c r="K25" s="73">
        <f>J25/'FX ECB'!$L$187</f>
        <v>7166.7882281993707</v>
      </c>
      <c r="L25" s="26">
        <f t="shared" si="4"/>
        <v>-1.3936755530266964E-2</v>
      </c>
      <c r="M25" s="14">
        <f t="shared" si="7"/>
        <v>-139367.55530266964</v>
      </c>
      <c r="N25" s="14"/>
      <c r="O25" s="14">
        <v>-139367.68277086402</v>
      </c>
      <c r="P25" s="76">
        <f t="shared" si="5"/>
        <v>0.12746819437597878</v>
      </c>
    </row>
    <row r="26" spans="3:16" x14ac:dyDescent="0.25">
      <c r="C26" s="61">
        <v>40929</v>
      </c>
      <c r="D26" s="14" t="s">
        <v>129</v>
      </c>
      <c r="E26" s="73" t="str">
        <f t="shared" si="0"/>
        <v/>
      </c>
      <c r="F26" s="73" t="str">
        <f t="shared" si="1"/>
        <v/>
      </c>
      <c r="G26" s="73" t="str">
        <f t="shared" si="2"/>
        <v/>
      </c>
      <c r="H26" s="73">
        <v>65116.037391744539</v>
      </c>
      <c r="I26" s="73"/>
      <c r="J26" s="73"/>
      <c r="K26" s="73"/>
      <c r="L26" s="26"/>
      <c r="M26" s="14"/>
      <c r="N26" s="14"/>
      <c r="O26" s="14"/>
      <c r="P26" s="76"/>
    </row>
    <row r="27" spans="3:16" x14ac:dyDescent="0.25">
      <c r="C27" s="61">
        <v>40930</v>
      </c>
      <c r="D27" s="14" t="s">
        <v>129</v>
      </c>
      <c r="E27" s="73" t="str">
        <f t="shared" si="0"/>
        <v/>
      </c>
      <c r="F27" s="73" t="str">
        <f t="shared" si="1"/>
        <v/>
      </c>
      <c r="G27" s="73" t="str">
        <f t="shared" si="2"/>
        <v/>
      </c>
      <c r="H27" s="73">
        <v>65116.037391744539</v>
      </c>
      <c r="I27" s="73"/>
      <c r="J27" s="73"/>
      <c r="K27" s="73"/>
      <c r="L27" s="26"/>
      <c r="M27" s="14"/>
      <c r="N27" s="14"/>
      <c r="O27" s="14"/>
      <c r="P27" s="76"/>
    </row>
    <row r="28" spans="3:16" x14ac:dyDescent="0.25">
      <c r="C28" s="61">
        <v>40931</v>
      </c>
      <c r="D28" s="14">
        <v>9.0730557847438291</v>
      </c>
      <c r="E28" s="73">
        <f t="shared" si="0"/>
        <v>0.11021645008305592</v>
      </c>
      <c r="F28" s="73">
        <f t="shared" si="1"/>
        <v>0.11021655008305592</v>
      </c>
      <c r="G28" s="73">
        <f t="shared" si="2"/>
        <v>9.0730475527171706</v>
      </c>
      <c r="H28" s="73">
        <v>65116.037391744539</v>
      </c>
      <c r="I28" s="73">
        <f t="shared" si="3"/>
        <v>9.0775159107451806</v>
      </c>
      <c r="J28" s="73">
        <f t="shared" si="6"/>
        <v>65115.910745181085</v>
      </c>
      <c r="K28" s="73">
        <f>J28/'FX ECB'!$L$187</f>
        <v>7166.7882259791659</v>
      </c>
      <c r="L28" s="26">
        <f t="shared" si="4"/>
        <v>-1.3938975735072745E-2</v>
      </c>
      <c r="M28" s="14">
        <f t="shared" si="7"/>
        <v>-139389.75735072745</v>
      </c>
      <c r="N28" s="14"/>
      <c r="O28" s="14">
        <v>-139389.88438943913</v>
      </c>
      <c r="P28" s="76">
        <f t="shared" si="5"/>
        <v>0.12703871168196201</v>
      </c>
    </row>
    <row r="29" spans="3:16" x14ac:dyDescent="0.25">
      <c r="C29" s="61">
        <v>40932</v>
      </c>
      <c r="D29" s="14">
        <v>9.0732942574509305</v>
      </c>
      <c r="E29" s="73">
        <f t="shared" si="0"/>
        <v>0.11021355327242985</v>
      </c>
      <c r="F29" s="73">
        <f t="shared" si="1"/>
        <v>0.11021365327242985</v>
      </c>
      <c r="G29" s="73">
        <f t="shared" si="2"/>
        <v>9.0732860249915319</v>
      </c>
      <c r="H29" s="73">
        <v>65116.037391744539</v>
      </c>
      <c r="I29" s="73">
        <f t="shared" si="3"/>
        <v>9.0775159107385228</v>
      </c>
      <c r="J29" s="73">
        <f t="shared" si="6"/>
        <v>65115.9107385233</v>
      </c>
      <c r="K29" s="73">
        <f>J29/'FX ECB'!$L$187</f>
        <v>7166.7882252463969</v>
      </c>
      <c r="L29" s="26">
        <f t="shared" si="4"/>
        <v>-1.3939708504040027E-2</v>
      </c>
      <c r="M29" s="14">
        <f t="shared" si="7"/>
        <v>-139397.08504040027</v>
      </c>
      <c r="N29" s="14"/>
      <c r="O29" s="14">
        <v>-139397.21182590708</v>
      </c>
      <c r="P29" s="76">
        <f t="shared" si="5"/>
        <v>0.12678550681448542</v>
      </c>
    </row>
    <row r="30" spans="3:16" x14ac:dyDescent="0.25">
      <c r="C30" s="61">
        <v>40933</v>
      </c>
      <c r="D30" s="14">
        <v>9.0735313756743103</v>
      </c>
      <c r="E30" s="73">
        <f t="shared" si="0"/>
        <v>0.1102106730661615</v>
      </c>
      <c r="F30" s="73">
        <f t="shared" si="1"/>
        <v>0.1102107730661615</v>
      </c>
      <c r="G30" s="73">
        <f t="shared" si="2"/>
        <v>9.0735231427846177</v>
      </c>
      <c r="H30" s="73">
        <v>65116.037391744539</v>
      </c>
      <c r="I30" s="73">
        <f t="shared" si="3"/>
        <v>9.0775159107319041</v>
      </c>
      <c r="J30" s="73">
        <f t="shared" si="6"/>
        <v>65115.910731904594</v>
      </c>
      <c r="K30" s="73">
        <f>J30/'FX ECB'!$L$187</f>
        <v>7166.788224517928</v>
      </c>
      <c r="L30" s="26">
        <f t="shared" si="4"/>
        <v>-1.3940436972916359E-2</v>
      </c>
      <c r="M30" s="14">
        <f t="shared" si="7"/>
        <v>-139404.36972916359</v>
      </c>
      <c r="N30" s="14"/>
      <c r="O30" s="14">
        <v>-139404.49783475464</v>
      </c>
      <c r="P30" s="76">
        <f t="shared" si="5"/>
        <v>0.1281055910512805</v>
      </c>
    </row>
    <row r="31" spans="3:16" x14ac:dyDescent="0.25">
      <c r="C31" s="61">
        <v>40934</v>
      </c>
      <c r="D31" s="14">
        <v>9.0737670408855493</v>
      </c>
      <c r="E31" s="73">
        <f t="shared" si="0"/>
        <v>0.11020781065836197</v>
      </c>
      <c r="F31" s="73">
        <f t="shared" si="1"/>
        <v>0.11020791065836197</v>
      </c>
      <c r="G31" s="73">
        <f t="shared" si="2"/>
        <v>9.0737588075681899</v>
      </c>
      <c r="H31" s="73">
        <v>65116.037391744539</v>
      </c>
      <c r="I31" s="73">
        <f t="shared" si="3"/>
        <v>9.0775159107253245</v>
      </c>
      <c r="J31" s="73">
        <f t="shared" si="6"/>
        <v>65115.910725324968</v>
      </c>
      <c r="K31" s="73">
        <f>J31/'FX ECB'!$L$187</f>
        <v>7166.7882237937611</v>
      </c>
      <c r="L31" s="26">
        <f t="shared" si="4"/>
        <v>-1.3941161139882752E-2</v>
      </c>
      <c r="M31" s="14">
        <f t="shared" si="7"/>
        <v>-139411.61139882752</v>
      </c>
      <c r="N31" s="14"/>
      <c r="O31" s="14">
        <v>-139411.73938508585</v>
      </c>
      <c r="P31" s="76">
        <f t="shared" si="5"/>
        <v>0.12798625833238475</v>
      </c>
    </row>
    <row r="32" spans="3:16" x14ac:dyDescent="0.25">
      <c r="C32" s="61">
        <v>40935</v>
      </c>
      <c r="D32" s="14">
        <v>9.0740011522504904</v>
      </c>
      <c r="E32" s="73">
        <f t="shared" si="0"/>
        <v>0.11020496727091386</v>
      </c>
      <c r="F32" s="73">
        <f t="shared" si="1"/>
        <v>0.11020506727091386</v>
      </c>
      <c r="G32" s="73">
        <f t="shared" si="2"/>
        <v>9.0739929185082708</v>
      </c>
      <c r="H32" s="73">
        <v>65116.037391744539</v>
      </c>
      <c r="I32" s="73">
        <f t="shared" si="3"/>
        <v>9.0775159107187857</v>
      </c>
      <c r="J32" s="73">
        <f t="shared" si="6"/>
        <v>65115.910718786196</v>
      </c>
      <c r="K32" s="73">
        <f>J32/'FX ECB'!$L$187</f>
        <v>7166.7882230740906</v>
      </c>
      <c r="L32" s="26">
        <f t="shared" si="4"/>
        <v>-1.3941880810307339E-2</v>
      </c>
      <c r="M32" s="14">
        <f t="shared" si="7"/>
        <v>-139418.80810307339</v>
      </c>
      <c r="N32" s="14"/>
      <c r="O32" s="14">
        <v>-139418.93337485692</v>
      </c>
      <c r="P32" s="76">
        <f t="shared" si="5"/>
        <v>0.1252717835304793</v>
      </c>
    </row>
    <row r="33" spans="3:16" x14ac:dyDescent="0.25">
      <c r="C33" s="61">
        <v>40936</v>
      </c>
      <c r="D33" s="14" t="s">
        <v>129</v>
      </c>
      <c r="E33" s="73" t="str">
        <f t="shared" si="0"/>
        <v/>
      </c>
      <c r="F33" s="73" t="str">
        <f t="shared" si="1"/>
        <v/>
      </c>
      <c r="G33" s="73" t="str">
        <f t="shared" si="2"/>
        <v/>
      </c>
      <c r="H33" s="73">
        <v>65116.037391744539</v>
      </c>
      <c r="I33" s="73"/>
      <c r="J33" s="73"/>
      <c r="K33" s="73"/>
      <c r="L33" s="26"/>
      <c r="M33" s="14"/>
      <c r="N33" s="14"/>
      <c r="O33" s="14"/>
      <c r="P33" s="76"/>
    </row>
    <row r="34" spans="3:16" x14ac:dyDescent="0.25">
      <c r="C34" s="61">
        <v>40937</v>
      </c>
      <c r="D34" s="14" t="s">
        <v>129</v>
      </c>
      <c r="E34" s="73" t="str">
        <f t="shared" si="0"/>
        <v/>
      </c>
      <c r="F34" s="73" t="str">
        <f t="shared" si="1"/>
        <v/>
      </c>
      <c r="G34" s="73" t="str">
        <f t="shared" si="2"/>
        <v/>
      </c>
      <c r="H34" s="73">
        <v>65116.037391744539</v>
      </c>
      <c r="I34" s="73"/>
      <c r="J34" s="73"/>
      <c r="K34" s="73"/>
      <c r="L34" s="26"/>
      <c r="M34" s="14"/>
      <c r="N34" s="14"/>
      <c r="O34" s="14"/>
      <c r="P34" s="76"/>
    </row>
    <row r="35" spans="3:16" x14ac:dyDescent="0.25">
      <c r="C35" s="61">
        <v>40938</v>
      </c>
      <c r="D35" s="14">
        <v>9.0746931181102894</v>
      </c>
      <c r="E35" s="73">
        <f t="shared" si="0"/>
        <v>0.11019656389308728</v>
      </c>
      <c r="F35" s="73">
        <f t="shared" si="1"/>
        <v>0.11019666389308728</v>
      </c>
      <c r="G35" s="73">
        <f t="shared" si="2"/>
        <v>9.0746848831122442</v>
      </c>
      <c r="H35" s="73">
        <v>65116.037391744539</v>
      </c>
      <c r="I35" s="73">
        <f t="shared" si="3"/>
        <v>9.0775159106994661</v>
      </c>
      <c r="J35" s="73">
        <f t="shared" si="6"/>
        <v>65115.910699466542</v>
      </c>
      <c r="K35" s="73">
        <f>J35/'FX ECB'!$L$187</f>
        <v>7166.7882209477311</v>
      </c>
      <c r="L35" s="26">
        <f t="shared" si="4"/>
        <v>-1.3944007169811812E-2</v>
      </c>
      <c r="M35" s="14">
        <f t="shared" si="7"/>
        <v>-139440.07169811812</v>
      </c>
      <c r="N35" s="14"/>
      <c r="O35" s="14">
        <v>-139440.19782455568</v>
      </c>
      <c r="P35" s="76">
        <f t="shared" si="5"/>
        <v>0.12612643756438047</v>
      </c>
    </row>
    <row r="36" spans="3:16" x14ac:dyDescent="0.25">
      <c r="C36" s="61">
        <v>40939</v>
      </c>
      <c r="D36" s="14">
        <v>9.0749199773297704</v>
      </c>
      <c r="E36" s="73">
        <f t="shared" si="0"/>
        <v>0.11019380914631963</v>
      </c>
      <c r="F36" s="73">
        <f t="shared" si="1"/>
        <v>0.11019390914631963</v>
      </c>
      <c r="G36" s="73">
        <f t="shared" si="2"/>
        <v>9.0749117419199852</v>
      </c>
      <c r="H36" s="73">
        <v>65116.037391744539</v>
      </c>
      <c r="I36" s="73">
        <f t="shared" si="3"/>
        <v>9.0775159106931333</v>
      </c>
      <c r="J36" s="73">
        <f t="shared" si="6"/>
        <v>65115.910693133825</v>
      </c>
      <c r="K36" s="73">
        <f>J36/'FX ECB'!$L$187</f>
        <v>7166.7882202507399</v>
      </c>
      <c r="L36" s="26">
        <f t="shared" si="4"/>
        <v>-1.3944704161076515E-2</v>
      </c>
      <c r="M36" s="14">
        <f t="shared" si="7"/>
        <v>-139447.04161076515</v>
      </c>
      <c r="N36" s="14"/>
      <c r="O36" s="14">
        <v>-139447.16967240392</v>
      </c>
      <c r="P36" s="76">
        <f t="shared" si="5"/>
        <v>0.12806163876666687</v>
      </c>
    </row>
    <row r="37" spans="3:16" x14ac:dyDescent="0.25">
      <c r="C37" s="61">
        <v>40940</v>
      </c>
      <c r="D37" s="14">
        <v>9.0751448647392792</v>
      </c>
      <c r="E37" s="73">
        <f t="shared" si="0"/>
        <v>0.11019107847913447</v>
      </c>
      <c r="F37" s="73">
        <f t="shared" si="1"/>
        <v>0.11019117847913447</v>
      </c>
      <c r="G37" s="73">
        <f t="shared" si="2"/>
        <v>9.0751366289213209</v>
      </c>
      <c r="H37" s="73">
        <v>65116.037391744539</v>
      </c>
      <c r="I37" s="73">
        <f t="shared" si="3"/>
        <v>9.0775159106868522</v>
      </c>
      <c r="J37" s="73">
        <f t="shared" si="6"/>
        <v>65115.910686852629</v>
      </c>
      <c r="K37" s="73">
        <f>J37/'FX ECB'!$L$187</f>
        <v>7166.7882195594184</v>
      </c>
      <c r="L37" s="26">
        <f t="shared" si="4"/>
        <v>-1.3945395482551248E-2</v>
      </c>
      <c r="M37" s="14">
        <f t="shared" si="7"/>
        <v>-139453.95482551248</v>
      </c>
      <c r="N37" s="14"/>
      <c r="O37" s="14">
        <v>-139454.08109452069</v>
      </c>
      <c r="P37" s="76">
        <f t="shared" si="5"/>
        <v>0.12626900820760056</v>
      </c>
    </row>
    <row r="38" spans="3:16" x14ac:dyDescent="0.25">
      <c r="C38" s="61">
        <v>40941</v>
      </c>
      <c r="D38" s="14">
        <v>9.0753677901033001</v>
      </c>
      <c r="E38" s="73">
        <f t="shared" si="0"/>
        <v>0.11018837176940655</v>
      </c>
      <c r="F38" s="73">
        <f t="shared" si="1"/>
        <v>0.11018847176940655</v>
      </c>
      <c r="G38" s="73">
        <f t="shared" si="2"/>
        <v>9.0753595538807232</v>
      </c>
      <c r="H38" s="73">
        <v>65116.037391744539</v>
      </c>
      <c r="I38" s="73">
        <f t="shared" si="3"/>
        <v>9.0775159106806278</v>
      </c>
      <c r="J38" s="73">
        <f t="shared" si="6"/>
        <v>65115.910680628273</v>
      </c>
      <c r="K38" s="73">
        <f>J38/'FX ECB'!$L$187</f>
        <v>7166.7882188743533</v>
      </c>
      <c r="L38" s="26">
        <f t="shared" si="4"/>
        <v>-1.3946080547611928E-2</v>
      </c>
      <c r="M38" s="14">
        <f t="shared" si="7"/>
        <v>-139460.80547611928</v>
      </c>
      <c r="N38" s="14"/>
      <c r="O38" s="14">
        <v>-139460.9323865016</v>
      </c>
      <c r="P38" s="76">
        <f t="shared" si="5"/>
        <v>0.12691038232878782</v>
      </c>
    </row>
    <row r="39" spans="3:16" x14ac:dyDescent="0.25">
      <c r="C39" s="61">
        <v>40942</v>
      </c>
      <c r="D39" s="14">
        <v>9.0755887632380006</v>
      </c>
      <c r="E39" s="73">
        <f t="shared" si="0"/>
        <v>0.11018568889443804</v>
      </c>
      <c r="F39" s="73">
        <f t="shared" si="1"/>
        <v>0.11018578889443804</v>
      </c>
      <c r="G39" s="73">
        <f t="shared" si="2"/>
        <v>9.0755805266143348</v>
      </c>
      <c r="H39" s="73">
        <v>65116.037391744539</v>
      </c>
      <c r="I39" s="73">
        <f t="shared" si="3"/>
        <v>9.0775159106744567</v>
      </c>
      <c r="J39" s="73">
        <f t="shared" si="6"/>
        <v>65115.910674457213</v>
      </c>
      <c r="K39" s="73">
        <f>J39/'FX ECB'!$L$187</f>
        <v>7166.7882181951536</v>
      </c>
      <c r="L39" s="26">
        <f t="shared" si="4"/>
        <v>-1.3946759747341275E-2</v>
      </c>
      <c r="M39" s="14">
        <f t="shared" si="7"/>
        <v>-139467.59747341275</v>
      </c>
      <c r="N39" s="14"/>
      <c r="O39" s="14">
        <v>-139467.72384560003</v>
      </c>
      <c r="P39" s="76">
        <f t="shared" si="5"/>
        <v>0.12637218728195876</v>
      </c>
    </row>
    <row r="40" spans="3:16" x14ac:dyDescent="0.25">
      <c r="C40" s="61">
        <v>40943</v>
      </c>
      <c r="D40" s="14" t="s">
        <v>129</v>
      </c>
      <c r="E40" s="73" t="str">
        <f t="shared" si="0"/>
        <v/>
      </c>
      <c r="F40" s="73" t="str">
        <f t="shared" si="1"/>
        <v/>
      </c>
      <c r="G40" s="73" t="str">
        <f t="shared" si="2"/>
        <v/>
      </c>
      <c r="H40" s="73">
        <v>65116.037391744539</v>
      </c>
      <c r="I40" s="73"/>
      <c r="J40" s="73"/>
      <c r="K40" s="73"/>
      <c r="L40" s="26"/>
      <c r="M40" s="14"/>
      <c r="N40" s="14"/>
      <c r="O40" s="14"/>
      <c r="P40" s="76"/>
    </row>
    <row r="41" spans="3:16" x14ac:dyDescent="0.25">
      <c r="C41" s="61">
        <v>40944</v>
      </c>
      <c r="D41" s="14" t="s">
        <v>129</v>
      </c>
      <c r="E41" s="73" t="str">
        <f t="shared" si="0"/>
        <v/>
      </c>
      <c r="F41" s="73" t="str">
        <f t="shared" si="1"/>
        <v/>
      </c>
      <c r="G41" s="73" t="str">
        <f t="shared" si="2"/>
        <v/>
      </c>
      <c r="H41" s="73">
        <v>65116.037391744539</v>
      </c>
      <c r="I41" s="73"/>
      <c r="J41" s="73"/>
      <c r="K41" s="73"/>
      <c r="L41" s="26"/>
      <c r="M41" s="14"/>
      <c r="N41" s="14"/>
      <c r="O41" s="14"/>
      <c r="P41" s="76"/>
    </row>
    <row r="42" spans="3:16" x14ac:dyDescent="0.25">
      <c r="C42" s="61">
        <v>40945</v>
      </c>
      <c r="D42" s="14">
        <v>9.0762400714164606</v>
      </c>
      <c r="E42" s="73">
        <f t="shared" si="0"/>
        <v>0.11017778200350506</v>
      </c>
      <c r="F42" s="73">
        <f t="shared" si="1"/>
        <v>0.11017788200350506</v>
      </c>
      <c r="G42" s="73">
        <f t="shared" si="2"/>
        <v>9.0762318336105547</v>
      </c>
      <c r="H42" s="73">
        <v>65116.037391744539</v>
      </c>
      <c r="I42" s="73">
        <f t="shared" si="3"/>
        <v>9.0775159106562686</v>
      </c>
      <c r="J42" s="73">
        <f t="shared" si="6"/>
        <v>65115.910656269094</v>
      </c>
      <c r="K42" s="73">
        <f>J42/'FX ECB'!$L$187</f>
        <v>7166.788216193333</v>
      </c>
      <c r="L42" s="26">
        <f t="shared" si="4"/>
        <v>-1.3948761567917245E-2</v>
      </c>
      <c r="M42" s="14">
        <f t="shared" si="7"/>
        <v>-139487.61567917245</v>
      </c>
      <c r="N42" s="14"/>
      <c r="O42" s="14">
        <v>-139487.74232175059</v>
      </c>
      <c r="P42" s="76">
        <f t="shared" si="5"/>
        <v>0.12664257813594304</v>
      </c>
    </row>
    <row r="43" spans="3:16" x14ac:dyDescent="0.25">
      <c r="C43" s="61">
        <v>40946</v>
      </c>
      <c r="D43" s="14">
        <v>9.0764533387146393</v>
      </c>
      <c r="E43" s="73">
        <f t="shared" si="0"/>
        <v>0.11017519318196758</v>
      </c>
      <c r="F43" s="73">
        <f t="shared" si="1"/>
        <v>0.11017529318196759</v>
      </c>
      <c r="G43" s="73">
        <f t="shared" si="2"/>
        <v>9.0764451005215943</v>
      </c>
      <c r="H43" s="73">
        <v>65116.037391744539</v>
      </c>
      <c r="I43" s="73">
        <f t="shared" si="3"/>
        <v>9.0775159106503143</v>
      </c>
      <c r="J43" s="73">
        <f t="shared" si="6"/>
        <v>65115.910650314749</v>
      </c>
      <c r="K43" s="73">
        <f>J43/'FX ECB'!$L$187</f>
        <v>7166.7882155379857</v>
      </c>
      <c r="L43" s="26">
        <f t="shared" si="4"/>
        <v>-1.3949416915238544E-2</v>
      </c>
      <c r="M43" s="14">
        <f t="shared" si="7"/>
        <v>-139494.16915238544</v>
      </c>
      <c r="N43" s="14"/>
      <c r="O43" s="14">
        <v>-139494.29757441048</v>
      </c>
      <c r="P43" s="76">
        <f t="shared" si="5"/>
        <v>0.12842202503816225</v>
      </c>
    </row>
    <row r="44" spans="3:16" x14ac:dyDescent="0.25">
      <c r="C44" s="61">
        <v>40947</v>
      </c>
      <c r="D44" s="14">
        <v>9.0766647063512007</v>
      </c>
      <c r="E44" s="73">
        <f t="shared" si="0"/>
        <v>0.11017262754018792</v>
      </c>
      <c r="F44" s="73">
        <f t="shared" si="1"/>
        <v>0.11017272754018792</v>
      </c>
      <c r="G44" s="73">
        <f t="shared" si="2"/>
        <v>9.076656467774459</v>
      </c>
      <c r="H44" s="73">
        <v>65116.037391744539</v>
      </c>
      <c r="I44" s="73">
        <f t="shared" si="3"/>
        <v>9.0775159106444114</v>
      </c>
      <c r="J44" s="73">
        <f t="shared" si="6"/>
        <v>65115.91064441191</v>
      </c>
      <c r="K44" s="73">
        <f>J44/'FX ECB'!$L$187</f>
        <v>7166.7882148883073</v>
      </c>
      <c r="L44" s="26">
        <f t="shared" si="4"/>
        <v>-1.3950066593679367E-2</v>
      </c>
      <c r="M44" s="14">
        <f t="shared" si="7"/>
        <v>-139500.66593679367</v>
      </c>
      <c r="N44" s="14"/>
      <c r="O44" s="14">
        <v>-139500.79458865224</v>
      </c>
      <c r="P44" s="76">
        <f t="shared" si="5"/>
        <v>0.12865185856935568</v>
      </c>
    </row>
    <row r="45" spans="3:16" x14ac:dyDescent="0.25">
      <c r="C45" s="61">
        <v>40948</v>
      </c>
      <c r="D45" s="14">
        <v>9.0768741853694195</v>
      </c>
      <c r="E45" s="73">
        <f t="shared" si="0"/>
        <v>0.11017008494089874</v>
      </c>
      <c r="F45" s="73">
        <f t="shared" si="1"/>
        <v>0.11017018494089874</v>
      </c>
      <c r="G45" s="73">
        <f t="shared" si="2"/>
        <v>9.0768659464124006</v>
      </c>
      <c r="H45" s="73">
        <v>65116.037391744539</v>
      </c>
      <c r="I45" s="73">
        <f t="shared" si="3"/>
        <v>9.0775159106385601</v>
      </c>
      <c r="J45" s="73">
        <f t="shared" si="6"/>
        <v>65115.910638560592</v>
      </c>
      <c r="K45" s="73">
        <f>J45/'FX ECB'!$L$187</f>
        <v>7166.7882142442995</v>
      </c>
      <c r="L45" s="26">
        <f t="shared" si="4"/>
        <v>-1.3950710601420724E-2</v>
      </c>
      <c r="M45" s="14">
        <f t="shared" si="7"/>
        <v>-139507.10601420724</v>
      </c>
      <c r="N45" s="14"/>
      <c r="O45" s="14">
        <v>-139507.23369985621</v>
      </c>
      <c r="P45" s="76">
        <f t="shared" si="5"/>
        <v>0.12768564897123724</v>
      </c>
    </row>
    <row r="46" spans="3:16" x14ac:dyDescent="0.25">
      <c r="C46" s="61">
        <v>40949</v>
      </c>
      <c r="D46" s="14">
        <v>9.0770817872054099</v>
      </c>
      <c r="E46" s="73">
        <f t="shared" si="0"/>
        <v>0.11016756524211876</v>
      </c>
      <c r="F46" s="73">
        <f t="shared" si="1"/>
        <v>0.11016766524211877</v>
      </c>
      <c r="G46" s="73">
        <f t="shared" si="2"/>
        <v>9.0770735478715121</v>
      </c>
      <c r="H46" s="73">
        <v>65116.037391744539</v>
      </c>
      <c r="I46" s="73">
        <f t="shared" si="3"/>
        <v>9.0775159106327603</v>
      </c>
      <c r="J46" s="73">
        <f t="shared" si="6"/>
        <v>65115.910632760788</v>
      </c>
      <c r="K46" s="73">
        <f>J46/'FX ECB'!$L$187</f>
        <v>7166.7882136059616</v>
      </c>
      <c r="L46" s="26">
        <f t="shared" si="4"/>
        <v>-1.395134893937211E-2</v>
      </c>
      <c r="M46" s="14">
        <f t="shared" si="7"/>
        <v>-139513.4893937211</v>
      </c>
      <c r="N46" s="14"/>
      <c r="O46" s="14">
        <v>-139513.61525554588</v>
      </c>
      <c r="P46" s="76">
        <f t="shared" si="5"/>
        <v>0.12586182478116825</v>
      </c>
    </row>
    <row r="47" spans="3:16" x14ac:dyDescent="0.25">
      <c r="C47" s="61">
        <v>40950</v>
      </c>
      <c r="D47" s="14" t="s">
        <v>129</v>
      </c>
      <c r="E47" s="73" t="str">
        <f t="shared" si="0"/>
        <v/>
      </c>
      <c r="F47" s="73" t="str">
        <f t="shared" si="1"/>
        <v/>
      </c>
      <c r="G47" s="73" t="str">
        <f t="shared" si="2"/>
        <v/>
      </c>
      <c r="H47" s="73">
        <v>65116.037391744539</v>
      </c>
      <c r="I47" s="73"/>
      <c r="J47" s="73"/>
      <c r="K47" s="73"/>
      <c r="L47" s="26"/>
      <c r="M47" s="14"/>
      <c r="N47" s="14"/>
      <c r="O47" s="14"/>
      <c r="P47" s="76"/>
    </row>
    <row r="48" spans="3:16" x14ac:dyDescent="0.25">
      <c r="C48" s="61">
        <v>40951</v>
      </c>
      <c r="D48" s="14" t="s">
        <v>129</v>
      </c>
      <c r="E48" s="73" t="str">
        <f t="shared" si="0"/>
        <v/>
      </c>
      <c r="F48" s="73" t="str">
        <f t="shared" si="1"/>
        <v/>
      </c>
      <c r="G48" s="73" t="str">
        <f t="shared" si="2"/>
        <v/>
      </c>
      <c r="H48" s="73">
        <v>65116.037391744539</v>
      </c>
      <c r="I48" s="73"/>
      <c r="J48" s="73"/>
      <c r="K48" s="73"/>
      <c r="L48" s="26"/>
      <c r="M48" s="14"/>
      <c r="N48" s="14"/>
      <c r="O48" s="14"/>
      <c r="P48" s="76"/>
    </row>
    <row r="49" spans="3:16" x14ac:dyDescent="0.25">
      <c r="C49" s="61">
        <v>40952</v>
      </c>
      <c r="D49" s="14">
        <v>9.0776934463580101</v>
      </c>
      <c r="E49" s="73">
        <f t="shared" si="0"/>
        <v>0.11016014210098735</v>
      </c>
      <c r="F49" s="73">
        <f t="shared" si="1"/>
        <v>0.11016024210098735</v>
      </c>
      <c r="G49" s="73">
        <f t="shared" si="2"/>
        <v>9.0776852059136601</v>
      </c>
      <c r="H49" s="73">
        <v>65116.037391744539</v>
      </c>
      <c r="I49" s="73">
        <f t="shared" si="3"/>
        <v>9.0775159106156771</v>
      </c>
      <c r="J49" s="73">
        <f t="shared" si="6"/>
        <v>65115.910615677567</v>
      </c>
      <c r="K49" s="73">
        <f>J49/'FX ECB'!$L$187</f>
        <v>7166.7882117257477</v>
      </c>
      <c r="L49" s="26">
        <f t="shared" si="4"/>
        <v>-1.3953229153230495E-2</v>
      </c>
      <c r="M49" s="14">
        <f t="shared" si="7"/>
        <v>-139532.29153230495</v>
      </c>
      <c r="N49" s="14"/>
      <c r="O49" s="14">
        <v>-139532.41813885709</v>
      </c>
      <c r="P49" s="76">
        <f t="shared" si="5"/>
        <v>0.12660655213403516</v>
      </c>
    </row>
    <row r="50" spans="3:16" x14ac:dyDescent="0.25">
      <c r="C50" s="61">
        <v>40953</v>
      </c>
      <c r="D50" s="14">
        <v>9.0778936573616207</v>
      </c>
      <c r="E50" s="73">
        <f t="shared" si="0"/>
        <v>0.11015771254260735</v>
      </c>
      <c r="F50" s="73">
        <f t="shared" si="1"/>
        <v>0.11015781254260736</v>
      </c>
      <c r="G50" s="73">
        <f t="shared" si="2"/>
        <v>9.0778854165537766</v>
      </c>
      <c r="H50" s="73">
        <v>65116.037391744539</v>
      </c>
      <c r="I50" s="73">
        <f t="shared" si="3"/>
        <v>9.0775159106100851</v>
      </c>
      <c r="J50" s="73">
        <f t="shared" si="6"/>
        <v>65115.910610085593</v>
      </c>
      <c r="K50" s="73">
        <f>J50/'FX ECB'!$L$187</f>
        <v>7166.7882111102836</v>
      </c>
      <c r="L50" s="26">
        <f t="shared" si="4"/>
        <v>-1.3953844617390132E-2</v>
      </c>
      <c r="M50" s="14">
        <f t="shared" si="7"/>
        <v>-139538.44617390132</v>
      </c>
      <c r="N50" s="14"/>
      <c r="O50" s="14">
        <v>-139538.57305776991</v>
      </c>
      <c r="P50" s="76">
        <f t="shared" si="5"/>
        <v>0.12688386859372258</v>
      </c>
    </row>
    <row r="51" spans="3:16" x14ac:dyDescent="0.25">
      <c r="C51" s="61">
        <v>40954</v>
      </c>
      <c r="D51" s="14">
        <v>9.0780920512376504</v>
      </c>
      <c r="E51" s="73">
        <f t="shared" si="0"/>
        <v>0.11015530514076097</v>
      </c>
      <c r="F51" s="73">
        <f t="shared" si="1"/>
        <v>0.11015540514076097</v>
      </c>
      <c r="G51" s="73">
        <f t="shared" si="2"/>
        <v>9.078083810069602</v>
      </c>
      <c r="H51" s="73">
        <v>65116.037391744539</v>
      </c>
      <c r="I51" s="73">
        <f t="shared" si="3"/>
        <v>9.0775159106045447</v>
      </c>
      <c r="J51" s="73">
        <f t="shared" si="6"/>
        <v>65115.910604545134</v>
      </c>
      <c r="K51" s="73">
        <f>J51/'FX ECB'!$L$187</f>
        <v>7166.7882105004901</v>
      </c>
      <c r="L51" s="26">
        <f t="shared" si="4"/>
        <v>-1.3954454410850303E-2</v>
      </c>
      <c r="M51" s="14">
        <f t="shared" si="7"/>
        <v>-139544.54410850303</v>
      </c>
      <c r="N51" s="14"/>
      <c r="O51" s="14">
        <v>-139544.67224815849</v>
      </c>
      <c r="P51" s="76">
        <f t="shared" si="5"/>
        <v>0.1281396554550156</v>
      </c>
    </row>
    <row r="52" spans="3:16" x14ac:dyDescent="0.25">
      <c r="C52" s="61">
        <v>40955</v>
      </c>
      <c r="D52" s="14">
        <v>9.0782886407665906</v>
      </c>
      <c r="E52" s="73">
        <f t="shared" si="0"/>
        <v>0.11015291973747574</v>
      </c>
      <c r="F52" s="73">
        <f t="shared" si="1"/>
        <v>0.11015301973747574</v>
      </c>
      <c r="G52" s="73">
        <f t="shared" si="2"/>
        <v>9.0782803992416081</v>
      </c>
      <c r="H52" s="73">
        <v>65116.037391744539</v>
      </c>
      <c r="I52" s="73">
        <f t="shared" si="3"/>
        <v>9.0775159105990539</v>
      </c>
      <c r="J52" s="73">
        <f t="shared" si="6"/>
        <v>65115.910599054419</v>
      </c>
      <c r="K52" s="73">
        <f>J52/'FX ECB'!$L$187</f>
        <v>7166.7882098961709</v>
      </c>
      <c r="L52" s="26">
        <f t="shared" si="4"/>
        <v>-1.3955058730061864E-2</v>
      </c>
      <c r="M52" s="14">
        <f t="shared" si="7"/>
        <v>-139550.58730061864</v>
      </c>
      <c r="N52" s="14"/>
      <c r="O52" s="14">
        <v>-139550.71609928165</v>
      </c>
      <c r="P52" s="76">
        <f t="shared" si="5"/>
        <v>0.12879866300499998</v>
      </c>
    </row>
    <row r="53" spans="3:16" x14ac:dyDescent="0.25">
      <c r="C53" s="61">
        <v>40956</v>
      </c>
      <c r="D53" s="14">
        <v>9.0784834388565301</v>
      </c>
      <c r="E53" s="73">
        <f t="shared" si="0"/>
        <v>0.11015055617328458</v>
      </c>
      <c r="F53" s="73">
        <f t="shared" si="1"/>
        <v>0.11015065617328458</v>
      </c>
      <c r="G53" s="73">
        <f t="shared" si="2"/>
        <v>9.0784751969778572</v>
      </c>
      <c r="H53" s="73">
        <v>65116.037391744539</v>
      </c>
      <c r="I53" s="73">
        <f t="shared" si="3"/>
        <v>9.0775159105936094</v>
      </c>
      <c r="J53" s="73">
        <f t="shared" si="6"/>
        <v>65115.910593609886</v>
      </c>
      <c r="K53" s="73">
        <f>J53/'FX ECB'!$L$187</f>
        <v>7166.7882092969348</v>
      </c>
      <c r="L53" s="26">
        <f t="shared" si="4"/>
        <v>-1.3955657966107538E-2</v>
      </c>
      <c r="M53" s="14">
        <f t="shared" si="7"/>
        <v>-139556.57966107538</v>
      </c>
      <c r="N53" s="14"/>
      <c r="O53" s="14">
        <v>-139556.70500438815</v>
      </c>
      <c r="P53" s="76">
        <f t="shared" si="5"/>
        <v>0.1253433127712924</v>
      </c>
    </row>
    <row r="54" spans="3:16" x14ac:dyDescent="0.25">
      <c r="C54" s="61">
        <v>40957</v>
      </c>
      <c r="D54" s="14" t="s">
        <v>129</v>
      </c>
      <c r="E54" s="73" t="str">
        <f t="shared" si="0"/>
        <v/>
      </c>
      <c r="F54" s="73" t="str">
        <f t="shared" si="1"/>
        <v/>
      </c>
      <c r="G54" s="73" t="str">
        <f t="shared" si="2"/>
        <v/>
      </c>
      <c r="H54" s="73">
        <v>65116.037391744539</v>
      </c>
      <c r="I54" s="73"/>
      <c r="J54" s="73"/>
      <c r="K54" s="73"/>
      <c r="L54" s="26"/>
      <c r="M54" s="14"/>
      <c r="N54" s="14"/>
      <c r="O54" s="14"/>
      <c r="P54" s="76"/>
    </row>
    <row r="55" spans="3:16" x14ac:dyDescent="0.25">
      <c r="C55" s="61">
        <v>40958</v>
      </c>
      <c r="D55" s="14" t="s">
        <v>129</v>
      </c>
      <c r="E55" s="73" t="str">
        <f t="shared" si="0"/>
        <v/>
      </c>
      <c r="F55" s="73" t="str">
        <f t="shared" si="1"/>
        <v/>
      </c>
      <c r="G55" s="73" t="str">
        <f t="shared" si="2"/>
        <v/>
      </c>
      <c r="H55" s="73">
        <v>65116.037391744539</v>
      </c>
      <c r="I55" s="73"/>
      <c r="J55" s="73"/>
      <c r="K55" s="73"/>
      <c r="L55" s="26"/>
      <c r="M55" s="14"/>
      <c r="N55" s="14"/>
      <c r="O55" s="14"/>
      <c r="P55" s="76"/>
    </row>
    <row r="56" spans="3:16" x14ac:dyDescent="0.25">
      <c r="C56" s="61">
        <v>40959</v>
      </c>
      <c r="D56" s="14">
        <v>9.0790572177121707</v>
      </c>
      <c r="E56" s="73">
        <f t="shared" si="0"/>
        <v>0.11014359487118529</v>
      </c>
      <c r="F56" s="73">
        <f t="shared" si="1"/>
        <v>0.11014369487118529</v>
      </c>
      <c r="G56" s="73">
        <f t="shared" si="2"/>
        <v>9.0790489747916574</v>
      </c>
      <c r="H56" s="73">
        <v>65116.037391744539</v>
      </c>
      <c r="I56" s="73">
        <f t="shared" si="3"/>
        <v>9.0775159105775831</v>
      </c>
      <c r="J56" s="73">
        <f t="shared" si="6"/>
        <v>65115.910577583592</v>
      </c>
      <c r="K56" s="73">
        <f>J56/'FX ECB'!$L$187</f>
        <v>7166.7882075330481</v>
      </c>
      <c r="L56" s="26">
        <f t="shared" si="4"/>
        <v>-1.3957421852865082E-2</v>
      </c>
      <c r="M56" s="14">
        <f t="shared" si="7"/>
        <v>-139574.21852865082</v>
      </c>
      <c r="N56" s="14"/>
      <c r="O56" s="14">
        <v>-139574.34610435282</v>
      </c>
      <c r="P56" s="76">
        <f t="shared" si="5"/>
        <v>0.12757570200483315</v>
      </c>
    </row>
    <row r="57" spans="3:16" x14ac:dyDescent="0.25">
      <c r="C57" s="61">
        <v>40960</v>
      </c>
      <c r="D57" s="14">
        <v>9.0792449844296996</v>
      </c>
      <c r="E57" s="73">
        <f t="shared" si="0"/>
        <v>0.11014131700542648</v>
      </c>
      <c r="F57" s="73">
        <f t="shared" si="1"/>
        <v>0.11014141700542648</v>
      </c>
      <c r="G57" s="73">
        <f t="shared" si="2"/>
        <v>9.079236741168236</v>
      </c>
      <c r="H57" s="73">
        <v>65116.037391744539</v>
      </c>
      <c r="I57" s="73">
        <f t="shared" si="3"/>
        <v>9.0775159105723375</v>
      </c>
      <c r="J57" s="73">
        <f t="shared" si="6"/>
        <v>65115.910572338013</v>
      </c>
      <c r="K57" s="73">
        <f>J57/'FX ECB'!$L$187</f>
        <v>7166.788206955709</v>
      </c>
      <c r="L57" s="26">
        <f t="shared" si="4"/>
        <v>-1.3957999191916315E-2</v>
      </c>
      <c r="M57" s="14">
        <f t="shared" si="7"/>
        <v>-139579.99191916315</v>
      </c>
      <c r="N57" s="14"/>
      <c r="O57" s="14">
        <v>-139580.11932294999</v>
      </c>
      <c r="P57" s="76">
        <f t="shared" si="5"/>
        <v>0.12740378684247844</v>
      </c>
    </row>
    <row r="58" spans="3:16" x14ac:dyDescent="0.25">
      <c r="C58" s="61">
        <v>40961</v>
      </c>
      <c r="D58" s="14">
        <v>9.0794310281112693</v>
      </c>
      <c r="E58" s="73">
        <f t="shared" si="0"/>
        <v>0.11013906013535994</v>
      </c>
      <c r="F58" s="73">
        <f t="shared" si="1"/>
        <v>0.11013916013535995</v>
      </c>
      <c r="G58" s="73">
        <f t="shared" si="2"/>
        <v>9.0794227845119746</v>
      </c>
      <c r="H58" s="73">
        <v>65116.037391744539</v>
      </c>
      <c r="I58" s="73">
        <f t="shared" si="3"/>
        <v>9.0775159105671399</v>
      </c>
      <c r="J58" s="73">
        <f t="shared" si="6"/>
        <v>65115.910567140389</v>
      </c>
      <c r="K58" s="73">
        <f>J58/'FX ECB'!$L$187</f>
        <v>7166.7882063836487</v>
      </c>
      <c r="L58" s="26">
        <f t="shared" si="4"/>
        <v>-1.3958571252260299E-2</v>
      </c>
      <c r="M58" s="14">
        <f t="shared" si="7"/>
        <v>-139585.71252260299</v>
      </c>
      <c r="N58" s="14"/>
      <c r="O58" s="14">
        <v>-139585.83968013999</v>
      </c>
      <c r="P58" s="76">
        <f t="shared" si="5"/>
        <v>0.12715753700467758</v>
      </c>
    </row>
    <row r="59" spans="3:16" x14ac:dyDescent="0.25">
      <c r="C59" s="61">
        <v>40962</v>
      </c>
      <c r="D59" s="14">
        <v>9.0796153631437893</v>
      </c>
      <c r="E59" s="73">
        <f t="shared" si="0"/>
        <v>0.11013682408389523</v>
      </c>
      <c r="F59" s="73">
        <f t="shared" si="1"/>
        <v>0.11013692408389524</v>
      </c>
      <c r="G59" s="73">
        <f t="shared" si="2"/>
        <v>9.0796071192097596</v>
      </c>
      <c r="H59" s="73">
        <v>65116.037391744539</v>
      </c>
      <c r="I59" s="73">
        <f t="shared" si="3"/>
        <v>9.0775159105619903</v>
      </c>
      <c r="J59" s="73">
        <f t="shared" si="6"/>
        <v>65115.910561990728</v>
      </c>
      <c r="K59" s="73">
        <f>J59/'FX ECB'!$L$187</f>
        <v>7166.7882058168661</v>
      </c>
      <c r="L59" s="26">
        <f t="shared" si="4"/>
        <v>-1.3959138034806529E-2</v>
      </c>
      <c r="M59" s="14">
        <f t="shared" si="7"/>
        <v>-139591.38034806529</v>
      </c>
      <c r="N59" s="14"/>
      <c r="O59" s="14">
        <v>-139591.50761713178</v>
      </c>
      <c r="P59" s="76">
        <f t="shared" si="5"/>
        <v>0.12726906649186276</v>
      </c>
    </row>
    <row r="60" spans="3:16" x14ac:dyDescent="0.25">
      <c r="C60" s="61">
        <v>40963</v>
      </c>
      <c r="D60" s="14">
        <v>9.0797980042926802</v>
      </c>
      <c r="E60" s="73">
        <f t="shared" si="0"/>
        <v>0.11013460866940293</v>
      </c>
      <c r="F60" s="73">
        <f t="shared" si="1"/>
        <v>0.11013470866940293</v>
      </c>
      <c r="G60" s="73">
        <f t="shared" si="2"/>
        <v>9.0797897600269852</v>
      </c>
      <c r="H60" s="73">
        <v>65116.037391744539</v>
      </c>
      <c r="I60" s="73">
        <f t="shared" si="3"/>
        <v>9.0775159105568868</v>
      </c>
      <c r="J60" s="73">
        <f t="shared" si="6"/>
        <v>65115.910556887255</v>
      </c>
      <c r="K60" s="73">
        <f>J60/'FX ECB'!$L$187</f>
        <v>7166.7882052551677</v>
      </c>
      <c r="L60" s="26">
        <f t="shared" si="4"/>
        <v>-1.3959699733277375E-2</v>
      </c>
      <c r="M60" s="14">
        <f t="shared" si="7"/>
        <v>-139596.99733277375</v>
      </c>
      <c r="N60" s="14"/>
      <c r="O60" s="14">
        <v>-139597.1235840492</v>
      </c>
      <c r="P60" s="76">
        <f t="shared" si="5"/>
        <v>0.12625127544743009</v>
      </c>
    </row>
    <row r="61" spans="3:16" x14ac:dyDescent="0.25">
      <c r="C61" s="61">
        <v>40964</v>
      </c>
      <c r="D61" s="14" t="s">
        <v>129</v>
      </c>
      <c r="E61" s="73" t="str">
        <f t="shared" si="0"/>
        <v/>
      </c>
      <c r="F61" s="73" t="str">
        <f t="shared" si="1"/>
        <v/>
      </c>
      <c r="G61" s="73" t="str">
        <f t="shared" si="2"/>
        <v/>
      </c>
      <c r="H61" s="73">
        <v>65116.037391744539</v>
      </c>
      <c r="I61" s="73"/>
      <c r="J61" s="73"/>
      <c r="K61" s="73"/>
      <c r="L61" s="26"/>
      <c r="M61" s="14"/>
      <c r="N61" s="14"/>
      <c r="O61" s="14"/>
      <c r="P61" s="76"/>
    </row>
    <row r="62" spans="3:16" x14ac:dyDescent="0.25">
      <c r="C62" s="61">
        <v>40965</v>
      </c>
      <c r="D62" s="14" t="s">
        <v>129</v>
      </c>
      <c r="E62" s="73" t="str">
        <f t="shared" si="0"/>
        <v/>
      </c>
      <c r="F62" s="73" t="str">
        <f t="shared" si="1"/>
        <v/>
      </c>
      <c r="G62" s="73" t="str">
        <f t="shared" si="2"/>
        <v/>
      </c>
      <c r="H62" s="73">
        <v>65116.037391744539</v>
      </c>
      <c r="I62" s="73"/>
      <c r="J62" s="73"/>
      <c r="K62" s="73"/>
      <c r="L62" s="26"/>
      <c r="M62" s="14"/>
      <c r="N62" s="14"/>
      <c r="O62" s="14"/>
      <c r="P62" s="76"/>
    </row>
    <row r="63" spans="3:16" x14ac:dyDescent="0.25">
      <c r="C63" s="61">
        <v>40966</v>
      </c>
      <c r="D63" s="14">
        <v>9.0803359145455396</v>
      </c>
      <c r="E63" s="73">
        <f t="shared" si="0"/>
        <v>0.11012808440248643</v>
      </c>
      <c r="F63" s="73">
        <f t="shared" si="1"/>
        <v>0.11012818440248644</v>
      </c>
      <c r="G63" s="73">
        <f t="shared" si="2"/>
        <v>9.080327669302994</v>
      </c>
      <c r="H63" s="73">
        <v>65116.037391744539</v>
      </c>
      <c r="I63" s="73">
        <f t="shared" si="3"/>
        <v>9.0775159105418588</v>
      </c>
      <c r="J63" s="73">
        <f t="shared" si="6"/>
        <v>65115.910541859281</v>
      </c>
      <c r="K63" s="73">
        <f>J63/'FX ECB'!$L$187</f>
        <v>7166.7882036011588</v>
      </c>
      <c r="L63" s="26">
        <f t="shared" si="4"/>
        <v>-1.3961353742161009E-2</v>
      </c>
      <c r="M63" s="14">
        <f t="shared" si="7"/>
        <v>-139613.53742161009</v>
      </c>
      <c r="N63" s="14"/>
      <c r="O63" s="14">
        <v>-139613.66424900512</v>
      </c>
      <c r="P63" s="76">
        <f t="shared" si="5"/>
        <v>0.12682739502633922</v>
      </c>
    </row>
    <row r="64" spans="3:16" x14ac:dyDescent="0.25">
      <c r="C64" s="61">
        <v>40967</v>
      </c>
      <c r="D64" s="14">
        <v>9.0805119317840006</v>
      </c>
      <c r="E64" s="73">
        <f t="shared" si="0"/>
        <v>0.11012594967248011</v>
      </c>
      <c r="F64" s="73">
        <f t="shared" si="1"/>
        <v>0.11012604967248012</v>
      </c>
      <c r="G64" s="73">
        <f t="shared" si="2"/>
        <v>9.0805036862217925</v>
      </c>
      <c r="H64" s="73">
        <v>65116.037391744539</v>
      </c>
      <c r="I64" s="73">
        <f t="shared" si="3"/>
        <v>9.0775159105369418</v>
      </c>
      <c r="J64" s="73">
        <f t="shared" si="6"/>
        <v>65115.91053694232</v>
      </c>
      <c r="K64" s="73">
        <f>J64/'FX ECB'!$L$187</f>
        <v>7166.7882030599876</v>
      </c>
      <c r="L64" s="26">
        <f t="shared" si="4"/>
        <v>-1.3961894913336437E-2</v>
      </c>
      <c r="M64" s="14">
        <f t="shared" si="7"/>
        <v>-139618.94913336437</v>
      </c>
      <c r="N64" s="14"/>
      <c r="O64" s="14">
        <v>-139619.07696722247</v>
      </c>
      <c r="P64" s="76">
        <f t="shared" si="5"/>
        <v>0.12783385810325854</v>
      </c>
    </row>
    <row r="65" spans="3:16" x14ac:dyDescent="0.25">
      <c r="C65" s="61">
        <v>40968</v>
      </c>
      <c r="D65" s="14">
        <v>9.0806863323636708</v>
      </c>
      <c r="E65" s="73">
        <f t="shared" si="0"/>
        <v>0.11012383463086799</v>
      </c>
      <c r="F65" s="73">
        <f t="shared" si="1"/>
        <v>0.11012393463086799</v>
      </c>
      <c r="G65" s="73">
        <f t="shared" si="2"/>
        <v>9.0806780864847312</v>
      </c>
      <c r="H65" s="73">
        <v>65116.037391744539</v>
      </c>
      <c r="I65" s="73">
        <f t="shared" si="3"/>
        <v>9.0775159105320675</v>
      </c>
      <c r="J65" s="73">
        <f t="shared" si="6"/>
        <v>65115.910532068003</v>
      </c>
      <c r="K65" s="73">
        <f>J65/'FX ECB'!$L$187</f>
        <v>7166.7882025235112</v>
      </c>
      <c r="L65" s="26">
        <f t="shared" si="4"/>
        <v>-1.3962431389700214E-2</v>
      </c>
      <c r="M65" s="14">
        <f t="shared" si="7"/>
        <v>-139624.31389700214</v>
      </c>
      <c r="N65" s="14"/>
      <c r="O65" s="14">
        <v>-139624.44007493492</v>
      </c>
      <c r="P65" s="76">
        <f t="shared" si="5"/>
        <v>0.12617793277604505</v>
      </c>
    </row>
    <row r="66" spans="3:16" x14ac:dyDescent="0.25">
      <c r="C66" s="61">
        <v>40969</v>
      </c>
      <c r="D66" s="14">
        <v>9.0808591324740799</v>
      </c>
      <c r="E66" s="73">
        <f t="shared" si="0"/>
        <v>0.11012173907905892</v>
      </c>
      <c r="F66" s="73">
        <f t="shared" si="1"/>
        <v>0.11012183907905893</v>
      </c>
      <c r="G66" s="73">
        <f t="shared" si="2"/>
        <v>9.0808508862813095</v>
      </c>
      <c r="H66" s="73">
        <v>65116.037391744539</v>
      </c>
      <c r="I66" s="73">
        <f t="shared" si="3"/>
        <v>9.0775159105272394</v>
      </c>
      <c r="J66" s="73">
        <f t="shared" si="6"/>
        <v>65115.910527239859</v>
      </c>
      <c r="K66" s="73">
        <f>J66/'FX ECB'!$L$187</f>
        <v>7166.7882019921153</v>
      </c>
      <c r="L66" s="26">
        <f t="shared" si="4"/>
        <v>-1.3962962785626587E-2</v>
      </c>
      <c r="M66" s="14">
        <f t="shared" si="7"/>
        <v>-139629.62785626587</v>
      </c>
      <c r="N66" s="14"/>
      <c r="O66" s="14">
        <v>-139629.75406714622</v>
      </c>
      <c r="P66" s="76">
        <f t="shared" si="5"/>
        <v>0.12621088034939021</v>
      </c>
    </row>
    <row r="67" spans="3:16" x14ac:dyDescent="0.25">
      <c r="C67" s="61">
        <v>40970</v>
      </c>
      <c r="D67" s="14">
        <v>9.08103034871408</v>
      </c>
      <c r="E67" s="73">
        <f t="shared" si="0"/>
        <v>0.11011966281354903</v>
      </c>
      <c r="F67" s="73">
        <f t="shared" si="1"/>
        <v>0.11011976281354903</v>
      </c>
      <c r="G67" s="73">
        <f t="shared" si="2"/>
        <v>9.0810221022103494</v>
      </c>
      <c r="H67" s="73">
        <v>65116.037391744539</v>
      </c>
      <c r="I67" s="73">
        <f t="shared" si="3"/>
        <v>9.0775159105224557</v>
      </c>
      <c r="J67" s="73">
        <f t="shared" si="6"/>
        <v>65115.910522456135</v>
      </c>
      <c r="K67" s="73">
        <f>J67/'FX ECB'!$L$187</f>
        <v>7166.7882014656097</v>
      </c>
      <c r="L67" s="26">
        <f t="shared" si="4"/>
        <v>-1.3963489291199949E-2</v>
      </c>
      <c r="M67" s="14">
        <f t="shared" si="7"/>
        <v>-139634.89291199949</v>
      </c>
      <c r="N67" s="14"/>
      <c r="O67" s="14">
        <v>-139635.01945151406</v>
      </c>
      <c r="P67" s="76">
        <f t="shared" si="5"/>
        <v>0.12653951457468793</v>
      </c>
    </row>
    <row r="68" spans="3:16" x14ac:dyDescent="0.25">
      <c r="C68" s="61">
        <v>40971</v>
      </c>
      <c r="D68" s="14" t="s">
        <v>129</v>
      </c>
      <c r="E68" s="73" t="str">
        <f t="shared" si="0"/>
        <v/>
      </c>
      <c r="F68" s="73" t="str">
        <f t="shared" si="1"/>
        <v/>
      </c>
      <c r="G68" s="73" t="str">
        <f t="shared" si="2"/>
        <v/>
      </c>
      <c r="H68" s="73">
        <v>65116.037391744539</v>
      </c>
      <c r="I68" s="73"/>
      <c r="J68" s="73"/>
      <c r="K68" s="73"/>
      <c r="L68" s="26"/>
      <c r="M68" s="14"/>
      <c r="N68" s="14"/>
      <c r="O68" s="14"/>
      <c r="P68" s="76"/>
    </row>
    <row r="69" spans="3:16" x14ac:dyDescent="0.25">
      <c r="C69" s="61">
        <v>40972</v>
      </c>
      <c r="D69" s="14" t="s">
        <v>129</v>
      </c>
      <c r="E69" s="73" t="str">
        <f t="shared" si="0"/>
        <v/>
      </c>
      <c r="F69" s="73" t="str">
        <f t="shared" si="1"/>
        <v/>
      </c>
      <c r="G69" s="73" t="str">
        <f t="shared" si="2"/>
        <v/>
      </c>
      <c r="H69" s="73">
        <v>65116.037391744539</v>
      </c>
      <c r="I69" s="73"/>
      <c r="J69" s="73"/>
      <c r="K69" s="73"/>
      <c r="L69" s="26"/>
      <c r="M69" s="14"/>
      <c r="N69" s="14"/>
      <c r="O69" s="14"/>
      <c r="P69" s="76"/>
    </row>
    <row r="70" spans="3:16" x14ac:dyDescent="0.25">
      <c r="C70" s="61">
        <v>40973</v>
      </c>
      <c r="D70" s="14">
        <v>9.0815346633723895</v>
      </c>
      <c r="E70" s="73">
        <f t="shared" si="0"/>
        <v>0.11011354766207039</v>
      </c>
      <c r="F70" s="73">
        <f t="shared" si="1"/>
        <v>0.11011364766207039</v>
      </c>
      <c r="G70" s="73">
        <f t="shared" si="2"/>
        <v>9.0815264159526947</v>
      </c>
      <c r="H70" s="73">
        <v>65116.037391744539</v>
      </c>
      <c r="I70" s="73">
        <f t="shared" si="3"/>
        <v>9.0775159105083638</v>
      </c>
      <c r="J70" s="73">
        <f t="shared" si="6"/>
        <v>65115.910508364293</v>
      </c>
      <c r="K70" s="73">
        <f>J70/'FX ECB'!$L$187</f>
        <v>7166.788199914633</v>
      </c>
      <c r="L70" s="26">
        <f t="shared" si="4"/>
        <v>-1.3965040267976292E-2</v>
      </c>
      <c r="M70" s="14">
        <f t="shared" si="7"/>
        <v>-139650.40267976292</v>
      </c>
      <c r="N70" s="14"/>
      <c r="O70" s="14">
        <v>-139650.52913264142</v>
      </c>
      <c r="P70" s="76">
        <f t="shared" si="5"/>
        <v>0.12645287849591114</v>
      </c>
    </row>
    <row r="71" spans="3:16" x14ac:dyDescent="0.25">
      <c r="C71" s="61">
        <v>40974</v>
      </c>
      <c r="D71" s="14">
        <v>9.0816997147188108</v>
      </c>
      <c r="E71" s="73">
        <f t="shared" ref="E71:E100" si="8">IF(D71="","",1/D71)</f>
        <v>0.11011154645195866</v>
      </c>
      <c r="F71" s="73">
        <f t="shared" ref="F71:F100" si="9">IF(E71="","",E71+$A$7)</f>
        <v>0.11011164645195866</v>
      </c>
      <c r="G71" s="73">
        <f t="shared" ref="G71:G100" si="10">IF(F71="","",1/F71)</f>
        <v>9.0816914669993292</v>
      </c>
      <c r="H71" s="73">
        <v>65116.037391744539</v>
      </c>
      <c r="I71" s="73">
        <f t="shared" si="3"/>
        <v>9.0775159105037524</v>
      </c>
      <c r="J71" s="73">
        <f t="shared" si="6"/>
        <v>65115.910503752872</v>
      </c>
      <c r="K71" s="73">
        <f>J71/'FX ECB'!$L$187</f>
        <v>7166.7881994070904</v>
      </c>
      <c r="L71" s="26">
        <f t="shared" si="4"/>
        <v>-1.3965547810585122E-2</v>
      </c>
      <c r="M71" s="14">
        <f t="shared" si="7"/>
        <v>-139655.47810585122</v>
      </c>
      <c r="N71" s="14"/>
      <c r="O71" s="14">
        <v>-139655.60530493417</v>
      </c>
      <c r="P71" s="76">
        <f t="shared" si="5"/>
        <v>0.12719908295548521</v>
      </c>
    </row>
    <row r="72" spans="3:16" x14ac:dyDescent="0.25">
      <c r="C72" s="61">
        <v>40975</v>
      </c>
      <c r="D72" s="14">
        <v>9.0818632689162406</v>
      </c>
      <c r="E72" s="73">
        <f t="shared" si="8"/>
        <v>0.11010956346619082</v>
      </c>
      <c r="F72" s="73">
        <f t="shared" si="9"/>
        <v>0.11010966346619082</v>
      </c>
      <c r="G72" s="73">
        <f t="shared" si="10"/>
        <v>9.0818550208996882</v>
      </c>
      <c r="H72" s="73">
        <v>65116.037391744539</v>
      </c>
      <c r="I72" s="73">
        <f t="shared" ref="I72:I95" si="11">(SUM($D$6:$D$96)-D72+G72)/COUNT($D$6:$D$96)</f>
        <v>9.0775159104991818</v>
      </c>
      <c r="J72" s="73">
        <f t="shared" si="6"/>
        <v>65115.910499182304</v>
      </c>
      <c r="K72" s="73">
        <f>J72/'FX ECB'!$L$187</f>
        <v>7166.7881989040443</v>
      </c>
      <c r="L72" s="26">
        <f t="shared" ref="L72:L95" si="12">(K72-$V$2)</f>
        <v>-1.3966050856652146E-2</v>
      </c>
      <c r="M72" s="14">
        <f t="shared" si="7"/>
        <v>-139660.50856652146</v>
      </c>
      <c r="N72" s="14"/>
      <c r="O72" s="14">
        <v>-139660.6355232494</v>
      </c>
      <c r="P72" s="76">
        <f t="shared" ref="P72:P99" si="13">M72-O72</f>
        <v>0.12695672793779522</v>
      </c>
    </row>
    <row r="73" spans="3:16" x14ac:dyDescent="0.25">
      <c r="C73" s="61">
        <v>40976</v>
      </c>
      <c r="D73" s="14">
        <v>9.0820253441876506</v>
      </c>
      <c r="E73" s="73">
        <f t="shared" si="8"/>
        <v>0.11010759848187208</v>
      </c>
      <c r="F73" s="73">
        <f t="shared" si="9"/>
        <v>0.11010769848187209</v>
      </c>
      <c r="G73" s="73">
        <f t="shared" si="10"/>
        <v>9.0820170958767061</v>
      </c>
      <c r="H73" s="73">
        <v>65116.037391744539</v>
      </c>
      <c r="I73" s="73">
        <f t="shared" si="11"/>
        <v>9.0775159104946539</v>
      </c>
      <c r="J73" s="73">
        <f t="shared" ref="J73:J95" si="14">(I73-$Q$2)*$O$2</f>
        <v>65115.910494654374</v>
      </c>
      <c r="K73" s="73">
        <f>J73/'FX ECB'!$L$187</f>
        <v>7166.7881984056912</v>
      </c>
      <c r="L73" s="26">
        <f t="shared" si="12"/>
        <v>-1.3966549209726509E-2</v>
      </c>
      <c r="M73" s="14">
        <f t="shared" ref="M73:M95" si="15">(L73/$A$7)</f>
        <v>-139665.49209726509</v>
      </c>
      <c r="N73" s="14"/>
      <c r="O73" s="14">
        <v>-139665.62034557396</v>
      </c>
      <c r="P73" s="76">
        <f t="shared" si="13"/>
        <v>0.12824830887257122</v>
      </c>
    </row>
    <row r="74" spans="3:16" x14ac:dyDescent="0.25">
      <c r="C74" s="61">
        <v>40977</v>
      </c>
      <c r="D74" s="14">
        <v>9.0821859589773108</v>
      </c>
      <c r="E74" s="73">
        <f t="shared" si="8"/>
        <v>0.11010565127347424</v>
      </c>
      <c r="F74" s="73">
        <f t="shared" si="9"/>
        <v>0.11010575127347424</v>
      </c>
      <c r="G74" s="73">
        <f t="shared" si="10"/>
        <v>9.0821777103746228</v>
      </c>
      <c r="H74" s="73">
        <v>65116.037391744539</v>
      </c>
      <c r="I74" s="73">
        <f t="shared" si="11"/>
        <v>9.0775159104901633</v>
      </c>
      <c r="J74" s="73">
        <f t="shared" si="14"/>
        <v>65115.91049016374</v>
      </c>
      <c r="K74" s="73">
        <f>J74/'FX ECB'!$L$187</f>
        <v>7166.7881979114436</v>
      </c>
      <c r="L74" s="26">
        <f t="shared" si="12"/>
        <v>-1.3967043457341788E-2</v>
      </c>
      <c r="M74" s="14">
        <f t="shared" si="15"/>
        <v>-139670.43457341788</v>
      </c>
      <c r="N74" s="14"/>
      <c r="O74" s="14">
        <v>-139670.56033676345</v>
      </c>
      <c r="P74" s="76">
        <f t="shared" si="13"/>
        <v>0.12576334556797519</v>
      </c>
    </row>
    <row r="75" spans="3:16" x14ac:dyDescent="0.25">
      <c r="C75" s="61">
        <v>40978</v>
      </c>
      <c r="D75" s="14" t="s">
        <v>129</v>
      </c>
      <c r="E75" s="73" t="str">
        <f t="shared" si="8"/>
        <v/>
      </c>
      <c r="F75" s="73" t="str">
        <f t="shared" si="9"/>
        <v/>
      </c>
      <c r="G75" s="73" t="str">
        <f t="shared" si="10"/>
        <v/>
      </c>
      <c r="H75" s="73">
        <v>65116.037391744539</v>
      </c>
      <c r="I75" s="73"/>
      <c r="J75" s="73"/>
      <c r="K75" s="73"/>
      <c r="L75" s="26"/>
      <c r="M75" s="14"/>
      <c r="N75" s="14"/>
      <c r="O75" s="14"/>
      <c r="P75" s="76"/>
    </row>
    <row r="76" spans="3:16" x14ac:dyDescent="0.25">
      <c r="C76" s="61">
        <v>40979</v>
      </c>
      <c r="D76" s="14" t="s">
        <v>129</v>
      </c>
      <c r="E76" s="73" t="str">
        <f t="shared" si="8"/>
        <v/>
      </c>
      <c r="F76" s="73" t="str">
        <f t="shared" si="9"/>
        <v/>
      </c>
      <c r="G76" s="73" t="str">
        <f t="shared" si="10"/>
        <v/>
      </c>
      <c r="H76" s="73">
        <v>65116.037391744539</v>
      </c>
      <c r="I76" s="73"/>
      <c r="J76" s="73"/>
      <c r="K76" s="73"/>
      <c r="L76" s="26"/>
      <c r="M76" s="14"/>
      <c r="N76" s="14"/>
      <c r="O76" s="14"/>
      <c r="P76" s="76"/>
    </row>
    <row r="77" spans="3:16" x14ac:dyDescent="0.25">
      <c r="C77" s="61">
        <v>40980</v>
      </c>
      <c r="D77" s="14">
        <v>9.0826592298034701</v>
      </c>
      <c r="E77" s="73">
        <f t="shared" si="8"/>
        <v>0.11009991398979722</v>
      </c>
      <c r="F77" s="73">
        <f t="shared" si="9"/>
        <v>0.11010001398979723</v>
      </c>
      <c r="G77" s="73">
        <f t="shared" si="10"/>
        <v>9.0826509803410946</v>
      </c>
      <c r="H77" s="73">
        <v>65116.037391744539</v>
      </c>
      <c r="I77" s="73">
        <f t="shared" si="11"/>
        <v>9.0775159104769401</v>
      </c>
      <c r="J77" s="73">
        <f t="shared" si="14"/>
        <v>65115.910476940539</v>
      </c>
      <c r="K77" s="73">
        <f>J77/'FX ECB'!$L$187</f>
        <v>7166.7881964560711</v>
      </c>
      <c r="L77" s="26">
        <f t="shared" si="12"/>
        <v>-1.396849882985407E-2</v>
      </c>
      <c r="M77" s="14">
        <f t="shared" si="15"/>
        <v>-139684.9882985407</v>
      </c>
      <c r="N77" s="14"/>
      <c r="O77" s="14">
        <v>-139685.11712387629</v>
      </c>
      <c r="P77" s="76">
        <f t="shared" si="13"/>
        <v>0.12882533558877185</v>
      </c>
    </row>
    <row r="78" spans="3:16" x14ac:dyDescent="0.25">
      <c r="C78" s="61">
        <v>40981</v>
      </c>
      <c r="D78" s="14">
        <v>9.0828141934510302</v>
      </c>
      <c r="E78" s="73">
        <f t="shared" si="8"/>
        <v>0.1100980355538957</v>
      </c>
      <c r="F78" s="73">
        <f t="shared" si="9"/>
        <v>0.11009813555389571</v>
      </c>
      <c r="G78" s="73">
        <f t="shared" si="10"/>
        <v>9.0828059437071555</v>
      </c>
      <c r="H78" s="73">
        <v>65116.037391744539</v>
      </c>
      <c r="I78" s="73">
        <f t="shared" si="11"/>
        <v>9.0775159104726093</v>
      </c>
      <c r="J78" s="73">
        <f t="shared" si="14"/>
        <v>65115.910472609787</v>
      </c>
      <c r="K78" s="73">
        <f>J78/'FX ECB'!$L$187</f>
        <v>7166.7881959794195</v>
      </c>
      <c r="L78" s="26">
        <f t="shared" si="12"/>
        <v>-1.3968975481475354E-2</v>
      </c>
      <c r="M78" s="14">
        <f t="shared" si="15"/>
        <v>-139689.75481475354</v>
      </c>
      <c r="N78" s="14"/>
      <c r="O78" s="14">
        <v>-139689.88363539416</v>
      </c>
      <c r="P78" s="76">
        <f t="shared" si="13"/>
        <v>0.12882064061705023</v>
      </c>
    </row>
    <row r="79" spans="3:16" x14ac:dyDescent="0.25">
      <c r="C79" s="61">
        <v>40982</v>
      </c>
      <c r="D79" s="14">
        <v>9.0829677934433199</v>
      </c>
      <c r="E79" s="73">
        <f t="shared" si="8"/>
        <v>0.1100961737111812</v>
      </c>
      <c r="F79" s="73">
        <f t="shared" si="9"/>
        <v>0.11009627371118121</v>
      </c>
      <c r="G79" s="73">
        <f t="shared" si="10"/>
        <v>9.0829595434204204</v>
      </c>
      <c r="H79" s="73">
        <v>65116.037391744539</v>
      </c>
      <c r="I79" s="73">
        <f t="shared" si="11"/>
        <v>9.0775159104683159</v>
      </c>
      <c r="J79" s="73">
        <f t="shared" si="14"/>
        <v>65115.910468316331</v>
      </c>
      <c r="K79" s="73">
        <f>J79/'FX ECB'!$L$187</f>
        <v>7166.7881955068733</v>
      </c>
      <c r="L79" s="26">
        <f t="shared" si="12"/>
        <v>-1.3969448027637554E-2</v>
      </c>
      <c r="M79" s="14">
        <f t="shared" si="15"/>
        <v>-139694.48027637554</v>
      </c>
      <c r="N79" s="14"/>
      <c r="O79" s="14">
        <v>-139694.60828262733</v>
      </c>
      <c r="P79" s="76">
        <f t="shared" si="13"/>
        <v>0.12800625179079361</v>
      </c>
    </row>
    <row r="80" spans="3:16" x14ac:dyDescent="0.25">
      <c r="C80" s="61">
        <v>40983</v>
      </c>
      <c r="D80" s="14">
        <v>9.0831200500892209</v>
      </c>
      <c r="E80" s="73">
        <f t="shared" si="8"/>
        <v>0.11009432821381429</v>
      </c>
      <c r="F80" s="73">
        <f t="shared" si="9"/>
        <v>0.11009442821381429</v>
      </c>
      <c r="G80" s="73">
        <f t="shared" si="10"/>
        <v>9.0831117997897302</v>
      </c>
      <c r="H80" s="73">
        <v>65116.037391744539</v>
      </c>
      <c r="I80" s="73">
        <f t="shared" si="11"/>
        <v>9.0775159104640615</v>
      </c>
      <c r="J80" s="73">
        <f t="shared" si="14"/>
        <v>65115.910464061955</v>
      </c>
      <c r="K80" s="73">
        <f>J80/'FX ECB'!$L$187</f>
        <v>7166.7881950386281</v>
      </c>
      <c r="L80" s="26">
        <f t="shared" si="12"/>
        <v>-1.396991627279931E-2</v>
      </c>
      <c r="M80" s="14">
        <f t="shared" si="15"/>
        <v>-139699.1627279931</v>
      </c>
      <c r="N80" s="14"/>
      <c r="O80" s="14">
        <v>-139699.29168815273</v>
      </c>
      <c r="P80" s="76">
        <f t="shared" si="13"/>
        <v>0.12896015963633545</v>
      </c>
    </row>
    <row r="81" spans="3:16" x14ac:dyDescent="0.25">
      <c r="C81" s="61">
        <v>40984</v>
      </c>
      <c r="D81" s="14">
        <v>9.0832709839368597</v>
      </c>
      <c r="E81" s="73">
        <f t="shared" si="8"/>
        <v>0.11009249881110354</v>
      </c>
      <c r="F81" s="73">
        <f t="shared" si="9"/>
        <v>0.11009259881110355</v>
      </c>
      <c r="G81" s="73">
        <f t="shared" si="10"/>
        <v>9.0832627333631759</v>
      </c>
      <c r="H81" s="73">
        <v>65116.037391744539</v>
      </c>
      <c r="I81" s="73">
        <f t="shared" si="11"/>
        <v>9.0775159104598426</v>
      </c>
      <c r="J81" s="73">
        <f t="shared" si="14"/>
        <v>65115.910459843108</v>
      </c>
      <c r="K81" s="73">
        <f>J81/'FX ECB'!$L$187</f>
        <v>7166.7881945742938</v>
      </c>
      <c r="L81" s="26">
        <f t="shared" si="12"/>
        <v>-1.3970380607133848E-2</v>
      </c>
      <c r="M81" s="14">
        <f t="shared" si="15"/>
        <v>-139703.80607133848</v>
      </c>
      <c r="N81" s="14"/>
      <c r="O81" s="14">
        <v>-139703.93448196776</v>
      </c>
      <c r="P81" s="76">
        <f t="shared" si="13"/>
        <v>0.12841062928782776</v>
      </c>
    </row>
    <row r="82" spans="3:16" x14ac:dyDescent="0.25">
      <c r="C82" s="61">
        <v>40985</v>
      </c>
      <c r="D82" s="14" t="s">
        <v>129</v>
      </c>
      <c r="E82" s="73" t="str">
        <f t="shared" si="8"/>
        <v/>
      </c>
      <c r="F82" s="73" t="str">
        <f t="shared" si="9"/>
        <v/>
      </c>
      <c r="G82" s="73" t="str">
        <f t="shared" si="10"/>
        <v/>
      </c>
      <c r="H82" s="73">
        <v>65116.037391744539</v>
      </c>
      <c r="I82" s="73"/>
      <c r="J82" s="73"/>
      <c r="K82" s="73"/>
      <c r="L82" s="26"/>
      <c r="M82" s="14"/>
      <c r="N82" s="14"/>
      <c r="O82" s="14"/>
      <c r="P82" s="76"/>
    </row>
    <row r="83" spans="3:16" x14ac:dyDescent="0.25">
      <c r="C83" s="61">
        <v>40986</v>
      </c>
      <c r="D83" s="14" t="s">
        <v>129</v>
      </c>
      <c r="E83" s="73" t="str">
        <f t="shared" si="8"/>
        <v/>
      </c>
      <c r="F83" s="73" t="str">
        <f t="shared" si="9"/>
        <v/>
      </c>
      <c r="G83" s="73" t="str">
        <f t="shared" si="10"/>
        <v/>
      </c>
      <c r="H83" s="73">
        <v>65116.037391744539</v>
      </c>
      <c r="I83" s="73"/>
      <c r="J83" s="73"/>
      <c r="K83" s="73"/>
      <c r="L83" s="26"/>
      <c r="M83" s="14"/>
      <c r="N83" s="14"/>
      <c r="O83" s="14"/>
      <c r="P83" s="76"/>
    </row>
    <row r="84" spans="3:16" x14ac:dyDescent="0.25">
      <c r="C84" s="61">
        <v>40987</v>
      </c>
      <c r="D84" s="14">
        <v>9.0837160589362806</v>
      </c>
      <c r="E84" s="73">
        <f t="shared" si="8"/>
        <v>0.11008710460695552</v>
      </c>
      <c r="F84" s="73">
        <f t="shared" si="9"/>
        <v>0.11008720460695552</v>
      </c>
      <c r="G84" s="73">
        <f t="shared" si="10"/>
        <v>9.0837078075540312</v>
      </c>
      <c r="H84" s="73">
        <v>65116.037391744539</v>
      </c>
      <c r="I84" s="73">
        <f t="shared" si="11"/>
        <v>9.0775159104474028</v>
      </c>
      <c r="J84" s="73">
        <f t="shared" si="14"/>
        <v>65115.910447403279</v>
      </c>
      <c r="K84" s="73">
        <f>J84/'FX ECB'!$L$187</f>
        <v>7166.7881932051414</v>
      </c>
      <c r="L84" s="26">
        <f t="shared" si="12"/>
        <v>-1.3971749759548402E-2</v>
      </c>
      <c r="M84" s="14">
        <f t="shared" si="15"/>
        <v>-139717.49759548402</v>
      </c>
      <c r="N84" s="14"/>
      <c r="O84" s="14">
        <v>-139717.6256405889</v>
      </c>
      <c r="P84" s="76">
        <f t="shared" si="13"/>
        <v>0.1280451048805844</v>
      </c>
    </row>
    <row r="85" spans="3:16" x14ac:dyDescent="0.25">
      <c r="C85" s="61">
        <v>40988</v>
      </c>
      <c r="D85" s="14">
        <v>9.0838619134166105</v>
      </c>
      <c r="E85" s="73">
        <f t="shared" si="8"/>
        <v>0.11008533700000744</v>
      </c>
      <c r="F85" s="73">
        <f t="shared" si="9"/>
        <v>0.11008543700000745</v>
      </c>
      <c r="G85" s="73">
        <f t="shared" si="10"/>
        <v>9.0838536617693801</v>
      </c>
      <c r="H85" s="73">
        <v>65116.037391744539</v>
      </c>
      <c r="I85" s="73">
        <f t="shared" si="11"/>
        <v>9.0775159104433243</v>
      </c>
      <c r="J85" s="73">
        <f t="shared" si="14"/>
        <v>65115.910443324763</v>
      </c>
      <c r="K85" s="73">
        <f>J85/'FX ECB'!$L$187</f>
        <v>7166.7881927562512</v>
      </c>
      <c r="L85" s="26">
        <f t="shared" si="12"/>
        <v>-1.3972198649753409E-2</v>
      </c>
      <c r="M85" s="14">
        <f t="shared" si="15"/>
        <v>-139721.98649753409</v>
      </c>
      <c r="N85" s="14"/>
      <c r="O85" s="14">
        <v>-139722.11248389256</v>
      </c>
      <c r="P85" s="76">
        <f t="shared" si="13"/>
        <v>0.12598635847098194</v>
      </c>
    </row>
    <row r="86" spans="3:16" x14ac:dyDescent="0.25">
      <c r="C86" s="61">
        <v>40989</v>
      </c>
      <c r="D86" s="14">
        <v>9.0840065525531006</v>
      </c>
      <c r="E86" s="73">
        <f t="shared" si="8"/>
        <v>0.11008358417783676</v>
      </c>
      <c r="F86" s="73">
        <f t="shared" si="9"/>
        <v>0.11008368417783676</v>
      </c>
      <c r="G86" s="73">
        <f t="shared" si="10"/>
        <v>9.083998300643092</v>
      </c>
      <c r="H86" s="73">
        <v>65116.037391744539</v>
      </c>
      <c r="I86" s="73">
        <f t="shared" si="11"/>
        <v>9.0775159104392831</v>
      </c>
      <c r="J86" s="73">
        <f t="shared" si="14"/>
        <v>65115.910439283551</v>
      </c>
      <c r="K86" s="73">
        <f>J86/'FX ECB'!$L$187</f>
        <v>7166.7881923114674</v>
      </c>
      <c r="L86" s="26">
        <f t="shared" si="12"/>
        <v>-1.3972643433589838E-2</v>
      </c>
      <c r="M86" s="14">
        <f t="shared" si="15"/>
        <v>-139726.43433589838</v>
      </c>
      <c r="N86" s="14"/>
      <c r="O86" s="14">
        <v>-139726.56201136947</v>
      </c>
      <c r="P86" s="76">
        <f t="shared" si="13"/>
        <v>0.12767547109979205</v>
      </c>
    </row>
    <row r="87" spans="3:16" x14ac:dyDescent="0.25">
      <c r="C87" s="61">
        <v>40990</v>
      </c>
      <c r="D87" s="14">
        <v>9.0841499988201502</v>
      </c>
      <c r="E87" s="73">
        <f t="shared" si="8"/>
        <v>0.11008184586668869</v>
      </c>
      <c r="F87" s="73">
        <f t="shared" si="9"/>
        <v>0.11008194586668869</v>
      </c>
      <c r="G87" s="73">
        <f t="shared" si="10"/>
        <v>9.0841417466495269</v>
      </c>
      <c r="H87" s="73">
        <v>65116.037391744539</v>
      </c>
      <c r="I87" s="73">
        <f t="shared" si="11"/>
        <v>9.0775159104352721</v>
      </c>
      <c r="J87" s="73">
        <f t="shared" si="14"/>
        <v>65115.910435272541</v>
      </c>
      <c r="K87" s="73">
        <f>J87/'FX ECB'!$L$187</f>
        <v>7166.7881918700077</v>
      </c>
      <c r="L87" s="26">
        <f t="shared" si="12"/>
        <v>-1.3973084893223131E-2</v>
      </c>
      <c r="M87" s="14">
        <f t="shared" si="15"/>
        <v>-139730.84893223131</v>
      </c>
      <c r="N87" s="14"/>
      <c r="O87" s="14">
        <v>-139730.97491262949</v>
      </c>
      <c r="P87" s="76">
        <f t="shared" si="13"/>
        <v>0.12598039818112738</v>
      </c>
    </row>
    <row r="88" spans="3:16" x14ac:dyDescent="0.25">
      <c r="C88" s="61">
        <v>40991</v>
      </c>
      <c r="D88" s="14">
        <v>9.0842922750025501</v>
      </c>
      <c r="E88" s="73">
        <f t="shared" si="8"/>
        <v>0.11008012178909328</v>
      </c>
      <c r="F88" s="73">
        <f t="shared" si="9"/>
        <v>0.11008022178909328</v>
      </c>
      <c r="G88" s="73">
        <f t="shared" si="10"/>
        <v>9.0842840225734331</v>
      </c>
      <c r="H88" s="73">
        <v>65116.037391744539</v>
      </c>
      <c r="I88" s="73">
        <f t="shared" si="11"/>
        <v>9.0775159104312966</v>
      </c>
      <c r="J88" s="73">
        <f t="shared" si="14"/>
        <v>65115.910431297052</v>
      </c>
      <c r="K88" s="73">
        <f>J88/'FX ECB'!$L$187</f>
        <v>7166.7881914324571</v>
      </c>
      <c r="L88" s="26">
        <f t="shared" si="12"/>
        <v>-1.3973522443848196E-2</v>
      </c>
      <c r="M88" s="14">
        <f t="shared" si="15"/>
        <v>-139735.22443848196</v>
      </c>
      <c r="N88" s="14"/>
      <c r="O88" s="14">
        <v>-139735.35188688917</v>
      </c>
      <c r="P88" s="76">
        <f t="shared" si="13"/>
        <v>0.1274484072055202</v>
      </c>
    </row>
    <row r="89" spans="3:16" x14ac:dyDescent="0.25">
      <c r="C89" s="61">
        <v>40992</v>
      </c>
      <c r="D89" s="14" t="s">
        <v>129</v>
      </c>
      <c r="E89" s="73" t="str">
        <f t="shared" si="8"/>
        <v/>
      </c>
      <c r="F89" s="73" t="str">
        <f t="shared" si="9"/>
        <v/>
      </c>
      <c r="G89" s="73" t="str">
        <f t="shared" si="10"/>
        <v/>
      </c>
      <c r="H89" s="73">
        <v>65116.037391744539</v>
      </c>
      <c r="I89" s="73"/>
      <c r="J89" s="73"/>
      <c r="K89" s="73"/>
      <c r="L89" s="26"/>
      <c r="M89" s="14"/>
      <c r="N89" s="14"/>
      <c r="O89" s="14"/>
      <c r="P89" s="76"/>
    </row>
    <row r="90" spans="3:16" x14ac:dyDescent="0.25">
      <c r="C90" s="61">
        <v>40993</v>
      </c>
      <c r="D90" s="14" t="s">
        <v>129</v>
      </c>
      <c r="E90" s="73" t="str">
        <f t="shared" si="8"/>
        <v/>
      </c>
      <c r="F90" s="73" t="str">
        <f t="shared" si="9"/>
        <v/>
      </c>
      <c r="G90" s="73" t="str">
        <f t="shared" si="10"/>
        <v/>
      </c>
      <c r="H90" s="73">
        <v>65116.037391744539</v>
      </c>
      <c r="I90" s="73"/>
      <c r="J90" s="73"/>
      <c r="K90" s="73"/>
      <c r="L90" s="26"/>
      <c r="M90" s="14"/>
      <c r="N90" s="14"/>
      <c r="O90" s="14"/>
      <c r="P90" s="76"/>
    </row>
    <row r="91" spans="3:16" x14ac:dyDescent="0.25">
      <c r="C91" s="61">
        <v>40994</v>
      </c>
      <c r="D91" s="14">
        <v>9.0847123152777201</v>
      </c>
      <c r="E91" s="73">
        <f t="shared" si="8"/>
        <v>0.11007503213044011</v>
      </c>
      <c r="F91" s="73">
        <f t="shared" si="9"/>
        <v>0.11007513213044011</v>
      </c>
      <c r="G91" s="73">
        <f t="shared" si="10"/>
        <v>9.0847040620854322</v>
      </c>
      <c r="H91" s="73">
        <v>65116.037391744539</v>
      </c>
      <c r="I91" s="73">
        <f t="shared" si="11"/>
        <v>9.0775159104195549</v>
      </c>
      <c r="J91" s="73">
        <f t="shared" si="14"/>
        <v>65115.910419555337</v>
      </c>
      <c r="K91" s="73">
        <f>J91/'FX ECB'!$L$187</f>
        <v>7166.7881901401406</v>
      </c>
      <c r="L91" s="26">
        <f t="shared" si="12"/>
        <v>-1.3974814760331356E-2</v>
      </c>
      <c r="M91" s="14">
        <f t="shared" si="15"/>
        <v>-139748.14760331356</v>
      </c>
      <c r="N91" s="14"/>
      <c r="O91" s="14">
        <v>-139748.27437569515</v>
      </c>
      <c r="P91" s="76">
        <f t="shared" si="13"/>
        <v>0.12677238159812987</v>
      </c>
    </row>
    <row r="92" spans="3:16" x14ac:dyDescent="0.25">
      <c r="C92" s="61">
        <v>40995</v>
      </c>
      <c r="D92" s="14">
        <v>9.0848501450990398</v>
      </c>
      <c r="E92" s="73">
        <f t="shared" si="8"/>
        <v>0.11007336213899634</v>
      </c>
      <c r="F92" s="73">
        <f t="shared" si="9"/>
        <v>0.11007346213899634</v>
      </c>
      <c r="G92" s="73">
        <f t="shared" si="10"/>
        <v>9.0848418916563212</v>
      </c>
      <c r="H92" s="73">
        <v>65116.037391744539</v>
      </c>
      <c r="I92" s="73">
        <f t="shared" si="11"/>
        <v>9.0775159104157019</v>
      </c>
      <c r="J92" s="73">
        <f t="shared" si="14"/>
        <v>65115.910415702419</v>
      </c>
      <c r="K92" s="73">
        <f>J92/'FX ECB'!$L$187</f>
        <v>7166.7881897160805</v>
      </c>
      <c r="L92" s="26">
        <f t="shared" si="12"/>
        <v>-1.3975238820421509E-2</v>
      </c>
      <c r="M92" s="14">
        <f t="shared" si="15"/>
        <v>-139752.38820421509</v>
      </c>
      <c r="N92" s="14"/>
      <c r="O92" s="14">
        <v>-139752.51482385295</v>
      </c>
      <c r="P92" s="76">
        <f t="shared" si="13"/>
        <v>0.12661963785649277</v>
      </c>
    </row>
    <row r="93" spans="3:16" x14ac:dyDescent="0.25">
      <c r="C93" s="61">
        <v>40996</v>
      </c>
      <c r="D93" s="14">
        <v>9.0849869235023508</v>
      </c>
      <c r="E93" s="73">
        <f t="shared" si="8"/>
        <v>0.11007170493697202</v>
      </c>
      <c r="F93" s="73">
        <f t="shared" si="9"/>
        <v>0.11007180493697202</v>
      </c>
      <c r="G93" s="73">
        <f t="shared" si="10"/>
        <v>9.0849786698111092</v>
      </c>
      <c r="H93" s="73">
        <v>65116.037391744539</v>
      </c>
      <c r="I93" s="73">
        <f t="shared" si="11"/>
        <v>9.0775159104118792</v>
      </c>
      <c r="J93" s="73">
        <f t="shared" si="14"/>
        <v>65115.910411879697</v>
      </c>
      <c r="K93" s="73">
        <f>J93/'FX ECB'!$L$187</f>
        <v>7166.7881892953437</v>
      </c>
      <c r="L93" s="26">
        <f t="shared" si="12"/>
        <v>-1.3975659557218023E-2</v>
      </c>
      <c r="M93" s="14">
        <f t="shared" si="15"/>
        <v>-139756.59557218023</v>
      </c>
      <c r="N93" s="14"/>
      <c r="O93" s="14">
        <v>-139756.72298786812</v>
      </c>
      <c r="P93" s="76">
        <f t="shared" si="13"/>
        <v>0.12741568789351732</v>
      </c>
    </row>
    <row r="94" spans="3:16" x14ac:dyDescent="0.25">
      <c r="C94" s="61">
        <v>40997</v>
      </c>
      <c r="D94" s="14">
        <v>9.0851226752553202</v>
      </c>
      <c r="E94" s="73">
        <f t="shared" si="8"/>
        <v>0.11007006022314353</v>
      </c>
      <c r="F94" s="73">
        <f t="shared" si="9"/>
        <v>0.11007016022314353</v>
      </c>
      <c r="G94" s="73">
        <f t="shared" si="10"/>
        <v>9.0851144213174173</v>
      </c>
      <c r="H94" s="73">
        <v>65116.037391744539</v>
      </c>
      <c r="I94" s="73">
        <f t="shared" si="11"/>
        <v>9.0775159104080831</v>
      </c>
      <c r="J94" s="73">
        <f t="shared" si="14"/>
        <v>65115.910408083619</v>
      </c>
      <c r="K94" s="73">
        <f>J94/'FX ECB'!$L$187</f>
        <v>7166.7881888775401</v>
      </c>
      <c r="L94" s="26">
        <f t="shared" si="12"/>
        <v>-1.3976077360894124E-2</v>
      </c>
      <c r="M94" s="14">
        <f t="shared" si="15"/>
        <v>-139760.77360894124</v>
      </c>
      <c r="N94" s="14"/>
      <c r="O94" s="14">
        <v>-139760.89962830572</v>
      </c>
      <c r="P94" s="76">
        <f t="shared" si="13"/>
        <v>0.12601936448481865</v>
      </c>
    </row>
    <row r="95" spans="3:16" x14ac:dyDescent="0.25">
      <c r="C95" s="61">
        <v>40998</v>
      </c>
      <c r="D95" s="14">
        <v>9.0852574253756107</v>
      </c>
      <c r="E95" s="73">
        <f t="shared" si="8"/>
        <v>0.11006842769330305</v>
      </c>
      <c r="F95" s="73">
        <f t="shared" si="9"/>
        <v>0.11006852769330305</v>
      </c>
      <c r="G95" s="73">
        <f t="shared" si="10"/>
        <v>9.08524917119286</v>
      </c>
      <c r="H95" s="73">
        <v>65116.037391744539</v>
      </c>
      <c r="I95" s="73">
        <f t="shared" si="11"/>
        <v>9.0775159104043173</v>
      </c>
      <c r="J95" s="73">
        <f t="shared" si="14"/>
        <v>65115.910404317743</v>
      </c>
      <c r="K95" s="73">
        <f>J95/'FX ECB'!$L$187</f>
        <v>7166.7881884630597</v>
      </c>
      <c r="L95" s="26">
        <f t="shared" si="12"/>
        <v>-1.3976491841276584E-2</v>
      </c>
      <c r="M95" s="14">
        <f t="shared" si="15"/>
        <v>-139764.91841276584</v>
      </c>
      <c r="N95" s="14"/>
      <c r="O95" s="14">
        <v>-139765.04551347953</v>
      </c>
      <c r="P95" s="76">
        <f t="shared" si="13"/>
        <v>0.12710071369656362</v>
      </c>
    </row>
    <row r="96" spans="3:16" x14ac:dyDescent="0.25">
      <c r="C96" s="61">
        <v>40999</v>
      </c>
      <c r="D96" s="14" t="s">
        <v>129</v>
      </c>
      <c r="E96" s="73" t="str">
        <f t="shared" si="8"/>
        <v/>
      </c>
      <c r="F96" s="73" t="str">
        <f t="shared" si="9"/>
        <v/>
      </c>
      <c r="G96" s="73" t="str">
        <f t="shared" si="10"/>
        <v/>
      </c>
      <c r="H96" s="73">
        <v>65116.037391744539</v>
      </c>
      <c r="I96" s="73"/>
      <c r="J96" s="73"/>
      <c r="K96" s="73"/>
      <c r="L96" s="26"/>
      <c r="M96" s="14"/>
      <c r="N96" s="14"/>
      <c r="O96" s="14"/>
      <c r="P96" s="76"/>
    </row>
    <row r="97" spans="3:16" x14ac:dyDescent="0.25">
      <c r="C97" s="61">
        <v>41000</v>
      </c>
      <c r="D97" s="14" t="s">
        <v>129</v>
      </c>
      <c r="E97" s="73" t="str">
        <f t="shared" si="8"/>
        <v/>
      </c>
      <c r="F97" s="73" t="str">
        <f t="shared" si="9"/>
        <v/>
      </c>
      <c r="G97" s="73" t="str">
        <f t="shared" si="10"/>
        <v/>
      </c>
      <c r="H97" s="73"/>
      <c r="I97" s="73"/>
      <c r="J97" s="73"/>
      <c r="K97" s="73"/>
      <c r="L97" s="26"/>
      <c r="M97" s="14"/>
      <c r="N97" s="14"/>
      <c r="O97" s="14"/>
      <c r="P97" s="76"/>
    </row>
    <row r="98" spans="3:16" x14ac:dyDescent="0.25">
      <c r="C98" s="61">
        <v>41001</v>
      </c>
      <c r="D98" s="14">
        <v>9.0856559219699502</v>
      </c>
      <c r="E98" s="73">
        <f t="shared" si="8"/>
        <v>0.11006360009538863</v>
      </c>
      <c r="F98" s="73">
        <f t="shared" si="9"/>
        <v>0.11006370009538863</v>
      </c>
      <c r="G98" s="73">
        <f t="shared" si="10"/>
        <v>9.0856476670630961</v>
      </c>
      <c r="H98" s="73"/>
      <c r="I98" s="73"/>
      <c r="J98" s="73"/>
      <c r="K98" s="73"/>
      <c r="L98" s="26"/>
      <c r="M98" s="14"/>
      <c r="N98" s="14"/>
      <c r="O98" s="14"/>
      <c r="P98" s="76"/>
    </row>
    <row r="99" spans="3:16" x14ac:dyDescent="0.25">
      <c r="C99" s="61">
        <v>41002</v>
      </c>
      <c r="D99" s="14">
        <v>9.0857869232329094</v>
      </c>
      <c r="E99" s="73">
        <f t="shared" si="8"/>
        <v>0.11006201316948554</v>
      </c>
      <c r="F99" s="73">
        <f t="shared" si="9"/>
        <v>0.11006211316948554</v>
      </c>
      <c r="G99" s="73">
        <f t="shared" si="10"/>
        <v>9.0857786680880093</v>
      </c>
      <c r="H99" s="73"/>
      <c r="I99" s="73"/>
      <c r="J99" s="73"/>
      <c r="K99" s="73"/>
      <c r="L99" s="26"/>
      <c r="M99" s="14">
        <f>U2</f>
        <v>65116.037391744539</v>
      </c>
      <c r="N99" s="14"/>
      <c r="O99" s="14">
        <v>65116.037392094731</v>
      </c>
      <c r="P99" s="76">
        <f t="shared" si="13"/>
        <v>-3.5019183997064829E-7</v>
      </c>
    </row>
    <row r="100" spans="3:16" x14ac:dyDescent="0.25">
      <c r="C100" s="61">
        <v>41003</v>
      </c>
      <c r="D100" s="14">
        <v>9.0859170534078295</v>
      </c>
      <c r="E100" s="73">
        <f t="shared" si="8"/>
        <v>0.11006043684109275</v>
      </c>
      <c r="F100" s="73">
        <f t="shared" si="9"/>
        <v>0.11006053684109275</v>
      </c>
      <c r="G100" s="73">
        <f t="shared" si="10"/>
        <v>9.0859087980264608</v>
      </c>
      <c r="H100" s="73"/>
      <c r="I100" s="73"/>
      <c r="J100" s="73"/>
      <c r="K100" s="73"/>
      <c r="L100" s="26"/>
      <c r="M100" s="73"/>
      <c r="O100" s="7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00"/>
  <sheetViews>
    <sheetView tabSelected="1" topLeftCell="E1" workbookViewId="0">
      <selection activeCell="H33" sqref="H33:H34"/>
    </sheetView>
  </sheetViews>
  <sheetFormatPr defaultRowHeight="15" x14ac:dyDescent="0.25"/>
  <cols>
    <col min="1" max="1" width="12" style="108" bestFit="1" customWidth="1"/>
    <col min="2" max="2" width="9.140625" style="108"/>
    <col min="3" max="3" width="11.5703125" style="108" customWidth="1"/>
    <col min="4" max="4" width="10.140625" style="108" bestFit="1" customWidth="1"/>
    <col min="5" max="7" width="10.140625" style="113" customWidth="1"/>
    <col min="8" max="8" width="10.42578125" style="108" customWidth="1"/>
    <col min="9" max="9" width="10.42578125" style="113" customWidth="1"/>
    <col min="10" max="10" width="11.28515625" style="108" bestFit="1" customWidth="1"/>
    <col min="11" max="11" width="24.5703125" style="108" bestFit="1" customWidth="1"/>
    <col min="12" max="12" width="21.5703125" style="108" bestFit="1" customWidth="1"/>
    <col min="13" max="13" width="22" style="108" bestFit="1" customWidth="1"/>
    <col min="14" max="14" width="20.7109375" style="108" bestFit="1" customWidth="1"/>
    <col min="15" max="15" width="24.140625" style="108" customWidth="1"/>
    <col min="16" max="16" width="19.140625" style="108" customWidth="1"/>
    <col min="17" max="17" width="12.85546875" style="108" customWidth="1"/>
    <col min="18" max="18" width="12.7109375" style="108" bestFit="1" customWidth="1"/>
    <col min="19" max="19" width="14.140625" style="108" customWidth="1"/>
    <col min="20" max="20" width="17.5703125" style="108" bestFit="1" customWidth="1"/>
    <col min="21" max="21" width="12" style="108" bestFit="1" customWidth="1"/>
    <col min="22" max="22" width="11" style="108" bestFit="1" customWidth="1"/>
    <col min="23" max="23" width="19.42578125" style="108" bestFit="1" customWidth="1"/>
    <col min="24" max="25" width="14.140625" style="108" bestFit="1" customWidth="1"/>
    <col min="26" max="26" width="10.5703125" style="108" bestFit="1" customWidth="1"/>
    <col min="27" max="27" width="11.5703125" style="108" bestFit="1" customWidth="1"/>
    <col min="28" max="28" width="16.42578125" style="108" bestFit="1" customWidth="1"/>
    <col min="29" max="29" width="12.5703125" style="108" bestFit="1" customWidth="1"/>
    <col min="30" max="30" width="11" style="108" bestFit="1" customWidth="1"/>
    <col min="31" max="31" width="10.7109375" style="108" bestFit="1" customWidth="1"/>
    <col min="32" max="32" width="12" style="108" bestFit="1" customWidth="1"/>
    <col min="33" max="33" width="11.7109375" style="108" bestFit="1" customWidth="1"/>
    <col min="34" max="34" width="7.7109375" style="108" bestFit="1" customWidth="1"/>
    <col min="35" max="35" width="8" style="108" bestFit="1" customWidth="1"/>
    <col min="36" max="37" width="11" style="108" bestFit="1" customWidth="1"/>
    <col min="38" max="38" width="6.5703125" style="108" bestFit="1" customWidth="1"/>
    <col min="39" max="39" width="8.85546875" style="108" bestFit="1" customWidth="1"/>
    <col min="40" max="40" width="11.140625" style="108" bestFit="1" customWidth="1"/>
    <col min="41" max="41" width="10.28515625" style="108" bestFit="1" customWidth="1"/>
    <col min="42" max="42" width="9.5703125" style="108" bestFit="1" customWidth="1"/>
    <col min="43" max="45" width="12.42578125" style="108" bestFit="1" customWidth="1"/>
    <col min="46" max="46" width="18.42578125" style="108" bestFit="1" customWidth="1"/>
    <col min="47" max="48" width="10.140625" style="108" bestFit="1" customWidth="1"/>
    <col min="49" max="49" width="9.7109375" style="108" bestFit="1" customWidth="1"/>
    <col min="50" max="50" width="10" style="108" bestFit="1" customWidth="1"/>
    <col min="51" max="51" width="8.140625" style="108" bestFit="1" customWidth="1"/>
    <col min="52" max="52" width="6.140625" style="108" bestFit="1" customWidth="1"/>
    <col min="53" max="53" width="6.42578125" style="108" bestFit="1" customWidth="1"/>
    <col min="54" max="54" width="11.140625" style="108" bestFit="1" customWidth="1"/>
    <col min="55" max="55" width="6.85546875" style="108" bestFit="1" customWidth="1"/>
    <col min="56" max="56" width="37.42578125" style="108" bestFit="1" customWidth="1"/>
    <col min="57" max="57" width="24.7109375" style="108" bestFit="1" customWidth="1"/>
    <col min="58" max="58" width="18.140625" style="108" bestFit="1" customWidth="1"/>
    <col min="59" max="59" width="15.42578125" style="108" bestFit="1" customWidth="1"/>
    <col min="60" max="60" width="14.85546875" style="108" bestFit="1" customWidth="1"/>
    <col min="61" max="61" width="19.5703125" style="108" bestFit="1" customWidth="1"/>
    <col min="62" max="62" width="16.85546875" style="108" bestFit="1" customWidth="1"/>
    <col min="63" max="63" width="16.28515625" style="108" bestFit="1" customWidth="1"/>
    <col min="64" max="64" width="23.28515625" style="108" bestFit="1" customWidth="1"/>
    <col min="65" max="65" width="20.5703125" style="108" bestFit="1" customWidth="1"/>
    <col min="66" max="66" width="20" style="108" bestFit="1" customWidth="1"/>
    <col min="67" max="67" width="18.85546875" style="108" bestFit="1" customWidth="1"/>
    <col min="68" max="68" width="16.140625" style="108" bestFit="1" customWidth="1"/>
    <col min="69" max="69" width="15.5703125" style="108" bestFit="1" customWidth="1"/>
    <col min="70" max="70" width="13.140625" style="108" bestFit="1" customWidth="1"/>
    <col min="71" max="71" width="14.85546875" style="108" bestFit="1" customWidth="1"/>
    <col min="72" max="72" width="10.5703125" style="108" bestFit="1" customWidth="1"/>
    <col min="73" max="73" width="16.140625" style="108" bestFit="1" customWidth="1"/>
    <col min="74" max="74" width="11.5703125" style="108" bestFit="1" customWidth="1"/>
    <col min="75" max="75" width="9.140625" style="108"/>
    <col min="76" max="76" width="11" style="108" bestFit="1" customWidth="1"/>
    <col min="77" max="77" width="9.5703125" style="108" bestFit="1" customWidth="1"/>
    <col min="78" max="78" width="10.140625" style="108" bestFit="1" customWidth="1"/>
    <col min="79" max="79" width="11.140625" style="108" bestFit="1" customWidth="1"/>
    <col min="80" max="80" width="15.140625" style="108" bestFit="1" customWidth="1"/>
    <col min="81" max="81" width="29.42578125" style="108" bestFit="1" customWidth="1"/>
    <col min="82" max="82" width="14.7109375" style="108" bestFit="1" customWidth="1"/>
    <col min="83" max="83" width="10.5703125" style="108" bestFit="1" customWidth="1"/>
    <col min="84" max="84" width="8.140625" style="108" bestFit="1" customWidth="1"/>
    <col min="85" max="85" width="7" style="108" bestFit="1" customWidth="1"/>
    <col min="86" max="86" width="8.5703125" style="108" bestFit="1" customWidth="1"/>
    <col min="87" max="87" width="12.7109375" style="108" bestFit="1" customWidth="1"/>
    <col min="88" max="88" width="15.85546875" style="108" bestFit="1" customWidth="1"/>
    <col min="89" max="89" width="7.140625" style="108" bestFit="1" customWidth="1"/>
    <col min="90" max="90" width="12.7109375" style="108" bestFit="1" customWidth="1"/>
    <col min="91" max="91" width="12.85546875" style="108" bestFit="1" customWidth="1"/>
    <col min="92" max="92" width="14" style="108" bestFit="1" customWidth="1"/>
    <col min="93" max="93" width="11.42578125" style="108" bestFit="1" customWidth="1"/>
    <col min="94" max="94" width="15.5703125" style="108" bestFit="1" customWidth="1"/>
    <col min="95" max="95" width="11" style="108" bestFit="1" customWidth="1"/>
    <col min="96" max="96" width="24.5703125" style="108" bestFit="1" customWidth="1"/>
    <col min="97" max="97" width="14.28515625" style="108" bestFit="1" customWidth="1"/>
    <col min="98" max="98" width="16.7109375" style="108" bestFit="1" customWidth="1"/>
    <col min="99" max="99" width="14.140625" style="108" bestFit="1" customWidth="1"/>
    <col min="100" max="100" width="13.5703125" style="108" bestFit="1" customWidth="1"/>
    <col min="101" max="101" width="15.42578125" style="108" bestFit="1" customWidth="1"/>
    <col min="102" max="102" width="12.7109375" style="108" bestFit="1" customWidth="1"/>
    <col min="103" max="103" width="12.140625" style="108" bestFit="1" customWidth="1"/>
    <col min="104" max="104" width="23" style="108" bestFit="1" customWidth="1"/>
    <col min="105" max="105" width="20.28515625" style="108" bestFit="1" customWidth="1"/>
    <col min="106" max="106" width="19.7109375" style="108" bestFit="1" customWidth="1"/>
    <col min="107" max="107" width="15.140625" style="108" bestFit="1" customWidth="1"/>
    <col min="108" max="108" width="12.140625" style="108" bestFit="1" customWidth="1"/>
    <col min="109" max="109" width="19.5703125" style="108" bestFit="1" customWidth="1"/>
    <col min="110" max="110" width="13.42578125" style="108" bestFit="1" customWidth="1"/>
    <col min="111" max="111" width="17.5703125" style="108" bestFit="1" customWidth="1"/>
    <col min="112" max="112" width="12.7109375" style="108" bestFit="1" customWidth="1"/>
    <col min="113" max="113" width="14.85546875" style="108" bestFit="1" customWidth="1"/>
    <col min="114" max="114" width="15.28515625" style="108" bestFit="1" customWidth="1"/>
    <col min="115" max="115" width="12.7109375" style="108" bestFit="1" customWidth="1"/>
    <col min="116" max="116" width="10.28515625" style="108" bestFit="1" customWidth="1"/>
    <col min="117" max="117" width="13.5703125" style="108" bestFit="1" customWidth="1"/>
    <col min="118" max="118" width="17.7109375" style="108" bestFit="1" customWidth="1"/>
    <col min="119" max="119" width="23.42578125" style="108" bestFit="1" customWidth="1"/>
    <col min="120" max="120" width="9.85546875" style="108" bestFit="1" customWidth="1"/>
    <col min="121" max="121" width="8.85546875" style="108" bestFit="1" customWidth="1"/>
    <col min="122" max="122" width="12" style="108" bestFit="1" customWidth="1"/>
    <col min="123" max="123" width="23.5703125" style="108" bestFit="1" customWidth="1"/>
    <col min="124" max="124" width="26.140625" style="108" bestFit="1" customWidth="1"/>
    <col min="125" max="125" width="21.5703125" style="108" bestFit="1" customWidth="1"/>
    <col min="126" max="126" width="10.5703125" style="108" bestFit="1" customWidth="1"/>
    <col min="127" max="127" width="9.42578125" style="108" bestFit="1" customWidth="1"/>
    <col min="128" max="128" width="9.85546875" style="108" bestFit="1" customWidth="1"/>
    <col min="129" max="129" width="18.5703125" style="108" bestFit="1" customWidth="1"/>
    <col min="130" max="130" width="22" style="108" bestFit="1" customWidth="1"/>
    <col min="131" max="131" width="22.28515625" style="108" bestFit="1" customWidth="1"/>
    <col min="132" max="132" width="17.7109375" style="108" bestFit="1" customWidth="1"/>
    <col min="133" max="133" width="9.7109375" style="108" bestFit="1" customWidth="1"/>
    <col min="134" max="134" width="10.5703125" style="108" bestFit="1" customWidth="1"/>
    <col min="135" max="135" width="20" style="108" bestFit="1" customWidth="1"/>
    <col min="136" max="16384" width="9.140625" style="108"/>
  </cols>
  <sheetData>
    <row r="1" spans="1:135" x14ac:dyDescent="0.25">
      <c r="C1" s="110" t="s">
        <v>0</v>
      </c>
      <c r="D1" s="110" t="s">
        <v>1</v>
      </c>
      <c r="E1" s="110"/>
      <c r="F1" s="110"/>
      <c r="G1" s="110"/>
      <c r="H1" s="110" t="s">
        <v>2</v>
      </c>
      <c r="I1" s="110"/>
      <c r="J1" s="110" t="s">
        <v>3</v>
      </c>
      <c r="K1" s="110" t="s">
        <v>4</v>
      </c>
      <c r="L1" s="110" t="s">
        <v>5</v>
      </c>
      <c r="M1" s="110" t="s">
        <v>6</v>
      </c>
      <c r="N1" s="110" t="s">
        <v>7</v>
      </c>
      <c r="O1" s="110" t="s">
        <v>8</v>
      </c>
      <c r="P1" s="110" t="s">
        <v>9</v>
      </c>
      <c r="Q1" s="110" t="s">
        <v>10</v>
      </c>
      <c r="R1" s="110" t="s">
        <v>11</v>
      </c>
      <c r="S1" s="110" t="s">
        <v>12</v>
      </c>
      <c r="T1" s="110" t="s">
        <v>13</v>
      </c>
      <c r="U1" s="110" t="s">
        <v>14</v>
      </c>
      <c r="V1" s="110" t="s">
        <v>15</v>
      </c>
      <c r="W1" s="15" t="s">
        <v>180</v>
      </c>
      <c r="X1" s="15" t="s">
        <v>181</v>
      </c>
      <c r="Y1" s="15" t="s">
        <v>182</v>
      </c>
      <c r="Z1" s="15" t="s">
        <v>183</v>
      </c>
      <c r="AA1" s="15" t="s">
        <v>253</v>
      </c>
      <c r="AB1" s="15" t="s">
        <v>243</v>
      </c>
      <c r="AC1" s="15" t="s">
        <v>316</v>
      </c>
      <c r="AD1" s="110" t="s">
        <v>16</v>
      </c>
      <c r="AE1" s="110" t="s">
        <v>17</v>
      </c>
      <c r="AF1" s="110" t="s">
        <v>18</v>
      </c>
      <c r="AG1" s="110" t="s">
        <v>19</v>
      </c>
      <c r="AH1" s="110" t="s">
        <v>20</v>
      </c>
      <c r="AI1" s="110" t="s">
        <v>21</v>
      </c>
      <c r="AJ1" s="110" t="s">
        <v>22</v>
      </c>
      <c r="AK1" s="110" t="s">
        <v>23</v>
      </c>
      <c r="AL1" s="110" t="s">
        <v>24</v>
      </c>
      <c r="AM1" s="110" t="s">
        <v>25</v>
      </c>
      <c r="AN1" s="110" t="s">
        <v>26</v>
      </c>
      <c r="AO1" s="110" t="s">
        <v>27</v>
      </c>
      <c r="AP1" s="110" t="s">
        <v>28</v>
      </c>
      <c r="AQ1" s="110" t="s">
        <v>29</v>
      </c>
      <c r="AR1" s="110" t="s">
        <v>30</v>
      </c>
      <c r="AS1" s="110" t="s">
        <v>31</v>
      </c>
      <c r="AT1" s="110" t="s">
        <v>32</v>
      </c>
      <c r="AU1" s="110" t="s">
        <v>33</v>
      </c>
      <c r="AV1" s="110" t="s">
        <v>34</v>
      </c>
      <c r="AW1" s="110" t="s">
        <v>35</v>
      </c>
      <c r="AX1" s="110" t="s">
        <v>36</v>
      </c>
      <c r="AY1" s="110" t="s">
        <v>37</v>
      </c>
      <c r="AZ1" s="110" t="s">
        <v>38</v>
      </c>
      <c r="BA1" s="110" t="s">
        <v>39</v>
      </c>
      <c r="BB1" s="110" t="s">
        <v>40</v>
      </c>
      <c r="BC1" s="110" t="s">
        <v>41</v>
      </c>
      <c r="BD1" s="110" t="s">
        <v>42</v>
      </c>
      <c r="BE1" s="110" t="s">
        <v>43</v>
      </c>
      <c r="BF1" s="110" t="s">
        <v>44</v>
      </c>
      <c r="BG1" s="110" t="s">
        <v>45</v>
      </c>
      <c r="BH1" s="110" t="s">
        <v>46</v>
      </c>
      <c r="BI1" s="110" t="s">
        <v>47</v>
      </c>
      <c r="BJ1" s="110" t="s">
        <v>48</v>
      </c>
      <c r="BK1" s="110" t="s">
        <v>49</v>
      </c>
      <c r="BL1" s="110" t="s">
        <v>50</v>
      </c>
      <c r="BM1" s="110" t="s">
        <v>51</v>
      </c>
      <c r="BN1" s="110" t="s">
        <v>52</v>
      </c>
      <c r="BO1" s="110" t="s">
        <v>53</v>
      </c>
      <c r="BP1" s="110" t="s">
        <v>54</v>
      </c>
      <c r="BQ1" s="110" t="s">
        <v>55</v>
      </c>
      <c r="BR1" s="110" t="s">
        <v>56</v>
      </c>
      <c r="BS1" s="110" t="s">
        <v>57</v>
      </c>
      <c r="BT1" s="110" t="s">
        <v>58</v>
      </c>
      <c r="BU1" s="110" t="s">
        <v>59</v>
      </c>
      <c r="BV1" s="110" t="s">
        <v>60</v>
      </c>
      <c r="BW1" s="110" t="s">
        <v>61</v>
      </c>
      <c r="BX1" s="110" t="s">
        <v>62</v>
      </c>
      <c r="BY1" s="110" t="s">
        <v>63</v>
      </c>
      <c r="BZ1" s="110" t="s">
        <v>64</v>
      </c>
      <c r="CA1" s="110" t="s">
        <v>65</v>
      </c>
      <c r="CB1" s="110" t="s">
        <v>66</v>
      </c>
      <c r="CC1" s="110" t="s">
        <v>67</v>
      </c>
      <c r="CD1" s="110" t="s">
        <v>68</v>
      </c>
      <c r="CE1" s="110" t="s">
        <v>69</v>
      </c>
      <c r="CF1" s="110" t="s">
        <v>70</v>
      </c>
      <c r="CG1" s="110" t="s">
        <v>71</v>
      </c>
      <c r="CH1" s="110" t="s">
        <v>72</v>
      </c>
      <c r="CI1" s="110" t="s">
        <v>73</v>
      </c>
      <c r="CJ1" s="110" t="s">
        <v>74</v>
      </c>
      <c r="CK1" s="110" t="s">
        <v>75</v>
      </c>
      <c r="CL1" s="110" t="s">
        <v>76</v>
      </c>
      <c r="CM1" s="110" t="s">
        <v>77</v>
      </c>
      <c r="CN1" s="110" t="s">
        <v>78</v>
      </c>
      <c r="CO1" s="110" t="s">
        <v>79</v>
      </c>
      <c r="CP1" s="110" t="s">
        <v>80</v>
      </c>
      <c r="CQ1" s="110" t="s">
        <v>81</v>
      </c>
      <c r="CR1" s="110" t="s">
        <v>82</v>
      </c>
      <c r="CS1" s="110" t="s">
        <v>83</v>
      </c>
      <c r="CT1" s="110" t="s">
        <v>84</v>
      </c>
      <c r="CU1" s="110" t="s">
        <v>85</v>
      </c>
      <c r="CV1" s="110" t="s">
        <v>86</v>
      </c>
      <c r="CW1" s="110" t="s">
        <v>87</v>
      </c>
      <c r="CX1" s="110" t="s">
        <v>88</v>
      </c>
      <c r="CY1" s="110" t="s">
        <v>89</v>
      </c>
      <c r="CZ1" s="110" t="s">
        <v>90</v>
      </c>
      <c r="DA1" s="110" t="s">
        <v>91</v>
      </c>
      <c r="DB1" s="110" t="s">
        <v>92</v>
      </c>
      <c r="DC1" s="110" t="s">
        <v>93</v>
      </c>
      <c r="DD1" s="110" t="s">
        <v>94</v>
      </c>
      <c r="DE1" s="110" t="s">
        <v>95</v>
      </c>
      <c r="DF1" s="110" t="s">
        <v>96</v>
      </c>
      <c r="DG1" s="110" t="s">
        <v>97</v>
      </c>
      <c r="DH1" s="110" t="s">
        <v>98</v>
      </c>
      <c r="DI1" s="110" t="s">
        <v>99</v>
      </c>
      <c r="DJ1" s="110" t="s">
        <v>100</v>
      </c>
      <c r="DK1" s="110" t="s">
        <v>101</v>
      </c>
      <c r="DL1" s="110" t="s">
        <v>102</v>
      </c>
      <c r="DM1" s="110" t="s">
        <v>103</v>
      </c>
      <c r="DN1" s="110" t="s">
        <v>104</v>
      </c>
      <c r="DO1" s="110" t="s">
        <v>105</v>
      </c>
      <c r="DP1" s="110" t="s">
        <v>106</v>
      </c>
      <c r="DQ1" s="110" t="s">
        <v>107</v>
      </c>
      <c r="DR1" s="110" t="s">
        <v>108</v>
      </c>
      <c r="DS1" s="110" t="s">
        <v>109</v>
      </c>
      <c r="DT1" s="110" t="s">
        <v>110</v>
      </c>
      <c r="DU1" s="110" t="s">
        <v>111</v>
      </c>
      <c r="DV1" s="110" t="s">
        <v>112</v>
      </c>
      <c r="DW1" s="110" t="s">
        <v>113</v>
      </c>
      <c r="DX1" s="110" t="s">
        <v>114</v>
      </c>
      <c r="DY1" s="110" t="s">
        <v>115</v>
      </c>
      <c r="DZ1" s="110" t="s">
        <v>116</v>
      </c>
      <c r="EA1" s="110" t="s">
        <v>117</v>
      </c>
      <c r="EB1" s="110" t="s">
        <v>118</v>
      </c>
      <c r="EC1" s="110" t="s">
        <v>119</v>
      </c>
      <c r="ED1" s="110" t="s">
        <v>120</v>
      </c>
      <c r="EE1" s="110" t="s">
        <v>121</v>
      </c>
    </row>
    <row r="2" spans="1:135" x14ac:dyDescent="0.25">
      <c r="C2" s="108">
        <v>179</v>
      </c>
      <c r="D2" s="90">
        <v>40544</v>
      </c>
      <c r="E2" s="90"/>
      <c r="F2" s="90"/>
      <c r="G2" s="90"/>
      <c r="H2" s="4">
        <v>0</v>
      </c>
      <c r="I2" s="4"/>
      <c r="J2" s="109" t="s">
        <v>25</v>
      </c>
      <c r="K2" s="109" t="s">
        <v>122</v>
      </c>
      <c r="L2" s="109" t="s">
        <v>123</v>
      </c>
      <c r="M2" s="109" t="s">
        <v>174</v>
      </c>
      <c r="N2" s="109" t="s">
        <v>125</v>
      </c>
      <c r="O2" s="109" t="s">
        <v>126</v>
      </c>
      <c r="P2" s="109" t="s">
        <v>127</v>
      </c>
      <c r="Q2" s="108">
        <v>1000000</v>
      </c>
      <c r="R2" s="109" t="s">
        <v>128</v>
      </c>
      <c r="S2" s="108">
        <v>1000000</v>
      </c>
      <c r="T2" s="109" t="s">
        <v>128</v>
      </c>
      <c r="U2" s="108">
        <v>9.0123999999999995</v>
      </c>
      <c r="V2" s="108">
        <v>0.99908968965338996</v>
      </c>
      <c r="W2" s="16">
        <f>AVERAGE(D6:D96)</f>
        <v>9.0775160373917441</v>
      </c>
      <c r="X2" s="16">
        <f>W2/'FX ECB'!$L$187</f>
        <v>0.99908968965362632</v>
      </c>
      <c r="Y2" s="16">
        <f>(W2-U2)*Q2</f>
        <v>65116.037391744539</v>
      </c>
      <c r="Z2" s="25">
        <f>Y2/'FX ECB'!$L$187</f>
        <v>7166.8021649549009</v>
      </c>
      <c r="AA2" s="25">
        <f>Y2*'FX ECB'!$G$187</f>
        <v>55849.619536499486</v>
      </c>
      <c r="AB2" s="25"/>
      <c r="AC2" s="25"/>
      <c r="AD2" s="26"/>
      <c r="AE2" s="26">
        <v>7166.8021646803199</v>
      </c>
      <c r="AF2" s="108">
        <v>7166.8021646803199</v>
      </c>
      <c r="AG2" s="109" t="s">
        <v>145</v>
      </c>
      <c r="AJ2" s="109" t="s">
        <v>130</v>
      </c>
      <c r="AK2" s="109" t="s">
        <v>130</v>
      </c>
      <c r="AL2" s="109" t="s">
        <v>131</v>
      </c>
      <c r="AM2" s="109" t="s">
        <v>166</v>
      </c>
      <c r="AN2" s="109" t="s">
        <v>133</v>
      </c>
      <c r="AO2" s="109" t="s">
        <v>129</v>
      </c>
      <c r="AP2" s="109" t="s">
        <v>129</v>
      </c>
      <c r="AQ2" s="109" t="s">
        <v>129</v>
      </c>
      <c r="AR2" s="109" t="s">
        <v>129</v>
      </c>
      <c r="AS2" s="109" t="s">
        <v>129</v>
      </c>
      <c r="AT2" s="109" t="s">
        <v>129</v>
      </c>
      <c r="AU2" s="90">
        <v>40909</v>
      </c>
      <c r="AV2" s="90">
        <v>40999</v>
      </c>
      <c r="AW2" s="109" t="s">
        <v>134</v>
      </c>
      <c r="AX2" s="108">
        <v>1</v>
      </c>
      <c r="AY2" s="109" t="s">
        <v>129</v>
      </c>
      <c r="BA2" s="90"/>
      <c r="BB2" s="109" t="s">
        <v>129</v>
      </c>
      <c r="BC2" s="109" t="s">
        <v>129</v>
      </c>
      <c r="BD2" s="109" t="s">
        <v>135</v>
      </c>
      <c r="BE2" s="109" t="s">
        <v>136</v>
      </c>
      <c r="BF2" s="108">
        <v>0</v>
      </c>
      <c r="BG2" s="108">
        <v>0</v>
      </c>
      <c r="BH2" s="109" t="s">
        <v>166</v>
      </c>
      <c r="BI2" s="108">
        <v>0</v>
      </c>
      <c r="BJ2" s="108">
        <v>0</v>
      </c>
      <c r="BK2" s="109" t="s">
        <v>166</v>
      </c>
      <c r="BL2" s="108">
        <v>0</v>
      </c>
      <c r="BM2" s="108">
        <v>0</v>
      </c>
      <c r="BN2" s="109" t="s">
        <v>166</v>
      </c>
      <c r="BO2" s="108">
        <v>0</v>
      </c>
      <c r="BP2" s="108">
        <v>0</v>
      </c>
      <c r="BQ2" s="109" t="s">
        <v>166</v>
      </c>
      <c r="BT2" s="109" t="s">
        <v>137</v>
      </c>
      <c r="BU2" s="109" t="s">
        <v>129</v>
      </c>
      <c r="BV2" s="109" t="s">
        <v>129</v>
      </c>
      <c r="BY2" s="109" t="s">
        <v>128</v>
      </c>
      <c r="BZ2" s="109" t="s">
        <v>166</v>
      </c>
      <c r="CA2" s="109" t="s">
        <v>129</v>
      </c>
      <c r="CB2" s="109" t="s">
        <v>129</v>
      </c>
      <c r="CC2" s="109" t="s">
        <v>177</v>
      </c>
      <c r="CD2" s="109" t="s">
        <v>139</v>
      </c>
      <c r="CE2" s="109" t="s">
        <v>129</v>
      </c>
      <c r="CF2" s="109" t="s">
        <v>129</v>
      </c>
      <c r="CG2" s="109" t="s">
        <v>129</v>
      </c>
      <c r="CH2" s="109" t="s">
        <v>129</v>
      </c>
      <c r="CI2" s="109" t="s">
        <v>129</v>
      </c>
      <c r="CJ2" s="109" t="s">
        <v>129</v>
      </c>
      <c r="CK2" s="108">
        <v>0</v>
      </c>
      <c r="CL2" s="108">
        <v>0</v>
      </c>
      <c r="CM2" s="108">
        <v>0</v>
      </c>
      <c r="CN2" s="90"/>
      <c r="CO2" s="90"/>
      <c r="CP2" s="109" t="s">
        <v>129</v>
      </c>
      <c r="CQ2" s="4"/>
      <c r="CS2" s="109" t="s">
        <v>129</v>
      </c>
      <c r="CV2" s="109" t="s">
        <v>129</v>
      </c>
      <c r="CY2" s="109" t="s">
        <v>129</v>
      </c>
      <c r="DB2" s="109" t="s">
        <v>129</v>
      </c>
      <c r="DC2" s="109" t="s">
        <v>129</v>
      </c>
      <c r="DD2" s="109" t="s">
        <v>129</v>
      </c>
      <c r="DE2" s="109" t="s">
        <v>129</v>
      </c>
      <c r="DF2" s="109" t="s">
        <v>129</v>
      </c>
      <c r="DG2" s="109" t="s">
        <v>129</v>
      </c>
      <c r="DH2" s="90"/>
      <c r="DI2" s="109" t="s">
        <v>129</v>
      </c>
      <c r="DJ2" s="109" t="s">
        <v>129</v>
      </c>
      <c r="DK2" s="109" t="s">
        <v>129</v>
      </c>
      <c r="DL2" s="109" t="s">
        <v>129</v>
      </c>
      <c r="DM2" s="109" t="s">
        <v>129</v>
      </c>
      <c r="DN2" s="109" t="s">
        <v>129</v>
      </c>
      <c r="DO2" s="109" t="s">
        <v>129</v>
      </c>
      <c r="DP2" s="108">
        <v>0</v>
      </c>
      <c r="DQ2" s="109" t="s">
        <v>129</v>
      </c>
      <c r="DR2" s="109" t="s">
        <v>140</v>
      </c>
      <c r="DS2" s="109" t="s">
        <v>129</v>
      </c>
      <c r="DT2" s="109" t="s">
        <v>129</v>
      </c>
      <c r="DU2" s="109" t="s">
        <v>129</v>
      </c>
      <c r="DV2" s="109" t="s">
        <v>129</v>
      </c>
      <c r="DW2" s="109" t="s">
        <v>166</v>
      </c>
      <c r="DX2" s="109" t="s">
        <v>129</v>
      </c>
      <c r="DY2" s="109" t="s">
        <v>129</v>
      </c>
      <c r="DZ2" s="109" t="s">
        <v>129</v>
      </c>
      <c r="EA2" s="109" t="s">
        <v>129</v>
      </c>
      <c r="EB2" s="109" t="s">
        <v>129</v>
      </c>
      <c r="EC2" s="109" t="s">
        <v>129</v>
      </c>
      <c r="ED2" s="109" t="s">
        <v>129</v>
      </c>
      <c r="EE2" s="109" t="s">
        <v>129</v>
      </c>
    </row>
    <row r="5" spans="1:135" x14ac:dyDescent="0.25">
      <c r="C5" s="110" t="s">
        <v>1</v>
      </c>
      <c r="D5" s="110" t="s">
        <v>189</v>
      </c>
      <c r="E5" s="110" t="s">
        <v>189</v>
      </c>
      <c r="F5" s="110" t="s">
        <v>263</v>
      </c>
      <c r="G5" s="110"/>
      <c r="L5" s="108" t="s">
        <v>317</v>
      </c>
      <c r="N5" s="108" t="s">
        <v>318</v>
      </c>
    </row>
    <row r="6" spans="1:135" x14ac:dyDescent="0.25">
      <c r="A6" s="108" t="s">
        <v>216</v>
      </c>
      <c r="C6" s="90">
        <v>40909</v>
      </c>
      <c r="D6" s="14" t="s">
        <v>129</v>
      </c>
      <c r="E6" s="14"/>
      <c r="F6" s="14"/>
      <c r="G6" s="14"/>
      <c r="H6" s="108" t="str">
        <f>IF(D6="","",1/D6)</f>
        <v/>
      </c>
      <c r="J6" s="108" t="str">
        <f>IF(H6="","",H6+$A$7)</f>
        <v/>
      </c>
      <c r="K6" s="108" t="str">
        <f>IF(J6="","",1/J6)</f>
        <v/>
      </c>
      <c r="L6" s="108">
        <v>65116.037391744539</v>
      </c>
      <c r="Q6" s="108" t="s">
        <v>320</v>
      </c>
      <c r="S6" s="108" t="s">
        <v>319</v>
      </c>
      <c r="T6" s="108" t="s">
        <v>321</v>
      </c>
    </row>
    <row r="7" spans="1:135" x14ac:dyDescent="0.25">
      <c r="A7" s="108">
        <v>1.0000000000000001E-9</v>
      </c>
      <c r="C7" s="90">
        <v>40910</v>
      </c>
      <c r="D7" s="14">
        <v>9.0678860781387893</v>
      </c>
      <c r="E7" s="14">
        <f>'FX ECB'!O95/F7</f>
        <v>9.0678860781387911</v>
      </c>
      <c r="F7" s="14">
        <v>0.85619237525248804</v>
      </c>
      <c r="G7" s="14"/>
      <c r="H7" s="108">
        <f t="shared" ref="H7:H70" si="0">IF(D7="","",1/D7)</f>
        <v>0.11027928575446473</v>
      </c>
      <c r="I7" s="113">
        <f>F7</f>
        <v>0.85619237525248804</v>
      </c>
      <c r="J7" s="108">
        <f>IF(H7="","",I7+$A$7)</f>
        <v>0.85619237625248801</v>
      </c>
      <c r="K7" s="108">
        <f>'FX ECB'!O95/J7</f>
        <v>9.0678860675478461</v>
      </c>
      <c r="L7" s="108">
        <v>65116.037391744539</v>
      </c>
      <c r="M7" s="108">
        <f>(SUM($D$6:$D$96)-D7+K7)/COUNT($D$6:$D$96)</f>
        <v>9.077516037228806</v>
      </c>
      <c r="N7" s="108">
        <f>(M7-$U$2)*$S$2</f>
        <v>65116.037228806432</v>
      </c>
      <c r="O7" s="108">
        <f>N7*'FX ECB'!$N$187</f>
        <v>55849.61939674848</v>
      </c>
      <c r="P7" s="26">
        <f>O7-$AA$2</f>
        <v>-1.3975100591778755E-4</v>
      </c>
      <c r="Q7" s="14">
        <f>(P7/$A$7)</f>
        <v>-139751.00591778755</v>
      </c>
      <c r="R7" s="14"/>
      <c r="S7" s="113">
        <v>-139750.5731822394</v>
      </c>
      <c r="T7" s="108">
        <f>Q7-S7</f>
        <v>-0.43273554815095849</v>
      </c>
    </row>
    <row r="8" spans="1:135" x14ac:dyDescent="0.25">
      <c r="C8" s="90">
        <v>40911</v>
      </c>
      <c r="D8" s="14">
        <v>9.0681340852451395</v>
      </c>
      <c r="E8" s="14">
        <f>'FX ECB'!O96/F8</f>
        <v>9.0681340852451484</v>
      </c>
      <c r="F8" s="14">
        <v>0.85620328616311303</v>
      </c>
      <c r="G8" s="14"/>
      <c r="H8" s="108">
        <f t="shared" si="0"/>
        <v>0.11027626969335522</v>
      </c>
      <c r="I8" s="113">
        <f t="shared" ref="I8:I71" si="1">F8</f>
        <v>0.85620328616311303</v>
      </c>
      <c r="J8" s="113">
        <f t="shared" ref="J8:J71" si="2">IF(H8="","",F8+$A$7)</f>
        <v>0.856203287163113</v>
      </c>
      <c r="K8" s="113">
        <f>'FX ECB'!O96/J8</f>
        <v>9.0681340746540489</v>
      </c>
      <c r="L8" s="108">
        <v>65116.037391744539</v>
      </c>
      <c r="M8" s="108">
        <f>(SUM($D$6:$D$96)-D8+K8)/COUNT($D$6:$D$96)</f>
        <v>9.0775160372288042</v>
      </c>
      <c r="N8" s="108">
        <f>(M8-$U$2)*$S$2</f>
        <v>65116.037228804656</v>
      </c>
      <c r="O8" s="108">
        <f>N8*'FX ECB'!$N$187</f>
        <v>55849.619396746959</v>
      </c>
      <c r="P8" s="26">
        <f t="shared" ref="P8:P71" si="3">O8-$AA$2</f>
        <v>-1.3975252659292892E-4</v>
      </c>
      <c r="Q8" s="14">
        <f t="shared" ref="Q8:Q71" si="4">(P8/$A$7)</f>
        <v>-139752.52659292892</v>
      </c>
      <c r="R8" s="14"/>
      <c r="S8" s="113">
        <v>-139752.61442571034</v>
      </c>
      <c r="T8" s="108">
        <f t="shared" ref="T8:T71" si="5">Q8-S8</f>
        <v>8.7832781428005546E-2</v>
      </c>
    </row>
    <row r="9" spans="1:135" x14ac:dyDescent="0.25">
      <c r="C9" s="90">
        <v>40912</v>
      </c>
      <c r="D9" s="14">
        <v>9.0683823153110605</v>
      </c>
      <c r="E9" s="14">
        <f>'FX ECB'!O97/F9</f>
        <v>9.0683823153110605</v>
      </c>
      <c r="F9" s="14">
        <v>0.85621416872177103</v>
      </c>
      <c r="G9" s="14"/>
      <c r="H9" s="108">
        <f t="shared" si="0"/>
        <v>0.11027325108598472</v>
      </c>
      <c r="I9" s="113">
        <f t="shared" si="1"/>
        <v>0.85621416872177103</v>
      </c>
      <c r="J9" s="113">
        <f t="shared" si="2"/>
        <v>0.856214169721771</v>
      </c>
      <c r="K9" s="113">
        <f>'FX ECB'!O97/J9</f>
        <v>9.0683823047198064</v>
      </c>
      <c r="L9" s="108">
        <v>65116.037391744539</v>
      </c>
      <c r="M9" s="108">
        <f>(SUM($D$6:$D$96)-D9+K9)/COUNT($D$6:$D$96)</f>
        <v>9.0775160372288024</v>
      </c>
      <c r="N9" s="108">
        <f t="shared" ref="N9:N72" si="6">(M9-$U$2)*$S$2</f>
        <v>65116.037228802881</v>
      </c>
      <c r="O9" s="108">
        <f>N9*'FX ECB'!$N$187</f>
        <v>55849.619396745438</v>
      </c>
      <c r="P9" s="26">
        <f t="shared" si="3"/>
        <v>-1.3975404726807028E-4</v>
      </c>
      <c r="Q9" s="14">
        <f t="shared" si="4"/>
        <v>-139754.04726807028</v>
      </c>
      <c r="R9" s="14"/>
      <c r="S9" s="113">
        <v>-139754.66368095216</v>
      </c>
      <c r="T9" s="108">
        <f t="shared" si="5"/>
        <v>0.61641288187820464</v>
      </c>
    </row>
    <row r="10" spans="1:135" x14ac:dyDescent="0.25">
      <c r="C10" s="90">
        <v>40913</v>
      </c>
      <c r="D10" s="14">
        <v>9.0686307125621095</v>
      </c>
      <c r="E10" s="14">
        <f>'FX ECB'!O98/F10</f>
        <v>9.0686307125621131</v>
      </c>
      <c r="F10" s="14">
        <v>0.85622502875144801</v>
      </c>
      <c r="G10" s="14"/>
      <c r="H10" s="108">
        <f t="shared" si="0"/>
        <v>0.11027023061097563</v>
      </c>
      <c r="I10" s="113">
        <f t="shared" si="1"/>
        <v>0.85622502875144801</v>
      </c>
      <c r="J10" s="113">
        <f t="shared" si="2"/>
        <v>0.85622502975144799</v>
      </c>
      <c r="K10" s="113">
        <f>'FX ECB'!O98/J10</f>
        <v>9.0686307019707026</v>
      </c>
      <c r="L10" s="108">
        <v>65116.037391744539</v>
      </c>
      <c r="M10" s="108">
        <f>(SUM($D$6:$D$96)-D10+K10)/COUNT($D$6:$D$96)</f>
        <v>9.0775160372288006</v>
      </c>
      <c r="N10" s="108">
        <f t="shared" si="6"/>
        <v>65116.037228801106</v>
      </c>
      <c r="O10" s="108">
        <f>N10*'FX ECB'!$N$187</f>
        <v>55849.619396743918</v>
      </c>
      <c r="P10" s="26">
        <f t="shared" si="3"/>
        <v>-1.3975556794321164E-4</v>
      </c>
      <c r="Q10" s="14">
        <f t="shared" si="4"/>
        <v>-139755.56794321164</v>
      </c>
      <c r="R10" s="14"/>
      <c r="S10" s="113">
        <v>-139756.7191378698</v>
      </c>
      <c r="T10" s="108">
        <f t="shared" si="5"/>
        <v>1.1511946581595112</v>
      </c>
    </row>
    <row r="11" spans="1:135" x14ac:dyDescent="0.25">
      <c r="C11" s="90">
        <v>40914</v>
      </c>
      <c r="D11" s="14">
        <v>9.0688792194566403</v>
      </c>
      <c r="E11" s="14">
        <f>'FX ECB'!O99/F11</f>
        <v>9.0688792194566386</v>
      </c>
      <c r="F11" s="14">
        <v>0.85623587225229203</v>
      </c>
      <c r="G11" s="14"/>
      <c r="H11" s="108">
        <f t="shared" si="0"/>
        <v>0.11026720896828911</v>
      </c>
      <c r="I11" s="113">
        <f t="shared" si="1"/>
        <v>0.85623587225229203</v>
      </c>
      <c r="J11" s="113">
        <f t="shared" si="2"/>
        <v>0.856235873252292</v>
      </c>
      <c r="K11" s="113">
        <f>'FX ECB'!O99/J11</f>
        <v>9.0688792088650718</v>
      </c>
      <c r="L11" s="108">
        <v>65116.037391744539</v>
      </c>
      <c r="M11" s="108">
        <f>(SUM($D$6:$D$96)-D11+K11)/COUNT($D$6:$D$96)</f>
        <v>9.0775160372287971</v>
      </c>
      <c r="N11" s="108">
        <f t="shared" si="6"/>
        <v>65116.037228797555</v>
      </c>
      <c r="O11" s="108">
        <f>N11*'FX ECB'!$N$187</f>
        <v>55849.619396740869</v>
      </c>
      <c r="P11" s="26">
        <f t="shared" si="3"/>
        <v>-1.3975861656945199E-4</v>
      </c>
      <c r="Q11" s="14">
        <f t="shared" si="4"/>
        <v>-139758.61656945199</v>
      </c>
      <c r="R11" s="14"/>
      <c r="S11" s="113">
        <v>-139758.77893025411</v>
      </c>
      <c r="T11" s="108">
        <f t="shared" si="5"/>
        <v>0.16236080211820081</v>
      </c>
    </row>
    <row r="12" spans="1:135" x14ac:dyDescent="0.25">
      <c r="C12" s="90">
        <v>40915</v>
      </c>
      <c r="D12" s="14" t="s">
        <v>129</v>
      </c>
      <c r="E12" s="14"/>
      <c r="F12" s="14" t="s">
        <v>129</v>
      </c>
      <c r="G12" s="14"/>
      <c r="H12" s="108" t="str">
        <f t="shared" si="0"/>
        <v/>
      </c>
      <c r="I12" s="113" t="str">
        <f t="shared" si="1"/>
        <v/>
      </c>
      <c r="J12" s="113" t="str">
        <f t="shared" si="2"/>
        <v/>
      </c>
      <c r="K12" s="113"/>
      <c r="L12" s="108">
        <v>65116.037391744539</v>
      </c>
      <c r="P12" s="26"/>
      <c r="Q12" s="14"/>
      <c r="R12" s="14"/>
      <c r="S12" s="113"/>
    </row>
    <row r="13" spans="1:135" x14ac:dyDescent="0.25">
      <c r="C13" s="90">
        <v>40916</v>
      </c>
      <c r="D13" s="14" t="s">
        <v>129</v>
      </c>
      <c r="E13" s="14"/>
      <c r="F13" s="14" t="s">
        <v>129</v>
      </c>
      <c r="G13" s="14"/>
      <c r="H13" s="108" t="str">
        <f t="shared" si="0"/>
        <v/>
      </c>
      <c r="I13" s="113" t="str">
        <f t="shared" si="1"/>
        <v/>
      </c>
      <c r="J13" s="113" t="str">
        <f t="shared" si="2"/>
        <v/>
      </c>
      <c r="K13" s="113"/>
      <c r="L13" s="108">
        <v>65116.037391744539</v>
      </c>
      <c r="P13" s="26"/>
      <c r="Q13" s="14"/>
      <c r="R13" s="14"/>
      <c r="S13" s="113"/>
    </row>
    <row r="14" spans="1:135" x14ac:dyDescent="0.25">
      <c r="C14" s="90">
        <v>40917</v>
      </c>
      <c r="D14" s="14">
        <v>9.0696247957297196</v>
      </c>
      <c r="E14" s="14">
        <f>'FX ECB'!O102/F14</f>
        <v>9.0696247957297231</v>
      </c>
      <c r="F14" s="14">
        <v>0.85626836644395399</v>
      </c>
      <c r="G14" s="14"/>
      <c r="H14" s="108">
        <f t="shared" si="0"/>
        <v>0.11025814435794888</v>
      </c>
      <c r="I14" s="113">
        <f t="shared" si="1"/>
        <v>0.85626836644395399</v>
      </c>
      <c r="J14" s="113">
        <f t="shared" si="2"/>
        <v>0.85626836744395396</v>
      </c>
      <c r="K14" s="113">
        <f>'FX ECB'!O102/J14</f>
        <v>9.0696247851376892</v>
      </c>
      <c r="L14" s="108">
        <v>65116.037391744539</v>
      </c>
      <c r="M14" s="108">
        <f>(SUM($D$6:$D$96)-D14+K14)/COUNT($D$6:$D$96)</f>
        <v>9.07751603722879</v>
      </c>
      <c r="N14" s="108">
        <f t="shared" si="6"/>
        <v>65116.037228790447</v>
      </c>
      <c r="O14" s="108">
        <f>N14*'FX ECB'!$N$187</f>
        <v>55849.619396734772</v>
      </c>
      <c r="P14" s="26">
        <f t="shared" si="3"/>
        <v>-1.3976471382193267E-4</v>
      </c>
      <c r="Q14" s="14">
        <f t="shared" si="4"/>
        <v>-139764.71382193267</v>
      </c>
      <c r="R14" s="14"/>
      <c r="S14" s="113">
        <v>-139764.96477790494</v>
      </c>
      <c r="T14" s="108">
        <f t="shared" si="5"/>
        <v>0.25095597226754762</v>
      </c>
    </row>
    <row r="15" spans="1:135" x14ac:dyDescent="0.25">
      <c r="C15" s="90">
        <v>40918</v>
      </c>
      <c r="D15" s="14">
        <v>9.0698731297652309</v>
      </c>
      <c r="E15" s="14">
        <f>'FX ECB'!O103/F15</f>
        <v>9.0698731297652309</v>
      </c>
      <c r="F15" s="14">
        <v>0.85627920763280496</v>
      </c>
      <c r="G15" s="14"/>
      <c r="H15" s="108">
        <f t="shared" si="0"/>
        <v>0.11025512547890341</v>
      </c>
      <c r="I15" s="113">
        <f t="shared" si="1"/>
        <v>0.85627920763280496</v>
      </c>
      <c r="J15" s="113">
        <f t="shared" si="2"/>
        <v>0.85627920863280493</v>
      </c>
      <c r="K15" s="113">
        <f>'FX ECB'!O103/J15</f>
        <v>9.0698731191730388</v>
      </c>
      <c r="L15" s="108">
        <v>65116.037391744539</v>
      </c>
      <c r="M15" s="108">
        <f>(SUM($D$6:$D$96)-D15+K15)/COUNT($D$6:$D$96)</f>
        <v>9.0775160372287882</v>
      </c>
      <c r="N15" s="108">
        <f t="shared" si="6"/>
        <v>65116.037228788671</v>
      </c>
      <c r="O15" s="108">
        <f>N15*'FX ECB'!$N$187</f>
        <v>55849.619396733251</v>
      </c>
      <c r="P15" s="26">
        <f t="shared" si="3"/>
        <v>-1.3976623449707404E-4</v>
      </c>
      <c r="Q15" s="14">
        <f t="shared" si="4"/>
        <v>-139766.23449707404</v>
      </c>
      <c r="R15" s="14"/>
      <c r="S15" s="113">
        <v>-139767.02207523547</v>
      </c>
      <c r="T15" s="108">
        <f t="shared" si="5"/>
        <v>0.78757816142751835</v>
      </c>
    </row>
    <row r="16" spans="1:135" x14ac:dyDescent="0.25">
      <c r="C16" s="90">
        <v>40919</v>
      </c>
      <c r="D16" s="14">
        <v>9.0701212584630593</v>
      </c>
      <c r="E16" s="14">
        <f>'FX ECB'!O104/F16</f>
        <v>9.0701212584630539</v>
      </c>
      <c r="F16" s="14">
        <v>0.856290065150354</v>
      </c>
      <c r="G16" s="14"/>
      <c r="H16" s="108">
        <f t="shared" si="0"/>
        <v>0.11025210926115567</v>
      </c>
      <c r="I16" s="113">
        <f t="shared" si="1"/>
        <v>0.856290065150354</v>
      </c>
      <c r="J16" s="113">
        <f t="shared" si="2"/>
        <v>0.85629006615035397</v>
      </c>
      <c r="K16" s="113">
        <f>'FX ECB'!O104/J16</f>
        <v>9.0701212478707092</v>
      </c>
      <c r="L16" s="108">
        <v>65116.037391744539</v>
      </c>
      <c r="M16" s="108">
        <f>(SUM($D$6:$D$96)-D16+K16)/COUNT($D$6:$D$96)</f>
        <v>9.0775160372287864</v>
      </c>
      <c r="N16" s="108">
        <f t="shared" si="6"/>
        <v>65116.037228786896</v>
      </c>
      <c r="O16" s="108">
        <f>N16*'FX ECB'!$N$187</f>
        <v>55849.61939673173</v>
      </c>
      <c r="P16" s="26">
        <f t="shared" si="3"/>
        <v>-1.397677551722154E-4</v>
      </c>
      <c r="Q16" s="14">
        <f t="shared" si="4"/>
        <v>-139767.7551722154</v>
      </c>
      <c r="R16" s="14"/>
      <c r="S16" s="113">
        <v>-139769.07349097988</v>
      </c>
      <c r="T16" s="108">
        <f t="shared" si="5"/>
        <v>1.3183187644754071</v>
      </c>
    </row>
    <row r="17" spans="3:20" x14ac:dyDescent="0.25">
      <c r="C17" s="90">
        <v>40920</v>
      </c>
      <c r="D17" s="14">
        <v>9.07036911315463</v>
      </c>
      <c r="E17" s="14">
        <f>'FX ECB'!O105/F17</f>
        <v>9.0703691131546353</v>
      </c>
      <c r="F17" s="14">
        <v>0.85630094615814401</v>
      </c>
      <c r="G17" s="14"/>
      <c r="H17" s="108">
        <f t="shared" si="0"/>
        <v>0.11024909653893951</v>
      </c>
      <c r="I17" s="113">
        <f t="shared" si="1"/>
        <v>0.85630094615814401</v>
      </c>
      <c r="J17" s="113">
        <f t="shared" si="2"/>
        <v>0.85630094715814398</v>
      </c>
      <c r="K17" s="113">
        <f>'FX ECB'!O105/J17</f>
        <v>9.0703691025621342</v>
      </c>
      <c r="L17" s="108">
        <v>65116.037391744539</v>
      </c>
      <c r="M17" s="108">
        <f>(SUM($D$6:$D$96)-D17+K17)/COUNT($D$6:$D$96)</f>
        <v>9.0775160372287846</v>
      </c>
      <c r="N17" s="108">
        <f t="shared" si="6"/>
        <v>65116.037228785121</v>
      </c>
      <c r="O17" s="108">
        <f>N17*'FX ECB'!$N$187</f>
        <v>55849.619396730202</v>
      </c>
      <c r="P17" s="26">
        <f t="shared" si="3"/>
        <v>-1.3976928312331438E-4</v>
      </c>
      <c r="Q17" s="14">
        <f t="shared" si="4"/>
        <v>-139769.28312331438</v>
      </c>
      <c r="R17" s="14"/>
      <c r="S17" s="113">
        <v>-139771.11679813123</v>
      </c>
      <c r="T17" s="108">
        <f t="shared" si="5"/>
        <v>1.8336748168512713</v>
      </c>
    </row>
    <row r="18" spans="3:20" x14ac:dyDescent="0.25">
      <c r="C18" s="90">
        <v>40921</v>
      </c>
      <c r="D18" s="14">
        <v>9.0706166232491796</v>
      </c>
      <c r="E18" s="14">
        <f>'FX ECB'!O106/F18</f>
        <v>9.0706166232491796</v>
      </c>
      <c r="F18" s="14">
        <v>0.85631185801281495</v>
      </c>
      <c r="G18" s="14"/>
      <c r="H18" s="108">
        <f t="shared" si="0"/>
        <v>0.11024608816966962</v>
      </c>
      <c r="I18" s="113">
        <f t="shared" si="1"/>
        <v>0.85631185801281495</v>
      </c>
      <c r="J18" s="113">
        <f t="shared" si="2"/>
        <v>0.85631185901281492</v>
      </c>
      <c r="K18" s="113">
        <f>'FX ECB'!O106/J18</f>
        <v>9.070616612656524</v>
      </c>
      <c r="L18" s="108">
        <v>65116.037391744539</v>
      </c>
      <c r="M18" s="108">
        <f>(SUM($D$6:$D$96)-D18+K18)/COUNT($D$6:$D$96)</f>
        <v>9.0775160372287811</v>
      </c>
      <c r="N18" s="108">
        <f t="shared" si="6"/>
        <v>65116.037228781563</v>
      </c>
      <c r="O18" s="108">
        <f>N18*'FX ECB'!$N$187</f>
        <v>55849.619396727154</v>
      </c>
      <c r="P18" s="26">
        <f t="shared" si="3"/>
        <v>-1.3977233174955472E-4</v>
      </c>
      <c r="Q18" s="14">
        <f t="shared" si="4"/>
        <v>-139772.33174955472</v>
      </c>
      <c r="R18" s="14"/>
      <c r="S18" s="113">
        <v>-139773.14970826457</v>
      </c>
      <c r="T18" s="108">
        <f t="shared" si="5"/>
        <v>0.81795870984205976</v>
      </c>
    </row>
    <row r="19" spans="3:20" x14ac:dyDescent="0.25">
      <c r="C19" s="90">
        <v>40922</v>
      </c>
      <c r="D19" s="14" t="s">
        <v>129</v>
      </c>
      <c r="E19" s="14"/>
      <c r="F19" s="14" t="s">
        <v>129</v>
      </c>
      <c r="G19" s="14"/>
      <c r="H19" s="108" t="str">
        <f t="shared" si="0"/>
        <v/>
      </c>
      <c r="I19" s="113" t="str">
        <f t="shared" si="1"/>
        <v/>
      </c>
      <c r="J19" s="113" t="str">
        <f t="shared" si="2"/>
        <v/>
      </c>
      <c r="K19" s="113"/>
      <c r="L19" s="108">
        <v>65116.037391744539</v>
      </c>
      <c r="P19" s="26"/>
      <c r="Q19" s="14"/>
      <c r="R19" s="14"/>
      <c r="S19" s="113"/>
    </row>
    <row r="20" spans="3:20" x14ac:dyDescent="0.25">
      <c r="C20" s="90">
        <v>40923</v>
      </c>
      <c r="D20" s="14" t="s">
        <v>129</v>
      </c>
      <c r="E20" s="14"/>
      <c r="F20" s="14" t="s">
        <v>129</v>
      </c>
      <c r="G20" s="14"/>
      <c r="H20" s="108" t="str">
        <f t="shared" si="0"/>
        <v/>
      </c>
      <c r="I20" s="113" t="str">
        <f t="shared" si="1"/>
        <v/>
      </c>
      <c r="J20" s="113" t="str">
        <f t="shared" si="2"/>
        <v/>
      </c>
      <c r="K20" s="113"/>
      <c r="L20" s="108">
        <v>65116.037391744539</v>
      </c>
      <c r="P20" s="26"/>
      <c r="Q20" s="14"/>
      <c r="R20" s="14"/>
      <c r="S20" s="113"/>
    </row>
    <row r="21" spans="3:20" x14ac:dyDescent="0.25">
      <c r="C21" s="90">
        <v>40924</v>
      </c>
      <c r="D21" s="14">
        <v>9.0713563499538701</v>
      </c>
      <c r="E21" s="14">
        <f>'FX ECB'!O109/F21</f>
        <v>9.0713563499538719</v>
      </c>
      <c r="F21" s="14">
        <v>0.85634485538615301</v>
      </c>
      <c r="G21" s="14"/>
      <c r="H21" s="108">
        <f t="shared" si="0"/>
        <v>0.11023709811654409</v>
      </c>
      <c r="I21" s="113">
        <f t="shared" si="1"/>
        <v>0.85634485538615301</v>
      </c>
      <c r="J21" s="113">
        <f t="shared" si="2"/>
        <v>0.85634485638615299</v>
      </c>
      <c r="K21" s="113">
        <f>'FX ECB'!O109/J21</f>
        <v>9.0713563393607615</v>
      </c>
      <c r="L21" s="108">
        <v>65116.037391744539</v>
      </c>
      <c r="M21" s="108">
        <f>(SUM($D$6:$D$96)-D21+K21)/COUNT($D$6:$D$96)</f>
        <v>9.077516037228774</v>
      </c>
      <c r="N21" s="108">
        <f t="shared" si="6"/>
        <v>65116.037228774461</v>
      </c>
      <c r="O21" s="108">
        <f>N21*'FX ECB'!$N$187</f>
        <v>55849.619396721064</v>
      </c>
      <c r="P21" s="26">
        <f t="shared" si="3"/>
        <v>-1.397784217260778E-4</v>
      </c>
      <c r="Q21" s="14">
        <f t="shared" si="4"/>
        <v>-139778.4217260778</v>
      </c>
      <c r="R21" s="14"/>
      <c r="S21" s="113">
        <v>-139779.16219334237</v>
      </c>
      <c r="T21" s="108">
        <f t="shared" si="5"/>
        <v>0.74046726457891054</v>
      </c>
    </row>
    <row r="22" spans="3:20" x14ac:dyDescent="0.25">
      <c r="C22" s="90">
        <v>40925</v>
      </c>
      <c r="D22" s="14">
        <v>9.0716017355195202</v>
      </c>
      <c r="E22" s="14">
        <f>'FX ECB'!O110/F22</f>
        <v>9.0716017355195131</v>
      </c>
      <c r="F22" s="14">
        <v>0.85635596840440897</v>
      </c>
      <c r="G22" s="14"/>
      <c r="H22" s="108">
        <f t="shared" si="0"/>
        <v>0.11023411621836716</v>
      </c>
      <c r="I22" s="113">
        <f t="shared" si="1"/>
        <v>0.85635596840440897</v>
      </c>
      <c r="J22" s="113">
        <f t="shared" si="2"/>
        <v>0.85635596940440895</v>
      </c>
      <c r="K22" s="113">
        <f>'FX ECB'!O110/J22</f>
        <v>9.0716017249262535</v>
      </c>
      <c r="L22" s="108">
        <v>65116.037391744539</v>
      </c>
      <c r="M22" s="108">
        <f>(SUM($D$6:$D$96)-D22+K22)/COUNT($D$6:$D$96)</f>
        <v>9.0775160372287722</v>
      </c>
      <c r="N22" s="108">
        <f t="shared" si="6"/>
        <v>65116.037228772686</v>
      </c>
      <c r="O22" s="108">
        <f>N22*'FX ECB'!$N$187</f>
        <v>55849.619396719536</v>
      </c>
      <c r="P22" s="26">
        <f t="shared" si="3"/>
        <v>-1.3977994967717677E-4</v>
      </c>
      <c r="Q22" s="14">
        <f t="shared" si="4"/>
        <v>-139779.94967717677</v>
      </c>
      <c r="R22" s="14"/>
      <c r="S22" s="113">
        <v>-139781.1293250912</v>
      </c>
      <c r="T22" s="108">
        <f t="shared" si="5"/>
        <v>1.1796479144250043</v>
      </c>
    </row>
    <row r="23" spans="3:20" x14ac:dyDescent="0.25">
      <c r="C23" s="90">
        <v>40926</v>
      </c>
      <c r="D23" s="14">
        <v>9.0718463931738107</v>
      </c>
      <c r="E23" s="14">
        <f>'FX ECB'!O111/F23</f>
        <v>9.0718463931738</v>
      </c>
      <c r="F23" s="14">
        <v>0.856367152219769</v>
      </c>
      <c r="G23" s="14"/>
      <c r="H23" s="108">
        <f t="shared" si="0"/>
        <v>0.11023114332628677</v>
      </c>
      <c r="I23" s="113">
        <f t="shared" si="1"/>
        <v>0.856367152219769</v>
      </c>
      <c r="J23" s="113">
        <f t="shared" si="2"/>
        <v>0.85636715321976897</v>
      </c>
      <c r="K23" s="113">
        <f>'FX ECB'!O111/J23</f>
        <v>9.071846382580393</v>
      </c>
      <c r="L23" s="108">
        <v>65116.037391744539</v>
      </c>
      <c r="M23" s="108">
        <f>(SUM($D$6:$D$96)-D23+K23)/COUNT($D$6:$D$96)</f>
        <v>9.0775160372287687</v>
      </c>
      <c r="N23" s="108">
        <f t="shared" si="6"/>
        <v>65116.037228769128</v>
      </c>
      <c r="O23" s="108">
        <f>N23*'FX ECB'!$N$187</f>
        <v>55849.619396716487</v>
      </c>
      <c r="P23" s="26">
        <f t="shared" si="3"/>
        <v>-1.3978299830341712E-4</v>
      </c>
      <c r="Q23" s="14">
        <f t="shared" si="4"/>
        <v>-139782.99830341712</v>
      </c>
      <c r="R23" s="14"/>
      <c r="S23" s="113">
        <v>-139783.07363373131</v>
      </c>
      <c r="T23" s="108">
        <f t="shared" si="5"/>
        <v>7.5330314197344705E-2</v>
      </c>
    </row>
    <row r="24" spans="3:20" x14ac:dyDescent="0.25">
      <c r="C24" s="90">
        <v>40927</v>
      </c>
      <c r="D24" s="14">
        <v>9.0720902399742496</v>
      </c>
      <c r="E24" s="14">
        <f>'FX ECB'!O112/F24</f>
        <v>9.0720902399742407</v>
      </c>
      <c r="F24" s="14">
        <v>0.85637841547417404</v>
      </c>
      <c r="G24" s="14"/>
      <c r="H24" s="108">
        <f t="shared" si="0"/>
        <v>0.11022818044663084</v>
      </c>
      <c r="I24" s="113">
        <f t="shared" si="1"/>
        <v>0.85637841547417404</v>
      </c>
      <c r="J24" s="113">
        <f t="shared" si="2"/>
        <v>0.85637841647417401</v>
      </c>
      <c r="K24" s="113">
        <f>'FX ECB'!O112/J24</f>
        <v>9.072090229380688</v>
      </c>
      <c r="L24" s="108">
        <v>65116.037391744539</v>
      </c>
      <c r="M24" s="108">
        <f>(SUM($D$6:$D$96)-D24+K24)/COUNT($D$6:$D$96)</f>
        <v>9.0775160372287669</v>
      </c>
      <c r="N24" s="108">
        <f t="shared" si="6"/>
        <v>65116.037228767353</v>
      </c>
      <c r="O24" s="108">
        <f>N24*'FX ECB'!$N$187</f>
        <v>55849.619396714967</v>
      </c>
      <c r="P24" s="26">
        <f t="shared" si="3"/>
        <v>-1.3978451897855848E-4</v>
      </c>
      <c r="Q24" s="14">
        <f t="shared" si="4"/>
        <v>-139784.51897855848</v>
      </c>
      <c r="R24" s="14"/>
      <c r="S24" s="113">
        <v>-139784.99243106932</v>
      </c>
      <c r="T24" s="108">
        <f t="shared" si="5"/>
        <v>0.47345251083606854</v>
      </c>
    </row>
    <row r="25" spans="3:20" x14ac:dyDescent="0.25">
      <c r="C25" s="90">
        <v>40928</v>
      </c>
      <c r="D25" s="14">
        <v>9.072333190897</v>
      </c>
      <c r="E25" s="14">
        <f>'FX ECB'!O113/F25</f>
        <v>9.0723331908969982</v>
      </c>
      <c r="F25" s="14">
        <v>0.85638976702570602</v>
      </c>
      <c r="G25" s="14"/>
      <c r="H25" s="108">
        <f t="shared" si="0"/>
        <v>0.11022522861080325</v>
      </c>
      <c r="I25" s="113">
        <f t="shared" si="1"/>
        <v>0.85638976702570602</v>
      </c>
      <c r="J25" s="113">
        <f t="shared" si="2"/>
        <v>0.85638976802570599</v>
      </c>
      <c r="K25" s="113">
        <f>'FX ECB'!O113/J25</f>
        <v>9.0723331803033016</v>
      </c>
      <c r="L25" s="108">
        <v>65116.037391744539</v>
      </c>
      <c r="M25" s="108">
        <f>(SUM($D$6:$D$96)-D25+K25)/COUNT($D$6:$D$96)</f>
        <v>9.0775160372287651</v>
      </c>
      <c r="N25" s="108">
        <f t="shared" si="6"/>
        <v>65116.037228765577</v>
      </c>
      <c r="O25" s="108">
        <f>N25*'FX ECB'!$N$187</f>
        <v>55849.619396713439</v>
      </c>
      <c r="P25" s="26">
        <f t="shared" si="3"/>
        <v>-1.3978604692965746E-4</v>
      </c>
      <c r="Q25" s="14">
        <f t="shared" si="4"/>
        <v>-139786.04692965746</v>
      </c>
      <c r="R25" s="14"/>
      <c r="S25" s="113">
        <v>-139786.8829616388</v>
      </c>
      <c r="T25" s="108">
        <f t="shared" si="5"/>
        <v>0.83603198133641854</v>
      </c>
    </row>
    <row r="26" spans="3:20" x14ac:dyDescent="0.25">
      <c r="C26" s="90">
        <v>40929</v>
      </c>
      <c r="D26" s="14" t="s">
        <v>129</v>
      </c>
      <c r="E26" s="14"/>
      <c r="F26" s="14" t="s">
        <v>129</v>
      </c>
      <c r="G26" s="14"/>
      <c r="H26" s="108" t="str">
        <f t="shared" si="0"/>
        <v/>
      </c>
      <c r="I26" s="113" t="str">
        <f t="shared" si="1"/>
        <v/>
      </c>
      <c r="J26" s="113" t="str">
        <f t="shared" si="2"/>
        <v/>
      </c>
      <c r="K26" s="113"/>
      <c r="L26" s="108">
        <v>65116.037391744539</v>
      </c>
      <c r="P26" s="26"/>
      <c r="Q26" s="14"/>
      <c r="R26" s="14"/>
      <c r="S26" s="113"/>
    </row>
    <row r="27" spans="3:20" x14ac:dyDescent="0.25">
      <c r="C27" s="90">
        <v>40930</v>
      </c>
      <c r="D27" s="14" t="s">
        <v>129</v>
      </c>
      <c r="E27" s="14"/>
      <c r="F27" s="14" t="s">
        <v>129</v>
      </c>
      <c r="G27" s="14"/>
      <c r="H27" s="108" t="str">
        <f t="shared" si="0"/>
        <v/>
      </c>
      <c r="I27" s="113" t="str">
        <f t="shared" si="1"/>
        <v/>
      </c>
      <c r="J27" s="113" t="str">
        <f t="shared" si="2"/>
        <v/>
      </c>
      <c r="K27" s="113"/>
      <c r="L27" s="108">
        <v>65116.037391744539</v>
      </c>
      <c r="P27" s="26"/>
      <c r="Q27" s="14"/>
      <c r="R27" s="14"/>
      <c r="S27" s="113"/>
    </row>
    <row r="28" spans="3:20" x14ac:dyDescent="0.25">
      <c r="C28" s="90">
        <v>40931</v>
      </c>
      <c r="D28" s="14">
        <v>9.0730557847438291</v>
      </c>
      <c r="E28" s="14">
        <f>'FX ECB'!O116/F28</f>
        <v>9.0730557847438185</v>
      </c>
      <c r="F28" s="14">
        <v>0.85642444351281699</v>
      </c>
      <c r="G28" s="14"/>
      <c r="H28" s="108">
        <f t="shared" si="0"/>
        <v>0.11021645008305592</v>
      </c>
      <c r="I28" s="113">
        <f t="shared" si="1"/>
        <v>0.85642444351281699</v>
      </c>
      <c r="J28" s="113">
        <f t="shared" si="2"/>
        <v>0.85642444451281696</v>
      </c>
      <c r="K28" s="113"/>
      <c r="L28" s="108">
        <v>65116.037391744539</v>
      </c>
      <c r="M28" s="108">
        <f>(SUM($D$6:$D$96)-D28+K28)/COUNT($D$6:$D$96)</f>
        <v>8.9379305637803004</v>
      </c>
      <c r="N28" s="108">
        <f t="shared" si="6"/>
        <v>-74469.436219699142</v>
      </c>
      <c r="O28" s="108">
        <f>N28*'FX ECB'!$N$187</f>
        <v>-63871.971430729354</v>
      </c>
      <c r="P28" s="26">
        <f t="shared" si="3"/>
        <v>-119721.59096722884</v>
      </c>
      <c r="Q28" s="14">
        <f t="shared" si="4"/>
        <v>-119721590967228.83</v>
      </c>
      <c r="R28" s="14"/>
      <c r="S28" s="113">
        <v>-139792.35631828042</v>
      </c>
      <c r="T28" s="108">
        <f t="shared" si="5"/>
        <v>-119721590827436.47</v>
      </c>
    </row>
    <row r="29" spans="3:20" x14ac:dyDescent="0.25">
      <c r="C29" s="90">
        <v>40932</v>
      </c>
      <c r="D29" s="14">
        <v>9.0732942574509305</v>
      </c>
      <c r="E29" s="14">
        <f>'FX ECB'!O117/F29</f>
        <v>9.0732942574509323</v>
      </c>
      <c r="F29" s="14">
        <v>0.85643624145683594</v>
      </c>
      <c r="G29" s="14"/>
      <c r="H29" s="108">
        <f t="shared" si="0"/>
        <v>0.11021355327242985</v>
      </c>
      <c r="I29" s="113">
        <f t="shared" si="1"/>
        <v>0.85643624145683594</v>
      </c>
      <c r="J29" s="113">
        <f t="shared" si="2"/>
        <v>0.85643624245683592</v>
      </c>
      <c r="K29" s="113">
        <f>'FX ECB'!O117/J29</f>
        <v>9.0732942468566904</v>
      </c>
      <c r="L29" s="108">
        <v>65116.037391744539</v>
      </c>
      <c r="M29" s="108">
        <f>(SUM($D$6:$D$96)-D29+K29)/COUNT($D$6:$D$96)</f>
        <v>9.0775160372287562</v>
      </c>
      <c r="N29" s="108">
        <f t="shared" si="6"/>
        <v>65116.037228756693</v>
      </c>
      <c r="O29" s="108">
        <f>N29*'FX ECB'!$N$187</f>
        <v>55849.619396705821</v>
      </c>
      <c r="P29" s="26">
        <f t="shared" si="3"/>
        <v>-1.3979366485727951E-4</v>
      </c>
      <c r="Q29" s="14">
        <f t="shared" si="4"/>
        <v>-139793.66485727951</v>
      </c>
      <c r="R29" s="14"/>
      <c r="S29" s="113">
        <v>-139794.10478916904</v>
      </c>
      <c r="T29" s="108">
        <f t="shared" si="5"/>
        <v>0.43993188953027129</v>
      </c>
    </row>
    <row r="30" spans="3:20" x14ac:dyDescent="0.25">
      <c r="C30" s="90">
        <v>40933</v>
      </c>
      <c r="D30" s="14">
        <v>9.0735313756743103</v>
      </c>
      <c r="E30" s="14">
        <f>'FX ECB'!O118/F30</f>
        <v>9.0735313756743086</v>
      </c>
      <c r="F30" s="14">
        <v>0.85644817546172303</v>
      </c>
      <c r="G30" s="14"/>
      <c r="H30" s="108">
        <f t="shared" si="0"/>
        <v>0.1102106730661615</v>
      </c>
      <c r="I30" s="113">
        <f t="shared" si="1"/>
        <v>0.85644817546172303</v>
      </c>
      <c r="J30" s="113">
        <f t="shared" si="2"/>
        <v>0.856448176461723</v>
      </c>
      <c r="K30" s="113">
        <f>'FX ECB'!O118/J30</f>
        <v>9.073531365079937</v>
      </c>
      <c r="L30" s="108">
        <v>65116.037391744539</v>
      </c>
      <c r="M30" s="108">
        <f>(SUM($D$6:$D$96)-D30+K30)/COUNT($D$6:$D$96)</f>
        <v>9.0775160372287544</v>
      </c>
      <c r="N30" s="108">
        <f t="shared" si="6"/>
        <v>65116.037228754918</v>
      </c>
      <c r="O30" s="108">
        <f>N30*'FX ECB'!$N$187</f>
        <v>55849.6193967043</v>
      </c>
      <c r="P30" s="26">
        <f t="shared" si="3"/>
        <v>-1.3979518553242087E-4</v>
      </c>
      <c r="Q30" s="14">
        <f t="shared" si="4"/>
        <v>-139795.18553242087</v>
      </c>
      <c r="R30" s="14"/>
      <c r="S30" s="113">
        <v>-139795.81013449962</v>
      </c>
      <c r="T30" s="108">
        <f t="shared" si="5"/>
        <v>0.62460207875119522</v>
      </c>
    </row>
    <row r="31" spans="3:20" x14ac:dyDescent="0.25">
      <c r="C31" s="90">
        <v>40934</v>
      </c>
      <c r="D31" s="14">
        <v>9.0737670408855493</v>
      </c>
      <c r="E31" s="14">
        <f>'FX ECB'!O119/F31</f>
        <v>9.0737670408855493</v>
      </c>
      <c r="F31" s="14">
        <v>0.85646025579706997</v>
      </c>
      <c r="G31" s="14"/>
      <c r="H31" s="108">
        <f t="shared" si="0"/>
        <v>0.11020781065836197</v>
      </c>
      <c r="I31" s="113">
        <f t="shared" si="1"/>
        <v>0.85646025579706997</v>
      </c>
      <c r="J31" s="113">
        <f t="shared" si="2"/>
        <v>0.85646025679706994</v>
      </c>
      <c r="K31" s="113">
        <f>'FX ECB'!O119/J31</f>
        <v>9.0737670302910516</v>
      </c>
      <c r="L31" s="108">
        <v>65116.037391744539</v>
      </c>
      <c r="M31" s="108">
        <f>(SUM($D$6:$D$96)-D31+K31)/COUNT($D$6:$D$96)</f>
        <v>9.0775160372287527</v>
      </c>
      <c r="N31" s="108">
        <f t="shared" si="6"/>
        <v>65116.037228753143</v>
      </c>
      <c r="O31" s="108">
        <f>N31*'FX ECB'!$N$187</f>
        <v>55849.619396702779</v>
      </c>
      <c r="P31" s="26">
        <f t="shared" si="3"/>
        <v>-1.3979670620756224E-4</v>
      </c>
      <c r="Q31" s="14">
        <f t="shared" si="4"/>
        <v>-139796.70620756224</v>
      </c>
      <c r="R31" s="14"/>
      <c r="S31" s="113">
        <v>-139797.46916098159</v>
      </c>
      <c r="T31" s="108">
        <f t="shared" si="5"/>
        <v>0.76295341935474426</v>
      </c>
    </row>
    <row r="32" spans="3:20" x14ac:dyDescent="0.25">
      <c r="C32" s="90">
        <v>40935</v>
      </c>
      <c r="D32" s="14">
        <v>9.0740011522504904</v>
      </c>
      <c r="E32" s="14">
        <f>'FX ECB'!O120/F32</f>
        <v>9.0740011522504851</v>
      </c>
      <c r="F32" s="14">
        <v>0.85647249296474803</v>
      </c>
      <c r="G32" s="14"/>
      <c r="H32" s="108">
        <f t="shared" si="0"/>
        <v>0.11020496727091386</v>
      </c>
      <c r="I32" s="113">
        <f t="shared" si="1"/>
        <v>0.85647249296474803</v>
      </c>
      <c r="J32" s="113">
        <f t="shared" si="2"/>
        <v>0.85647249396474801</v>
      </c>
      <c r="K32" s="113">
        <f>'FX ECB'!O120/J32</f>
        <v>9.0740011416558648</v>
      </c>
      <c r="L32" s="108">
        <v>65116.037391744539</v>
      </c>
      <c r="M32" s="108">
        <f>(SUM($D$6:$D$96)-D32+K32)/COUNT($D$6:$D$96)</f>
        <v>9.0775160372287509</v>
      </c>
      <c r="N32" s="108">
        <f t="shared" si="6"/>
        <v>65116.037228751367</v>
      </c>
      <c r="O32" s="108">
        <f>N32*'FX ECB'!$N$187</f>
        <v>55849.619396701251</v>
      </c>
      <c r="P32" s="26">
        <f t="shared" si="3"/>
        <v>-1.3979823415866122E-4</v>
      </c>
      <c r="Q32" s="14">
        <f t="shared" si="4"/>
        <v>-139798.23415866122</v>
      </c>
      <c r="R32" s="14"/>
      <c r="S32" s="113">
        <v>-139799.07860203349</v>
      </c>
      <c r="T32" s="108">
        <f t="shared" si="5"/>
        <v>0.84444337227614596</v>
      </c>
    </row>
    <row r="33" spans="3:20" x14ac:dyDescent="0.25">
      <c r="C33" s="90">
        <v>40936</v>
      </c>
      <c r="D33" s="14" t="s">
        <v>129</v>
      </c>
      <c r="E33" s="14"/>
      <c r="F33" s="14" t="s">
        <v>129</v>
      </c>
      <c r="G33" s="14"/>
      <c r="H33" s="108" t="str">
        <f t="shared" si="0"/>
        <v/>
      </c>
      <c r="I33" s="113" t="str">
        <f t="shared" si="1"/>
        <v/>
      </c>
      <c r="J33" s="113" t="str">
        <f t="shared" si="2"/>
        <v/>
      </c>
      <c r="K33" s="113"/>
      <c r="L33" s="108">
        <v>65116.037391744539</v>
      </c>
      <c r="P33" s="26"/>
      <c r="Q33" s="14"/>
      <c r="R33" s="14"/>
      <c r="S33" s="113"/>
    </row>
    <row r="34" spans="3:20" x14ac:dyDescent="0.25">
      <c r="C34" s="90">
        <v>40937</v>
      </c>
      <c r="D34" s="14" t="s">
        <v>129</v>
      </c>
      <c r="E34" s="14"/>
      <c r="F34" s="14" t="s">
        <v>129</v>
      </c>
      <c r="G34" s="14"/>
      <c r="H34" s="108" t="str">
        <f t="shared" si="0"/>
        <v/>
      </c>
      <c r="I34" s="113" t="str">
        <f t="shared" si="1"/>
        <v/>
      </c>
      <c r="J34" s="113" t="str">
        <f t="shared" si="2"/>
        <v/>
      </c>
      <c r="K34" s="113"/>
      <c r="L34" s="108">
        <v>65116.037391744539</v>
      </c>
      <c r="P34" s="26"/>
      <c r="Q34" s="14"/>
      <c r="R34" s="14"/>
      <c r="S34" s="113"/>
    </row>
    <row r="35" spans="3:20" x14ac:dyDescent="0.25">
      <c r="C35" s="90">
        <v>40938</v>
      </c>
      <c r="D35" s="14">
        <v>9.0746931181102894</v>
      </c>
      <c r="E35" s="14">
        <f>'FX ECB'!O123/F35</f>
        <v>9.0746931181102912</v>
      </c>
      <c r="F35" s="14">
        <v>0.85651025428191396</v>
      </c>
      <c r="G35" s="14"/>
      <c r="H35" s="108">
        <f t="shared" si="0"/>
        <v>0.11019656389308728</v>
      </c>
      <c r="I35" s="113">
        <f t="shared" si="1"/>
        <v>0.85651025428191396</v>
      </c>
      <c r="J35" s="113">
        <f t="shared" si="2"/>
        <v>0.85651025528191393</v>
      </c>
      <c r="K35" s="113">
        <f>'FX ECB'!O123/J35</f>
        <v>9.0746931075153299</v>
      </c>
      <c r="L35" s="108">
        <v>65116.037391744539</v>
      </c>
      <c r="M35" s="108">
        <f>(SUM($D$6:$D$96)-D35+K35)/COUNT($D$6:$D$96)</f>
        <v>9.0775160372287456</v>
      </c>
      <c r="N35" s="108">
        <f t="shared" si="6"/>
        <v>65116.037228746034</v>
      </c>
      <c r="O35" s="108">
        <f>N35*'FX ECB'!$N$187</f>
        <v>55849.619396696682</v>
      </c>
      <c r="P35" s="26">
        <f t="shared" si="3"/>
        <v>-1.3980280346004292E-4</v>
      </c>
      <c r="Q35" s="14">
        <f t="shared" si="4"/>
        <v>-139802.80346004292</v>
      </c>
      <c r="R35" s="14"/>
      <c r="S35" s="113">
        <v>-139803.57556160016</v>
      </c>
      <c r="T35" s="108">
        <f t="shared" si="5"/>
        <v>0.7721015572315082</v>
      </c>
    </row>
    <row r="36" spans="3:20" x14ac:dyDescent="0.25">
      <c r="C36" s="90">
        <v>40939</v>
      </c>
      <c r="D36" s="14">
        <v>9.0749199773297704</v>
      </c>
      <c r="E36" s="14">
        <f>'FX ECB'!O124/F36</f>
        <v>9.0749199773297669</v>
      </c>
      <c r="F36" s="14">
        <v>0.85652322675164305</v>
      </c>
      <c r="G36" s="14"/>
      <c r="H36" s="108">
        <f t="shared" si="0"/>
        <v>0.11019380914631963</v>
      </c>
      <c r="I36" s="113">
        <f t="shared" si="1"/>
        <v>0.85652322675164305</v>
      </c>
      <c r="J36" s="113">
        <f t="shared" si="2"/>
        <v>0.85652322775164302</v>
      </c>
      <c r="K36" s="113">
        <f>'FX ECB'!O124/J36</f>
        <v>9.0749199667347025</v>
      </c>
      <c r="L36" s="108">
        <v>65116.037391744539</v>
      </c>
      <c r="M36" s="108">
        <f>(SUM($D$6:$D$96)-D36+K36)/COUNT($D$6:$D$96)</f>
        <v>9.0775160372287438</v>
      </c>
      <c r="N36" s="108">
        <f t="shared" si="6"/>
        <v>65116.037228744259</v>
      </c>
      <c r="O36" s="108">
        <f>N36*'FX ECB'!$N$187</f>
        <v>55849.619396695154</v>
      </c>
      <c r="P36" s="26">
        <f t="shared" si="3"/>
        <v>-1.398043314111419E-4</v>
      </c>
      <c r="Q36" s="14">
        <f t="shared" si="4"/>
        <v>-139804.3314111419</v>
      </c>
      <c r="R36" s="14"/>
      <c r="S36" s="113">
        <v>-139804.9530785417</v>
      </c>
      <c r="T36" s="108">
        <f t="shared" si="5"/>
        <v>0.62166739979875274</v>
      </c>
    </row>
    <row r="37" spans="3:20" x14ac:dyDescent="0.25">
      <c r="C37" s="90">
        <v>40940</v>
      </c>
      <c r="D37" s="14">
        <v>9.0751448647392792</v>
      </c>
      <c r="E37" s="14">
        <f>'FX ECB'!O125/F37</f>
        <v>9.0751448647392809</v>
      </c>
      <c r="F37" s="14">
        <v>0.85653639968050199</v>
      </c>
      <c r="G37" s="14"/>
      <c r="H37" s="108">
        <f t="shared" si="0"/>
        <v>0.11019107847913447</v>
      </c>
      <c r="I37" s="113">
        <f t="shared" si="1"/>
        <v>0.85653639968050199</v>
      </c>
      <c r="J37" s="113">
        <f t="shared" si="2"/>
        <v>0.85653640068050196</v>
      </c>
      <c r="K37" s="113">
        <f>'FX ECB'!O125/J37</f>
        <v>9.0751448541441171</v>
      </c>
      <c r="L37" s="108">
        <v>65116.037391744539</v>
      </c>
      <c r="M37" s="108">
        <f>(SUM($D$6:$D$96)-D37+K37)/COUNT($D$6:$D$96)</f>
        <v>9.077516037228742</v>
      </c>
      <c r="N37" s="108">
        <f t="shared" si="6"/>
        <v>65116.037228742483</v>
      </c>
      <c r="O37" s="108">
        <f>N37*'FX ECB'!$N$187</f>
        <v>55849.619396693633</v>
      </c>
      <c r="P37" s="26">
        <f t="shared" si="3"/>
        <v>-1.3980585208628327E-4</v>
      </c>
      <c r="Q37" s="14">
        <f t="shared" si="4"/>
        <v>-139805.85208628327</v>
      </c>
      <c r="R37" s="14"/>
      <c r="S37" s="113">
        <v>-139806.2674577148</v>
      </c>
      <c r="T37" s="108">
        <f t="shared" si="5"/>
        <v>0.41537143153254874</v>
      </c>
    </row>
    <row r="38" spans="3:20" x14ac:dyDescent="0.25">
      <c r="C38" s="90">
        <v>40941</v>
      </c>
      <c r="D38" s="14">
        <v>9.0753677901033001</v>
      </c>
      <c r="E38" s="14">
        <f>'FX ECB'!O126/F38</f>
        <v>9.0753677901033019</v>
      </c>
      <c r="F38" s="14">
        <v>0.85654977216346595</v>
      </c>
      <c r="G38" s="14"/>
      <c r="H38" s="108">
        <f t="shared" si="0"/>
        <v>0.11018837176940655</v>
      </c>
      <c r="I38" s="113">
        <f t="shared" si="1"/>
        <v>0.85654977216346595</v>
      </c>
      <c r="J38" s="113">
        <f t="shared" si="2"/>
        <v>0.85654977316346592</v>
      </c>
      <c r="K38" s="113">
        <f>'FX ECB'!O126/J38</f>
        <v>9.0753677795080421</v>
      </c>
      <c r="L38" s="108">
        <v>65116.037391744539</v>
      </c>
      <c r="M38" s="108">
        <f>(SUM($D$6:$D$96)-D38+K38)/COUNT($D$6:$D$96)</f>
        <v>9.0775160372287402</v>
      </c>
      <c r="N38" s="108">
        <f t="shared" si="6"/>
        <v>65116.037228740708</v>
      </c>
      <c r="O38" s="108">
        <f>N38*'FX ECB'!$N$187</f>
        <v>55849.619396692113</v>
      </c>
      <c r="P38" s="26">
        <f t="shared" si="3"/>
        <v>-1.3980737276142463E-4</v>
      </c>
      <c r="Q38" s="14">
        <f t="shared" si="4"/>
        <v>-139807.37276142463</v>
      </c>
      <c r="R38" s="14"/>
      <c r="S38" s="113">
        <v>-139807.51899925288</v>
      </c>
      <c r="T38" s="108">
        <f t="shared" si="5"/>
        <v>0.14623782824492082</v>
      </c>
    </row>
    <row r="39" spans="3:20" x14ac:dyDescent="0.25">
      <c r="C39" s="90">
        <v>40942</v>
      </c>
      <c r="D39" s="14">
        <v>9.0755887632380006</v>
      </c>
      <c r="E39" s="14">
        <f>'FX ECB'!O127/F39</f>
        <v>9.0755887632379988</v>
      </c>
      <c r="F39" s="14">
        <v>0.85656334328611305</v>
      </c>
      <c r="G39" s="14"/>
      <c r="H39" s="108">
        <f t="shared" si="0"/>
        <v>0.11018568889443804</v>
      </c>
      <c r="I39" s="113">
        <f t="shared" si="1"/>
        <v>0.85656334328611305</v>
      </c>
      <c r="J39" s="113">
        <f t="shared" si="2"/>
        <v>0.85656334428611303</v>
      </c>
      <c r="K39" s="113">
        <f>'FX ECB'!O127/J39</f>
        <v>9.0755887526426484</v>
      </c>
      <c r="L39" s="108">
        <v>65116.037391744539</v>
      </c>
      <c r="M39" s="108">
        <f>(SUM($D$6:$D$96)-D39+K39)/COUNT($D$6:$D$96)</f>
        <v>9.0775160372287385</v>
      </c>
      <c r="N39" s="108">
        <f t="shared" si="6"/>
        <v>65116.037228738933</v>
      </c>
      <c r="O39" s="108">
        <f>N39*'FX ECB'!$N$187</f>
        <v>55849.619396690592</v>
      </c>
      <c r="P39" s="26">
        <f t="shared" si="3"/>
        <v>-1.39808893436566E-4</v>
      </c>
      <c r="Q39" s="14">
        <f t="shared" si="4"/>
        <v>-139808.893436566</v>
      </c>
      <c r="R39" s="14"/>
      <c r="S39" s="113">
        <v>-139808.70800569336</v>
      </c>
      <c r="T39" s="108">
        <f t="shared" si="5"/>
        <v>-0.18543087263242342</v>
      </c>
    </row>
    <row r="40" spans="3:20" x14ac:dyDescent="0.25">
      <c r="C40" s="90">
        <v>40943</v>
      </c>
      <c r="D40" s="14" t="s">
        <v>129</v>
      </c>
      <c r="E40" s="14"/>
      <c r="F40" s="14" t="s">
        <v>129</v>
      </c>
      <c r="G40" s="14"/>
      <c r="H40" s="108" t="str">
        <f t="shared" si="0"/>
        <v/>
      </c>
      <c r="I40" s="113" t="str">
        <f t="shared" si="1"/>
        <v/>
      </c>
      <c r="J40" s="113" t="str">
        <f t="shared" si="2"/>
        <v/>
      </c>
      <c r="K40" s="113"/>
      <c r="L40" s="108">
        <v>65116.037391744539</v>
      </c>
      <c r="P40" s="26"/>
      <c r="Q40" s="14"/>
      <c r="R40" s="14"/>
      <c r="S40" s="113"/>
    </row>
    <row r="41" spans="3:20" x14ac:dyDescent="0.25">
      <c r="C41" s="90">
        <v>40944</v>
      </c>
      <c r="D41" s="14" t="s">
        <v>129</v>
      </c>
      <c r="E41" s="14"/>
      <c r="F41" s="14" t="s">
        <v>129</v>
      </c>
      <c r="G41" s="14"/>
      <c r="H41" s="108" t="str">
        <f t="shared" si="0"/>
        <v/>
      </c>
      <c r="I41" s="113" t="str">
        <f t="shared" si="1"/>
        <v/>
      </c>
      <c r="J41" s="113" t="str">
        <f t="shared" si="2"/>
        <v/>
      </c>
      <c r="K41" s="113"/>
      <c r="L41" s="108">
        <v>65116.037391744539</v>
      </c>
      <c r="P41" s="26"/>
      <c r="Q41" s="14"/>
      <c r="R41" s="14"/>
      <c r="S41" s="113"/>
    </row>
    <row r="42" spans="3:20" x14ac:dyDescent="0.25">
      <c r="C42" s="90">
        <v>40945</v>
      </c>
      <c r="D42" s="14">
        <v>9.0762400714164606</v>
      </c>
      <c r="E42" s="14">
        <f>'FX ECB'!O130/F42</f>
        <v>9.0762400714164571</v>
      </c>
      <c r="F42" s="14">
        <v>0.85660523902391605</v>
      </c>
      <c r="G42" s="14"/>
      <c r="H42" s="108">
        <f t="shared" si="0"/>
        <v>0.11017778200350506</v>
      </c>
      <c r="I42" s="113">
        <f t="shared" si="1"/>
        <v>0.85660523902391605</v>
      </c>
      <c r="J42" s="113">
        <f t="shared" si="2"/>
        <v>0.85660524002391603</v>
      </c>
      <c r="K42" s="113">
        <f>'FX ECB'!O130/J42</f>
        <v>9.0762400608208651</v>
      </c>
      <c r="L42" s="108">
        <v>65116.037391744539</v>
      </c>
      <c r="M42" s="108">
        <f>(SUM($D$6:$D$96)-D42+K42)/COUNT($D$6:$D$96)</f>
        <v>9.0775160372287349</v>
      </c>
      <c r="N42" s="108">
        <f t="shared" si="6"/>
        <v>65116.037228735382</v>
      </c>
      <c r="O42" s="108">
        <f>N42*'FX ECB'!$N$187</f>
        <v>55849.619396687543</v>
      </c>
      <c r="P42" s="26">
        <f t="shared" si="3"/>
        <v>-1.3981194206280634E-4</v>
      </c>
      <c r="Q42" s="14">
        <f t="shared" si="4"/>
        <v>-139811.94206280634</v>
      </c>
      <c r="R42" s="14"/>
      <c r="S42" s="113">
        <v>-139811.90295522823</v>
      </c>
      <c r="T42" s="108">
        <f t="shared" si="5"/>
        <v>-3.9107578108087182E-2</v>
      </c>
    </row>
    <row r="43" spans="3:20" x14ac:dyDescent="0.25">
      <c r="C43" s="90">
        <v>40946</v>
      </c>
      <c r="D43" s="14">
        <v>9.0764533387146393</v>
      </c>
      <c r="E43" s="14">
        <f>'FX ECB'!O131/F43</f>
        <v>9.0764533387146304</v>
      </c>
      <c r="F43" s="14">
        <v>0.856619595148293</v>
      </c>
      <c r="G43" s="14"/>
      <c r="H43" s="108">
        <f t="shared" si="0"/>
        <v>0.11017519318196758</v>
      </c>
      <c r="I43" s="113">
        <f t="shared" si="1"/>
        <v>0.856619595148293</v>
      </c>
      <c r="J43" s="113">
        <f t="shared" si="2"/>
        <v>0.85661959614829297</v>
      </c>
      <c r="K43" s="113">
        <f>'FX ECB'!O131/J43</f>
        <v>9.0764533281189674</v>
      </c>
      <c r="L43" s="108">
        <v>65116.037391744539</v>
      </c>
      <c r="M43" s="108">
        <f>(SUM($D$6:$D$96)-D43+K43)/COUNT($D$6:$D$96)</f>
        <v>9.0775160372287349</v>
      </c>
      <c r="N43" s="108">
        <f t="shared" si="6"/>
        <v>65116.037228735382</v>
      </c>
      <c r="O43" s="108">
        <f>N43*'FX ECB'!$N$187</f>
        <v>55849.619396687543</v>
      </c>
      <c r="P43" s="26">
        <f t="shared" si="3"/>
        <v>-1.3981194206280634E-4</v>
      </c>
      <c r="Q43" s="14">
        <f t="shared" si="4"/>
        <v>-139811.94206280634</v>
      </c>
      <c r="R43" s="14"/>
      <c r="S43" s="113">
        <v>-139812.8449912472</v>
      </c>
      <c r="T43" s="108">
        <f t="shared" si="5"/>
        <v>0.90292844086070545</v>
      </c>
    </row>
    <row r="44" spans="3:20" x14ac:dyDescent="0.25">
      <c r="C44" s="90">
        <v>40947</v>
      </c>
      <c r="D44" s="14">
        <v>9.0766647063512007</v>
      </c>
      <c r="E44" s="14">
        <f>'FX ECB'!O132/F44</f>
        <v>9.0766647063511954</v>
      </c>
      <c r="F44" s="14">
        <v>0.856634145040162</v>
      </c>
      <c r="G44" s="14"/>
      <c r="H44" s="108">
        <f t="shared" si="0"/>
        <v>0.11017262754018792</v>
      </c>
      <c r="I44" s="113">
        <f t="shared" si="1"/>
        <v>0.856634145040162</v>
      </c>
      <c r="J44" s="113">
        <f t="shared" si="2"/>
        <v>0.85663414604016197</v>
      </c>
      <c r="K44" s="113">
        <f>'FX ECB'!O132/J44</f>
        <v>9.0766646957554649</v>
      </c>
      <c r="L44" s="108">
        <v>65116.037391744539</v>
      </c>
      <c r="M44" s="108">
        <f>(SUM($D$6:$D$96)-D44+K44)/COUNT($D$6:$D$96)</f>
        <v>9.0775160372287331</v>
      </c>
      <c r="N44" s="108">
        <f t="shared" si="6"/>
        <v>65116.037228733607</v>
      </c>
      <c r="O44" s="108">
        <f>N44*'FX ECB'!$N$187</f>
        <v>55849.619396686023</v>
      </c>
      <c r="P44" s="26">
        <f t="shared" si="3"/>
        <v>-1.398134627379477E-4</v>
      </c>
      <c r="Q44" s="14">
        <f t="shared" si="4"/>
        <v>-139813.4627379477</v>
      </c>
      <c r="R44" s="14"/>
      <c r="S44" s="113">
        <v>-139813.72610861296</v>
      </c>
      <c r="T44" s="108">
        <f t="shared" si="5"/>
        <v>0.263370665255934</v>
      </c>
    </row>
    <row r="45" spans="3:20" x14ac:dyDescent="0.25">
      <c r="C45" s="90">
        <v>40948</v>
      </c>
      <c r="D45" s="14">
        <v>9.0768741853694195</v>
      </c>
      <c r="E45" s="14">
        <f>'FX ECB'!O133/F45</f>
        <v>9.0768741853694284</v>
      </c>
      <c r="F45" s="14">
        <v>0.85664888766921798</v>
      </c>
      <c r="G45" s="14"/>
      <c r="H45" s="108">
        <f t="shared" si="0"/>
        <v>0.11017008494089874</v>
      </c>
      <c r="I45" s="113">
        <f t="shared" si="1"/>
        <v>0.85664888766921798</v>
      </c>
      <c r="J45" s="113">
        <f t="shared" si="2"/>
        <v>0.85664888866921796</v>
      </c>
      <c r="K45" s="113">
        <f>'FX ECB'!O133/J45</f>
        <v>9.0768741747736357</v>
      </c>
      <c r="L45" s="108">
        <v>65116.037391744539</v>
      </c>
      <c r="M45" s="108">
        <f>(SUM($D$6:$D$96)-D45+K45)/COUNT($D$6:$D$96)</f>
        <v>9.0775160372287313</v>
      </c>
      <c r="N45" s="108">
        <f t="shared" si="6"/>
        <v>65116.037228731824</v>
      </c>
      <c r="O45" s="108">
        <f>N45*'FX ECB'!$N$187</f>
        <v>55849.619396684495</v>
      </c>
      <c r="P45" s="26">
        <f t="shared" si="3"/>
        <v>-1.3981499068904668E-4</v>
      </c>
      <c r="Q45" s="14">
        <f t="shared" si="4"/>
        <v>-139814.99068904668</v>
      </c>
      <c r="R45" s="14"/>
      <c r="S45" s="113">
        <v>-139814.54664809268</v>
      </c>
      <c r="T45" s="108">
        <f t="shared" si="5"/>
        <v>-0.44404095399659127</v>
      </c>
    </row>
    <row r="46" spans="3:20" x14ac:dyDescent="0.25">
      <c r="C46" s="90">
        <v>40949</v>
      </c>
      <c r="D46" s="14">
        <v>9.0770817872054099</v>
      </c>
      <c r="E46" s="14">
        <f>'FX ECB'!O134/F46</f>
        <v>9.0770817872054153</v>
      </c>
      <c r="F46" s="14">
        <v>0.85666382198134405</v>
      </c>
      <c r="G46" s="14"/>
      <c r="H46" s="108">
        <f t="shared" si="0"/>
        <v>0.11016756524211876</v>
      </c>
      <c r="I46" s="113">
        <f t="shared" si="1"/>
        <v>0.85666382198134405</v>
      </c>
      <c r="J46" s="113">
        <f t="shared" si="2"/>
        <v>0.85666382298134403</v>
      </c>
      <c r="K46" s="113">
        <f>'FX ECB'!O134/J46</f>
        <v>9.0770817766095657</v>
      </c>
      <c r="L46" s="108">
        <v>65116.037391744539</v>
      </c>
      <c r="M46" s="108">
        <f>(SUM($D$6:$D$96)-D46+K46)/COUNT($D$6:$D$96)</f>
        <v>9.0775160372287313</v>
      </c>
      <c r="N46" s="108">
        <f t="shared" si="6"/>
        <v>65116.037228731824</v>
      </c>
      <c r="O46" s="108">
        <f>N46*'FX ECB'!$N$187</f>
        <v>55849.619396684495</v>
      </c>
      <c r="P46" s="26">
        <f t="shared" si="3"/>
        <v>-1.3981499068904668E-4</v>
      </c>
      <c r="Q46" s="14">
        <f t="shared" si="4"/>
        <v>-139814.99068904668</v>
      </c>
      <c r="R46" s="14"/>
      <c r="S46" s="113">
        <v>-139815.30696045287</v>
      </c>
      <c r="T46" s="108">
        <f t="shared" si="5"/>
        <v>0.31627140619093552</v>
      </c>
    </row>
    <row r="47" spans="3:20" x14ac:dyDescent="0.25">
      <c r="C47" s="90">
        <v>40950</v>
      </c>
      <c r="D47" s="14" t="s">
        <v>129</v>
      </c>
      <c r="E47" s="14"/>
      <c r="F47" s="14" t="s">
        <v>129</v>
      </c>
      <c r="G47" s="14"/>
      <c r="H47" s="108" t="str">
        <f t="shared" si="0"/>
        <v/>
      </c>
      <c r="I47" s="113" t="str">
        <f t="shared" si="1"/>
        <v/>
      </c>
      <c r="J47" s="113" t="str">
        <f t="shared" si="2"/>
        <v/>
      </c>
      <c r="K47" s="113"/>
      <c r="L47" s="108">
        <v>65116.037391744539</v>
      </c>
      <c r="P47" s="26"/>
      <c r="Q47" s="14"/>
      <c r="R47" s="14"/>
      <c r="S47" s="113"/>
    </row>
    <row r="48" spans="3:20" x14ac:dyDescent="0.25">
      <c r="C48" s="90">
        <v>40951</v>
      </c>
      <c r="D48" s="14" t="s">
        <v>129</v>
      </c>
      <c r="E48" s="14"/>
      <c r="F48" s="14" t="s">
        <v>129</v>
      </c>
      <c r="G48" s="14"/>
      <c r="H48" s="108" t="str">
        <f t="shared" si="0"/>
        <v/>
      </c>
      <c r="I48" s="113" t="str">
        <f t="shared" si="1"/>
        <v/>
      </c>
      <c r="J48" s="113" t="str">
        <f t="shared" si="2"/>
        <v/>
      </c>
      <c r="K48" s="113"/>
      <c r="L48" s="108">
        <v>65116.037391744539</v>
      </c>
      <c r="P48" s="26"/>
      <c r="Q48" s="14"/>
      <c r="R48" s="14"/>
      <c r="S48" s="113"/>
    </row>
    <row r="49" spans="3:20" x14ac:dyDescent="0.25">
      <c r="C49" s="90">
        <v>40952</v>
      </c>
      <c r="D49" s="14">
        <v>9.0776934463580101</v>
      </c>
      <c r="E49" s="14">
        <f>'FX ECB'!O137/F49</f>
        <v>9.0776934463580119</v>
      </c>
      <c r="F49" s="14">
        <v>0.85670976421691103</v>
      </c>
      <c r="G49" s="14"/>
      <c r="H49" s="108">
        <f t="shared" si="0"/>
        <v>0.11016014210098735</v>
      </c>
      <c r="I49" s="113">
        <f t="shared" si="1"/>
        <v>0.85670976421691103</v>
      </c>
      <c r="J49" s="113">
        <f t="shared" si="2"/>
        <v>0.856709765216911</v>
      </c>
      <c r="K49" s="113">
        <f>'FX ECB'!O137/J49</f>
        <v>9.0776934357620149</v>
      </c>
      <c r="L49" s="108">
        <v>65116.037391744539</v>
      </c>
      <c r="M49" s="108">
        <f>(SUM($D$6:$D$96)-D49+K49)/COUNT($D$6:$D$96)</f>
        <v>9.0775160372287296</v>
      </c>
      <c r="N49" s="108">
        <f t="shared" si="6"/>
        <v>65116.037228730049</v>
      </c>
      <c r="O49" s="108">
        <f>N49*'FX ECB'!$N$187</f>
        <v>55849.619396682967</v>
      </c>
      <c r="P49" s="26">
        <f t="shared" si="3"/>
        <v>-1.3981651864014566E-4</v>
      </c>
      <c r="Q49" s="14">
        <f t="shared" si="4"/>
        <v>-139816.51864014566</v>
      </c>
      <c r="R49" s="14"/>
      <c r="S49" s="113">
        <v>-139817.23012210996</v>
      </c>
      <c r="T49" s="108">
        <f t="shared" si="5"/>
        <v>0.71148196430294774</v>
      </c>
    </row>
    <row r="50" spans="3:20" x14ac:dyDescent="0.25">
      <c r="C50" s="90">
        <v>40953</v>
      </c>
      <c r="D50" s="14">
        <v>9.0778936573616207</v>
      </c>
      <c r="E50" s="14">
        <f>'FX ECB'!O138/F50</f>
        <v>9.0778936573616242</v>
      </c>
      <c r="F50" s="14">
        <v>0.85672545435172498</v>
      </c>
      <c r="G50" s="14"/>
      <c r="H50" s="108">
        <f t="shared" si="0"/>
        <v>0.11015771254260735</v>
      </c>
      <c r="I50" s="113">
        <f t="shared" si="1"/>
        <v>0.85672545435172498</v>
      </c>
      <c r="J50" s="113">
        <f t="shared" si="2"/>
        <v>0.85672545535172495</v>
      </c>
      <c r="K50" s="113">
        <f>'FX ECB'!O138/J50</f>
        <v>9.0778936467655882</v>
      </c>
      <c r="L50" s="108">
        <v>65116.037391744539</v>
      </c>
      <c r="M50" s="108">
        <f>(SUM($D$6:$D$96)-D50+K50)/COUNT($D$6:$D$96)</f>
        <v>9.0775160372287278</v>
      </c>
      <c r="N50" s="108">
        <f t="shared" si="6"/>
        <v>65116.037228728273</v>
      </c>
      <c r="O50" s="108">
        <f>N50*'FX ECB'!$N$187</f>
        <v>55849.619396681446</v>
      </c>
      <c r="P50" s="26">
        <f t="shared" si="3"/>
        <v>-1.3981803931528702E-4</v>
      </c>
      <c r="Q50" s="14">
        <f t="shared" si="4"/>
        <v>-139818.03931528702</v>
      </c>
      <c r="R50" s="14"/>
      <c r="S50" s="113">
        <v>-139817.75314942552</v>
      </c>
      <c r="T50" s="108">
        <f t="shared" si="5"/>
        <v>-0.2861658615001943</v>
      </c>
    </row>
    <row r="51" spans="3:20" x14ac:dyDescent="0.25">
      <c r="C51" s="90">
        <v>40954</v>
      </c>
      <c r="D51" s="14">
        <v>9.0780920512376504</v>
      </c>
      <c r="E51" s="14">
        <f>'FX ECB'!O139/F51</f>
        <v>9.0780920512376557</v>
      </c>
      <c r="F51" s="14">
        <v>0.85674133060962399</v>
      </c>
      <c r="G51" s="14"/>
      <c r="H51" s="108">
        <f t="shared" si="0"/>
        <v>0.11015530514076097</v>
      </c>
      <c r="I51" s="113">
        <f t="shared" si="1"/>
        <v>0.85674133060962399</v>
      </c>
      <c r="J51" s="113">
        <f t="shared" si="2"/>
        <v>0.85674133160962396</v>
      </c>
      <c r="K51" s="113">
        <f>'FX ECB'!O139/J51</f>
        <v>9.0780920406415841</v>
      </c>
      <c r="L51" s="108">
        <v>65116.037391744539</v>
      </c>
      <c r="M51" s="108">
        <f>(SUM($D$6:$D$96)-D51+K51)/COUNT($D$6:$D$96)</f>
        <v>9.0775160372287278</v>
      </c>
      <c r="N51" s="108">
        <f t="shared" si="6"/>
        <v>65116.037228728273</v>
      </c>
      <c r="O51" s="108">
        <f>N51*'FX ECB'!$N$187</f>
        <v>55849.619396681446</v>
      </c>
      <c r="P51" s="26">
        <f t="shared" si="3"/>
        <v>-1.3981803931528702E-4</v>
      </c>
      <c r="Q51" s="14">
        <f t="shared" si="4"/>
        <v>-139818.03931528702</v>
      </c>
      <c r="R51" s="14"/>
      <c r="S51" s="113">
        <v>-139818.21779582373</v>
      </c>
      <c r="T51" s="108">
        <f t="shared" si="5"/>
        <v>0.17848053670604713</v>
      </c>
    </row>
    <row r="52" spans="3:20" x14ac:dyDescent="0.25">
      <c r="C52" s="90">
        <v>40955</v>
      </c>
      <c r="D52" s="14">
        <v>9.0782886407665906</v>
      </c>
      <c r="E52" s="14">
        <f>'FX ECB'!O140/F52</f>
        <v>9.0782886407665995</v>
      </c>
      <c r="F52" s="14">
        <v>0.85675739181427701</v>
      </c>
      <c r="G52" s="14"/>
      <c r="H52" s="108">
        <f t="shared" si="0"/>
        <v>0.11015291973747574</v>
      </c>
      <c r="I52" s="113">
        <f t="shared" si="1"/>
        <v>0.85675739181427701</v>
      </c>
      <c r="J52" s="113">
        <f t="shared" si="2"/>
        <v>0.85675739281427699</v>
      </c>
      <c r="K52" s="113">
        <f>'FX ECB'!O140/J52</f>
        <v>9.0782886301704977</v>
      </c>
      <c r="L52" s="108">
        <v>65116.037391744539</v>
      </c>
      <c r="M52" s="108">
        <f>(SUM($D$6:$D$96)-D52+K52)/COUNT($D$6:$D$96)</f>
        <v>9.0775160372287278</v>
      </c>
      <c r="N52" s="108">
        <f t="shared" si="6"/>
        <v>65116.037228728273</v>
      </c>
      <c r="O52" s="108">
        <f>N52*'FX ECB'!$N$187</f>
        <v>55849.619396681446</v>
      </c>
      <c r="P52" s="26">
        <f t="shared" si="3"/>
        <v>-1.3981803931528702E-4</v>
      </c>
      <c r="Q52" s="14">
        <f t="shared" si="4"/>
        <v>-139818.03931528702</v>
      </c>
      <c r="R52" s="14"/>
      <c r="S52" s="113">
        <v>-139818.62445305678</v>
      </c>
      <c r="T52" s="108">
        <f t="shared" si="5"/>
        <v>0.58513776975451037</v>
      </c>
    </row>
    <row r="53" spans="3:20" x14ac:dyDescent="0.25">
      <c r="C53" s="90">
        <v>40956</v>
      </c>
      <c r="D53" s="14">
        <v>9.0784834388565301</v>
      </c>
      <c r="E53" s="14">
        <f>'FX ECB'!O141/F53</f>
        <v>9.0784834388565319</v>
      </c>
      <c r="F53" s="14">
        <v>0.85677363677070195</v>
      </c>
      <c r="G53" s="14"/>
      <c r="H53" s="108">
        <f t="shared" si="0"/>
        <v>0.11015055617328458</v>
      </c>
      <c r="I53" s="113">
        <f t="shared" si="1"/>
        <v>0.85677363677070195</v>
      </c>
      <c r="J53" s="113">
        <f t="shared" si="2"/>
        <v>0.85677363777070192</v>
      </c>
      <c r="K53" s="113">
        <f>'FX ECB'!O141/J53</f>
        <v>9.0784834282604052</v>
      </c>
      <c r="L53" s="108">
        <v>65116.037391744539</v>
      </c>
      <c r="M53" s="108">
        <f>(SUM($D$6:$D$96)-D53+K53)/COUNT($D$6:$D$96)</f>
        <v>9.077516037228726</v>
      </c>
      <c r="N53" s="108">
        <f t="shared" si="6"/>
        <v>65116.037228726498</v>
      </c>
      <c r="O53" s="108">
        <f>N53*'FX ECB'!$N$187</f>
        <v>55849.619396679926</v>
      </c>
      <c r="P53" s="26">
        <f t="shared" si="3"/>
        <v>-1.3981955999042839E-4</v>
      </c>
      <c r="Q53" s="14">
        <f t="shared" si="4"/>
        <v>-139819.55999042839</v>
      </c>
      <c r="R53" s="14"/>
      <c r="S53" s="113">
        <v>-139818.97351793357</v>
      </c>
      <c r="T53" s="108">
        <f t="shared" si="5"/>
        <v>-0.58647249481873587</v>
      </c>
    </row>
    <row r="54" spans="3:20" x14ac:dyDescent="0.25">
      <c r="C54" s="90">
        <v>40957</v>
      </c>
      <c r="D54" s="14" t="s">
        <v>129</v>
      </c>
      <c r="E54" s="14"/>
      <c r="F54" s="14" t="s">
        <v>129</v>
      </c>
      <c r="G54" s="14"/>
      <c r="H54" s="108" t="str">
        <f t="shared" si="0"/>
        <v/>
      </c>
      <c r="I54" s="113" t="str">
        <f t="shared" si="1"/>
        <v/>
      </c>
      <c r="J54" s="113" t="str">
        <f t="shared" si="2"/>
        <v/>
      </c>
      <c r="K54" s="113"/>
      <c r="L54" s="108">
        <v>65116.037391744539</v>
      </c>
      <c r="P54" s="26"/>
      <c r="Q54" s="14"/>
      <c r="R54" s="14"/>
      <c r="S54" s="113"/>
    </row>
    <row r="55" spans="3:20" x14ac:dyDescent="0.25">
      <c r="C55" s="90">
        <v>40958</v>
      </c>
      <c r="D55" s="14" t="s">
        <v>129</v>
      </c>
      <c r="E55" s="14"/>
      <c r="F55" s="14" t="s">
        <v>129</v>
      </c>
      <c r="G55" s="14"/>
      <c r="H55" s="108" t="str">
        <f t="shared" si="0"/>
        <v/>
      </c>
      <c r="I55" s="113" t="str">
        <f t="shared" si="1"/>
        <v/>
      </c>
      <c r="J55" s="113" t="str">
        <f t="shared" si="2"/>
        <v/>
      </c>
      <c r="K55" s="113"/>
      <c r="L55" s="108">
        <v>65116.037391744539</v>
      </c>
      <c r="P55" s="26"/>
      <c r="Q55" s="14"/>
      <c r="R55" s="14"/>
      <c r="S55" s="113"/>
    </row>
    <row r="56" spans="3:20" x14ac:dyDescent="0.25">
      <c r="C56" s="90">
        <v>40959</v>
      </c>
      <c r="D56" s="14">
        <v>9.0790572177121707</v>
      </c>
      <c r="E56" s="14">
        <f>'FX ECB'!O144/F56</f>
        <v>9.0790572177121742</v>
      </c>
      <c r="F56" s="14">
        <v>0.85682346183695202</v>
      </c>
      <c r="G56" s="14"/>
      <c r="H56" s="108">
        <f t="shared" si="0"/>
        <v>0.11014359487118529</v>
      </c>
      <c r="I56" s="113">
        <f t="shared" si="1"/>
        <v>0.85682346183695202</v>
      </c>
      <c r="J56" s="113">
        <f t="shared" si="2"/>
        <v>0.85682346283695199</v>
      </c>
      <c r="K56" s="113">
        <f>'FX ECB'!O144/J56</f>
        <v>9.0790572071159925</v>
      </c>
      <c r="L56" s="108">
        <v>65116.037391744539</v>
      </c>
      <c r="M56" s="108">
        <f>(SUM($D$6:$D$96)-D56+K56)/COUNT($D$6:$D$96)</f>
        <v>9.077516037228726</v>
      </c>
      <c r="N56" s="108">
        <f t="shared" si="6"/>
        <v>65116.037228726498</v>
      </c>
      <c r="O56" s="108">
        <f>N56*'FX ECB'!$N$187</f>
        <v>55849.619396679926</v>
      </c>
      <c r="P56" s="26">
        <f t="shared" si="3"/>
        <v>-1.3981955999042839E-4</v>
      </c>
      <c r="Q56" s="14">
        <f t="shared" si="4"/>
        <v>-139819.55999042839</v>
      </c>
      <c r="R56" s="14"/>
      <c r="S56" s="113">
        <v>-139819.67925031585</v>
      </c>
      <c r="T56" s="108">
        <f t="shared" si="5"/>
        <v>0.11925988746224903</v>
      </c>
    </row>
    <row r="57" spans="3:20" x14ac:dyDescent="0.25">
      <c r="C57" s="90">
        <v>40960</v>
      </c>
      <c r="D57" s="14">
        <v>9.0792449844296996</v>
      </c>
      <c r="E57" s="14">
        <f>'FX ECB'!O145/F57</f>
        <v>9.0792449844296996</v>
      </c>
      <c r="F57" s="14">
        <v>0.85684042938248095</v>
      </c>
      <c r="G57" s="14"/>
      <c r="H57" s="108">
        <f t="shared" si="0"/>
        <v>0.11014131700542648</v>
      </c>
      <c r="I57" s="113">
        <f t="shared" si="1"/>
        <v>0.85684042938248095</v>
      </c>
      <c r="J57" s="113">
        <f t="shared" si="2"/>
        <v>0.85684043038248092</v>
      </c>
      <c r="K57" s="113">
        <f>'FX ECB'!O145/J57</f>
        <v>9.079244973833509</v>
      </c>
      <c r="L57" s="108">
        <v>65116.037391744539</v>
      </c>
      <c r="M57" s="108">
        <f>(SUM($D$6:$D$96)-D57+K57)/COUNT($D$6:$D$96)</f>
        <v>9.077516037228726</v>
      </c>
      <c r="N57" s="108">
        <f t="shared" si="6"/>
        <v>65116.037228726498</v>
      </c>
      <c r="O57" s="108">
        <f>N57*'FX ECB'!$N$187</f>
        <v>55849.619396679926</v>
      </c>
      <c r="P57" s="26">
        <f t="shared" si="3"/>
        <v>-1.3981955999042839E-4</v>
      </c>
      <c r="Q57" s="14">
        <f t="shared" si="4"/>
        <v>-139819.55999042839</v>
      </c>
      <c r="R57" s="14"/>
      <c r="S57" s="113">
        <v>-139819.80207316426</v>
      </c>
      <c r="T57" s="108">
        <f t="shared" si="5"/>
        <v>0.24208273587282747</v>
      </c>
    </row>
    <row r="58" spans="3:20" x14ac:dyDescent="0.25">
      <c r="C58" s="90">
        <v>40961</v>
      </c>
      <c r="D58" s="14">
        <v>9.0794310281112693</v>
      </c>
      <c r="E58" s="14">
        <f>'FX ECB'!O146/F58</f>
        <v>9.079431028111264</v>
      </c>
      <c r="F58" s="14">
        <v>0.85685757436056298</v>
      </c>
      <c r="G58" s="14"/>
      <c r="H58" s="108">
        <f t="shared" si="0"/>
        <v>0.11013906013535994</v>
      </c>
      <c r="I58" s="113">
        <f t="shared" si="1"/>
        <v>0.85685757436056298</v>
      </c>
      <c r="J58" s="113">
        <f t="shared" si="2"/>
        <v>0.85685757536056295</v>
      </c>
      <c r="K58" s="113">
        <f>'FX ECB'!O146/J58</f>
        <v>9.0794310175150681</v>
      </c>
      <c r="L58" s="108">
        <v>65116.037391744539</v>
      </c>
      <c r="M58" s="108">
        <f>(SUM($D$6:$D$96)-D58+K58)/COUNT($D$6:$D$96)</f>
        <v>9.077516037228726</v>
      </c>
      <c r="N58" s="108">
        <f t="shared" si="6"/>
        <v>65116.037228726498</v>
      </c>
      <c r="O58" s="108">
        <f>N58*'FX ECB'!$N$187</f>
        <v>55849.619396679926</v>
      </c>
      <c r="P58" s="26">
        <f t="shared" si="3"/>
        <v>-1.3981955999042839E-4</v>
      </c>
      <c r="Q58" s="14">
        <f t="shared" si="4"/>
        <v>-139819.55999042839</v>
      </c>
      <c r="R58" s="14"/>
      <c r="S58" s="113">
        <v>-139819.86940332482</v>
      </c>
      <c r="T58" s="108">
        <f t="shared" si="5"/>
        <v>0.30941289642942138</v>
      </c>
    </row>
    <row r="59" spans="3:20" x14ac:dyDescent="0.25">
      <c r="C59" s="90">
        <v>40962</v>
      </c>
      <c r="D59" s="14">
        <v>9.0796153631437893</v>
      </c>
      <c r="E59" s="14">
        <f>'FX ECB'!O147/F59</f>
        <v>9.0796153631437857</v>
      </c>
      <c r="F59" s="14">
        <v>0.85687489544167195</v>
      </c>
      <c r="G59" s="14"/>
      <c r="H59" s="108">
        <f t="shared" si="0"/>
        <v>0.11013682408389523</v>
      </c>
      <c r="I59" s="113">
        <f t="shared" si="1"/>
        <v>0.85687489544167195</v>
      </c>
      <c r="J59" s="113">
        <f t="shared" si="2"/>
        <v>0.85687489644167192</v>
      </c>
      <c r="K59" s="113">
        <f>'FX ECB'!O147/J59</f>
        <v>9.079615352547588</v>
      </c>
      <c r="L59" s="108">
        <v>65116.037391744539</v>
      </c>
      <c r="M59" s="108">
        <f>(SUM($D$6:$D$96)-D59+K59)/COUNT($D$6:$D$96)</f>
        <v>9.0775160372287242</v>
      </c>
      <c r="N59" s="108">
        <f t="shared" si="6"/>
        <v>65116.037228724723</v>
      </c>
      <c r="O59" s="108">
        <f>N59*'FX ECB'!$N$187</f>
        <v>55849.619396678405</v>
      </c>
      <c r="P59" s="26">
        <f t="shared" si="3"/>
        <v>-1.3982108066556975E-4</v>
      </c>
      <c r="Q59" s="14">
        <f t="shared" si="4"/>
        <v>-139821.08066556975</v>
      </c>
      <c r="R59" s="14"/>
      <c r="S59" s="113">
        <v>-139819.88168362749</v>
      </c>
      <c r="T59" s="108">
        <f t="shared" si="5"/>
        <v>-1.1989819422597066</v>
      </c>
    </row>
    <row r="60" spans="3:20" x14ac:dyDescent="0.25">
      <c r="C60" s="90">
        <v>40963</v>
      </c>
      <c r="D60" s="14">
        <v>9.0797980042926802</v>
      </c>
      <c r="E60" s="14">
        <f>'FX ECB'!O148/F60</f>
        <v>9.0797980042926838</v>
      </c>
      <c r="F60" s="14">
        <v>0.85689239126991401</v>
      </c>
      <c r="G60" s="14"/>
      <c r="H60" s="108">
        <f t="shared" si="0"/>
        <v>0.11013460866940293</v>
      </c>
      <c r="I60" s="113">
        <f t="shared" si="1"/>
        <v>0.85689239126991401</v>
      </c>
      <c r="J60" s="113">
        <f t="shared" si="2"/>
        <v>0.85689239226991398</v>
      </c>
      <c r="K60" s="113">
        <f>'FX ECB'!O148/J60</f>
        <v>9.0797979936964897</v>
      </c>
      <c r="L60" s="108">
        <v>65116.037391744539</v>
      </c>
      <c r="M60" s="108">
        <f>(SUM($D$6:$D$96)-D60+K60)/COUNT($D$6:$D$96)</f>
        <v>9.077516037228726</v>
      </c>
      <c r="N60" s="108">
        <f t="shared" si="6"/>
        <v>65116.037228726498</v>
      </c>
      <c r="O60" s="108">
        <f>N60*'FX ECB'!$N$187</f>
        <v>55849.619396679926</v>
      </c>
      <c r="P60" s="26">
        <f t="shared" si="3"/>
        <v>-1.3981955999042839E-4</v>
      </c>
      <c r="Q60" s="14">
        <f t="shared" si="4"/>
        <v>-139819.55999042839</v>
      </c>
      <c r="R60" s="14"/>
      <c r="S60" s="113">
        <v>-139819.83936566903</v>
      </c>
      <c r="T60" s="108">
        <f t="shared" si="5"/>
        <v>0.2793752406432759</v>
      </c>
    </row>
    <row r="61" spans="3:20" x14ac:dyDescent="0.25">
      <c r="C61" s="90">
        <v>40964</v>
      </c>
      <c r="D61" s="14" t="s">
        <v>129</v>
      </c>
      <c r="E61" s="14"/>
      <c r="F61" s="14" t="s">
        <v>129</v>
      </c>
      <c r="G61" s="14"/>
      <c r="H61" s="108" t="str">
        <f t="shared" si="0"/>
        <v/>
      </c>
      <c r="I61" s="113" t="str">
        <f t="shared" si="1"/>
        <v/>
      </c>
      <c r="J61" s="113" t="str">
        <f t="shared" si="2"/>
        <v/>
      </c>
      <c r="K61" s="113"/>
      <c r="L61" s="108">
        <v>65116.037391744539</v>
      </c>
      <c r="P61" s="26"/>
      <c r="Q61" s="14"/>
      <c r="R61" s="14"/>
      <c r="S61" s="113"/>
    </row>
    <row r="62" spans="3:20" x14ac:dyDescent="0.25">
      <c r="C62" s="90">
        <v>40965</v>
      </c>
      <c r="D62" s="14" t="s">
        <v>129</v>
      </c>
      <c r="E62" s="14"/>
      <c r="F62" s="14" t="s">
        <v>129</v>
      </c>
      <c r="G62" s="14"/>
      <c r="H62" s="108" t="str">
        <f t="shared" si="0"/>
        <v/>
      </c>
      <c r="I62" s="113" t="str">
        <f t="shared" si="1"/>
        <v/>
      </c>
      <c r="J62" s="113" t="str">
        <f t="shared" si="2"/>
        <v/>
      </c>
      <c r="K62" s="113"/>
      <c r="L62" s="108">
        <v>65116.037391744539</v>
      </c>
      <c r="P62" s="26"/>
      <c r="Q62" s="14"/>
      <c r="R62" s="14"/>
      <c r="S62" s="113"/>
    </row>
    <row r="63" spans="3:20" x14ac:dyDescent="0.25">
      <c r="C63" s="90">
        <v>40966</v>
      </c>
      <c r="D63" s="14">
        <v>9.0803359145455396</v>
      </c>
      <c r="E63" s="14">
        <f>'FX ECB'!O151/F63</f>
        <v>9.0803359145455396</v>
      </c>
      <c r="F63" s="14">
        <v>0.85694591333713199</v>
      </c>
      <c r="G63" s="14"/>
      <c r="H63" s="108">
        <f t="shared" si="0"/>
        <v>0.11012808440248643</v>
      </c>
      <c r="I63" s="113">
        <f t="shared" si="1"/>
        <v>0.85694591333713199</v>
      </c>
      <c r="J63" s="113">
        <f t="shared" si="2"/>
        <v>0.85694591433713196</v>
      </c>
      <c r="K63" s="113">
        <f>'FX ECB'!O151/J63</f>
        <v>9.0803359039493809</v>
      </c>
      <c r="L63" s="108">
        <v>65116.037391744539</v>
      </c>
      <c r="M63" s="108">
        <f>(SUM($D$6:$D$96)-D63+K63)/COUNT($D$6:$D$96)</f>
        <v>9.077516037228726</v>
      </c>
      <c r="N63" s="108">
        <f t="shared" si="6"/>
        <v>65116.037228726498</v>
      </c>
      <c r="O63" s="108">
        <f>N63*'FX ECB'!$N$187</f>
        <v>55849.619396679926</v>
      </c>
      <c r="P63" s="26">
        <f t="shared" si="3"/>
        <v>-1.3981955999042839E-4</v>
      </c>
      <c r="Q63" s="14">
        <f t="shared" si="4"/>
        <v>-139819.55999042839</v>
      </c>
      <c r="R63" s="14"/>
      <c r="S63" s="113">
        <v>-139819.38943560436</v>
      </c>
      <c r="T63" s="108">
        <f t="shared" si="5"/>
        <v>-0.17055482402793132</v>
      </c>
    </row>
    <row r="64" spans="3:20" x14ac:dyDescent="0.25">
      <c r="C64" s="90">
        <v>40967</v>
      </c>
      <c r="D64" s="14">
        <v>9.0805119317840006</v>
      </c>
      <c r="E64" s="14">
        <f>'FX ECB'!O152/F64</f>
        <v>9.0805119317839988</v>
      </c>
      <c r="F64" s="14">
        <v>0.85696409413352503</v>
      </c>
      <c r="G64" s="14"/>
      <c r="H64" s="108">
        <f t="shared" si="0"/>
        <v>0.11012594967248011</v>
      </c>
      <c r="I64" s="113">
        <f t="shared" si="1"/>
        <v>0.85696409413352503</v>
      </c>
      <c r="J64" s="113">
        <f t="shared" si="2"/>
        <v>0.85696409513352501</v>
      </c>
      <c r="K64" s="113">
        <f>'FX ECB'!O152/J64</f>
        <v>9.0805119211878598</v>
      </c>
      <c r="L64" s="108">
        <v>65116.037391744539</v>
      </c>
      <c r="M64" s="108">
        <f>(SUM($D$6:$D$96)-D64+K64)/COUNT($D$6:$D$96)</f>
        <v>9.077516037228726</v>
      </c>
      <c r="N64" s="108">
        <f t="shared" si="6"/>
        <v>65116.037228726498</v>
      </c>
      <c r="O64" s="108">
        <f>N64*'FX ECB'!$N$187</f>
        <v>55849.619396679926</v>
      </c>
      <c r="P64" s="26">
        <f t="shared" si="3"/>
        <v>-1.3981955999042839E-4</v>
      </c>
      <c r="Q64" s="14">
        <f t="shared" si="4"/>
        <v>-139819.55999042839</v>
      </c>
      <c r="R64" s="14"/>
      <c r="S64" s="113">
        <v>-139819.1333810444</v>
      </c>
      <c r="T64" s="108">
        <f t="shared" si="5"/>
        <v>-0.42660938398330472</v>
      </c>
    </row>
    <row r="65" spans="3:20" x14ac:dyDescent="0.25">
      <c r="C65" s="90">
        <v>40968</v>
      </c>
      <c r="D65" s="14">
        <v>9.0806863323636708</v>
      </c>
      <c r="E65" s="14">
        <f>'FX ECB'!O153/F65</f>
        <v>9.0806863323636779</v>
      </c>
      <c r="F65" s="14">
        <v>0.85698244254941902</v>
      </c>
      <c r="G65" s="14"/>
      <c r="H65" s="108">
        <f t="shared" si="0"/>
        <v>0.11012383463086799</v>
      </c>
      <c r="I65" s="113">
        <f t="shared" si="1"/>
        <v>0.85698244254941902</v>
      </c>
      <c r="J65" s="113">
        <f t="shared" si="2"/>
        <v>0.85698244354941899</v>
      </c>
      <c r="K65" s="113">
        <f>'FX ECB'!O153/J65</f>
        <v>9.0806863217675602</v>
      </c>
      <c r="L65" s="108">
        <v>65116.037391744539</v>
      </c>
      <c r="M65" s="108">
        <f>(SUM($D$6:$D$96)-D65+K65)/COUNT($D$6:$D$96)</f>
        <v>9.077516037228726</v>
      </c>
      <c r="N65" s="108">
        <f t="shared" si="6"/>
        <v>65116.037228726498</v>
      </c>
      <c r="O65" s="108">
        <f>N65*'FX ECB'!$N$187</f>
        <v>55849.619396679926</v>
      </c>
      <c r="P65" s="26">
        <f t="shared" si="3"/>
        <v>-1.3981955999042839E-4</v>
      </c>
      <c r="Q65" s="14">
        <f t="shared" si="4"/>
        <v>-139819.55999042839</v>
      </c>
      <c r="R65" s="14"/>
      <c r="S65" s="113">
        <v>-139818.82509748076</v>
      </c>
      <c r="T65" s="108">
        <f t="shared" si="5"/>
        <v>-0.73489294762839563</v>
      </c>
    </row>
    <row r="66" spans="3:20" x14ac:dyDescent="0.25">
      <c r="C66" s="90">
        <v>40969</v>
      </c>
      <c r="D66" s="14">
        <v>9.0808591324740799</v>
      </c>
      <c r="E66" s="14">
        <f>'FX ECB'!O154/F66</f>
        <v>9.0808591324740693</v>
      </c>
      <c r="F66" s="14">
        <v>0.85700095708392199</v>
      </c>
      <c r="G66" s="14"/>
      <c r="H66" s="108">
        <f t="shared" si="0"/>
        <v>0.11012173907905892</v>
      </c>
      <c r="I66" s="113">
        <f t="shared" si="1"/>
        <v>0.85700095708392199</v>
      </c>
      <c r="J66" s="113">
        <f t="shared" si="2"/>
        <v>0.85700095808392196</v>
      </c>
      <c r="K66" s="113">
        <f>'FX ECB'!O154/J66</f>
        <v>9.0808591218779782</v>
      </c>
      <c r="L66" s="108">
        <v>65116.037391744539</v>
      </c>
      <c r="M66" s="108">
        <f>(SUM($D$6:$D$96)-D66+K66)/COUNT($D$6:$D$96)</f>
        <v>9.0775160372287278</v>
      </c>
      <c r="N66" s="108">
        <f t="shared" si="6"/>
        <v>65116.037228728273</v>
      </c>
      <c r="O66" s="108">
        <f>N66*'FX ECB'!$N$187</f>
        <v>55849.619396681446</v>
      </c>
      <c r="P66" s="26">
        <f t="shared" si="3"/>
        <v>-1.3981803931528702E-4</v>
      </c>
      <c r="Q66" s="14">
        <f t="shared" si="4"/>
        <v>-139818.03931528702</v>
      </c>
      <c r="R66" s="14"/>
      <c r="S66" s="113">
        <v>-139818.46508258782</v>
      </c>
      <c r="T66" s="108">
        <f t="shared" si="5"/>
        <v>0.42576730079599656</v>
      </c>
    </row>
    <row r="67" spans="3:20" x14ac:dyDescent="0.25">
      <c r="C67" s="90">
        <v>40970</v>
      </c>
      <c r="D67" s="14">
        <v>9.08103034871408</v>
      </c>
      <c r="E67" s="14">
        <f>'FX ECB'!O155/F67</f>
        <v>9.0810303487140782</v>
      </c>
      <c r="F67" s="14">
        <v>0.85701963621259902</v>
      </c>
      <c r="G67" s="14"/>
      <c r="H67" s="108">
        <f t="shared" si="0"/>
        <v>0.11011966281354903</v>
      </c>
      <c r="I67" s="113">
        <f t="shared" si="1"/>
        <v>0.85701963621259902</v>
      </c>
      <c r="J67" s="113">
        <f t="shared" si="2"/>
        <v>0.85701963721259899</v>
      </c>
      <c r="K67" s="113">
        <f>'FX ECB'!O155/J67</f>
        <v>9.0810303381180191</v>
      </c>
      <c r="L67" s="108">
        <v>65116.037391744539</v>
      </c>
      <c r="M67" s="108">
        <f>(SUM($D$6:$D$96)-D67+K67)/COUNT($D$6:$D$96)</f>
        <v>9.0775160372287278</v>
      </c>
      <c r="N67" s="108">
        <f t="shared" si="6"/>
        <v>65116.037228728273</v>
      </c>
      <c r="O67" s="108">
        <f>N67*'FX ECB'!$N$187</f>
        <v>55849.619396681446</v>
      </c>
      <c r="P67" s="26">
        <f t="shared" si="3"/>
        <v>-1.3981803931528702E-4</v>
      </c>
      <c r="Q67" s="14">
        <f t="shared" si="4"/>
        <v>-139818.03931528702</v>
      </c>
      <c r="R67" s="14"/>
      <c r="S67" s="113">
        <v>-139818.05384419899</v>
      </c>
      <c r="T67" s="108">
        <f t="shared" si="5"/>
        <v>1.4528911968227476E-2</v>
      </c>
    </row>
    <row r="68" spans="3:20" x14ac:dyDescent="0.25">
      <c r="C68" s="90">
        <v>40971</v>
      </c>
      <c r="D68" s="14" t="s">
        <v>129</v>
      </c>
      <c r="E68" s="14"/>
      <c r="F68" s="14" t="s">
        <v>129</v>
      </c>
      <c r="G68" s="14"/>
      <c r="H68" s="108" t="str">
        <f t="shared" si="0"/>
        <v/>
      </c>
      <c r="I68" s="113" t="str">
        <f t="shared" si="1"/>
        <v/>
      </c>
      <c r="J68" s="113" t="str">
        <f t="shared" si="2"/>
        <v/>
      </c>
      <c r="K68" s="113"/>
      <c r="L68" s="108">
        <v>65116.037391744539</v>
      </c>
      <c r="P68" s="26"/>
      <c r="Q68" s="14"/>
      <c r="R68" s="14"/>
      <c r="S68" s="113"/>
    </row>
    <row r="69" spans="3:20" x14ac:dyDescent="0.25">
      <c r="C69" s="90">
        <v>40972</v>
      </c>
      <c r="D69" s="14" t="s">
        <v>129</v>
      </c>
      <c r="E69" s="14"/>
      <c r="F69" s="14" t="s">
        <v>129</v>
      </c>
      <c r="G69" s="14"/>
      <c r="H69" s="108" t="str">
        <f t="shared" si="0"/>
        <v/>
      </c>
      <c r="I69" s="113" t="str">
        <f t="shared" si="1"/>
        <v/>
      </c>
      <c r="J69" s="113" t="str">
        <f t="shared" si="2"/>
        <v/>
      </c>
      <c r="K69" s="113"/>
      <c r="L69" s="108">
        <v>65116.037391744539</v>
      </c>
      <c r="P69" s="26"/>
      <c r="Q69" s="14"/>
      <c r="R69" s="14"/>
      <c r="S69" s="113"/>
    </row>
    <row r="70" spans="3:20" x14ac:dyDescent="0.25">
      <c r="C70" s="90">
        <v>40973</v>
      </c>
      <c r="D70" s="14">
        <v>9.0815346633723895</v>
      </c>
      <c r="E70" s="14">
        <f>'FX ECB'!O158/F70</f>
        <v>9.0815346633723859</v>
      </c>
      <c r="F70" s="14">
        <v>0.85707664554722596</v>
      </c>
      <c r="G70" s="14"/>
      <c r="H70" s="108">
        <f t="shared" si="0"/>
        <v>0.11011354766207039</v>
      </c>
      <c r="I70" s="113">
        <f t="shared" si="1"/>
        <v>0.85707664554722596</v>
      </c>
      <c r="J70" s="113">
        <f t="shared" si="2"/>
        <v>0.85707664654722593</v>
      </c>
      <c r="K70" s="113">
        <f>'FX ECB'!O158/J70</f>
        <v>9.081534652776444</v>
      </c>
      <c r="L70" s="108">
        <v>65116.037391744539</v>
      </c>
      <c r="M70" s="108">
        <f>(SUM($D$6:$D$96)-D70+K70)/COUNT($D$6:$D$96)</f>
        <v>9.0775160372287296</v>
      </c>
      <c r="N70" s="108">
        <f t="shared" si="6"/>
        <v>65116.037228730049</v>
      </c>
      <c r="O70" s="108">
        <f>N70*'FX ECB'!$N$187</f>
        <v>55849.619396682967</v>
      </c>
      <c r="P70" s="26">
        <f t="shared" si="3"/>
        <v>-1.3981651864014566E-4</v>
      </c>
      <c r="Q70" s="14">
        <f t="shared" si="4"/>
        <v>-139816.51864014566</v>
      </c>
      <c r="R70" s="14"/>
      <c r="S70" s="113">
        <v>-139816.51797609928</v>
      </c>
      <c r="T70" s="108">
        <f t="shared" si="5"/>
        <v>-6.6404638346284628E-4</v>
      </c>
    </row>
    <row r="71" spans="3:20" x14ac:dyDescent="0.25">
      <c r="C71" s="90">
        <v>40974</v>
      </c>
      <c r="D71" s="14">
        <v>9.0816997147188108</v>
      </c>
      <c r="E71" s="14">
        <f>'FX ECB'!O159/F71</f>
        <v>9.0816997147188001</v>
      </c>
      <c r="F71" s="14">
        <v>0.85709596731241799</v>
      </c>
      <c r="G71" s="14"/>
      <c r="H71" s="108">
        <f t="shared" ref="H71:H100" si="7">IF(D71="","",1/D71)</f>
        <v>0.11011154645195866</v>
      </c>
      <c r="I71" s="113">
        <f t="shared" si="1"/>
        <v>0.85709596731241799</v>
      </c>
      <c r="J71" s="113">
        <f t="shared" si="2"/>
        <v>0.85709596831241797</v>
      </c>
      <c r="K71" s="113">
        <f>'FX ECB'!O159/J71</f>
        <v>9.0816997041229044</v>
      </c>
      <c r="L71" s="108">
        <v>65116.037391744539</v>
      </c>
      <c r="M71" s="108">
        <f>(SUM($D$6:$D$96)-D71+K71)/COUNT($D$6:$D$96)</f>
        <v>9.0775160372287296</v>
      </c>
      <c r="N71" s="108">
        <f t="shared" si="6"/>
        <v>65116.037228730049</v>
      </c>
      <c r="O71" s="108">
        <f>N71*'FX ECB'!$N$187</f>
        <v>55849.619396682967</v>
      </c>
      <c r="P71" s="26">
        <f t="shared" si="3"/>
        <v>-1.3981651864014566E-4</v>
      </c>
      <c r="Q71" s="14">
        <f t="shared" si="4"/>
        <v>-139816.51864014566</v>
      </c>
      <c r="R71" s="14"/>
      <c r="S71" s="113">
        <v>-139815.90707396597</v>
      </c>
      <c r="T71" s="108">
        <f t="shared" si="5"/>
        <v>-0.61156617969390936</v>
      </c>
    </row>
    <row r="72" spans="3:20" x14ac:dyDescent="0.25">
      <c r="C72" s="90">
        <v>40975</v>
      </c>
      <c r="D72" s="14">
        <v>9.0818632689162406</v>
      </c>
      <c r="E72" s="14">
        <f>'FX ECB'!O160/F72</f>
        <v>9.08186326891623</v>
      </c>
      <c r="F72" s="14">
        <v>0.85711544567237197</v>
      </c>
      <c r="G72" s="14"/>
      <c r="H72" s="108">
        <f t="shared" si="7"/>
        <v>0.11010956346619082</v>
      </c>
      <c r="I72" s="113">
        <f t="shared" ref="I72:I100" si="8">F72</f>
        <v>0.85711544567237197</v>
      </c>
      <c r="J72" s="113">
        <f t="shared" ref="J72:J100" si="9">IF(H72="","",F72+$A$7)</f>
        <v>0.85711544667237194</v>
      </c>
      <c r="K72" s="113">
        <f>'FX ECB'!O160/J72</f>
        <v>9.0818632583203858</v>
      </c>
      <c r="L72" s="108">
        <v>65116.037391744539</v>
      </c>
      <c r="M72" s="108">
        <f>(SUM($D$6:$D$96)-D72+K72)/COUNT($D$6:$D$96)</f>
        <v>9.0775160372287313</v>
      </c>
      <c r="N72" s="108">
        <f t="shared" si="6"/>
        <v>65116.037228731824</v>
      </c>
      <c r="O72" s="108">
        <f>N72*'FX ECB'!$N$187</f>
        <v>55849.619396684495</v>
      </c>
      <c r="P72" s="26">
        <f t="shared" ref="P72:P99" si="10">O72-$AA$2</f>
        <v>-1.3981499068904668E-4</v>
      </c>
      <c r="Q72" s="14">
        <f t="shared" ref="Q72:Q95" si="11">(P72/$A$7)</f>
        <v>-139814.99068904668</v>
      </c>
      <c r="R72" s="14"/>
      <c r="S72" s="113">
        <v>-139815.24760655587</v>
      </c>
      <c r="T72" s="108">
        <f t="shared" ref="T72:T99" si="12">Q72-S72</f>
        <v>0.25691750919213519</v>
      </c>
    </row>
    <row r="73" spans="3:20" x14ac:dyDescent="0.25">
      <c r="C73" s="90">
        <v>40976</v>
      </c>
      <c r="D73" s="14">
        <v>9.0820253441876506</v>
      </c>
      <c r="E73" s="14">
        <f>'FX ECB'!O161/F73</f>
        <v>9.0820253441876577</v>
      </c>
      <c r="F73" s="14">
        <v>0.85713507894837604</v>
      </c>
      <c r="G73" s="14"/>
      <c r="H73" s="108">
        <f t="shared" si="7"/>
        <v>0.11010759848187208</v>
      </c>
      <c r="I73" s="113">
        <f t="shared" si="8"/>
        <v>0.85713507894837604</v>
      </c>
      <c r="J73" s="113">
        <f t="shared" si="9"/>
        <v>0.85713507994837601</v>
      </c>
      <c r="K73" s="113">
        <f>'FX ECB'!O161/J73</f>
        <v>9.082025333591865</v>
      </c>
      <c r="L73" s="108">
        <v>65116.037391744539</v>
      </c>
      <c r="M73" s="108">
        <f>(SUM($D$6:$D$96)-D73+K73)/COUNT($D$6:$D$96)</f>
        <v>9.0775160372287331</v>
      </c>
      <c r="N73" s="108">
        <f t="shared" ref="N73:N95" si="13">(M73-$U$2)*$S$2</f>
        <v>65116.037228733607</v>
      </c>
      <c r="O73" s="108">
        <f>N73*'FX ECB'!$N$187</f>
        <v>55849.619396686023</v>
      </c>
      <c r="P73" s="26">
        <f t="shared" si="10"/>
        <v>-1.398134627379477E-4</v>
      </c>
      <c r="Q73" s="14">
        <f t="shared" si="11"/>
        <v>-139813.4627379477</v>
      </c>
      <c r="R73" s="14"/>
      <c r="S73" s="113">
        <v>-139814.54013190631</v>
      </c>
      <c r="T73" s="108">
        <f t="shared" si="12"/>
        <v>1.0773939586069901</v>
      </c>
    </row>
    <row r="74" spans="3:20" x14ac:dyDescent="0.25">
      <c r="C74" s="90">
        <v>40977</v>
      </c>
      <c r="D74" s="14">
        <v>9.0821859589773108</v>
      </c>
      <c r="E74" s="14">
        <f>'FX ECB'!O162/F74</f>
        <v>9.0821859589773108</v>
      </c>
      <c r="F74" s="14">
        <v>0.85715486543850095</v>
      </c>
      <c r="G74" s="14"/>
      <c r="H74" s="108">
        <f t="shared" si="7"/>
        <v>0.11010565127347424</v>
      </c>
      <c r="I74" s="113">
        <f t="shared" si="8"/>
        <v>0.85715486543850095</v>
      </c>
      <c r="J74" s="113">
        <f t="shared" si="9"/>
        <v>0.85715486643850092</v>
      </c>
      <c r="K74" s="113">
        <f>'FX ECB'!O162/J74</f>
        <v>9.0821859483815768</v>
      </c>
      <c r="L74" s="108">
        <v>65116.037391744539</v>
      </c>
      <c r="M74" s="108">
        <f>(SUM($D$6:$D$96)-D74+K74)/COUNT($D$6:$D$96)</f>
        <v>9.0775160372287331</v>
      </c>
      <c r="N74" s="108">
        <f t="shared" si="13"/>
        <v>65116.037228733607</v>
      </c>
      <c r="O74" s="108">
        <f>N74*'FX ECB'!$N$187</f>
        <v>55849.619396686023</v>
      </c>
      <c r="P74" s="26">
        <f t="shared" si="10"/>
        <v>-1.398134627379477E-4</v>
      </c>
      <c r="Q74" s="14">
        <f t="shared" si="11"/>
        <v>-139813.4627379477</v>
      </c>
      <c r="R74" s="14"/>
      <c r="S74" s="113">
        <v>-139813.7852152444</v>
      </c>
      <c r="T74" s="108">
        <f t="shared" si="12"/>
        <v>0.32247729669325054</v>
      </c>
    </row>
    <row r="75" spans="3:20" x14ac:dyDescent="0.25">
      <c r="C75" s="90">
        <v>40978</v>
      </c>
      <c r="D75" s="14" t="s">
        <v>129</v>
      </c>
      <c r="E75" s="14"/>
      <c r="F75" s="14" t="s">
        <v>129</v>
      </c>
      <c r="G75" s="14"/>
      <c r="H75" s="108" t="str">
        <f t="shared" si="7"/>
        <v/>
      </c>
      <c r="I75" s="113" t="str">
        <f t="shared" si="8"/>
        <v/>
      </c>
      <c r="J75" s="113" t="str">
        <f t="shared" si="9"/>
        <v/>
      </c>
      <c r="K75" s="113"/>
      <c r="L75" s="108">
        <v>65116.037391744539</v>
      </c>
      <c r="P75" s="26"/>
      <c r="Q75" s="14"/>
      <c r="R75" s="14"/>
      <c r="S75" s="113"/>
    </row>
    <row r="76" spans="3:20" x14ac:dyDescent="0.25">
      <c r="C76" s="90">
        <v>40979</v>
      </c>
      <c r="D76" s="14" t="s">
        <v>129</v>
      </c>
      <c r="E76" s="14"/>
      <c r="F76" s="14" t="s">
        <v>129</v>
      </c>
      <c r="G76" s="14"/>
      <c r="H76" s="108" t="str">
        <f t="shared" si="7"/>
        <v/>
      </c>
      <c r="I76" s="113" t="str">
        <f t="shared" si="8"/>
        <v/>
      </c>
      <c r="J76" s="113" t="str">
        <f t="shared" si="9"/>
        <v/>
      </c>
      <c r="K76" s="113"/>
      <c r="L76" s="108">
        <v>65116.037391744539</v>
      </c>
      <c r="P76" s="26"/>
      <c r="Q76" s="14"/>
      <c r="R76" s="14"/>
      <c r="S76" s="113"/>
    </row>
    <row r="77" spans="3:20" x14ac:dyDescent="0.25">
      <c r="C77" s="90">
        <v>40980</v>
      </c>
      <c r="D77" s="14">
        <v>9.0826592298034701</v>
      </c>
      <c r="E77" s="14">
        <f>'FX ECB'!O165/F77</f>
        <v>9.0826592298034772</v>
      </c>
      <c r="F77" s="14">
        <v>0.85721512674351896</v>
      </c>
      <c r="G77" s="14"/>
      <c r="H77" s="108">
        <f t="shared" si="7"/>
        <v>0.11009991398979722</v>
      </c>
      <c r="I77" s="113">
        <f t="shared" si="8"/>
        <v>0.85721512674351896</v>
      </c>
      <c r="J77" s="113">
        <f t="shared" si="9"/>
        <v>0.85721512774351893</v>
      </c>
      <c r="K77" s="113">
        <f>'FX ECB'!O165/J77</f>
        <v>9.082659219207935</v>
      </c>
      <c r="L77" s="108">
        <v>65116.037391744539</v>
      </c>
      <c r="M77" s="108">
        <f>(SUM($D$6:$D$96)-D77+K77)/COUNT($D$6:$D$96)</f>
        <v>9.0775160372287367</v>
      </c>
      <c r="N77" s="108">
        <f t="shared" si="13"/>
        <v>65116.037228737157</v>
      </c>
      <c r="O77" s="108">
        <f>N77*'FX ECB'!$N$187</f>
        <v>55849.619396689064</v>
      </c>
      <c r="P77" s="26">
        <f t="shared" si="10"/>
        <v>-1.3981042138766497E-4</v>
      </c>
      <c r="Q77" s="14">
        <f t="shared" si="11"/>
        <v>-139810.42138766497</v>
      </c>
      <c r="R77" s="14"/>
      <c r="S77" s="113">
        <v>-139811.24161110329</v>
      </c>
      <c r="T77" s="108">
        <f t="shared" si="12"/>
        <v>0.82022343832068145</v>
      </c>
    </row>
    <row r="78" spans="3:20" x14ac:dyDescent="0.25">
      <c r="C78" s="90">
        <v>40981</v>
      </c>
      <c r="D78" s="14">
        <v>9.0828141934510302</v>
      </c>
      <c r="E78" s="14">
        <f>'FX ECB'!O166/F78</f>
        <v>9.0828141934510338</v>
      </c>
      <c r="F78" s="14">
        <v>0.857235508508563</v>
      </c>
      <c r="G78" s="14"/>
      <c r="H78" s="108">
        <f t="shared" si="7"/>
        <v>0.1100980355538957</v>
      </c>
      <c r="I78" s="113">
        <f t="shared" si="8"/>
        <v>0.857235508508563</v>
      </c>
      <c r="J78" s="113">
        <f t="shared" si="9"/>
        <v>0.85723550950856298</v>
      </c>
      <c r="K78" s="113">
        <f>'FX ECB'!O166/J78</f>
        <v>9.0828141828555626</v>
      </c>
      <c r="L78" s="108">
        <v>65116.037391744539</v>
      </c>
      <c r="M78" s="108">
        <f>(SUM($D$6:$D$96)-D78+K78)/COUNT($D$6:$D$96)</f>
        <v>9.0775160372287385</v>
      </c>
      <c r="N78" s="108">
        <f t="shared" si="13"/>
        <v>65116.037228738933</v>
      </c>
      <c r="O78" s="108">
        <f>N78*'FX ECB'!$N$187</f>
        <v>55849.619396690592</v>
      </c>
      <c r="P78" s="26">
        <f t="shared" si="10"/>
        <v>-1.39808893436566E-4</v>
      </c>
      <c r="Q78" s="14">
        <f t="shared" si="11"/>
        <v>-139808.893436566</v>
      </c>
      <c r="R78" s="14"/>
      <c r="S78" s="113">
        <v>-139810.30276781798</v>
      </c>
      <c r="T78" s="108">
        <f t="shared" si="12"/>
        <v>1.4093312519835308</v>
      </c>
    </row>
    <row r="79" spans="3:20" x14ac:dyDescent="0.25">
      <c r="C79" s="90">
        <v>40982</v>
      </c>
      <c r="D79" s="14">
        <v>9.0829677934433199</v>
      </c>
      <c r="E79" s="14">
        <f>'FX ECB'!O167/F79</f>
        <v>9.0829677934433128</v>
      </c>
      <c r="F79" s="14">
        <v>0.85725603455970301</v>
      </c>
      <c r="G79" s="14"/>
      <c r="H79" s="108">
        <f t="shared" si="7"/>
        <v>0.1100961737111812</v>
      </c>
      <c r="I79" s="113">
        <f t="shared" si="8"/>
        <v>0.85725603455970301</v>
      </c>
      <c r="J79" s="113">
        <f t="shared" si="9"/>
        <v>0.85725603555970298</v>
      </c>
      <c r="K79" s="113">
        <f>'FX ECB'!O167/J79</f>
        <v>9.0829677828479163</v>
      </c>
      <c r="L79" s="108">
        <v>65116.037391744539</v>
      </c>
      <c r="M79" s="108">
        <f>(SUM($D$6:$D$96)-D79+K79)/COUNT($D$6:$D$96)</f>
        <v>9.0775160372287385</v>
      </c>
      <c r="N79" s="108">
        <f t="shared" si="13"/>
        <v>65116.037228738933</v>
      </c>
      <c r="O79" s="108">
        <f>N79*'FX ECB'!$N$187</f>
        <v>55849.619396690592</v>
      </c>
      <c r="P79" s="26">
        <f t="shared" si="10"/>
        <v>-1.39808893436566E-4</v>
      </c>
      <c r="Q79" s="14">
        <f t="shared" si="11"/>
        <v>-139808.893436566</v>
      </c>
      <c r="R79" s="14"/>
      <c r="S79" s="113">
        <v>-139809.31944762016</v>
      </c>
      <c r="T79" s="108">
        <f t="shared" si="12"/>
        <v>0.4260110541654285</v>
      </c>
    </row>
    <row r="80" spans="3:20" x14ac:dyDescent="0.25">
      <c r="C80" s="90">
        <v>40983</v>
      </c>
      <c r="D80" s="14">
        <v>9.0831200500892209</v>
      </c>
      <c r="E80" s="14">
        <f>'FX ECB'!O168/F80</f>
        <v>9.083120050089212</v>
      </c>
      <c r="F80" s="14">
        <v>0.85727670303224401</v>
      </c>
      <c r="G80" s="14"/>
      <c r="H80" s="108">
        <f t="shared" si="7"/>
        <v>0.11009432821381429</v>
      </c>
      <c r="I80" s="113">
        <f t="shared" si="8"/>
        <v>0.85727670303224401</v>
      </c>
      <c r="J80" s="113">
        <f t="shared" si="9"/>
        <v>0.85727670403224399</v>
      </c>
      <c r="K80" s="113">
        <f>'FX ECB'!O168/J80</f>
        <v>9.0831200394938918</v>
      </c>
      <c r="L80" s="108">
        <v>65116.037391744539</v>
      </c>
      <c r="M80" s="108">
        <f>(SUM($D$6:$D$96)-D80+K80)/COUNT($D$6:$D$96)</f>
        <v>9.0775160372287402</v>
      </c>
      <c r="N80" s="108">
        <f t="shared" si="13"/>
        <v>65116.037228740708</v>
      </c>
      <c r="O80" s="108">
        <f>N80*'FX ECB'!$N$187</f>
        <v>55849.619396692113</v>
      </c>
      <c r="P80" s="26">
        <f t="shared" si="10"/>
        <v>-1.3980737276142463E-4</v>
      </c>
      <c r="Q80" s="14">
        <f t="shared" si="11"/>
        <v>-139807.37276142463</v>
      </c>
      <c r="R80" s="14"/>
      <c r="S80" s="113">
        <v>-139808.29227089946</v>
      </c>
      <c r="T80" s="108">
        <f t="shared" si="12"/>
        <v>0.91950947482837364</v>
      </c>
    </row>
    <row r="81" spans="3:20" x14ac:dyDescent="0.25">
      <c r="C81" s="90">
        <v>40984</v>
      </c>
      <c r="D81" s="14">
        <v>9.0832709839368597</v>
      </c>
      <c r="E81" s="14">
        <f>'FX ECB'!O169/F81</f>
        <v>9.0832709839368562</v>
      </c>
      <c r="F81" s="14">
        <v>0.85729751202829496</v>
      </c>
      <c r="G81" s="14"/>
      <c r="H81" s="108">
        <f t="shared" si="7"/>
        <v>0.11009249881110354</v>
      </c>
      <c r="I81" s="113">
        <f t="shared" si="8"/>
        <v>0.85729751202829496</v>
      </c>
      <c r="J81" s="113">
        <f t="shared" si="9"/>
        <v>0.85729751302829493</v>
      </c>
      <c r="K81" s="113">
        <f>'FX ECB'!O169/J81</f>
        <v>9.0832709733416195</v>
      </c>
      <c r="L81" s="108">
        <v>65116.037391744539</v>
      </c>
      <c r="M81" s="108">
        <f>(SUM($D$6:$D$96)-D81+K81)/COUNT($D$6:$D$96)</f>
        <v>9.077516037228742</v>
      </c>
      <c r="N81" s="108">
        <f t="shared" si="13"/>
        <v>65116.037228742483</v>
      </c>
      <c r="O81" s="108">
        <f>N81*'FX ECB'!$N$187</f>
        <v>55849.619396693633</v>
      </c>
      <c r="P81" s="26">
        <f t="shared" si="10"/>
        <v>-1.3980585208628327E-4</v>
      </c>
      <c r="Q81" s="14">
        <f t="shared" si="11"/>
        <v>-139805.85208628327</v>
      </c>
      <c r="R81" s="14"/>
      <c r="S81" s="113">
        <v>-139807.22186711736</v>
      </c>
      <c r="T81" s="108">
        <f t="shared" si="12"/>
        <v>1.3697808340948541</v>
      </c>
    </row>
    <row r="82" spans="3:20" x14ac:dyDescent="0.25">
      <c r="C82" s="90">
        <v>40985</v>
      </c>
      <c r="D82" s="14" t="s">
        <v>129</v>
      </c>
      <c r="E82" s="14"/>
      <c r="F82" s="14" t="s">
        <v>129</v>
      </c>
      <c r="G82" s="14"/>
      <c r="H82" s="108" t="str">
        <f t="shared" si="7"/>
        <v/>
      </c>
      <c r="I82" s="113" t="str">
        <f t="shared" si="8"/>
        <v/>
      </c>
      <c r="J82" s="113" t="str">
        <f t="shared" si="9"/>
        <v/>
      </c>
      <c r="K82" s="113"/>
      <c r="L82" s="108">
        <v>65116.037391744539</v>
      </c>
      <c r="P82" s="26"/>
      <c r="Q82" s="14"/>
      <c r="R82" s="14"/>
      <c r="S82" s="113"/>
    </row>
    <row r="83" spans="3:20" x14ac:dyDescent="0.25">
      <c r="C83" s="90">
        <v>40986</v>
      </c>
      <c r="D83" s="14" t="s">
        <v>129</v>
      </c>
      <c r="E83" s="14"/>
      <c r="F83" s="14" t="s">
        <v>129</v>
      </c>
      <c r="G83" s="14"/>
      <c r="H83" s="108" t="str">
        <f t="shared" si="7"/>
        <v/>
      </c>
      <c r="I83" s="113" t="str">
        <f t="shared" si="8"/>
        <v/>
      </c>
      <c r="J83" s="113" t="str">
        <f t="shared" si="9"/>
        <v/>
      </c>
      <c r="K83" s="113"/>
      <c r="L83" s="108">
        <v>65116.037391744539</v>
      </c>
      <c r="P83" s="26"/>
      <c r="Q83" s="14"/>
      <c r="R83" s="14"/>
      <c r="S83" s="113"/>
    </row>
    <row r="84" spans="3:20" x14ac:dyDescent="0.25">
      <c r="C84" s="90">
        <v>40987</v>
      </c>
      <c r="D84" s="14">
        <v>9.0837160589362806</v>
      </c>
      <c r="E84" s="14">
        <f>'FX ECB'!O172/F84</f>
        <v>9.0837160589362824</v>
      </c>
      <c r="F84" s="14">
        <v>0.85736076278489803</v>
      </c>
      <c r="G84" s="14"/>
      <c r="H84" s="108">
        <f t="shared" si="7"/>
        <v>0.11008710460695552</v>
      </c>
      <c r="I84" s="113">
        <f t="shared" si="8"/>
        <v>0.85736076278489803</v>
      </c>
      <c r="J84" s="113">
        <f t="shared" si="9"/>
        <v>0.85736076378489801</v>
      </c>
      <c r="K84" s="113">
        <f>'FX ECB'!O172/J84</f>
        <v>9.0837160483413086</v>
      </c>
      <c r="L84" s="108">
        <v>65116.037391744539</v>
      </c>
      <c r="M84" s="108">
        <f>(SUM($D$6:$D$96)-D84+K84)/COUNT($D$6:$D$96)</f>
        <v>9.0775160372287456</v>
      </c>
      <c r="N84" s="108">
        <f t="shared" si="13"/>
        <v>65116.037228746034</v>
      </c>
      <c r="O84" s="108">
        <f>N84*'FX ECB'!$N$187</f>
        <v>55849.619396696682</v>
      </c>
      <c r="P84" s="26">
        <f t="shared" si="10"/>
        <v>-1.3980280346004292E-4</v>
      </c>
      <c r="Q84" s="14">
        <f t="shared" si="11"/>
        <v>-139802.80346004292</v>
      </c>
      <c r="R84" s="14"/>
      <c r="S84" s="113">
        <v>-139803.75772511825</v>
      </c>
      <c r="T84" s="108">
        <f t="shared" si="12"/>
        <v>0.95426507532829419</v>
      </c>
    </row>
    <row r="85" spans="3:20" x14ac:dyDescent="0.25">
      <c r="C85" s="90">
        <v>40988</v>
      </c>
      <c r="D85" s="14">
        <v>9.0838619134166105</v>
      </c>
      <c r="E85" s="14">
        <f>'FX ECB'!O173/F85</f>
        <v>9.0838619134166141</v>
      </c>
      <c r="F85" s="14">
        <v>0.85738211435394396</v>
      </c>
      <c r="G85" s="14"/>
      <c r="H85" s="108">
        <f t="shared" si="7"/>
        <v>0.11008533700000744</v>
      </c>
      <c r="I85" s="113">
        <f t="shared" si="8"/>
        <v>0.85738211435394396</v>
      </c>
      <c r="J85" s="113">
        <f t="shared" si="9"/>
        <v>0.85738211535394393</v>
      </c>
      <c r="K85" s="113">
        <f>'FX ECB'!O173/J85</f>
        <v>9.0838619028217344</v>
      </c>
      <c r="L85" s="108">
        <v>65116.037391744539</v>
      </c>
      <c r="M85" s="108">
        <f>(SUM($D$6:$D$96)-D85+K85)/COUNT($D$6:$D$96)</f>
        <v>9.0775160372287456</v>
      </c>
      <c r="N85" s="108">
        <f t="shared" si="13"/>
        <v>65116.037228746034</v>
      </c>
      <c r="O85" s="108">
        <f>N85*'FX ECB'!$N$187</f>
        <v>55849.619396696682</v>
      </c>
      <c r="P85" s="26">
        <f t="shared" si="10"/>
        <v>-1.3980280346004292E-4</v>
      </c>
      <c r="Q85" s="14">
        <f t="shared" si="11"/>
        <v>-139802.80346004292</v>
      </c>
      <c r="R85" s="14"/>
      <c r="S85" s="113">
        <v>-139802.52089315717</v>
      </c>
      <c r="T85" s="108">
        <f t="shared" si="12"/>
        <v>-0.28256688575493172</v>
      </c>
    </row>
    <row r="86" spans="3:20" x14ac:dyDescent="0.25">
      <c r="C86" s="90">
        <v>40989</v>
      </c>
      <c r="D86" s="14">
        <v>9.0840065525531006</v>
      </c>
      <c r="E86" s="14">
        <f>'FX ECB'!O174/F86</f>
        <v>9.0840065525530918</v>
      </c>
      <c r="F86" s="14">
        <v>0.85740359654354503</v>
      </c>
      <c r="G86" s="14"/>
      <c r="H86" s="108">
        <f t="shared" si="7"/>
        <v>0.11008358417783676</v>
      </c>
      <c r="I86" s="113">
        <f t="shared" si="8"/>
        <v>0.85740359654354503</v>
      </c>
      <c r="J86" s="113">
        <f t="shared" si="9"/>
        <v>0.857403597543545</v>
      </c>
      <c r="K86" s="113">
        <f>'FX ECB'!O174/J86</f>
        <v>9.0840065419583063</v>
      </c>
      <c r="L86" s="108">
        <v>65116.037391744539</v>
      </c>
      <c r="M86" s="108">
        <f>(SUM($D$6:$D$96)-D86+K86)/COUNT($D$6:$D$96)</f>
        <v>9.0775160372287473</v>
      </c>
      <c r="N86" s="108">
        <f t="shared" si="13"/>
        <v>65116.037228747817</v>
      </c>
      <c r="O86" s="108">
        <f>N86*'FX ECB'!$N$187</f>
        <v>55849.61939669821</v>
      </c>
      <c r="P86" s="26">
        <f t="shared" si="10"/>
        <v>-1.3980127550894395E-4</v>
      </c>
      <c r="Q86" s="14">
        <f t="shared" si="11"/>
        <v>-139801.27550894395</v>
      </c>
      <c r="R86" s="14"/>
      <c r="S86" s="113">
        <v>-139801.2441209419</v>
      </c>
      <c r="T86" s="108">
        <f t="shared" si="12"/>
        <v>-3.1388002040330321E-2</v>
      </c>
    </row>
    <row r="87" spans="3:20" x14ac:dyDescent="0.25">
      <c r="C87" s="90">
        <v>40990</v>
      </c>
      <c r="D87" s="14">
        <v>9.0841499988201502</v>
      </c>
      <c r="E87" s="14">
        <f>'FX ECB'!O175/F87</f>
        <v>9.0841499988201502</v>
      </c>
      <c r="F87" s="14">
        <v>0.85742520728010696</v>
      </c>
      <c r="G87" s="14"/>
      <c r="H87" s="108">
        <f t="shared" si="7"/>
        <v>0.11008184586668869</v>
      </c>
      <c r="I87" s="113">
        <f t="shared" si="8"/>
        <v>0.85742520728010696</v>
      </c>
      <c r="J87" s="113">
        <f t="shared" si="9"/>
        <v>0.85742520828010693</v>
      </c>
      <c r="K87" s="113">
        <f>'FX ECB'!O175/J87</f>
        <v>9.0841499882254642</v>
      </c>
      <c r="L87" s="108">
        <v>65116.037391744539</v>
      </c>
      <c r="M87" s="108">
        <f>(SUM($D$6:$D$96)-D87+K87)/COUNT($D$6:$D$96)</f>
        <v>9.0775160372287491</v>
      </c>
      <c r="N87" s="108">
        <f t="shared" si="13"/>
        <v>65116.037228749592</v>
      </c>
      <c r="O87" s="108">
        <f>N87*'FX ECB'!$N$187</f>
        <v>55849.619396699731</v>
      </c>
      <c r="P87" s="26">
        <f t="shared" si="10"/>
        <v>-1.3979975483380258E-4</v>
      </c>
      <c r="Q87" s="14">
        <f t="shared" si="11"/>
        <v>-139799.75483380258</v>
      </c>
      <c r="R87" s="14"/>
      <c r="S87" s="113">
        <v>-139799.92809601792</v>
      </c>
      <c r="T87" s="108">
        <f t="shared" si="12"/>
        <v>0.1732622153358534</v>
      </c>
    </row>
    <row r="88" spans="3:20" x14ac:dyDescent="0.25">
      <c r="C88" s="90">
        <v>40991</v>
      </c>
      <c r="D88" s="14">
        <v>9.0842922750025501</v>
      </c>
      <c r="E88" s="14">
        <f>'FX ECB'!O176/F88</f>
        <v>9.0842922750025465</v>
      </c>
      <c r="F88" s="14">
        <v>0.85744694447203995</v>
      </c>
      <c r="G88" s="14"/>
      <c r="H88" s="108">
        <f t="shared" si="7"/>
        <v>0.11008012178909328</v>
      </c>
      <c r="I88" s="113">
        <f t="shared" si="8"/>
        <v>0.85744694447203995</v>
      </c>
      <c r="J88" s="113">
        <f t="shared" si="9"/>
        <v>0.85744694547203992</v>
      </c>
      <c r="K88" s="113">
        <f>'FX ECB'!O176/J88</f>
        <v>9.0842922644079636</v>
      </c>
      <c r="L88" s="108">
        <v>65116.037391744539</v>
      </c>
      <c r="M88" s="108">
        <f>(SUM($D$6:$D$96)-D88+K88)/COUNT($D$6:$D$96)</f>
        <v>9.0775160372287509</v>
      </c>
      <c r="N88" s="108">
        <f t="shared" si="13"/>
        <v>65116.037228751367</v>
      </c>
      <c r="O88" s="108">
        <f>N88*'FX ECB'!$N$187</f>
        <v>55849.619396701251</v>
      </c>
      <c r="P88" s="26">
        <f t="shared" si="10"/>
        <v>-1.3979823415866122E-4</v>
      </c>
      <c r="Q88" s="14">
        <f t="shared" si="11"/>
        <v>-139798.23415866122</v>
      </c>
      <c r="R88" s="14"/>
      <c r="S88" s="113">
        <v>-139798.57351359518</v>
      </c>
      <c r="T88" s="108">
        <f t="shared" si="12"/>
        <v>0.33935493396711536</v>
      </c>
    </row>
    <row r="89" spans="3:20" x14ac:dyDescent="0.25">
      <c r="C89" s="90">
        <v>40992</v>
      </c>
      <c r="D89" s="14" t="s">
        <v>129</v>
      </c>
      <c r="E89" s="14"/>
      <c r="F89" s="14" t="s">
        <v>129</v>
      </c>
      <c r="G89" s="14"/>
      <c r="H89" s="108" t="str">
        <f t="shared" si="7"/>
        <v/>
      </c>
      <c r="I89" s="113" t="str">
        <f t="shared" si="8"/>
        <v/>
      </c>
      <c r="J89" s="113" t="str">
        <f t="shared" si="9"/>
        <v/>
      </c>
      <c r="K89" s="113"/>
      <c r="L89" s="108">
        <v>65116.037391744539</v>
      </c>
      <c r="P89" s="26"/>
      <c r="Q89" s="14"/>
      <c r="R89" s="14"/>
      <c r="S89" s="113"/>
    </row>
    <row r="90" spans="3:20" x14ac:dyDescent="0.25">
      <c r="C90" s="90">
        <v>40993</v>
      </c>
      <c r="D90" s="14" t="s">
        <v>129</v>
      </c>
      <c r="E90" s="14"/>
      <c r="F90" s="14" t="s">
        <v>129</v>
      </c>
      <c r="G90" s="14"/>
      <c r="H90" s="108" t="str">
        <f t="shared" si="7"/>
        <v/>
      </c>
      <c r="I90" s="113" t="str">
        <f t="shared" si="8"/>
        <v/>
      </c>
      <c r="J90" s="113" t="str">
        <f t="shared" si="9"/>
        <v/>
      </c>
      <c r="K90" s="113"/>
      <c r="L90" s="108">
        <v>65116.037391744539</v>
      </c>
      <c r="P90" s="26"/>
      <c r="Q90" s="14"/>
      <c r="R90" s="14"/>
      <c r="S90" s="113"/>
    </row>
    <row r="91" spans="3:20" x14ac:dyDescent="0.25">
      <c r="C91" s="90">
        <v>40994</v>
      </c>
      <c r="D91" s="14">
        <v>9.0847123152777201</v>
      </c>
      <c r="E91" s="14">
        <f>'FX ECB'!O179/F91</f>
        <v>9.0847123152777147</v>
      </c>
      <c r="F91" s="14">
        <v>0.85751289332192204</v>
      </c>
      <c r="G91" s="14"/>
      <c r="H91" s="108">
        <f t="shared" si="7"/>
        <v>0.11007503213044011</v>
      </c>
      <c r="I91" s="113">
        <f t="shared" si="8"/>
        <v>0.85751289332192204</v>
      </c>
      <c r="J91" s="113">
        <f t="shared" si="9"/>
        <v>0.85751289432192201</v>
      </c>
      <c r="K91" s="113">
        <f>'FX ECB'!O179/J91</f>
        <v>9.0847123046834568</v>
      </c>
      <c r="L91" s="108">
        <v>65116.037391744539</v>
      </c>
      <c r="M91" s="108">
        <f>(SUM($D$6:$D$96)-D91+K91)/COUNT($D$6:$D$96)</f>
        <v>9.0775160372287562</v>
      </c>
      <c r="N91" s="108">
        <f t="shared" si="13"/>
        <v>65116.037228756693</v>
      </c>
      <c r="O91" s="108">
        <f>N91*'FX ECB'!$N$187</f>
        <v>55849.619396705821</v>
      </c>
      <c r="P91" s="26">
        <f t="shared" si="10"/>
        <v>-1.3979366485727951E-4</v>
      </c>
      <c r="Q91" s="14">
        <f t="shared" si="11"/>
        <v>-139793.66485727951</v>
      </c>
      <c r="R91" s="14"/>
      <c r="S91" s="113">
        <v>-139794.28552860094</v>
      </c>
      <c r="T91" s="108">
        <f t="shared" si="12"/>
        <v>0.62067132143420167</v>
      </c>
    </row>
    <row r="92" spans="3:20" x14ac:dyDescent="0.25">
      <c r="C92" s="90">
        <v>40995</v>
      </c>
      <c r="D92" s="14">
        <v>9.0848501450990398</v>
      </c>
      <c r="E92" s="14">
        <f>'FX ECB'!O180/F92</f>
        <v>9.0848501450990433</v>
      </c>
      <c r="F92" s="14">
        <v>0.85753511473917399</v>
      </c>
      <c r="G92" s="14"/>
      <c r="H92" s="108">
        <f t="shared" si="7"/>
        <v>0.11007336213899634</v>
      </c>
      <c r="I92" s="113">
        <f t="shared" si="8"/>
        <v>0.85753511473917399</v>
      </c>
      <c r="J92" s="113">
        <f t="shared" si="9"/>
        <v>0.85753511573917396</v>
      </c>
      <c r="K92" s="113">
        <f>'FX ECB'!O180/J92</f>
        <v>9.0848501345049009</v>
      </c>
      <c r="L92" s="108">
        <v>65116.037391744539</v>
      </c>
      <c r="M92" s="108">
        <f>(SUM($D$6:$D$96)-D92+K92)/COUNT($D$6:$D$96)</f>
        <v>9.077516037228758</v>
      </c>
      <c r="N92" s="108">
        <f t="shared" si="13"/>
        <v>65116.037228758469</v>
      </c>
      <c r="O92" s="108">
        <f>N92*'FX ECB'!$N$187</f>
        <v>55849.619396707341</v>
      </c>
      <c r="P92" s="26">
        <f t="shared" si="10"/>
        <v>-1.3979214418213814E-4</v>
      </c>
      <c r="Q92" s="14">
        <f t="shared" si="11"/>
        <v>-139792.14418213814</v>
      </c>
      <c r="R92" s="14"/>
      <c r="S92" s="113">
        <v>-139792.78387247646</v>
      </c>
      <c r="T92" s="108">
        <f t="shared" si="12"/>
        <v>0.63969033831381239</v>
      </c>
    </row>
    <row r="93" spans="3:20" x14ac:dyDescent="0.25">
      <c r="C93" s="90">
        <v>40996</v>
      </c>
      <c r="D93" s="14">
        <v>9.0849869235023508</v>
      </c>
      <c r="E93" s="14">
        <f>'FX ECB'!O181/F93</f>
        <v>9.0849869235023455</v>
      </c>
      <c r="F93" s="14">
        <v>0.85755745166515296</v>
      </c>
      <c r="G93" s="14"/>
      <c r="H93" s="108">
        <f t="shared" si="7"/>
        <v>0.11007170493697202</v>
      </c>
      <c r="I93" s="113">
        <f t="shared" si="8"/>
        <v>0.85755745166515296</v>
      </c>
      <c r="J93" s="113">
        <f t="shared" si="9"/>
        <v>0.85755745266515293</v>
      </c>
      <c r="K93" s="113">
        <f>'FX ECB'!O181/J93</f>
        <v>9.0849869129083185</v>
      </c>
      <c r="L93" s="108">
        <v>65116.037391744539</v>
      </c>
      <c r="M93" s="108">
        <f>(SUM($D$6:$D$96)-D93+K93)/COUNT($D$6:$D$96)</f>
        <v>9.0775160372287598</v>
      </c>
      <c r="N93" s="108">
        <f t="shared" si="13"/>
        <v>65116.037228760251</v>
      </c>
      <c r="O93" s="108">
        <f>N93*'FX ECB'!$N$187</f>
        <v>55849.619396708877</v>
      </c>
      <c r="P93" s="26">
        <f t="shared" si="10"/>
        <v>-1.3979060895508155E-4</v>
      </c>
      <c r="Q93" s="14">
        <f t="shared" si="11"/>
        <v>-139790.60895508155</v>
      </c>
      <c r="R93" s="14"/>
      <c r="S93" s="113">
        <v>-139791.24728657026</v>
      </c>
      <c r="T93" s="108">
        <f t="shared" si="12"/>
        <v>0.63833148870617151</v>
      </c>
    </row>
    <row r="94" spans="3:20" x14ac:dyDescent="0.25">
      <c r="C94" s="90">
        <v>40997</v>
      </c>
      <c r="D94" s="14">
        <v>9.0851226752553202</v>
      </c>
      <c r="E94" s="14">
        <f>'FX ECB'!O182/F94</f>
        <v>9.0851226752553167</v>
      </c>
      <c r="F94" s="14">
        <v>0.85757990182235</v>
      </c>
      <c r="G94" s="14"/>
      <c r="H94" s="108">
        <f t="shared" si="7"/>
        <v>0.11007006022314353</v>
      </c>
      <c r="I94" s="113">
        <f t="shared" si="8"/>
        <v>0.85757990182235</v>
      </c>
      <c r="J94" s="113">
        <f t="shared" si="9"/>
        <v>0.85757990282234997</v>
      </c>
      <c r="K94" s="113">
        <f>'FX ECB'!O182/J94</f>
        <v>9.0851226646614087</v>
      </c>
      <c r="L94" s="108">
        <v>65116.037391744539</v>
      </c>
      <c r="M94" s="108">
        <f>(SUM($D$6:$D$96)-D94+K94)/COUNT($D$6:$D$96)</f>
        <v>9.0775160372287615</v>
      </c>
      <c r="N94" s="108">
        <f t="shared" si="13"/>
        <v>65116.037228762027</v>
      </c>
      <c r="O94" s="108">
        <f>N94*'FX ECB'!$N$187</f>
        <v>55849.619396710397</v>
      </c>
      <c r="P94" s="26">
        <f t="shared" si="10"/>
        <v>-1.3978908827994019E-4</v>
      </c>
      <c r="Q94" s="14">
        <f t="shared" si="11"/>
        <v>-139789.08827994019</v>
      </c>
      <c r="R94" s="14"/>
      <c r="S94" s="113">
        <v>-139789.67652711243</v>
      </c>
      <c r="T94" s="108">
        <f t="shared" si="12"/>
        <v>0.58824717224342749</v>
      </c>
    </row>
    <row r="95" spans="3:20" x14ac:dyDescent="0.25">
      <c r="C95" s="90">
        <v>40998</v>
      </c>
      <c r="D95" s="14">
        <v>9.0852574253756107</v>
      </c>
      <c r="E95" s="14">
        <f>'FX ECB'!O183/F95</f>
        <v>9.0852574253756142</v>
      </c>
      <c r="F95" s="14">
        <v>0.85760246289757303</v>
      </c>
      <c r="G95" s="14"/>
      <c r="H95" s="108">
        <f t="shared" si="7"/>
        <v>0.11006842769330305</v>
      </c>
      <c r="I95" s="113">
        <f t="shared" si="8"/>
        <v>0.85760246289757303</v>
      </c>
      <c r="J95" s="113">
        <f t="shared" si="9"/>
        <v>0.857602463897573</v>
      </c>
      <c r="K95" s="113">
        <f>'FX ECB'!O183/J95</f>
        <v>9.0852574147818288</v>
      </c>
      <c r="L95" s="108">
        <v>65116.037391744539</v>
      </c>
      <c r="M95" s="108">
        <f>(SUM($D$6:$D$96)-D95+K95)/COUNT($D$6:$D$96)</f>
        <v>9.0775160372287633</v>
      </c>
      <c r="N95" s="108">
        <f t="shared" si="13"/>
        <v>65116.037228763802</v>
      </c>
      <c r="O95" s="108">
        <f>N95*'FX ECB'!$N$187</f>
        <v>55849.619396711918</v>
      </c>
      <c r="P95" s="26">
        <f t="shared" si="10"/>
        <v>-1.3978756760479882E-4</v>
      </c>
      <c r="Q95" s="14">
        <f t="shared" si="11"/>
        <v>-139787.56760479882</v>
      </c>
      <c r="R95" s="14"/>
      <c r="S95" s="113">
        <v>-139788.07235884093</v>
      </c>
      <c r="T95" s="108">
        <f t="shared" si="12"/>
        <v>0.50475404210737906</v>
      </c>
    </row>
    <row r="96" spans="3:20" x14ac:dyDescent="0.25">
      <c r="C96" s="90">
        <v>40999</v>
      </c>
      <c r="D96" s="14" t="s">
        <v>129</v>
      </c>
      <c r="E96" s="14"/>
      <c r="F96" s="14" t="s">
        <v>129</v>
      </c>
      <c r="G96" s="14"/>
      <c r="H96" s="108" t="str">
        <f t="shared" si="7"/>
        <v/>
      </c>
      <c r="I96" s="113" t="str">
        <f t="shared" si="8"/>
        <v/>
      </c>
      <c r="J96" s="113" t="str">
        <f t="shared" si="9"/>
        <v/>
      </c>
      <c r="K96" s="113"/>
      <c r="L96" s="108">
        <v>65116.037391744539</v>
      </c>
      <c r="P96" s="26"/>
      <c r="Q96" s="14"/>
      <c r="R96" s="14"/>
      <c r="S96" s="113"/>
    </row>
    <row r="97" spans="3:20" x14ac:dyDescent="0.25">
      <c r="C97" s="90">
        <v>41000</v>
      </c>
      <c r="D97" s="14" t="s">
        <v>129</v>
      </c>
      <c r="E97" s="14"/>
      <c r="F97" s="14" t="s">
        <v>129</v>
      </c>
      <c r="G97" s="14"/>
      <c r="H97" s="108" t="str">
        <f t="shared" si="7"/>
        <v/>
      </c>
      <c r="I97" s="113" t="str">
        <f t="shared" si="8"/>
        <v/>
      </c>
      <c r="J97" s="113" t="str">
        <f t="shared" si="9"/>
        <v/>
      </c>
      <c r="K97" s="113"/>
      <c r="P97" s="26"/>
      <c r="Q97" s="14"/>
      <c r="R97" s="14"/>
      <c r="S97" s="113"/>
    </row>
    <row r="98" spans="3:20" x14ac:dyDescent="0.25">
      <c r="C98" s="90">
        <v>41001</v>
      </c>
      <c r="D98" s="14">
        <v>9.0856559219699502</v>
      </c>
      <c r="E98" s="14">
        <f>'FX ECB'!O186/F98</f>
        <v>9.0856559219699555</v>
      </c>
      <c r="F98" s="14">
        <v>0.85767078805013197</v>
      </c>
      <c r="G98" s="14"/>
      <c r="H98" s="108">
        <f t="shared" si="7"/>
        <v>0.11006360009538863</v>
      </c>
      <c r="I98" s="113">
        <f t="shared" si="8"/>
        <v>0.85767078805013197</v>
      </c>
      <c r="J98" s="113">
        <f t="shared" si="9"/>
        <v>0.85767078905013194</v>
      </c>
      <c r="K98" s="113">
        <f>'FX ECB'!O186/J98</f>
        <v>9.0856559113765485</v>
      </c>
      <c r="P98" s="26"/>
      <c r="Q98" s="14"/>
      <c r="R98" s="14"/>
      <c r="S98" s="113"/>
    </row>
    <row r="99" spans="3:20" x14ac:dyDescent="0.25">
      <c r="C99" s="90">
        <v>41002</v>
      </c>
      <c r="D99" s="14">
        <v>9.0857869232329094</v>
      </c>
      <c r="E99" s="14">
        <f>'FX ECB'!O187/F99</f>
        <v>9.0857869232329147</v>
      </c>
      <c r="F99" s="14">
        <v>0.85769376905573402</v>
      </c>
      <c r="G99" s="14"/>
      <c r="H99" s="108">
        <f t="shared" si="7"/>
        <v>0.11006201316948554</v>
      </c>
      <c r="I99" s="113">
        <f t="shared" si="8"/>
        <v>0.85769376905573402</v>
      </c>
      <c r="J99" s="113">
        <f t="shared" si="9"/>
        <v>0.85769377005573399</v>
      </c>
      <c r="K99" s="113">
        <f>'FX ECB'!O187/J99</f>
        <v>9.0857869126396391</v>
      </c>
      <c r="P99" s="26">
        <f t="shared" si="10"/>
        <v>-55849.619536499486</v>
      </c>
      <c r="Q99" s="14">
        <f>Y2</f>
        <v>65116.037391744539</v>
      </c>
      <c r="R99" s="14"/>
      <c r="S99" s="113">
        <v>65116.037392094731</v>
      </c>
      <c r="T99" s="108">
        <f t="shared" si="12"/>
        <v>-3.5019183997064829E-7</v>
      </c>
    </row>
    <row r="100" spans="3:20" x14ac:dyDescent="0.25">
      <c r="C100" s="90">
        <v>41003</v>
      </c>
      <c r="D100" s="14">
        <v>9.0859170534078295</v>
      </c>
      <c r="E100" s="14">
        <f>'FX ECB'!O188/F100</f>
        <v>9.0859170534078277</v>
      </c>
      <c r="F100" s="14">
        <v>0.85771684894847999</v>
      </c>
      <c r="G100" s="14"/>
      <c r="H100" s="108">
        <f t="shared" si="7"/>
        <v>0.11006043684109275</v>
      </c>
      <c r="I100" s="113">
        <f t="shared" si="8"/>
        <v>0.85771684894847999</v>
      </c>
      <c r="J100" s="113">
        <f t="shared" si="9"/>
        <v>0.85771684994847996</v>
      </c>
      <c r="K100" s="113">
        <f>'FX ECB'!O188/J100</f>
        <v>9.0859170428146854</v>
      </c>
      <c r="P100" s="2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6"/>
  <sheetViews>
    <sheetView topLeftCell="A165" workbookViewId="0">
      <selection activeCell="N95" sqref="N95:N188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2" style="22" customWidth="1"/>
    <col min="4" max="4" width="12" style="24" customWidth="1"/>
    <col min="5" max="7" width="12" style="43" customWidth="1"/>
    <col min="10" max="10" width="25.7109375" customWidth="1"/>
    <col min="11" max="11" width="32.85546875" customWidth="1"/>
    <col min="12" max="12" width="18.5703125" customWidth="1"/>
    <col min="13" max="13" width="16.7109375" bestFit="1" customWidth="1"/>
    <col min="16" max="16" width="17.28515625" customWidth="1"/>
    <col min="17" max="17" width="17.28515625" style="108" customWidth="1"/>
    <col min="18" max="18" width="12.5703125" customWidth="1"/>
    <col min="19" max="19" width="24.85546875" customWidth="1"/>
  </cols>
  <sheetData>
    <row r="1" spans="1:21" x14ac:dyDescent="0.25">
      <c r="A1" s="6" t="s">
        <v>1</v>
      </c>
      <c r="B1" s="6" t="s">
        <v>187</v>
      </c>
      <c r="C1" s="11" t="s">
        <v>188</v>
      </c>
      <c r="D1" s="18" t="s">
        <v>189</v>
      </c>
      <c r="E1" s="44" t="s">
        <v>261</v>
      </c>
      <c r="F1" s="44" t="s">
        <v>262</v>
      </c>
      <c r="G1" s="44" t="s">
        <v>263</v>
      </c>
      <c r="H1" s="6" t="s">
        <v>178</v>
      </c>
      <c r="I1" s="6" t="s">
        <v>179</v>
      </c>
      <c r="J1" s="6" t="s">
        <v>185</v>
      </c>
      <c r="K1" s="11" t="s">
        <v>186</v>
      </c>
      <c r="L1" s="19" t="s">
        <v>328</v>
      </c>
      <c r="M1" s="38" t="s">
        <v>254</v>
      </c>
      <c r="N1" s="38" t="s">
        <v>255</v>
      </c>
      <c r="O1" s="38" t="s">
        <v>256</v>
      </c>
      <c r="P1" s="110" t="s">
        <v>327</v>
      </c>
      <c r="Q1" s="110"/>
      <c r="R1" s="84" t="s">
        <v>329</v>
      </c>
      <c r="S1" s="86" t="s">
        <v>322</v>
      </c>
      <c r="T1" s="110" t="s">
        <v>330</v>
      </c>
      <c r="U1" s="110" t="s">
        <v>304</v>
      </c>
    </row>
    <row r="2" spans="1:21" x14ac:dyDescent="0.25">
      <c r="A2" s="7">
        <v>40817</v>
      </c>
      <c r="B2" s="8">
        <v>1.3503000000000001</v>
      </c>
      <c r="C2" s="13">
        <v>0.74057616825890504</v>
      </c>
      <c r="D2" s="13">
        <v>9.2579999999999991</v>
      </c>
      <c r="E2" s="13">
        <v>5.8416648152262498</v>
      </c>
      <c r="F2" s="13">
        <v>7.8880000000000097</v>
      </c>
      <c r="G2" s="13">
        <v>0.85201987470296003</v>
      </c>
      <c r="H2" s="5">
        <f t="shared" ref="H2:H33" si="0">WEEKDAY(A2)</f>
        <v>7</v>
      </c>
      <c r="I2" s="5"/>
      <c r="J2" s="5" t="str">
        <f t="shared" ref="J2:J33" si="1">IF(H2=7,"",IF(H2=1,"",IF(I2=1,"",B2)))</f>
        <v/>
      </c>
      <c r="K2" s="17" t="str">
        <f t="shared" ref="K2:K33" si="2">IF(H2=7,"",IF(H2=1,"",IF(I2=1,"",C2)))</f>
        <v/>
      </c>
      <c r="L2" t="str">
        <f>IF(H2=7,"",IF(H2=1,"",IF(I2=1,"",D2)))</f>
        <v/>
      </c>
      <c r="M2" s="62" t="str">
        <f>IF($H$2=7,"",IF($H$2=1,"",IF($I$2=1,"",E2)))</f>
        <v/>
      </c>
      <c r="N2" s="62" t="str">
        <f>IF(H2=7,"",IF(H2=1,"",IF(I2=1,"",G2)))</f>
        <v/>
      </c>
      <c r="O2" t="str">
        <f>IF(H2=7,"",IF(H2=1,"",IF(I2=1,"",F2)))</f>
        <v/>
      </c>
      <c r="P2" t="str">
        <f>IF(H2=7,"",IF(H2=1,"",IF(I2=1,"",1/L2)))</f>
        <v/>
      </c>
      <c r="Q2" s="108" t="str">
        <f>IF(H2=7,"",IF(H2=1,"",IF(I2=1,"",1/P2)))</f>
        <v/>
      </c>
      <c r="T2" t="str">
        <f>IF(H2=7,"",IF(H2=1,"",IF(I2=1,"",O2/N2)))</f>
        <v/>
      </c>
      <c r="U2" t="str">
        <f>IF(H2=7,"",IF(H2=1,"",IF(I2=1,"",M2/O2)))</f>
        <v/>
      </c>
    </row>
    <row r="3" spans="1:21" x14ac:dyDescent="0.25">
      <c r="A3" s="7">
        <v>40818</v>
      </c>
      <c r="B3" s="8">
        <v>1.3503000000000001</v>
      </c>
      <c r="C3" s="13">
        <v>0.74057616825890504</v>
      </c>
      <c r="D3" s="13">
        <v>9.2579999999999991</v>
      </c>
      <c r="E3" s="13">
        <v>5.8416648152262498</v>
      </c>
      <c r="F3" s="13">
        <v>7.8880000000000097</v>
      </c>
      <c r="G3" s="13">
        <v>0.85201987470296003</v>
      </c>
      <c r="H3" s="22">
        <f t="shared" si="0"/>
        <v>1</v>
      </c>
      <c r="I3" s="5"/>
      <c r="J3" s="22" t="str">
        <f t="shared" si="1"/>
        <v/>
      </c>
      <c r="K3" s="17" t="str">
        <f t="shared" si="2"/>
        <v/>
      </c>
      <c r="L3" s="20" t="str">
        <f t="shared" ref="L3:L33" si="3">IF(H3=7,"",IF(H3=1,"",IF(I3=1,"",D3)))</f>
        <v/>
      </c>
      <c r="M3" s="62" t="str">
        <f t="shared" ref="M3" si="4">IF(H3=7,"",IF(H3=1,"",IF(I3=1,"",E3)))</f>
        <v/>
      </c>
      <c r="N3" s="62" t="str">
        <f t="shared" ref="N3:N33" si="5">IF(H3=7,"",IF(H3=1,"",IF(I3=1,"",G3)))</f>
        <v/>
      </c>
      <c r="O3" s="62" t="str">
        <f t="shared" ref="O3:O33" si="6">IF(H3=7,"",IF(H3=1,"",IF(I3=1,"",F3)))</f>
        <v/>
      </c>
      <c r="P3" s="108" t="str">
        <f t="shared" ref="P3:P4" si="7">IF(H3=7,"",IF(H3=1,"",IF(I3=1,"",1/L3)))</f>
        <v/>
      </c>
      <c r="Q3" s="108" t="str">
        <f t="shared" ref="Q3:Q66" si="8">IF(H3=7,"",IF(H3=1,"",IF(I3=1,"",1/P3)))</f>
        <v/>
      </c>
      <c r="T3" s="108" t="str">
        <f t="shared" ref="T3:T66" si="9">IF(H3=7,"",IF(H3=1,"",IF(I3=1,"",O3/N3)))</f>
        <v/>
      </c>
      <c r="U3" s="108" t="str">
        <f t="shared" ref="U3:U66" si="10">IF(H3=7,"",IF(H3=1,"",IF(I3=1,"",M3/O3)))</f>
        <v/>
      </c>
    </row>
    <row r="4" spans="1:21" x14ac:dyDescent="0.25">
      <c r="A4" s="7">
        <v>40819</v>
      </c>
      <c r="B4" s="8">
        <v>1.3327</v>
      </c>
      <c r="C4" s="13">
        <v>0.75035641929916697</v>
      </c>
      <c r="D4" s="13">
        <v>9.1592000000000002</v>
      </c>
      <c r="E4" s="13">
        <v>5.87228933743528</v>
      </c>
      <c r="F4" s="13">
        <v>7.8259999999999996</v>
      </c>
      <c r="G4" s="13">
        <v>0.85444143593326904</v>
      </c>
      <c r="H4" s="22">
        <f t="shared" si="0"/>
        <v>2</v>
      </c>
      <c r="I4" s="5">
        <v>1</v>
      </c>
      <c r="J4" s="22" t="str">
        <f t="shared" si="1"/>
        <v/>
      </c>
      <c r="K4" s="17" t="str">
        <f t="shared" si="2"/>
        <v/>
      </c>
      <c r="L4" s="20" t="str">
        <f t="shared" si="3"/>
        <v/>
      </c>
      <c r="M4" s="62"/>
      <c r="N4" s="62" t="str">
        <f t="shared" si="5"/>
        <v/>
      </c>
      <c r="O4" s="62" t="str">
        <f t="shared" si="6"/>
        <v/>
      </c>
      <c r="P4" s="108" t="str">
        <f t="shared" si="7"/>
        <v/>
      </c>
      <c r="Q4" s="108" t="str">
        <f t="shared" si="8"/>
        <v/>
      </c>
      <c r="T4" s="108" t="str">
        <f t="shared" si="9"/>
        <v/>
      </c>
      <c r="U4" s="108" t="str">
        <f t="shared" si="10"/>
        <v/>
      </c>
    </row>
    <row r="5" spans="1:21" x14ac:dyDescent="0.25">
      <c r="A5" s="7">
        <v>40820</v>
      </c>
      <c r="B5" s="8">
        <v>1.3181</v>
      </c>
      <c r="C5" s="13">
        <v>0.75866777937940999</v>
      </c>
      <c r="D5" s="13">
        <v>9.1628000000000096</v>
      </c>
      <c r="E5" s="13">
        <v>5.9449207192170501</v>
      </c>
      <c r="F5" s="13">
        <v>7.8359999999999896</v>
      </c>
      <c r="G5" s="13">
        <v>0.85519710132273896</v>
      </c>
      <c r="H5" s="22">
        <f t="shared" si="0"/>
        <v>3</v>
      </c>
      <c r="I5" s="5"/>
      <c r="J5" s="22">
        <f t="shared" si="1"/>
        <v>1.3181</v>
      </c>
      <c r="K5" s="17">
        <f t="shared" si="2"/>
        <v>0.75866777937940999</v>
      </c>
      <c r="L5" s="20">
        <f t="shared" si="3"/>
        <v>9.1628000000000096</v>
      </c>
      <c r="M5" s="62">
        <f>IF(H5=7,"",IF(H5=1,"",IF(I5=1,"",E5)))</f>
        <v>5.9449207192170501</v>
      </c>
      <c r="N5" s="62">
        <f t="shared" si="5"/>
        <v>0.85519710132273896</v>
      </c>
      <c r="O5" s="62">
        <f t="shared" si="6"/>
        <v>7.8359999999999896</v>
      </c>
      <c r="P5" s="108">
        <f>IF(H5=7,"",IF(H5=1,"",IF(I5=1,"",(1/L5))))</f>
        <v>0.10913694503863436</v>
      </c>
      <c r="Q5" s="108">
        <f t="shared" si="8"/>
        <v>9.1628000000000096</v>
      </c>
      <c r="T5" s="108">
        <f t="shared" si="9"/>
        <v>9.1627999999999972</v>
      </c>
      <c r="U5" s="108">
        <f t="shared" si="10"/>
        <v>0.7586677793794101</v>
      </c>
    </row>
    <row r="6" spans="1:21" x14ac:dyDescent="0.25">
      <c r="A6" s="7">
        <v>40821</v>
      </c>
      <c r="B6" s="8">
        <v>1.3337000000000001</v>
      </c>
      <c r="C6" s="13">
        <v>0.74979380670315698</v>
      </c>
      <c r="D6" s="13">
        <v>9.1189999999999891</v>
      </c>
      <c r="E6" s="13">
        <v>5.856264527255</v>
      </c>
      <c r="F6" s="13">
        <v>7.8104999999999896</v>
      </c>
      <c r="G6" s="13">
        <v>0.85650838907774995</v>
      </c>
      <c r="H6" s="22">
        <f t="shared" si="0"/>
        <v>4</v>
      </c>
      <c r="I6" s="5"/>
      <c r="J6" s="22">
        <f t="shared" si="1"/>
        <v>1.3337000000000001</v>
      </c>
      <c r="K6" s="17">
        <f t="shared" si="2"/>
        <v>0.74979380670315698</v>
      </c>
      <c r="L6" s="20">
        <f t="shared" si="3"/>
        <v>9.1189999999999891</v>
      </c>
      <c r="M6" s="62">
        <f t="shared" ref="M6:M33" si="11">IF(H6=7,"",IF(H6=1,"",IF(I6=1,"",E6)))</f>
        <v>5.856264527255</v>
      </c>
      <c r="N6" s="62">
        <f t="shared" si="5"/>
        <v>0.85650838907774995</v>
      </c>
      <c r="O6" s="62">
        <f t="shared" si="6"/>
        <v>7.8104999999999896</v>
      </c>
      <c r="P6" s="108">
        <f t="shared" ref="P6:P32" si="12">IF(H6=7,"",IF(H6=1,"",IF(I6=1,"",(1/L6))))</f>
        <v>0.10966114705559833</v>
      </c>
      <c r="Q6" s="108">
        <f t="shared" si="8"/>
        <v>9.1189999999999891</v>
      </c>
      <c r="T6" s="108">
        <f t="shared" si="9"/>
        <v>9.1189999999999856</v>
      </c>
      <c r="U6" s="108">
        <f t="shared" si="10"/>
        <v>0.74979380670315698</v>
      </c>
    </row>
    <row r="7" spans="1:21" x14ac:dyDescent="0.25">
      <c r="A7" s="7">
        <v>40822</v>
      </c>
      <c r="B7" s="8">
        <v>1.3269</v>
      </c>
      <c r="C7" s="13">
        <v>0.75363629512397301</v>
      </c>
      <c r="D7" s="13">
        <v>9.1649999999999903</v>
      </c>
      <c r="E7" s="13">
        <v>5.8968271911975298</v>
      </c>
      <c r="F7" s="13">
        <v>7.8244999999999996</v>
      </c>
      <c r="G7" s="13">
        <v>0.85373704309874598</v>
      </c>
      <c r="H7" s="22">
        <f t="shared" si="0"/>
        <v>5</v>
      </c>
      <c r="I7" s="5"/>
      <c r="J7" s="22">
        <f t="shared" si="1"/>
        <v>1.3269</v>
      </c>
      <c r="K7" s="17">
        <f t="shared" si="2"/>
        <v>0.75363629512397301</v>
      </c>
      <c r="L7" s="20">
        <f t="shared" si="3"/>
        <v>9.1649999999999903</v>
      </c>
      <c r="M7" s="62">
        <f t="shared" si="11"/>
        <v>5.8968271911975298</v>
      </c>
      <c r="N7" s="62">
        <f t="shared" si="5"/>
        <v>0.85373704309874598</v>
      </c>
      <c r="O7" s="62">
        <f t="shared" si="6"/>
        <v>7.8244999999999996</v>
      </c>
      <c r="P7" s="108">
        <f t="shared" si="12"/>
        <v>0.10911074740861987</v>
      </c>
      <c r="Q7" s="108">
        <f t="shared" si="8"/>
        <v>9.1649999999999903</v>
      </c>
      <c r="T7" s="108">
        <f t="shared" si="9"/>
        <v>9.164999999999992</v>
      </c>
      <c r="U7" s="108">
        <f t="shared" si="10"/>
        <v>0.75363629512397345</v>
      </c>
    </row>
    <row r="8" spans="1:21" x14ac:dyDescent="0.25">
      <c r="A8" s="7">
        <v>40823</v>
      </c>
      <c r="B8" s="8">
        <v>1.3433999999999999</v>
      </c>
      <c r="C8" s="13">
        <v>0.74437993151704596</v>
      </c>
      <c r="D8" s="13">
        <v>9.1329999999999991</v>
      </c>
      <c r="E8" s="13">
        <v>5.8061634658329604</v>
      </c>
      <c r="F8" s="13">
        <v>7.8</v>
      </c>
      <c r="G8" s="13">
        <v>0.85404576809372601</v>
      </c>
      <c r="H8" s="22">
        <f t="shared" si="0"/>
        <v>6</v>
      </c>
      <c r="I8" s="5"/>
      <c r="J8" s="22">
        <f t="shared" si="1"/>
        <v>1.3433999999999999</v>
      </c>
      <c r="K8" s="17">
        <f t="shared" si="2"/>
        <v>0.74437993151704596</v>
      </c>
      <c r="L8" s="20">
        <f t="shared" si="3"/>
        <v>9.1329999999999991</v>
      </c>
      <c r="M8" s="62">
        <f t="shared" si="11"/>
        <v>5.8061634658329604</v>
      </c>
      <c r="N8" s="62">
        <f t="shared" si="5"/>
        <v>0.85404576809372601</v>
      </c>
      <c r="O8" s="62">
        <f t="shared" si="6"/>
        <v>7.8</v>
      </c>
      <c r="P8" s="108">
        <f t="shared" si="12"/>
        <v>0.10949304719150335</v>
      </c>
      <c r="Q8" s="108">
        <f t="shared" si="8"/>
        <v>9.1329999999999991</v>
      </c>
      <c r="T8" s="108">
        <f t="shared" si="9"/>
        <v>9.1330000000000009</v>
      </c>
      <c r="U8" s="108">
        <f t="shared" si="10"/>
        <v>0.74437993151704618</v>
      </c>
    </row>
    <row r="9" spans="1:21" x14ac:dyDescent="0.25">
      <c r="A9" s="7">
        <v>40824</v>
      </c>
      <c r="B9" s="8">
        <v>1.3433999999999999</v>
      </c>
      <c r="C9" s="13">
        <v>0.74437993151704596</v>
      </c>
      <c r="D9" s="13">
        <v>9.1329999999999991</v>
      </c>
      <c r="E9" s="13">
        <v>5.8061634658329604</v>
      </c>
      <c r="F9" s="13">
        <v>7.8</v>
      </c>
      <c r="G9" s="13">
        <v>0.85404576809372601</v>
      </c>
      <c r="H9" s="22">
        <f t="shared" si="0"/>
        <v>7</v>
      </c>
      <c r="I9" s="5"/>
      <c r="J9" s="22" t="str">
        <f t="shared" si="1"/>
        <v/>
      </c>
      <c r="K9" s="17" t="str">
        <f t="shared" si="2"/>
        <v/>
      </c>
      <c r="L9" s="20" t="str">
        <f t="shared" si="3"/>
        <v/>
      </c>
      <c r="M9" s="62" t="str">
        <f t="shared" si="11"/>
        <v/>
      </c>
      <c r="N9" s="62" t="str">
        <f t="shared" si="5"/>
        <v/>
      </c>
      <c r="O9" s="62" t="str">
        <f t="shared" si="6"/>
        <v/>
      </c>
      <c r="P9" s="108" t="str">
        <f t="shared" si="12"/>
        <v/>
      </c>
      <c r="Q9" s="108" t="str">
        <f t="shared" si="8"/>
        <v/>
      </c>
      <c r="T9" s="108" t="str">
        <f t="shared" si="9"/>
        <v/>
      </c>
      <c r="U9" s="108" t="str">
        <f t="shared" si="10"/>
        <v/>
      </c>
    </row>
    <row r="10" spans="1:21" x14ac:dyDescent="0.25">
      <c r="A10" s="7">
        <v>40825</v>
      </c>
      <c r="B10" s="8">
        <v>1.3433999999999999</v>
      </c>
      <c r="C10" s="13">
        <v>0.74437993151704596</v>
      </c>
      <c r="D10" s="13">
        <v>9.1329999999999991</v>
      </c>
      <c r="E10" s="13">
        <v>5.8061634658329604</v>
      </c>
      <c r="F10" s="13">
        <v>7.8</v>
      </c>
      <c r="G10" s="13">
        <v>0.85404576809372601</v>
      </c>
      <c r="H10" s="22">
        <f t="shared" si="0"/>
        <v>1</v>
      </c>
      <c r="I10" s="5"/>
      <c r="J10" s="22" t="str">
        <f t="shared" si="1"/>
        <v/>
      </c>
      <c r="K10" s="17" t="str">
        <f t="shared" si="2"/>
        <v/>
      </c>
      <c r="L10" s="20" t="str">
        <f t="shared" si="3"/>
        <v/>
      </c>
      <c r="M10" s="62" t="str">
        <f t="shared" si="11"/>
        <v/>
      </c>
      <c r="N10" s="62" t="str">
        <f t="shared" si="5"/>
        <v/>
      </c>
      <c r="O10" s="62" t="str">
        <f t="shared" si="6"/>
        <v/>
      </c>
      <c r="P10" s="108" t="str">
        <f t="shared" si="12"/>
        <v/>
      </c>
      <c r="Q10" s="108" t="str">
        <f t="shared" si="8"/>
        <v/>
      </c>
      <c r="T10" s="108" t="str">
        <f t="shared" si="9"/>
        <v/>
      </c>
      <c r="U10" s="108" t="str">
        <f t="shared" si="10"/>
        <v/>
      </c>
    </row>
    <row r="11" spans="1:21" x14ac:dyDescent="0.25">
      <c r="A11" s="7">
        <v>40826</v>
      </c>
      <c r="B11" s="8">
        <v>1.3593</v>
      </c>
      <c r="C11" s="13">
        <v>0.73567277275068099</v>
      </c>
      <c r="D11" s="13">
        <v>9.1248999999999896</v>
      </c>
      <c r="E11" s="13">
        <v>5.7400868093871802</v>
      </c>
      <c r="F11" s="13">
        <v>7.8024999999999904</v>
      </c>
      <c r="G11" s="13">
        <v>0.85507786386700102</v>
      </c>
      <c r="H11" s="22">
        <f t="shared" si="0"/>
        <v>2</v>
      </c>
      <c r="I11" s="5"/>
      <c r="J11" s="22">
        <f t="shared" si="1"/>
        <v>1.3593</v>
      </c>
      <c r="K11" s="17">
        <f t="shared" si="2"/>
        <v>0.73567277275068099</v>
      </c>
      <c r="L11" s="20">
        <f t="shared" si="3"/>
        <v>9.1248999999999896</v>
      </c>
      <c r="M11" s="62">
        <f t="shared" si="11"/>
        <v>5.7400868093871802</v>
      </c>
      <c r="N11" s="62">
        <f t="shared" si="5"/>
        <v>0.85507786386700102</v>
      </c>
      <c r="O11" s="62">
        <f t="shared" si="6"/>
        <v>7.8024999999999904</v>
      </c>
      <c r="P11" s="108">
        <f t="shared" si="12"/>
        <v>0.10959024208484489</v>
      </c>
      <c r="Q11" s="108">
        <f t="shared" si="8"/>
        <v>9.1248999999999896</v>
      </c>
      <c r="T11" s="108">
        <f t="shared" si="9"/>
        <v>9.1248999999999914</v>
      </c>
      <c r="U11" s="108">
        <f t="shared" si="10"/>
        <v>0.73567277275068088</v>
      </c>
    </row>
    <row r="12" spans="1:21" x14ac:dyDescent="0.25">
      <c r="A12" s="7">
        <v>40827</v>
      </c>
      <c r="B12" s="8">
        <v>1.3607</v>
      </c>
      <c r="C12" s="13">
        <v>0.73491585213493005</v>
      </c>
      <c r="D12" s="13">
        <v>9.1202000000000005</v>
      </c>
      <c r="E12" s="13">
        <v>5.7183802454618897</v>
      </c>
      <c r="F12" s="13">
        <v>7.7809999999999899</v>
      </c>
      <c r="G12" s="13">
        <v>0.85316111488783097</v>
      </c>
      <c r="H12" s="22">
        <f t="shared" si="0"/>
        <v>3</v>
      </c>
      <c r="I12" s="5"/>
      <c r="J12" s="22">
        <f t="shared" si="1"/>
        <v>1.3607</v>
      </c>
      <c r="K12" s="17">
        <f t="shared" si="2"/>
        <v>0.73491585213493005</v>
      </c>
      <c r="L12" s="20">
        <f t="shared" si="3"/>
        <v>9.1202000000000005</v>
      </c>
      <c r="M12" s="62">
        <f t="shared" si="11"/>
        <v>5.7183802454618897</v>
      </c>
      <c r="N12" s="62">
        <f t="shared" si="5"/>
        <v>0.85316111488783097</v>
      </c>
      <c r="O12" s="62">
        <f t="shared" si="6"/>
        <v>7.7809999999999899</v>
      </c>
      <c r="P12" s="108">
        <f t="shared" si="12"/>
        <v>0.10964671827372206</v>
      </c>
      <c r="Q12" s="108">
        <f t="shared" si="8"/>
        <v>9.1202000000000005</v>
      </c>
      <c r="T12" s="108">
        <f t="shared" si="9"/>
        <v>9.1201999999999934</v>
      </c>
      <c r="U12" s="108">
        <f t="shared" si="10"/>
        <v>0.73491585213493082</v>
      </c>
    </row>
    <row r="13" spans="1:21" x14ac:dyDescent="0.25">
      <c r="A13" s="7">
        <v>40828</v>
      </c>
      <c r="B13" s="8">
        <v>1.3766</v>
      </c>
      <c r="C13" s="13">
        <v>0.72642742989975295</v>
      </c>
      <c r="D13" s="13">
        <v>9.1171000000000006</v>
      </c>
      <c r="E13" s="13">
        <v>5.6537846869097796</v>
      </c>
      <c r="F13" s="13">
        <v>7.7830000000000004</v>
      </c>
      <c r="G13" s="13">
        <v>0.85367057507321398</v>
      </c>
      <c r="H13" s="22">
        <f t="shared" si="0"/>
        <v>4</v>
      </c>
      <c r="I13" s="5"/>
      <c r="J13" s="22">
        <f t="shared" si="1"/>
        <v>1.3766</v>
      </c>
      <c r="K13" s="17">
        <f t="shared" si="2"/>
        <v>0.72642742989975295</v>
      </c>
      <c r="L13" s="20">
        <f t="shared" si="3"/>
        <v>9.1171000000000006</v>
      </c>
      <c r="M13" s="62">
        <f t="shared" si="11"/>
        <v>5.6537846869097796</v>
      </c>
      <c r="N13" s="62">
        <f t="shared" si="5"/>
        <v>0.85367057507321398</v>
      </c>
      <c r="O13" s="62">
        <f t="shared" si="6"/>
        <v>7.7830000000000004</v>
      </c>
      <c r="P13" s="108">
        <f t="shared" si="12"/>
        <v>0.1096840003948624</v>
      </c>
      <c r="Q13" s="108">
        <f t="shared" si="8"/>
        <v>9.1171000000000006</v>
      </c>
      <c r="T13" s="108">
        <f t="shared" si="9"/>
        <v>9.1171000000000006</v>
      </c>
      <c r="U13" s="108">
        <f t="shared" si="10"/>
        <v>0.72642742989975317</v>
      </c>
    </row>
    <row r="14" spans="1:21" x14ac:dyDescent="0.25">
      <c r="A14" s="7">
        <v>40829</v>
      </c>
      <c r="B14" s="8">
        <v>1.3727</v>
      </c>
      <c r="C14" s="13">
        <v>0.72849129452903005</v>
      </c>
      <c r="D14" s="13">
        <v>9.1373999999999995</v>
      </c>
      <c r="E14" s="13">
        <v>5.6509069716616898</v>
      </c>
      <c r="F14" s="13">
        <v>7.7569999999999997</v>
      </c>
      <c r="G14" s="13">
        <v>0.84892857924573795</v>
      </c>
      <c r="H14" s="22">
        <f t="shared" si="0"/>
        <v>5</v>
      </c>
      <c r="I14" s="5"/>
      <c r="J14" s="22">
        <f t="shared" si="1"/>
        <v>1.3727</v>
      </c>
      <c r="K14" s="17">
        <f t="shared" si="2"/>
        <v>0.72849129452903005</v>
      </c>
      <c r="L14" s="20">
        <f t="shared" si="3"/>
        <v>9.1373999999999995</v>
      </c>
      <c r="M14" s="62">
        <f t="shared" si="11"/>
        <v>5.6509069716616898</v>
      </c>
      <c r="N14" s="62">
        <f t="shared" si="5"/>
        <v>0.84892857924573795</v>
      </c>
      <c r="O14" s="62">
        <f t="shared" si="6"/>
        <v>7.7569999999999997</v>
      </c>
      <c r="P14" s="108">
        <f t="shared" si="12"/>
        <v>0.10944032219230854</v>
      </c>
      <c r="Q14" s="108">
        <f t="shared" si="8"/>
        <v>9.1373999999999995</v>
      </c>
      <c r="T14" s="108">
        <f t="shared" si="9"/>
        <v>9.1373999999999924</v>
      </c>
      <c r="U14" s="108">
        <f t="shared" si="10"/>
        <v>0.7284912945290305</v>
      </c>
    </row>
    <row r="15" spans="1:21" x14ac:dyDescent="0.25">
      <c r="A15" s="7">
        <v>40830</v>
      </c>
      <c r="B15" s="8">
        <v>1.3807</v>
      </c>
      <c r="C15" s="13">
        <v>0.72427029767509199</v>
      </c>
      <c r="D15" s="13">
        <v>9.1395000000000106</v>
      </c>
      <c r="E15" s="13">
        <v>5.6098355906424304</v>
      </c>
      <c r="F15" s="13">
        <v>7.7454999999999998</v>
      </c>
      <c r="G15" s="13">
        <v>0.84747524481645597</v>
      </c>
      <c r="H15" s="22">
        <f t="shared" si="0"/>
        <v>6</v>
      </c>
      <c r="I15" s="5"/>
      <c r="J15" s="22">
        <f t="shared" si="1"/>
        <v>1.3807</v>
      </c>
      <c r="K15" s="17">
        <f t="shared" si="2"/>
        <v>0.72427029767509199</v>
      </c>
      <c r="L15" s="20">
        <f t="shared" si="3"/>
        <v>9.1395000000000106</v>
      </c>
      <c r="M15" s="62">
        <f t="shared" si="11"/>
        <v>5.6098355906424304</v>
      </c>
      <c r="N15" s="62">
        <f t="shared" si="5"/>
        <v>0.84747524481645597</v>
      </c>
      <c r="O15" s="62">
        <f t="shared" si="6"/>
        <v>7.7454999999999998</v>
      </c>
      <c r="P15" s="108">
        <f t="shared" si="12"/>
        <v>0.10941517588489511</v>
      </c>
      <c r="Q15" s="108">
        <f t="shared" si="8"/>
        <v>9.1395000000000106</v>
      </c>
      <c r="T15" s="108">
        <f t="shared" si="9"/>
        <v>9.1395</v>
      </c>
      <c r="U15" s="108">
        <f t="shared" si="10"/>
        <v>0.72427029767509266</v>
      </c>
    </row>
    <row r="16" spans="1:21" x14ac:dyDescent="0.25">
      <c r="A16" s="7">
        <v>40831</v>
      </c>
      <c r="B16" s="8">
        <v>1.3807</v>
      </c>
      <c r="C16" s="13">
        <v>0.72427029767509199</v>
      </c>
      <c r="D16" s="13">
        <v>9.1395000000000106</v>
      </c>
      <c r="E16" s="13">
        <v>5.6098355906424304</v>
      </c>
      <c r="F16" s="13">
        <v>7.7454999999999998</v>
      </c>
      <c r="G16" s="13">
        <v>0.84747524481645597</v>
      </c>
      <c r="H16" s="22">
        <f t="shared" si="0"/>
        <v>7</v>
      </c>
      <c r="I16" s="5"/>
      <c r="J16" s="22" t="str">
        <f t="shared" si="1"/>
        <v/>
      </c>
      <c r="K16" s="17" t="str">
        <f t="shared" si="2"/>
        <v/>
      </c>
      <c r="L16" s="20" t="str">
        <f t="shared" si="3"/>
        <v/>
      </c>
      <c r="M16" s="62" t="str">
        <f t="shared" si="11"/>
        <v/>
      </c>
      <c r="N16" s="62" t="str">
        <f t="shared" si="5"/>
        <v/>
      </c>
      <c r="O16" s="62" t="str">
        <f t="shared" si="6"/>
        <v/>
      </c>
      <c r="P16" s="108" t="str">
        <f t="shared" si="12"/>
        <v/>
      </c>
      <c r="Q16" s="108" t="str">
        <f t="shared" si="8"/>
        <v/>
      </c>
      <c r="T16" s="108" t="str">
        <f t="shared" si="9"/>
        <v/>
      </c>
      <c r="U16" s="108" t="str">
        <f t="shared" si="10"/>
        <v/>
      </c>
    </row>
    <row r="17" spans="1:21" x14ac:dyDescent="0.25">
      <c r="A17" s="7">
        <v>40832</v>
      </c>
      <c r="B17" s="8">
        <v>1.3807</v>
      </c>
      <c r="C17" s="13">
        <v>0.72427029767509199</v>
      </c>
      <c r="D17" s="13">
        <v>9.1395000000000106</v>
      </c>
      <c r="E17" s="13">
        <v>5.6098355906424304</v>
      </c>
      <c r="F17" s="13">
        <v>7.7454999999999998</v>
      </c>
      <c r="G17" s="13">
        <v>0.84747524481645597</v>
      </c>
      <c r="H17" s="22">
        <f t="shared" si="0"/>
        <v>1</v>
      </c>
      <c r="I17" s="5"/>
      <c r="J17" s="22" t="str">
        <f t="shared" si="1"/>
        <v/>
      </c>
      <c r="K17" s="17" t="str">
        <f t="shared" si="2"/>
        <v/>
      </c>
      <c r="L17" s="20" t="str">
        <f t="shared" si="3"/>
        <v/>
      </c>
      <c r="M17" s="62" t="str">
        <f t="shared" si="11"/>
        <v/>
      </c>
      <c r="N17" s="62" t="str">
        <f t="shared" si="5"/>
        <v/>
      </c>
      <c r="O17" s="62" t="str">
        <f t="shared" si="6"/>
        <v/>
      </c>
      <c r="P17" s="108" t="str">
        <f t="shared" si="12"/>
        <v/>
      </c>
      <c r="Q17" s="108" t="str">
        <f t="shared" si="8"/>
        <v/>
      </c>
      <c r="T17" s="108" t="str">
        <f t="shared" si="9"/>
        <v/>
      </c>
      <c r="U17" s="108" t="str">
        <f t="shared" si="10"/>
        <v/>
      </c>
    </row>
    <row r="18" spans="1:21" x14ac:dyDescent="0.25">
      <c r="A18" s="7">
        <v>40833</v>
      </c>
      <c r="B18" s="8">
        <v>1.3775999999999999</v>
      </c>
      <c r="C18" s="13">
        <v>0.72590011614401895</v>
      </c>
      <c r="D18" s="13">
        <v>9.1582000000000008</v>
      </c>
      <c r="E18" s="13">
        <v>5.6126596980255501</v>
      </c>
      <c r="F18" s="13">
        <v>7.7320000000000002</v>
      </c>
      <c r="G18" s="13">
        <v>0.84427070821777195</v>
      </c>
      <c r="H18" s="22">
        <f t="shared" si="0"/>
        <v>2</v>
      </c>
      <c r="I18" s="5"/>
      <c r="J18" s="22">
        <f t="shared" si="1"/>
        <v>1.3775999999999999</v>
      </c>
      <c r="K18" s="17">
        <f t="shared" si="2"/>
        <v>0.72590011614401895</v>
      </c>
      <c r="L18" s="20">
        <f t="shared" si="3"/>
        <v>9.1582000000000008</v>
      </c>
      <c r="M18" s="62">
        <f t="shared" si="11"/>
        <v>5.6126596980255501</v>
      </c>
      <c r="N18" s="62">
        <f t="shared" si="5"/>
        <v>0.84427070821777195</v>
      </c>
      <c r="O18" s="62">
        <f t="shared" si="6"/>
        <v>7.7320000000000002</v>
      </c>
      <c r="P18" s="108">
        <f t="shared" si="12"/>
        <v>0.10919176257343145</v>
      </c>
      <c r="Q18" s="108">
        <f t="shared" si="8"/>
        <v>9.1582000000000008</v>
      </c>
      <c r="T18" s="108">
        <f t="shared" si="9"/>
        <v>9.1582000000000008</v>
      </c>
      <c r="U18" s="108">
        <f t="shared" si="10"/>
        <v>0.72590011614401839</v>
      </c>
    </row>
    <row r="19" spans="1:21" x14ac:dyDescent="0.25">
      <c r="A19" s="7">
        <v>40834</v>
      </c>
      <c r="B19" s="8">
        <v>1.3675999999999999</v>
      </c>
      <c r="C19" s="13">
        <v>0.73120795554255602</v>
      </c>
      <c r="D19" s="13">
        <v>9.1588999999999992</v>
      </c>
      <c r="E19" s="13">
        <v>5.6745393389880103</v>
      </c>
      <c r="F19" s="13">
        <v>7.7605000000000004</v>
      </c>
      <c r="G19" s="13">
        <v>0.84731790935592699</v>
      </c>
      <c r="H19" s="22">
        <f t="shared" si="0"/>
        <v>3</v>
      </c>
      <c r="I19" s="5"/>
      <c r="J19" s="22">
        <f t="shared" si="1"/>
        <v>1.3675999999999999</v>
      </c>
      <c r="K19" s="17">
        <f t="shared" si="2"/>
        <v>0.73120795554255602</v>
      </c>
      <c r="L19" s="20">
        <f t="shared" si="3"/>
        <v>9.1588999999999992</v>
      </c>
      <c r="M19" s="62">
        <f t="shared" si="11"/>
        <v>5.6745393389880103</v>
      </c>
      <c r="N19" s="62">
        <f t="shared" si="5"/>
        <v>0.84731790935592699</v>
      </c>
      <c r="O19" s="62">
        <f t="shared" si="6"/>
        <v>7.7605000000000004</v>
      </c>
      <c r="P19" s="108">
        <f t="shared" si="12"/>
        <v>0.10918341722259224</v>
      </c>
      <c r="Q19" s="108">
        <f t="shared" si="8"/>
        <v>9.1588999999999992</v>
      </c>
      <c r="T19" s="108">
        <f t="shared" si="9"/>
        <v>9.1589000000000009</v>
      </c>
      <c r="U19" s="108">
        <f t="shared" si="10"/>
        <v>0.73120795554255658</v>
      </c>
    </row>
    <row r="20" spans="1:21" x14ac:dyDescent="0.25">
      <c r="A20" s="7">
        <v>40835</v>
      </c>
      <c r="B20" s="8">
        <v>1.3828</v>
      </c>
      <c r="C20" s="13">
        <v>0.723170378941279</v>
      </c>
      <c r="D20" s="13">
        <v>9.12450000000001</v>
      </c>
      <c r="E20" s="13">
        <v>5.5937228811107902</v>
      </c>
      <c r="F20" s="13">
        <v>7.7350000000000003</v>
      </c>
      <c r="G20" s="13">
        <v>0.84771768316072105</v>
      </c>
      <c r="H20" s="22">
        <f t="shared" si="0"/>
        <v>4</v>
      </c>
      <c r="I20" s="5"/>
      <c r="J20" s="22">
        <f t="shared" si="1"/>
        <v>1.3828</v>
      </c>
      <c r="K20" s="17">
        <f t="shared" si="2"/>
        <v>0.723170378941279</v>
      </c>
      <c r="L20" s="20">
        <f t="shared" si="3"/>
        <v>9.12450000000001</v>
      </c>
      <c r="M20" s="62">
        <f t="shared" si="11"/>
        <v>5.5937228811107902</v>
      </c>
      <c r="N20" s="62">
        <f t="shared" si="5"/>
        <v>0.84771768316072105</v>
      </c>
      <c r="O20" s="62">
        <f t="shared" si="6"/>
        <v>7.7350000000000003</v>
      </c>
      <c r="P20" s="108">
        <f t="shared" si="12"/>
        <v>0.10959504630390694</v>
      </c>
      <c r="Q20" s="108">
        <f t="shared" si="8"/>
        <v>9.12450000000001</v>
      </c>
      <c r="T20" s="108">
        <f t="shared" si="9"/>
        <v>9.1245000000000012</v>
      </c>
      <c r="U20" s="108">
        <f t="shared" si="10"/>
        <v>0.72317037894127856</v>
      </c>
    </row>
    <row r="21" spans="1:21" x14ac:dyDescent="0.25">
      <c r="A21" s="7">
        <v>40836</v>
      </c>
      <c r="B21" s="8">
        <v>1.3807</v>
      </c>
      <c r="C21" s="13">
        <v>0.72427029767509199</v>
      </c>
      <c r="D21" s="13">
        <v>9.0977999999999906</v>
      </c>
      <c r="E21" s="13">
        <v>5.5830375896284501</v>
      </c>
      <c r="F21" s="13">
        <v>7.7084999999999999</v>
      </c>
      <c r="G21" s="13">
        <v>0.84729275209391397</v>
      </c>
      <c r="H21" s="22">
        <f t="shared" si="0"/>
        <v>5</v>
      </c>
      <c r="I21" s="5"/>
      <c r="J21" s="22">
        <f t="shared" si="1"/>
        <v>1.3807</v>
      </c>
      <c r="K21" s="17">
        <f t="shared" si="2"/>
        <v>0.72427029767509199</v>
      </c>
      <c r="L21" s="20">
        <f t="shared" si="3"/>
        <v>9.0977999999999906</v>
      </c>
      <c r="M21" s="62">
        <f t="shared" si="11"/>
        <v>5.5830375896284501</v>
      </c>
      <c r="N21" s="62">
        <f t="shared" si="5"/>
        <v>0.84729275209391397</v>
      </c>
      <c r="O21" s="62">
        <f t="shared" si="6"/>
        <v>7.7084999999999999</v>
      </c>
      <c r="P21" s="108">
        <f t="shared" si="12"/>
        <v>0.10991668315416925</v>
      </c>
      <c r="Q21" s="108">
        <f t="shared" si="8"/>
        <v>9.0977999999999906</v>
      </c>
      <c r="T21" s="108">
        <f t="shared" si="9"/>
        <v>9.097799999999987</v>
      </c>
      <c r="U21" s="108">
        <f t="shared" si="10"/>
        <v>0.72427029767509243</v>
      </c>
    </row>
    <row r="22" spans="1:21" x14ac:dyDescent="0.25">
      <c r="A22" s="7">
        <v>40837</v>
      </c>
      <c r="B22" s="8">
        <v>1.3797999999999999</v>
      </c>
      <c r="C22" s="13">
        <v>0.72474271633570098</v>
      </c>
      <c r="D22" s="13">
        <v>9.1030999999999995</v>
      </c>
      <c r="E22" s="13">
        <v>5.5848673720829103</v>
      </c>
      <c r="F22" s="13">
        <v>7.7060000000000004</v>
      </c>
      <c r="G22" s="13">
        <v>0.84652481022948201</v>
      </c>
      <c r="H22" s="22">
        <f t="shared" si="0"/>
        <v>6</v>
      </c>
      <c r="I22" s="5"/>
      <c r="J22" s="22">
        <f t="shared" si="1"/>
        <v>1.3797999999999999</v>
      </c>
      <c r="K22" s="17">
        <f t="shared" si="2"/>
        <v>0.72474271633570098</v>
      </c>
      <c r="L22" s="20">
        <f t="shared" si="3"/>
        <v>9.1030999999999995</v>
      </c>
      <c r="M22" s="62">
        <f t="shared" si="11"/>
        <v>5.5848673720829103</v>
      </c>
      <c r="N22" s="62">
        <f t="shared" si="5"/>
        <v>0.84652481022948201</v>
      </c>
      <c r="O22" s="62">
        <f t="shared" si="6"/>
        <v>7.7060000000000004</v>
      </c>
      <c r="P22" s="108">
        <f t="shared" si="12"/>
        <v>0.10985268754600082</v>
      </c>
      <c r="Q22" s="108">
        <f t="shared" si="8"/>
        <v>9.1030999999999995</v>
      </c>
      <c r="T22" s="108">
        <f t="shared" si="9"/>
        <v>9.1031000000000031</v>
      </c>
      <c r="U22" s="108">
        <f t="shared" si="10"/>
        <v>0.72474271633570075</v>
      </c>
    </row>
    <row r="23" spans="1:21" x14ac:dyDescent="0.25">
      <c r="A23" s="7">
        <v>40838</v>
      </c>
      <c r="B23" s="8">
        <v>1.3797999999999999</v>
      </c>
      <c r="C23" s="13">
        <v>0.72474271633570098</v>
      </c>
      <c r="D23" s="13">
        <v>9.1030999999999995</v>
      </c>
      <c r="E23" s="13">
        <v>5.5848673720829103</v>
      </c>
      <c r="F23" s="13">
        <v>7.7060000000000004</v>
      </c>
      <c r="G23" s="13">
        <v>0.84652481022948201</v>
      </c>
      <c r="H23" s="22">
        <f t="shared" si="0"/>
        <v>7</v>
      </c>
      <c r="I23" s="5"/>
      <c r="J23" s="22" t="str">
        <f t="shared" si="1"/>
        <v/>
      </c>
      <c r="K23" s="17" t="str">
        <f t="shared" si="2"/>
        <v/>
      </c>
      <c r="L23" s="20" t="str">
        <f t="shared" si="3"/>
        <v/>
      </c>
      <c r="M23" s="62" t="str">
        <f t="shared" si="11"/>
        <v/>
      </c>
      <c r="N23" s="62" t="str">
        <f t="shared" si="5"/>
        <v/>
      </c>
      <c r="O23" s="62" t="str">
        <f t="shared" si="6"/>
        <v/>
      </c>
      <c r="P23" s="108" t="str">
        <f t="shared" si="12"/>
        <v/>
      </c>
      <c r="Q23" s="108" t="str">
        <f t="shared" si="8"/>
        <v/>
      </c>
      <c r="T23" s="108" t="str">
        <f t="shared" si="9"/>
        <v/>
      </c>
      <c r="U23" s="108" t="str">
        <f t="shared" si="10"/>
        <v/>
      </c>
    </row>
    <row r="24" spans="1:21" x14ac:dyDescent="0.25">
      <c r="A24" s="7">
        <v>40839</v>
      </c>
      <c r="B24" s="8">
        <v>1.3797999999999999</v>
      </c>
      <c r="C24" s="13">
        <v>0.72474271633570098</v>
      </c>
      <c r="D24" s="13">
        <v>9.1030999999999995</v>
      </c>
      <c r="E24" s="13">
        <v>5.5848673720829103</v>
      </c>
      <c r="F24" s="13">
        <v>7.7060000000000004</v>
      </c>
      <c r="G24" s="13">
        <v>0.84652481022948201</v>
      </c>
      <c r="H24" s="22">
        <f t="shared" si="0"/>
        <v>1</v>
      </c>
      <c r="I24" s="5"/>
      <c r="J24" s="22" t="str">
        <f t="shared" si="1"/>
        <v/>
      </c>
      <c r="K24" s="17" t="str">
        <f t="shared" si="2"/>
        <v/>
      </c>
      <c r="L24" s="20" t="str">
        <f t="shared" si="3"/>
        <v/>
      </c>
      <c r="M24" s="62" t="str">
        <f t="shared" si="11"/>
        <v/>
      </c>
      <c r="N24" s="62" t="str">
        <f t="shared" si="5"/>
        <v/>
      </c>
      <c r="O24" s="62" t="str">
        <f t="shared" si="6"/>
        <v/>
      </c>
      <c r="P24" s="108" t="str">
        <f t="shared" si="12"/>
        <v/>
      </c>
      <c r="Q24" s="108" t="str">
        <f t="shared" si="8"/>
        <v/>
      </c>
      <c r="T24" s="108" t="str">
        <f t="shared" si="9"/>
        <v/>
      </c>
      <c r="U24" s="108" t="str">
        <f t="shared" si="10"/>
        <v/>
      </c>
    </row>
    <row r="25" spans="1:21" x14ac:dyDescent="0.25">
      <c r="A25" s="7">
        <v>40840</v>
      </c>
      <c r="B25" s="8">
        <v>1.3855999999999999</v>
      </c>
      <c r="C25" s="13">
        <v>0.721709006928406</v>
      </c>
      <c r="D25" s="13">
        <v>9.1065000000000005</v>
      </c>
      <c r="E25" s="13">
        <v>5.5510248267898401</v>
      </c>
      <c r="F25" s="13">
        <v>7.6914999999999996</v>
      </c>
      <c r="G25" s="13">
        <v>0.84461648273211498</v>
      </c>
      <c r="H25" s="22">
        <f t="shared" si="0"/>
        <v>2</v>
      </c>
      <c r="I25" s="5"/>
      <c r="J25" s="22">
        <f t="shared" si="1"/>
        <v>1.3855999999999999</v>
      </c>
      <c r="K25" s="17">
        <f t="shared" si="2"/>
        <v>0.721709006928406</v>
      </c>
      <c r="L25" s="20">
        <f t="shared" si="3"/>
        <v>9.1065000000000005</v>
      </c>
      <c r="M25" s="62">
        <f t="shared" si="11"/>
        <v>5.5510248267898401</v>
      </c>
      <c r="N25" s="62">
        <f t="shared" si="5"/>
        <v>0.84461648273211498</v>
      </c>
      <c r="O25" s="62">
        <f t="shared" si="6"/>
        <v>7.6914999999999996</v>
      </c>
      <c r="P25" s="108">
        <f t="shared" si="12"/>
        <v>0.10981167298083785</v>
      </c>
      <c r="Q25" s="108">
        <f t="shared" si="8"/>
        <v>9.1065000000000005</v>
      </c>
      <c r="T25" s="108">
        <f t="shared" si="9"/>
        <v>9.1064999999999934</v>
      </c>
      <c r="U25" s="108">
        <f t="shared" si="10"/>
        <v>0.72170900692840678</v>
      </c>
    </row>
    <row r="26" spans="1:21" x14ac:dyDescent="0.25">
      <c r="A26" s="7">
        <v>40841</v>
      </c>
      <c r="B26" s="8">
        <v>1.3917999999999999</v>
      </c>
      <c r="C26" s="13">
        <v>0.71849403649949695</v>
      </c>
      <c r="D26" s="13">
        <v>9.1110000000000007</v>
      </c>
      <c r="E26" s="13">
        <v>5.5219859175168899</v>
      </c>
      <c r="F26" s="13">
        <v>7.68550000000001</v>
      </c>
      <c r="G26" s="13">
        <v>0.84354077488749901</v>
      </c>
      <c r="H26" s="22">
        <f t="shared" si="0"/>
        <v>3</v>
      </c>
      <c r="I26" s="5"/>
      <c r="J26" s="22">
        <f t="shared" si="1"/>
        <v>1.3917999999999999</v>
      </c>
      <c r="K26" s="17">
        <f t="shared" si="2"/>
        <v>0.71849403649949695</v>
      </c>
      <c r="L26" s="20">
        <f t="shared" si="3"/>
        <v>9.1110000000000007</v>
      </c>
      <c r="M26" s="62">
        <f t="shared" si="11"/>
        <v>5.5219859175168899</v>
      </c>
      <c r="N26" s="62">
        <f t="shared" si="5"/>
        <v>0.84354077488749901</v>
      </c>
      <c r="O26" s="62">
        <f t="shared" si="6"/>
        <v>7.68550000000001</v>
      </c>
      <c r="P26" s="108">
        <f t="shared" si="12"/>
        <v>0.10975743606629348</v>
      </c>
      <c r="Q26" s="108">
        <f t="shared" si="8"/>
        <v>9.1110000000000007</v>
      </c>
      <c r="T26" s="108">
        <f t="shared" si="9"/>
        <v>9.1110000000000078</v>
      </c>
      <c r="U26" s="108">
        <f t="shared" si="10"/>
        <v>0.71849403649949684</v>
      </c>
    </row>
    <row r="27" spans="1:21" x14ac:dyDescent="0.25">
      <c r="A27" s="7">
        <v>40842</v>
      </c>
      <c r="B27" s="8">
        <v>1.3927</v>
      </c>
      <c r="C27" s="13">
        <v>0.71802972643067398</v>
      </c>
      <c r="D27" s="13">
        <v>9.0966999999999896</v>
      </c>
      <c r="E27" s="13">
        <v>5.5144682989875804</v>
      </c>
      <c r="F27" s="13">
        <v>7.68</v>
      </c>
      <c r="G27" s="13">
        <v>0.84426220497543203</v>
      </c>
      <c r="H27" s="22">
        <f t="shared" si="0"/>
        <v>4</v>
      </c>
      <c r="I27" s="5"/>
      <c r="J27" s="22">
        <f t="shared" si="1"/>
        <v>1.3927</v>
      </c>
      <c r="K27" s="17">
        <f t="shared" si="2"/>
        <v>0.71802972643067398</v>
      </c>
      <c r="L27" s="20">
        <f t="shared" si="3"/>
        <v>9.0966999999999896</v>
      </c>
      <c r="M27" s="62">
        <f t="shared" si="11"/>
        <v>5.5144682989875804</v>
      </c>
      <c r="N27" s="62">
        <f t="shared" si="5"/>
        <v>0.84426220497543203</v>
      </c>
      <c r="O27" s="62">
        <f t="shared" si="6"/>
        <v>7.68</v>
      </c>
      <c r="P27" s="108">
        <f t="shared" si="12"/>
        <v>0.109929974606176</v>
      </c>
      <c r="Q27" s="108">
        <f t="shared" si="8"/>
        <v>9.0966999999999896</v>
      </c>
      <c r="T27" s="108">
        <f t="shared" si="9"/>
        <v>9.0966999999999842</v>
      </c>
      <c r="U27" s="108">
        <f t="shared" si="10"/>
        <v>0.71802972643067453</v>
      </c>
    </row>
    <row r="28" spans="1:21" x14ac:dyDescent="0.25">
      <c r="A28" s="7">
        <v>40843</v>
      </c>
      <c r="B28" s="8">
        <v>1.4037999999999999</v>
      </c>
      <c r="C28" s="13">
        <v>0.71235218692121405</v>
      </c>
      <c r="D28" s="13">
        <v>9.0280000000000005</v>
      </c>
      <c r="E28" s="13">
        <v>5.45376834306881</v>
      </c>
      <c r="F28" s="13">
        <v>7.6559999999999997</v>
      </c>
      <c r="G28" s="13">
        <v>0.848028356225077</v>
      </c>
      <c r="H28" s="22">
        <f t="shared" si="0"/>
        <v>5</v>
      </c>
      <c r="I28" s="5"/>
      <c r="J28" s="22">
        <f t="shared" si="1"/>
        <v>1.4037999999999999</v>
      </c>
      <c r="K28" s="17">
        <f t="shared" si="2"/>
        <v>0.71235218692121405</v>
      </c>
      <c r="L28" s="20">
        <f t="shared" si="3"/>
        <v>9.0280000000000005</v>
      </c>
      <c r="M28" s="62">
        <f t="shared" si="11"/>
        <v>5.45376834306881</v>
      </c>
      <c r="N28" s="62">
        <f t="shared" si="5"/>
        <v>0.848028356225077</v>
      </c>
      <c r="O28" s="62">
        <f t="shared" si="6"/>
        <v>7.6559999999999997</v>
      </c>
      <c r="P28" s="108">
        <f t="shared" si="12"/>
        <v>0.11076650420912715</v>
      </c>
      <c r="Q28" s="108">
        <f t="shared" si="8"/>
        <v>9.0280000000000005</v>
      </c>
      <c r="T28" s="108">
        <f t="shared" si="9"/>
        <v>9.0280000000000058</v>
      </c>
      <c r="U28" s="108">
        <f t="shared" si="10"/>
        <v>0.71235218692121349</v>
      </c>
    </row>
    <row r="29" spans="1:21" x14ac:dyDescent="0.25">
      <c r="A29" s="7">
        <v>40844</v>
      </c>
      <c r="B29" s="8">
        <v>1.4159999999999999</v>
      </c>
      <c r="C29" s="13">
        <v>0.70621468926553699</v>
      </c>
      <c r="D29" s="13">
        <v>9.0181999999999896</v>
      </c>
      <c r="E29" s="13">
        <v>5.4184322033898296</v>
      </c>
      <c r="F29" s="13">
        <v>7.6725000000000003</v>
      </c>
      <c r="G29" s="13">
        <v>0.85077953471867995</v>
      </c>
      <c r="H29" s="22">
        <f t="shared" si="0"/>
        <v>6</v>
      </c>
      <c r="I29" s="5"/>
      <c r="J29" s="22">
        <f t="shared" si="1"/>
        <v>1.4159999999999999</v>
      </c>
      <c r="K29" s="17">
        <f t="shared" si="2"/>
        <v>0.70621468926553699</v>
      </c>
      <c r="L29" s="20">
        <f t="shared" si="3"/>
        <v>9.0181999999999896</v>
      </c>
      <c r="M29" s="62">
        <f t="shared" si="11"/>
        <v>5.4184322033898296</v>
      </c>
      <c r="N29" s="62">
        <f t="shared" si="5"/>
        <v>0.85077953471867995</v>
      </c>
      <c r="O29" s="62">
        <f t="shared" si="6"/>
        <v>7.6725000000000003</v>
      </c>
      <c r="P29" s="108">
        <f t="shared" si="12"/>
        <v>0.1108868732119493</v>
      </c>
      <c r="Q29" s="108">
        <f t="shared" si="8"/>
        <v>9.0181999999999896</v>
      </c>
      <c r="T29" s="108">
        <f t="shared" si="9"/>
        <v>9.0182000000000002</v>
      </c>
      <c r="U29" s="108">
        <f t="shared" si="10"/>
        <v>0.70621468926553654</v>
      </c>
    </row>
    <row r="30" spans="1:21" x14ac:dyDescent="0.25">
      <c r="A30" s="7">
        <v>40845</v>
      </c>
      <c r="B30" s="8">
        <v>1.4159999999999999</v>
      </c>
      <c r="C30" s="13">
        <v>0.70621468926553699</v>
      </c>
      <c r="D30" s="13">
        <v>9.0181999999999896</v>
      </c>
      <c r="E30" s="13">
        <v>5.4184322033898296</v>
      </c>
      <c r="F30" s="13">
        <v>7.6725000000000003</v>
      </c>
      <c r="G30" s="13">
        <v>0.85077953471867995</v>
      </c>
      <c r="H30" s="22">
        <f t="shared" si="0"/>
        <v>7</v>
      </c>
      <c r="I30" s="5"/>
      <c r="J30" s="22" t="str">
        <f t="shared" si="1"/>
        <v/>
      </c>
      <c r="K30" s="17" t="str">
        <f t="shared" si="2"/>
        <v/>
      </c>
      <c r="L30" s="20" t="str">
        <f t="shared" si="3"/>
        <v/>
      </c>
      <c r="M30" s="62" t="str">
        <f t="shared" si="11"/>
        <v/>
      </c>
      <c r="N30" s="62" t="str">
        <f t="shared" si="5"/>
        <v/>
      </c>
      <c r="O30" s="62" t="str">
        <f t="shared" si="6"/>
        <v/>
      </c>
      <c r="P30" s="108" t="str">
        <f t="shared" si="12"/>
        <v/>
      </c>
      <c r="Q30" s="108" t="str">
        <f t="shared" si="8"/>
        <v/>
      </c>
      <c r="T30" s="108" t="str">
        <f t="shared" si="9"/>
        <v/>
      </c>
      <c r="U30" s="108" t="str">
        <f t="shared" si="10"/>
        <v/>
      </c>
    </row>
    <row r="31" spans="1:21" x14ac:dyDescent="0.25">
      <c r="A31" s="7">
        <v>40846</v>
      </c>
      <c r="B31" s="8">
        <v>1.4159999999999999</v>
      </c>
      <c r="C31" s="13">
        <v>0.70621468926553699</v>
      </c>
      <c r="D31" s="13">
        <v>9.0181999999999896</v>
      </c>
      <c r="E31" s="13">
        <v>5.4184322033898296</v>
      </c>
      <c r="F31" s="13">
        <v>7.6725000000000003</v>
      </c>
      <c r="G31" s="13">
        <v>0.85077953471867995</v>
      </c>
      <c r="H31" s="22">
        <f t="shared" si="0"/>
        <v>1</v>
      </c>
      <c r="I31" s="5"/>
      <c r="J31" s="22" t="str">
        <f t="shared" si="1"/>
        <v/>
      </c>
      <c r="K31" s="17" t="str">
        <f t="shared" si="2"/>
        <v/>
      </c>
      <c r="L31" s="20" t="str">
        <f t="shared" si="3"/>
        <v/>
      </c>
      <c r="M31" s="62" t="str">
        <f t="shared" si="11"/>
        <v/>
      </c>
      <c r="N31" s="62" t="str">
        <f t="shared" si="5"/>
        <v/>
      </c>
      <c r="O31" s="62" t="str">
        <f t="shared" si="6"/>
        <v/>
      </c>
      <c r="P31" s="108" t="str">
        <f t="shared" si="12"/>
        <v/>
      </c>
      <c r="Q31" s="108" t="str">
        <f t="shared" si="8"/>
        <v/>
      </c>
      <c r="T31" s="108" t="str">
        <f t="shared" si="9"/>
        <v/>
      </c>
      <c r="U31" s="108" t="str">
        <f t="shared" si="10"/>
        <v/>
      </c>
    </row>
    <row r="32" spans="1:21" x14ac:dyDescent="0.25">
      <c r="A32" s="7">
        <v>40847</v>
      </c>
      <c r="B32" s="8">
        <v>1.4000999999999999</v>
      </c>
      <c r="C32" s="13">
        <v>0.71423469752160595</v>
      </c>
      <c r="D32" s="13">
        <v>9.0090000000000092</v>
      </c>
      <c r="E32" s="13">
        <v>5.5006785229626498</v>
      </c>
      <c r="F32" s="13">
        <v>7.70150000000001</v>
      </c>
      <c r="G32" s="13">
        <v>0.85486735486735499</v>
      </c>
      <c r="H32" s="22">
        <f t="shared" si="0"/>
        <v>2</v>
      </c>
      <c r="I32" s="5"/>
      <c r="J32" s="22">
        <f t="shared" si="1"/>
        <v>1.4000999999999999</v>
      </c>
      <c r="K32" s="17">
        <f t="shared" si="2"/>
        <v>0.71423469752160595</v>
      </c>
      <c r="L32" s="20">
        <f t="shared" si="3"/>
        <v>9.0090000000000092</v>
      </c>
      <c r="M32" s="62">
        <f t="shared" si="11"/>
        <v>5.5006785229626498</v>
      </c>
      <c r="N32" s="62">
        <f t="shared" si="5"/>
        <v>0.85486735486735499</v>
      </c>
      <c r="O32" s="62">
        <f t="shared" si="6"/>
        <v>7.70150000000001</v>
      </c>
      <c r="P32" s="108">
        <f t="shared" si="12"/>
        <v>0.11100011100011088</v>
      </c>
      <c r="Q32" s="108">
        <f t="shared" si="8"/>
        <v>9.0090000000000092</v>
      </c>
      <c r="T32" s="108">
        <f t="shared" si="9"/>
        <v>9.009000000000011</v>
      </c>
      <c r="U32" s="108">
        <f t="shared" si="10"/>
        <v>0.71423469752160518</v>
      </c>
    </row>
    <row r="33" spans="1:21" x14ac:dyDescent="0.25">
      <c r="A33" s="7">
        <v>40848</v>
      </c>
      <c r="B33" s="8">
        <v>1.3627</v>
      </c>
      <c r="C33" s="13">
        <v>0.73383723490129904</v>
      </c>
      <c r="D33" s="13">
        <v>9.0625</v>
      </c>
      <c r="E33" s="13">
        <v>5.6931092683642799</v>
      </c>
      <c r="F33" s="13">
        <v>7.758</v>
      </c>
      <c r="G33" s="13">
        <v>0.85605517241379403</v>
      </c>
      <c r="H33" s="22">
        <f t="shared" si="0"/>
        <v>3</v>
      </c>
      <c r="I33" s="5">
        <v>1</v>
      </c>
      <c r="J33" s="22" t="str">
        <f t="shared" si="1"/>
        <v/>
      </c>
      <c r="K33" s="17" t="str">
        <f t="shared" si="2"/>
        <v/>
      </c>
      <c r="L33" s="20" t="str">
        <f t="shared" si="3"/>
        <v/>
      </c>
      <c r="M33" s="62" t="str">
        <f t="shared" si="11"/>
        <v/>
      </c>
      <c r="N33" s="62" t="str">
        <f t="shared" si="5"/>
        <v/>
      </c>
      <c r="O33" s="62" t="str">
        <f t="shared" si="6"/>
        <v/>
      </c>
      <c r="P33" s="108" t="str">
        <f t="shared" ref="P33:P69" si="13">IF(H33=7,"",IF(H33=1,"",IF(I33=1,"",(1/L33)*1.01)))</f>
        <v/>
      </c>
      <c r="Q33" s="108" t="str">
        <f t="shared" si="8"/>
        <v/>
      </c>
      <c r="R33" s="85">
        <v>9.0536060018152202</v>
      </c>
      <c r="S33" s="87">
        <v>1.3676999807357799</v>
      </c>
      <c r="T33" s="108" t="str">
        <f t="shared" si="9"/>
        <v/>
      </c>
      <c r="U33" s="108" t="str">
        <f t="shared" si="10"/>
        <v/>
      </c>
    </row>
    <row r="34" spans="1:21" x14ac:dyDescent="0.25">
      <c r="A34" s="7">
        <v>40849</v>
      </c>
      <c r="B34" s="9">
        <v>1.3677341712113</v>
      </c>
      <c r="C34" s="14">
        <v>0.731136225919088</v>
      </c>
      <c r="D34" s="14">
        <v>9.0533235435500004</v>
      </c>
      <c r="E34" s="14">
        <v>5.6627568637551597</v>
      </c>
      <c r="F34" s="14">
        <v>7.7451460658192497</v>
      </c>
      <c r="G34" s="14">
        <v>0.85550306785812902</v>
      </c>
      <c r="H34" s="22">
        <f t="shared" ref="H34:H65" si="14">WEEKDAY(A34)</f>
        <v>4</v>
      </c>
      <c r="I34" s="5"/>
      <c r="J34" s="22">
        <f t="shared" ref="J34:J65" si="15">IF(H34=7,"",IF(H34=1,"",IF(I34=1,"",B34)))</f>
        <v>1.3677341712113</v>
      </c>
      <c r="K34" s="23">
        <f>IF(H34=7,"",IF(H34=1,"",IF(I34=1,"",C34)))</f>
        <v>0.731136225919088</v>
      </c>
      <c r="L34" s="20">
        <f>IF(H34=7,"",IF(H34=1,"",IF(I34=1,"",D34)))</f>
        <v>9.0533235435500004</v>
      </c>
      <c r="M34" s="62">
        <f>IF(H34=7,"",IF(H34=1,"",IF(I34=1,"",E34*1.01)))</f>
        <v>5.7193844323927117</v>
      </c>
      <c r="N34" s="62">
        <f>IF(H34=7,"",IF(H34=1,"",IF(I34=1,"",G34*1)))</f>
        <v>0.85550306785812902</v>
      </c>
      <c r="O34" s="62">
        <f>IF(H34=7,"",IF(H34=1,"",IF(I34=1,"",F34*1)))</f>
        <v>7.7451460658192497</v>
      </c>
      <c r="P34" s="108">
        <f t="shared" si="13"/>
        <v>0.11156123992934837</v>
      </c>
      <c r="Q34" s="108">
        <f t="shared" si="8"/>
        <v>8.9636866767821797</v>
      </c>
      <c r="T34" s="108">
        <f t="shared" si="9"/>
        <v>9.0533235435499968</v>
      </c>
      <c r="U34" s="108">
        <f t="shared" si="10"/>
        <v>0.73844758817827905</v>
      </c>
    </row>
    <row r="35" spans="1:21" x14ac:dyDescent="0.25">
      <c r="A35" s="7">
        <v>40850</v>
      </c>
      <c r="B35" s="9">
        <v>1.3676999807449099</v>
      </c>
      <c r="C35" s="14">
        <v>0.73115450323787801</v>
      </c>
      <c r="D35" s="14">
        <v>9.0536060017994107</v>
      </c>
      <c r="E35" s="14">
        <v>5.6631000041551696</v>
      </c>
      <c r="F35" s="14">
        <v>7.74542176663953</v>
      </c>
      <c r="G35" s="14">
        <v>0.85550682955500001</v>
      </c>
      <c r="H35" s="22">
        <f t="shared" si="14"/>
        <v>5</v>
      </c>
      <c r="I35" s="5"/>
      <c r="J35" s="22">
        <f t="shared" si="15"/>
        <v>1.3676999807449099</v>
      </c>
      <c r="K35" s="108">
        <f t="shared" ref="K35:K98" si="16">IF(H35=7,"",IF(H35=1,"",IF(I35=1,"",C35)))</f>
        <v>0.73115450323787801</v>
      </c>
      <c r="L35" s="108">
        <f t="shared" ref="L35:L98" si="17">IF(H35=7,"",IF(H35=1,"",IF(I35=1,"",D35)))</f>
        <v>9.0536060017994107</v>
      </c>
      <c r="M35" s="108">
        <f t="shared" ref="M35:M98" si="18">IF(H35=7,"",IF(H35=1,"",IF(I35=1,"",E35*1.01)))</f>
        <v>5.7197310041967215</v>
      </c>
      <c r="N35" s="108">
        <f t="shared" ref="N35:N98" si="19">IF(H35=7,"",IF(H35=1,"",IF(I35=1,"",G35*1)))</f>
        <v>0.85550682955500001</v>
      </c>
      <c r="O35" s="113">
        <f t="shared" ref="O35:O98" si="20">IF(H35=7,"",IF(H35=1,"",IF(I35=1,"",F35*1)))</f>
        <v>7.74542176663953</v>
      </c>
      <c r="P35" s="108">
        <f t="shared" si="13"/>
        <v>0.11155775939435202</v>
      </c>
      <c r="Q35" s="108">
        <f t="shared" si="8"/>
        <v>8.9639663384152577</v>
      </c>
      <c r="T35" s="108">
        <f t="shared" si="9"/>
        <v>9.0536060017994071</v>
      </c>
      <c r="U35" s="108">
        <f t="shared" si="10"/>
        <v>0.73846604827025641</v>
      </c>
    </row>
    <row r="36" spans="1:21" x14ac:dyDescent="0.25">
      <c r="A36" s="7">
        <v>40851</v>
      </c>
      <c r="B36" s="9">
        <v>1.3676651050485</v>
      </c>
      <c r="C36" s="14">
        <v>0.731173147803999</v>
      </c>
      <c r="D36" s="14">
        <v>9.0538848691689608</v>
      </c>
      <c r="E36" s="14">
        <v>5.66344746331505</v>
      </c>
      <c r="F36" s="14">
        <v>7.7456994698514503</v>
      </c>
      <c r="G36" s="14">
        <v>0.85551115148677803</v>
      </c>
      <c r="H36" s="22">
        <f t="shared" si="14"/>
        <v>6</v>
      </c>
      <c r="I36" s="5"/>
      <c r="J36" s="22">
        <f t="shared" si="15"/>
        <v>1.3676651050485</v>
      </c>
      <c r="K36" s="108">
        <f t="shared" si="16"/>
        <v>0.731173147803999</v>
      </c>
      <c r="L36" s="108">
        <f t="shared" si="17"/>
        <v>9.0538848691689608</v>
      </c>
      <c r="M36" s="108">
        <f t="shared" si="18"/>
        <v>5.7200819379482004</v>
      </c>
      <c r="N36" s="108">
        <f t="shared" si="19"/>
        <v>0.85551115148677803</v>
      </c>
      <c r="O36" s="113">
        <f t="shared" si="20"/>
        <v>7.7456994698514503</v>
      </c>
      <c r="P36" s="108">
        <f t="shared" si="13"/>
        <v>0.11155432332029488</v>
      </c>
      <c r="Q36" s="108">
        <f t="shared" si="8"/>
        <v>8.9642424447217426</v>
      </c>
      <c r="T36" s="108">
        <f t="shared" si="9"/>
        <v>9.0538848691689555</v>
      </c>
      <c r="U36" s="108">
        <f t="shared" si="10"/>
        <v>0.73848487928203888</v>
      </c>
    </row>
    <row r="37" spans="1:21" x14ac:dyDescent="0.25">
      <c r="A37" s="7">
        <v>40852</v>
      </c>
      <c r="B37" s="9">
        <v>1.36762954653187</v>
      </c>
      <c r="C37" s="14">
        <v>0.73119215838519203</v>
      </c>
      <c r="D37" s="14">
        <v>9.0541601595293599</v>
      </c>
      <c r="E37" s="14">
        <v>5.66379922776283</v>
      </c>
      <c r="F37" s="14">
        <v>7.7459791695128501</v>
      </c>
      <c r="G37" s="14">
        <v>0.85551603163992296</v>
      </c>
      <c r="H37" s="22">
        <f t="shared" si="14"/>
        <v>7</v>
      </c>
      <c r="I37" s="5"/>
      <c r="J37" s="22" t="str">
        <f t="shared" si="15"/>
        <v/>
      </c>
      <c r="K37" s="108" t="str">
        <f t="shared" si="16"/>
        <v/>
      </c>
      <c r="L37" s="108" t="str">
        <f t="shared" si="17"/>
        <v/>
      </c>
      <c r="M37" s="108" t="str">
        <f t="shared" si="18"/>
        <v/>
      </c>
      <c r="N37" s="108" t="str">
        <f t="shared" si="19"/>
        <v/>
      </c>
      <c r="O37" s="113" t="str">
        <f t="shared" si="20"/>
        <v/>
      </c>
      <c r="P37" s="108" t="str">
        <f t="shared" si="13"/>
        <v/>
      </c>
      <c r="Q37" s="108" t="str">
        <f t="shared" si="8"/>
        <v/>
      </c>
      <c r="T37" s="108" t="str">
        <f t="shared" si="9"/>
        <v/>
      </c>
      <c r="U37" s="108" t="str">
        <f t="shared" si="10"/>
        <v/>
      </c>
    </row>
    <row r="38" spans="1:21" x14ac:dyDescent="0.25">
      <c r="A38" s="7">
        <v>40853</v>
      </c>
      <c r="B38" s="9">
        <v>1.3675933096203201</v>
      </c>
      <c r="C38" s="14">
        <v>0.73121153267240502</v>
      </c>
      <c r="D38" s="14">
        <v>9.0544318995888595</v>
      </c>
      <c r="E38" s="14">
        <v>5.6641552719096397</v>
      </c>
      <c r="F38" s="14">
        <v>7.7462608545142801</v>
      </c>
      <c r="G38" s="14">
        <v>0.85552146621877101</v>
      </c>
      <c r="H38" s="22">
        <f t="shared" si="14"/>
        <v>1</v>
      </c>
      <c r="I38" s="5"/>
      <c r="J38" s="22" t="str">
        <f t="shared" si="15"/>
        <v/>
      </c>
      <c r="K38" s="108" t="str">
        <f t="shared" si="16"/>
        <v/>
      </c>
      <c r="L38" s="108" t="str">
        <f t="shared" si="17"/>
        <v/>
      </c>
      <c r="M38" s="108" t="str">
        <f t="shared" si="18"/>
        <v/>
      </c>
      <c r="N38" s="108" t="str">
        <f t="shared" si="19"/>
        <v/>
      </c>
      <c r="O38" s="113" t="str">
        <f t="shared" si="20"/>
        <v/>
      </c>
      <c r="P38" s="108" t="str">
        <f t="shared" si="13"/>
        <v/>
      </c>
      <c r="Q38" s="108" t="str">
        <f t="shared" si="8"/>
        <v/>
      </c>
      <c r="T38" s="108" t="str">
        <f t="shared" si="9"/>
        <v/>
      </c>
      <c r="U38" s="108" t="str">
        <f t="shared" si="10"/>
        <v/>
      </c>
    </row>
    <row r="39" spans="1:21" x14ac:dyDescent="0.25">
      <c r="A39" s="7">
        <v>40854</v>
      </c>
      <c r="B39" s="9">
        <v>1.36755640147933</v>
      </c>
      <c r="C39" s="14">
        <v>0.73123126689200502</v>
      </c>
      <c r="D39" s="14">
        <v>9.0547001325117993</v>
      </c>
      <c r="E39" s="14">
        <v>5.6645155534845602</v>
      </c>
      <c r="F39" s="14">
        <v>7.7465445064470204</v>
      </c>
      <c r="G39" s="14">
        <v>0.85552744906838896</v>
      </c>
      <c r="H39" s="22">
        <f t="shared" si="14"/>
        <v>2</v>
      </c>
      <c r="I39" s="5"/>
      <c r="J39" s="22">
        <f t="shared" si="15"/>
        <v>1.36755640147933</v>
      </c>
      <c r="K39" s="108">
        <f t="shared" si="16"/>
        <v>0.73123126689200502</v>
      </c>
      <c r="L39" s="108">
        <f t="shared" si="17"/>
        <v>9.0547001325117993</v>
      </c>
      <c r="M39" s="108">
        <f t="shared" si="18"/>
        <v>5.7211607090194061</v>
      </c>
      <c r="N39" s="108">
        <f t="shared" si="19"/>
        <v>0.85552744906838896</v>
      </c>
      <c r="O39" s="113">
        <f t="shared" si="20"/>
        <v>7.7465445064470204</v>
      </c>
      <c r="P39" s="108">
        <f t="shared" si="13"/>
        <v>0.11154427923830353</v>
      </c>
      <c r="Q39" s="108">
        <f t="shared" si="8"/>
        <v>8.9650496361502956</v>
      </c>
      <c r="T39" s="108">
        <f t="shared" si="9"/>
        <v>9.0547001325117957</v>
      </c>
      <c r="U39" s="108">
        <f t="shared" si="10"/>
        <v>0.73854357956092564</v>
      </c>
    </row>
    <row r="40" spans="1:21" x14ac:dyDescent="0.25">
      <c r="A40" s="7">
        <v>40855</v>
      </c>
      <c r="B40" s="9">
        <v>1.3675188326943799</v>
      </c>
      <c r="C40" s="14">
        <v>0.73125135544183195</v>
      </c>
      <c r="D40" s="14">
        <v>9.0549649225074198</v>
      </c>
      <c r="E40" s="14">
        <v>5.6648800096878196</v>
      </c>
      <c r="F40" s="14">
        <v>7.7468300982020297</v>
      </c>
      <c r="G40" s="14">
        <v>0.85553397108653295</v>
      </c>
      <c r="H40" s="22">
        <f t="shared" si="14"/>
        <v>3</v>
      </c>
      <c r="I40" s="5"/>
      <c r="J40" s="22">
        <f t="shared" si="15"/>
        <v>1.3675188326943799</v>
      </c>
      <c r="K40" s="108">
        <f t="shared" si="16"/>
        <v>0.73125135544183195</v>
      </c>
      <c r="L40" s="108">
        <f t="shared" si="17"/>
        <v>9.0549649225074198</v>
      </c>
      <c r="M40" s="108">
        <f t="shared" si="18"/>
        <v>5.7215288097846981</v>
      </c>
      <c r="N40" s="108">
        <f t="shared" si="19"/>
        <v>0.85553397108653295</v>
      </c>
      <c r="O40" s="113">
        <f t="shared" si="20"/>
        <v>7.7468300982020297</v>
      </c>
      <c r="P40" s="108">
        <f t="shared" si="13"/>
        <v>0.11154101740245283</v>
      </c>
      <c r="Q40" s="108">
        <f t="shared" si="8"/>
        <v>8.9653118044627913</v>
      </c>
      <c r="T40" s="108">
        <f t="shared" si="9"/>
        <v>9.0549649225074162</v>
      </c>
      <c r="U40" s="108">
        <f t="shared" si="10"/>
        <v>0.73856386899625104</v>
      </c>
    </row>
    <row r="41" spans="1:21" x14ac:dyDescent="0.25">
      <c r="A41" s="7">
        <v>40856</v>
      </c>
      <c r="B41" s="9">
        <v>1.3674806155972401</v>
      </c>
      <c r="C41" s="14">
        <v>0.73127179178569801</v>
      </c>
      <c r="D41" s="14">
        <v>9.0552263443788004</v>
      </c>
      <c r="E41" s="14">
        <v>5.6652485670097397</v>
      </c>
      <c r="F41" s="14">
        <v>7.7471175979258398</v>
      </c>
      <c r="G41" s="14">
        <v>0.85554102164823398</v>
      </c>
      <c r="H41" s="22">
        <f t="shared" si="14"/>
        <v>4</v>
      </c>
      <c r="I41" s="5"/>
      <c r="J41" s="22">
        <f t="shared" si="15"/>
        <v>1.3674806155972401</v>
      </c>
      <c r="K41" s="108">
        <f t="shared" si="16"/>
        <v>0.73127179178569801</v>
      </c>
      <c r="L41" s="108">
        <f t="shared" si="17"/>
        <v>9.0552263443788004</v>
      </c>
      <c r="M41" s="108">
        <f t="shared" si="18"/>
        <v>5.7219010526798373</v>
      </c>
      <c r="N41" s="108">
        <f t="shared" si="19"/>
        <v>0.85554102164823398</v>
      </c>
      <c r="O41" s="113">
        <f t="shared" si="20"/>
        <v>7.7471175979258398</v>
      </c>
      <c r="P41" s="108">
        <f t="shared" si="13"/>
        <v>0.11153779724423743</v>
      </c>
      <c r="Q41" s="108">
        <f t="shared" si="8"/>
        <v>8.9655706379988125</v>
      </c>
      <c r="T41" s="108">
        <f t="shared" si="9"/>
        <v>9.0552263443787986</v>
      </c>
      <c r="U41" s="108">
        <f t="shared" si="10"/>
        <v>0.73858450970355471</v>
      </c>
    </row>
    <row r="42" spans="1:21" x14ac:dyDescent="0.25">
      <c r="A42" s="7">
        <v>40857</v>
      </c>
      <c r="B42" s="9">
        <v>1.3674417569553301</v>
      </c>
      <c r="C42" s="14">
        <v>0.73129257236267597</v>
      </c>
      <c r="D42" s="14">
        <v>9.0554844378515895</v>
      </c>
      <c r="E42" s="14">
        <v>5.6656211855577796</v>
      </c>
      <c r="F42" s="14">
        <v>7.7474069882224601</v>
      </c>
      <c r="G42" s="14">
        <v>0.85554859504131897</v>
      </c>
      <c r="H42" s="22">
        <f t="shared" si="14"/>
        <v>5</v>
      </c>
      <c r="I42" s="5"/>
      <c r="J42" s="22">
        <f t="shared" si="15"/>
        <v>1.3674417569553301</v>
      </c>
      <c r="K42" s="108">
        <f t="shared" si="16"/>
        <v>0.73129257236267597</v>
      </c>
      <c r="L42" s="108">
        <f t="shared" si="17"/>
        <v>9.0554844378515895</v>
      </c>
      <c r="M42" s="108">
        <f t="shared" si="18"/>
        <v>5.7222773974133574</v>
      </c>
      <c r="N42" s="108">
        <f t="shared" si="19"/>
        <v>0.85554859504131897</v>
      </c>
      <c r="O42" s="113">
        <f t="shared" si="20"/>
        <v>7.7474069882224601</v>
      </c>
      <c r="P42" s="108">
        <f t="shared" si="13"/>
        <v>0.11153461826716166</v>
      </c>
      <c r="Q42" s="108">
        <f t="shared" si="8"/>
        <v>8.9658261760906832</v>
      </c>
      <c r="T42" s="108">
        <f t="shared" si="9"/>
        <v>9.0554844378515948</v>
      </c>
      <c r="U42" s="108">
        <f t="shared" si="10"/>
        <v>0.73860549808630338</v>
      </c>
    </row>
    <row r="43" spans="1:21" x14ac:dyDescent="0.25">
      <c r="A43" s="7">
        <v>40858</v>
      </c>
      <c r="B43" s="9">
        <v>1.36740226318972</v>
      </c>
      <c r="C43" s="14">
        <v>0.73131369379725297</v>
      </c>
      <c r="D43" s="14">
        <v>9.0557392396992</v>
      </c>
      <c r="E43" s="14">
        <v>5.66599782765927</v>
      </c>
      <c r="F43" s="14">
        <v>7.7476982527693403</v>
      </c>
      <c r="G43" s="14">
        <v>0.85555668595275203</v>
      </c>
      <c r="H43" s="22">
        <f t="shared" si="14"/>
        <v>6</v>
      </c>
      <c r="I43" s="5"/>
      <c r="J43" s="22">
        <f t="shared" si="15"/>
        <v>1.36740226318972</v>
      </c>
      <c r="K43" s="108">
        <f t="shared" si="16"/>
        <v>0.73131369379725297</v>
      </c>
      <c r="L43" s="108">
        <f t="shared" si="17"/>
        <v>9.0557392396992</v>
      </c>
      <c r="M43" s="108">
        <f t="shared" si="18"/>
        <v>5.7226578059358628</v>
      </c>
      <c r="N43" s="108">
        <f t="shared" si="19"/>
        <v>0.85555668595275203</v>
      </c>
      <c r="O43" s="113">
        <f t="shared" si="20"/>
        <v>7.7476982527693403</v>
      </c>
      <c r="P43" s="108">
        <f t="shared" si="13"/>
        <v>0.11153148001129377</v>
      </c>
      <c r="Q43" s="108">
        <f t="shared" si="8"/>
        <v>8.9660784551477235</v>
      </c>
      <c r="T43" s="108">
        <f t="shared" si="9"/>
        <v>9.0557392396991983</v>
      </c>
      <c r="U43" s="108">
        <f t="shared" si="10"/>
        <v>0.73862683073522561</v>
      </c>
    </row>
    <row r="44" spans="1:21" x14ac:dyDescent="0.25">
      <c r="A44" s="7">
        <v>40859</v>
      </c>
      <c r="B44" s="9">
        <v>1.36736214233493</v>
      </c>
      <c r="C44" s="14">
        <v>0.73133515185112796</v>
      </c>
      <c r="D44" s="14">
        <v>9.0559907965487501</v>
      </c>
      <c r="E44" s="14">
        <v>5.66637844563905</v>
      </c>
      <c r="F44" s="14">
        <v>7.7479913707094896</v>
      </c>
      <c r="G44" s="14">
        <v>0.85556528763945605</v>
      </c>
      <c r="H44" s="22">
        <f t="shared" si="14"/>
        <v>7</v>
      </c>
      <c r="I44" s="5"/>
      <c r="J44" s="22" t="str">
        <f t="shared" si="15"/>
        <v/>
      </c>
      <c r="K44" s="108" t="str">
        <f t="shared" si="16"/>
        <v/>
      </c>
      <c r="L44" s="108" t="str">
        <f t="shared" si="17"/>
        <v/>
      </c>
      <c r="M44" s="108" t="str">
        <f t="shared" si="18"/>
        <v/>
      </c>
      <c r="N44" s="108" t="str">
        <f t="shared" si="19"/>
        <v/>
      </c>
      <c r="O44" s="113" t="str">
        <f t="shared" si="20"/>
        <v/>
      </c>
      <c r="P44" s="108" t="str">
        <f t="shared" si="13"/>
        <v/>
      </c>
      <c r="Q44" s="108" t="str">
        <f t="shared" si="8"/>
        <v/>
      </c>
      <c r="T44" s="108" t="str">
        <f t="shared" si="9"/>
        <v/>
      </c>
      <c r="U44" s="108" t="str">
        <f t="shared" si="10"/>
        <v/>
      </c>
    </row>
    <row r="45" spans="1:21" x14ac:dyDescent="0.25">
      <c r="A45" s="7">
        <v>40860</v>
      </c>
      <c r="B45" s="9">
        <v>1.36732140427042</v>
      </c>
      <c r="C45" s="14">
        <v>0.73135694129909601</v>
      </c>
      <c r="D45" s="14">
        <v>9.0562391659903199</v>
      </c>
      <c r="E45" s="14">
        <v>5.6667629807845197</v>
      </c>
      <c r="F45" s="14">
        <v>7.74828631655393</v>
      </c>
      <c r="G45" s="14">
        <v>0.855574391812855</v>
      </c>
      <c r="H45" s="22">
        <f t="shared" si="14"/>
        <v>1</v>
      </c>
      <c r="I45" s="5"/>
      <c r="J45" s="22" t="str">
        <f t="shared" si="15"/>
        <v/>
      </c>
      <c r="K45" s="108" t="str">
        <f t="shared" si="16"/>
        <v/>
      </c>
      <c r="L45" s="108" t="str">
        <f t="shared" si="17"/>
        <v/>
      </c>
      <c r="M45" s="108" t="str">
        <f t="shared" si="18"/>
        <v/>
      </c>
      <c r="N45" s="108" t="str">
        <f t="shared" si="19"/>
        <v/>
      </c>
      <c r="O45" s="113" t="str">
        <f t="shared" si="20"/>
        <v/>
      </c>
      <c r="P45" s="108" t="str">
        <f t="shared" si="13"/>
        <v/>
      </c>
      <c r="Q45" s="108" t="str">
        <f t="shared" si="8"/>
        <v/>
      </c>
      <c r="T45" s="108" t="str">
        <f t="shared" si="9"/>
        <v/>
      </c>
      <c r="U45" s="108" t="str">
        <f t="shared" si="10"/>
        <v/>
      </c>
    </row>
    <row r="46" spans="1:21" x14ac:dyDescent="0.25">
      <c r="A46" s="7">
        <v>40861</v>
      </c>
      <c r="B46" s="9">
        <v>1.36728006094022</v>
      </c>
      <c r="C46" s="14">
        <v>0.73137905581124496</v>
      </c>
      <c r="D46" s="14">
        <v>9.0564844172129408</v>
      </c>
      <c r="E46" s="14">
        <v>5.66715136180507</v>
      </c>
      <c r="F46" s="14">
        <v>7.7485830593262897</v>
      </c>
      <c r="G46" s="14">
        <v>0.85558398848444694</v>
      </c>
      <c r="H46" s="22">
        <f t="shared" si="14"/>
        <v>2</v>
      </c>
      <c r="I46" s="5"/>
      <c r="J46" s="22">
        <f t="shared" si="15"/>
        <v>1.36728006094022</v>
      </c>
      <c r="K46" s="108">
        <f t="shared" si="16"/>
        <v>0.73137905581124496</v>
      </c>
      <c r="L46" s="108">
        <f t="shared" si="17"/>
        <v>9.0564844172129408</v>
      </c>
      <c r="M46" s="108">
        <f t="shared" si="18"/>
        <v>5.7238228754231208</v>
      </c>
      <c r="N46" s="108">
        <f t="shared" si="19"/>
        <v>0.85558398848444694</v>
      </c>
      <c r="O46" s="113">
        <f t="shared" si="20"/>
        <v>7.7485830593262897</v>
      </c>
      <c r="P46" s="108">
        <f t="shared" si="13"/>
        <v>0.11152230307826437</v>
      </c>
      <c r="Q46" s="108">
        <f t="shared" si="8"/>
        <v>8.9668162546662771</v>
      </c>
      <c r="T46" s="108">
        <f t="shared" si="9"/>
        <v>9.0564844172129408</v>
      </c>
      <c r="U46" s="108">
        <f t="shared" si="10"/>
        <v>0.7386928463693575</v>
      </c>
    </row>
    <row r="47" spans="1:21" x14ac:dyDescent="0.25">
      <c r="A47" s="7">
        <v>40862</v>
      </c>
      <c r="B47" s="9">
        <v>1.36723812636363</v>
      </c>
      <c r="C47" s="14">
        <v>0.73140148794683502</v>
      </c>
      <c r="D47" s="14">
        <v>9.0567266321085693</v>
      </c>
      <c r="E47" s="14">
        <v>5.6675435047981404</v>
      </c>
      <c r="F47" s="14">
        <v>7.7488815625845602</v>
      </c>
      <c r="G47" s="14">
        <v>0.855594065864002</v>
      </c>
      <c r="H47" s="22">
        <f t="shared" si="14"/>
        <v>3</v>
      </c>
      <c r="I47" s="5"/>
      <c r="J47" s="22">
        <f t="shared" si="15"/>
        <v>1.36723812636363</v>
      </c>
      <c r="K47" s="108">
        <f t="shared" si="16"/>
        <v>0.73140148794683502</v>
      </c>
      <c r="L47" s="108">
        <f t="shared" si="17"/>
        <v>9.0567266321085693</v>
      </c>
      <c r="M47" s="108">
        <f t="shared" si="18"/>
        <v>5.7242189398461223</v>
      </c>
      <c r="N47" s="108">
        <f t="shared" si="19"/>
        <v>0.855594065864002</v>
      </c>
      <c r="O47" s="113">
        <f t="shared" si="20"/>
        <v>7.7488815625845602</v>
      </c>
      <c r="P47" s="108">
        <f t="shared" si="13"/>
        <v>0.11151932050364358</v>
      </c>
      <c r="Q47" s="108">
        <f t="shared" si="8"/>
        <v>8.967056071394623</v>
      </c>
      <c r="T47" s="108">
        <f t="shared" si="9"/>
        <v>9.0567266321085693</v>
      </c>
      <c r="U47" s="108">
        <f t="shared" si="10"/>
        <v>0.73871550282630305</v>
      </c>
    </row>
    <row r="48" spans="1:21" x14ac:dyDescent="0.25">
      <c r="A48" s="7">
        <v>40863</v>
      </c>
      <c r="B48" s="9">
        <v>1.36719561692823</v>
      </c>
      <c r="C48" s="14">
        <v>0.73142422899714199</v>
      </c>
      <c r="D48" s="14">
        <v>9.0569659064165808</v>
      </c>
      <c r="E48" s="14">
        <v>5.6679393115381904</v>
      </c>
      <c r="F48" s="14">
        <v>7.7491817837501999</v>
      </c>
      <c r="G48" s="14">
        <v>0.85560461017747103</v>
      </c>
      <c r="H48" s="22">
        <f t="shared" si="14"/>
        <v>4</v>
      </c>
      <c r="I48" s="5"/>
      <c r="J48" s="22">
        <f t="shared" si="15"/>
        <v>1.36719561692823</v>
      </c>
      <c r="K48" s="108">
        <f t="shared" si="16"/>
        <v>0.73142422899714199</v>
      </c>
      <c r="L48" s="108">
        <f t="shared" si="17"/>
        <v>9.0569659064165808</v>
      </c>
      <c r="M48" s="108">
        <f t="shared" si="18"/>
        <v>5.7246187046535724</v>
      </c>
      <c r="N48" s="108">
        <f t="shared" si="19"/>
        <v>0.85560461017747103</v>
      </c>
      <c r="O48" s="113">
        <f t="shared" si="20"/>
        <v>7.7491817837501999</v>
      </c>
      <c r="P48" s="108">
        <f t="shared" si="13"/>
        <v>0.11151637429533065</v>
      </c>
      <c r="Q48" s="108">
        <f t="shared" si="8"/>
        <v>8.9672929766500786</v>
      </c>
      <c r="T48" s="108">
        <f t="shared" si="9"/>
        <v>9.0569659064165755</v>
      </c>
      <c r="U48" s="108">
        <f t="shared" si="10"/>
        <v>0.73873847128711378</v>
      </c>
    </row>
    <row r="49" spans="1:21" x14ac:dyDescent="0.25">
      <c r="A49" s="7">
        <v>40864</v>
      </c>
      <c r="B49" s="9">
        <v>1.3671525515396299</v>
      </c>
      <c r="C49" s="14">
        <v>0.73144726890487899</v>
      </c>
      <c r="D49" s="14">
        <v>9.0572023503612709</v>
      </c>
      <c r="E49" s="14">
        <v>5.6683386684518302</v>
      </c>
      <c r="F49" s="14">
        <v>7.7494836735646704</v>
      </c>
      <c r="G49" s="14">
        <v>0.85561560554684502</v>
      </c>
      <c r="H49" s="22">
        <f t="shared" si="14"/>
        <v>5</v>
      </c>
      <c r="I49" s="5"/>
      <c r="J49" s="22">
        <f t="shared" si="15"/>
        <v>1.3671525515396299</v>
      </c>
      <c r="K49" s="108">
        <f t="shared" si="16"/>
        <v>0.73144726890487899</v>
      </c>
      <c r="L49" s="108">
        <f t="shared" si="17"/>
        <v>9.0572023503612709</v>
      </c>
      <c r="M49" s="108">
        <f t="shared" si="18"/>
        <v>5.7250220551363489</v>
      </c>
      <c r="N49" s="108">
        <f t="shared" si="19"/>
        <v>0.85561560554684502</v>
      </c>
      <c r="O49" s="113">
        <f t="shared" si="20"/>
        <v>7.7494836735646704</v>
      </c>
      <c r="P49" s="108">
        <f t="shared" si="13"/>
        <v>0.11151346309047776</v>
      </c>
      <c r="Q49" s="108">
        <f t="shared" si="8"/>
        <v>8.967527079565615</v>
      </c>
      <c r="T49" s="108">
        <f t="shared" si="9"/>
        <v>9.0572023503612744</v>
      </c>
      <c r="U49" s="108">
        <f t="shared" si="10"/>
        <v>0.73876174159392827</v>
      </c>
    </row>
    <row r="50" spans="1:21" x14ac:dyDescent="0.25">
      <c r="A50" s="7">
        <v>40865</v>
      </c>
      <c r="B50" s="9">
        <v>1.36710895177023</v>
      </c>
      <c r="C50" s="14">
        <v>0.73147059618410604</v>
      </c>
      <c r="D50" s="14">
        <v>9.0574360900997402</v>
      </c>
      <c r="E50" s="14">
        <v>5.6687414458277496</v>
      </c>
      <c r="F50" s="14">
        <v>7.7497871758620498</v>
      </c>
      <c r="G50" s="14">
        <v>0.85562703382836702</v>
      </c>
      <c r="H50" s="22">
        <f t="shared" si="14"/>
        <v>6</v>
      </c>
      <c r="I50" s="5"/>
      <c r="J50" s="22">
        <f t="shared" si="15"/>
        <v>1.36710895177023</v>
      </c>
      <c r="K50" s="108">
        <f t="shared" si="16"/>
        <v>0.73147059618410604</v>
      </c>
      <c r="L50" s="108">
        <f t="shared" si="17"/>
        <v>9.0574360900997402</v>
      </c>
      <c r="M50" s="108">
        <f t="shared" si="18"/>
        <v>5.7254288602860273</v>
      </c>
      <c r="N50" s="108">
        <f t="shared" si="19"/>
        <v>0.85562703382836702</v>
      </c>
      <c r="O50" s="113">
        <f t="shared" si="20"/>
        <v>7.7497871758620498</v>
      </c>
      <c r="P50" s="108">
        <f t="shared" si="13"/>
        <v>0.11151058533043183</v>
      </c>
      <c r="Q50" s="108">
        <f t="shared" si="8"/>
        <v>8.9677585050492485</v>
      </c>
      <c r="T50" s="108">
        <f t="shared" si="9"/>
        <v>9.057436090099749</v>
      </c>
      <c r="U50" s="108">
        <f t="shared" si="10"/>
        <v>0.73878530214594673</v>
      </c>
    </row>
    <row r="51" spans="1:21" x14ac:dyDescent="0.25">
      <c r="A51" s="7">
        <v>40866</v>
      </c>
      <c r="B51" s="9">
        <v>1.36706484198944</v>
      </c>
      <c r="C51" s="14">
        <v>0.73149419784999703</v>
      </c>
      <c r="D51" s="14">
        <v>9.0576672683452308</v>
      </c>
      <c r="E51" s="14">
        <v>5.6691474968105</v>
      </c>
      <c r="F51" s="14">
        <v>7.7500922269420904</v>
      </c>
      <c r="G51" s="14">
        <v>0.85563887448451004</v>
      </c>
      <c r="H51" s="22">
        <f t="shared" si="14"/>
        <v>7</v>
      </c>
      <c r="I51" s="5"/>
      <c r="J51" s="22" t="str">
        <f t="shared" si="15"/>
        <v/>
      </c>
      <c r="K51" s="108" t="str">
        <f t="shared" si="16"/>
        <v/>
      </c>
      <c r="L51" s="108" t="str">
        <f t="shared" si="17"/>
        <v/>
      </c>
      <c r="M51" s="108" t="str">
        <f t="shared" si="18"/>
        <v/>
      </c>
      <c r="N51" s="108" t="str">
        <f t="shared" si="19"/>
        <v/>
      </c>
      <c r="O51" s="113" t="str">
        <f t="shared" si="20"/>
        <v/>
      </c>
      <c r="P51" s="108" t="str">
        <f t="shared" si="13"/>
        <v/>
      </c>
      <c r="Q51" s="108" t="str">
        <f t="shared" si="8"/>
        <v/>
      </c>
      <c r="T51" s="108" t="str">
        <f t="shared" si="9"/>
        <v/>
      </c>
      <c r="U51" s="108" t="str">
        <f t="shared" si="10"/>
        <v/>
      </c>
    </row>
    <row r="52" spans="1:21" x14ac:dyDescent="0.25">
      <c r="A52" s="7">
        <v>40867</v>
      </c>
      <c r="B52" s="9">
        <v>1.3670202496372801</v>
      </c>
      <c r="C52" s="14">
        <v>0.73151805927186297</v>
      </c>
      <c r="D52" s="14">
        <v>9.0578960457581594</v>
      </c>
      <c r="E52" s="14">
        <v>5.6695566559741399</v>
      </c>
      <c r="F52" s="14">
        <v>7.75039875518247</v>
      </c>
      <c r="G52" s="14">
        <v>0.85565110440983805</v>
      </c>
      <c r="H52" s="22">
        <f t="shared" si="14"/>
        <v>1</v>
      </c>
      <c r="I52" s="5"/>
      <c r="J52" s="22" t="str">
        <f t="shared" si="15"/>
        <v/>
      </c>
      <c r="K52" s="108" t="str">
        <f t="shared" si="16"/>
        <v/>
      </c>
      <c r="L52" s="108" t="str">
        <f t="shared" si="17"/>
        <v/>
      </c>
      <c r="M52" s="108" t="str">
        <f t="shared" si="18"/>
        <v/>
      </c>
      <c r="N52" s="108" t="str">
        <f t="shared" si="19"/>
        <v/>
      </c>
      <c r="O52" s="113" t="str">
        <f t="shared" si="20"/>
        <v/>
      </c>
      <c r="P52" s="108" t="str">
        <f t="shared" si="13"/>
        <v/>
      </c>
      <c r="Q52" s="108" t="str">
        <f t="shared" si="8"/>
        <v/>
      </c>
      <c r="T52" s="108" t="str">
        <f t="shared" si="9"/>
        <v/>
      </c>
      <c r="U52" s="108" t="str">
        <f t="shared" si="10"/>
        <v/>
      </c>
    </row>
    <row r="53" spans="1:21" x14ac:dyDescent="0.25">
      <c r="A53" s="7">
        <v>40868</v>
      </c>
      <c r="B53" s="9">
        <v>1.3669752053840001</v>
      </c>
      <c r="C53" s="14">
        <v>0.73154216408708805</v>
      </c>
      <c r="D53" s="14">
        <v>9.0581226017790701</v>
      </c>
      <c r="E53" s="14">
        <v>5.6699687382780803</v>
      </c>
      <c r="F53" s="14">
        <v>7.7507066805285003</v>
      </c>
      <c r="G53" s="14">
        <v>0.85566369779607798</v>
      </c>
      <c r="H53" s="22">
        <f t="shared" si="14"/>
        <v>2</v>
      </c>
      <c r="I53" s="5"/>
      <c r="J53" s="22">
        <f t="shared" si="15"/>
        <v>1.3669752053840001</v>
      </c>
      <c r="K53" s="108">
        <f t="shared" si="16"/>
        <v>0.73154216408708805</v>
      </c>
      <c r="L53" s="108">
        <f t="shared" si="17"/>
        <v>9.0581226017790701</v>
      </c>
      <c r="M53" s="108">
        <f t="shared" si="18"/>
        <v>5.7266684256608613</v>
      </c>
      <c r="N53" s="108">
        <f t="shared" si="19"/>
        <v>0.85566369779607798</v>
      </c>
      <c r="O53" s="113">
        <f t="shared" si="20"/>
        <v>7.7507066805285003</v>
      </c>
      <c r="P53" s="108">
        <f t="shared" si="13"/>
        <v>0.1115021339854276</v>
      </c>
      <c r="Q53" s="108">
        <f t="shared" si="8"/>
        <v>8.9684382195832377</v>
      </c>
      <c r="T53" s="108">
        <f t="shared" si="9"/>
        <v>9.0581226017790595</v>
      </c>
      <c r="U53" s="108">
        <f t="shared" si="10"/>
        <v>0.73885758572796034</v>
      </c>
    </row>
    <row r="54" spans="1:21" x14ac:dyDescent="0.25">
      <c r="A54" s="7">
        <v>40869</v>
      </c>
      <c r="B54" s="9">
        <v>1.36692974316506</v>
      </c>
      <c r="C54" s="14">
        <v>0.73156649418173603</v>
      </c>
      <c r="D54" s="14">
        <v>9.0583471357061693</v>
      </c>
      <c r="E54" s="14">
        <v>5.67038353863063</v>
      </c>
      <c r="F54" s="14">
        <v>7.7510159141077297</v>
      </c>
      <c r="G54" s="14">
        <v>0.855676625987846</v>
      </c>
      <c r="H54" s="22">
        <f t="shared" si="14"/>
        <v>3</v>
      </c>
      <c r="I54" s="5"/>
      <c r="J54" s="22">
        <f t="shared" si="15"/>
        <v>1.36692974316506</v>
      </c>
      <c r="K54" s="108">
        <f t="shared" si="16"/>
        <v>0.73156649418173603</v>
      </c>
      <c r="L54" s="108">
        <f t="shared" si="17"/>
        <v>9.0583471357061693</v>
      </c>
      <c r="M54" s="108">
        <f t="shared" si="18"/>
        <v>5.7270873740169366</v>
      </c>
      <c r="N54" s="108">
        <f t="shared" si="19"/>
        <v>0.855676625987846</v>
      </c>
      <c r="O54" s="113">
        <f t="shared" si="20"/>
        <v>7.7510159141077297</v>
      </c>
      <c r="P54" s="108">
        <f t="shared" si="13"/>
        <v>0.11149937012446615</v>
      </c>
      <c r="Q54" s="108">
        <f t="shared" si="8"/>
        <v>8.9686605304021487</v>
      </c>
      <c r="T54" s="108">
        <f t="shared" si="9"/>
        <v>9.0583471357061764</v>
      </c>
      <c r="U54" s="108">
        <f t="shared" si="10"/>
        <v>0.73888215912355271</v>
      </c>
    </row>
    <row r="55" spans="1:21" x14ac:dyDescent="0.25">
      <c r="A55" s="7">
        <v>40870</v>
      </c>
      <c r="B55" s="9">
        <v>1.3668839005765701</v>
      </c>
      <c r="C55" s="14">
        <v>0.73159102947820498</v>
      </c>
      <c r="D55" s="14">
        <v>9.0585698676337092</v>
      </c>
      <c r="E55" s="14">
        <v>5.6708008297800703</v>
      </c>
      <c r="F55" s="14">
        <v>7.7513263576026503</v>
      </c>
      <c r="G55" s="14">
        <v>0.85568985732484704</v>
      </c>
      <c r="H55" s="22">
        <f t="shared" si="14"/>
        <v>4</v>
      </c>
      <c r="I55" s="5"/>
      <c r="J55" s="22">
        <f t="shared" si="15"/>
        <v>1.3668839005765701</v>
      </c>
      <c r="K55" s="108">
        <f t="shared" si="16"/>
        <v>0.73159102947820498</v>
      </c>
      <c r="L55" s="108">
        <f t="shared" si="17"/>
        <v>9.0585698676337092</v>
      </c>
      <c r="M55" s="108">
        <f t="shared" si="18"/>
        <v>5.7275088380778714</v>
      </c>
      <c r="N55" s="108">
        <f t="shared" si="19"/>
        <v>0.85568985732484704</v>
      </c>
      <c r="O55" s="113">
        <f t="shared" si="20"/>
        <v>7.7513263576026503</v>
      </c>
      <c r="P55" s="108">
        <f t="shared" si="13"/>
        <v>0.11149662858027207</v>
      </c>
      <c r="Q55" s="108">
        <f t="shared" si="8"/>
        <v>8.9688810570630793</v>
      </c>
      <c r="T55" s="108">
        <f t="shared" si="9"/>
        <v>9.0585698676337127</v>
      </c>
      <c r="U55" s="108">
        <f t="shared" si="10"/>
        <v>0.73890693977298738</v>
      </c>
    </row>
    <row r="56" spans="1:21" x14ac:dyDescent="0.25">
      <c r="A56" s="7">
        <v>40871</v>
      </c>
      <c r="B56" s="9">
        <v>1.36683771889061</v>
      </c>
      <c r="C56" s="14">
        <v>0.73161574792627704</v>
      </c>
      <c r="D56" s="14">
        <v>9.0587910397917994</v>
      </c>
      <c r="E56" s="14">
        <v>5.6712203620875599</v>
      </c>
      <c r="F56" s="14">
        <v>7.7516379030417397</v>
      </c>
      <c r="G56" s="14">
        <v>0.85570335699231503</v>
      </c>
      <c r="H56" s="22">
        <f t="shared" si="14"/>
        <v>5</v>
      </c>
      <c r="I56" s="5"/>
      <c r="J56" s="22">
        <f t="shared" si="15"/>
        <v>1.36683771889061</v>
      </c>
      <c r="K56" s="108">
        <f t="shared" si="16"/>
        <v>0.73161574792627704</v>
      </c>
      <c r="L56" s="108">
        <f t="shared" si="17"/>
        <v>9.0587910397917994</v>
      </c>
      <c r="M56" s="108">
        <f t="shared" si="18"/>
        <v>5.7279325657084357</v>
      </c>
      <c r="N56" s="108">
        <f t="shared" si="19"/>
        <v>0.85570335699231503</v>
      </c>
      <c r="O56" s="113">
        <f t="shared" si="20"/>
        <v>7.7516379030417397</v>
      </c>
      <c r="P56" s="108">
        <f t="shared" si="13"/>
        <v>0.11149390636824019</v>
      </c>
      <c r="Q56" s="108">
        <f t="shared" si="8"/>
        <v>8.9691000393978211</v>
      </c>
      <c r="T56" s="108">
        <f t="shared" si="9"/>
        <v>9.0587910397917906</v>
      </c>
      <c r="U56" s="108">
        <f t="shared" si="10"/>
        <v>0.73893190540553977</v>
      </c>
    </row>
    <row r="57" spans="1:21" x14ac:dyDescent="0.25">
      <c r="A57" s="7">
        <v>40872</v>
      </c>
      <c r="B57" s="9">
        <v>1.3667912432369</v>
      </c>
      <c r="C57" s="14">
        <v>0.73164062540505503</v>
      </c>
      <c r="D57" s="14">
        <v>9.0590109171495907</v>
      </c>
      <c r="E57" s="14">
        <v>5.6716418621950098</v>
      </c>
      <c r="F57" s="14">
        <v>7.7519504320239898</v>
      </c>
      <c r="G57" s="14">
        <v>0.85571708687852299</v>
      </c>
      <c r="H57" s="22">
        <f t="shared" si="14"/>
        <v>6</v>
      </c>
      <c r="I57" s="5"/>
      <c r="J57" s="22">
        <f t="shared" si="15"/>
        <v>1.3667912432369</v>
      </c>
      <c r="K57" s="108">
        <f t="shared" si="16"/>
        <v>0.73164062540505503</v>
      </c>
      <c r="L57" s="108">
        <f t="shared" si="17"/>
        <v>9.0590109171495907</v>
      </c>
      <c r="M57" s="108">
        <f t="shared" si="18"/>
        <v>5.72835828081696</v>
      </c>
      <c r="N57" s="108">
        <f t="shared" si="19"/>
        <v>0.85571708687852299</v>
      </c>
      <c r="O57" s="113">
        <f t="shared" si="20"/>
        <v>7.7519504320239898</v>
      </c>
      <c r="P57" s="108">
        <f t="shared" si="13"/>
        <v>0.11149120022451585</v>
      </c>
      <c r="Q57" s="108">
        <f t="shared" si="8"/>
        <v>8.9693177397520696</v>
      </c>
      <c r="T57" s="108">
        <f t="shared" si="9"/>
        <v>9.0590109171495961</v>
      </c>
      <c r="U57" s="108">
        <f t="shared" si="10"/>
        <v>0.73895703165910442</v>
      </c>
    </row>
    <row r="58" spans="1:21" x14ac:dyDescent="0.25">
      <c r="A58" s="7">
        <v>40873</v>
      </c>
      <c r="B58" s="9">
        <v>1.36674452296102</v>
      </c>
      <c r="C58" s="14">
        <v>0.73166563553042296</v>
      </c>
      <c r="D58" s="14">
        <v>9.0592297889059896</v>
      </c>
      <c r="E58" s="14">
        <v>5.6720650314281</v>
      </c>
      <c r="F58" s="14">
        <v>7.7522638155830901</v>
      </c>
      <c r="G58" s="14">
        <v>0.85573100541908997</v>
      </c>
      <c r="H58" s="22">
        <f t="shared" si="14"/>
        <v>7</v>
      </c>
      <c r="I58" s="5"/>
      <c r="J58" s="22" t="str">
        <f t="shared" si="15"/>
        <v/>
      </c>
      <c r="K58" s="108" t="str">
        <f t="shared" si="16"/>
        <v/>
      </c>
      <c r="L58" s="108" t="str">
        <f t="shared" si="17"/>
        <v/>
      </c>
      <c r="M58" s="108" t="str">
        <f t="shared" si="18"/>
        <v/>
      </c>
      <c r="N58" s="108" t="str">
        <f t="shared" si="19"/>
        <v/>
      </c>
      <c r="O58" s="113" t="str">
        <f t="shared" si="20"/>
        <v/>
      </c>
      <c r="P58" s="108" t="str">
        <f t="shared" si="13"/>
        <v/>
      </c>
      <c r="Q58" s="108" t="str">
        <f t="shared" si="8"/>
        <v/>
      </c>
      <c r="T58" s="108" t="str">
        <f t="shared" si="9"/>
        <v/>
      </c>
      <c r="U58" s="108" t="str">
        <f t="shared" si="10"/>
        <v/>
      </c>
    </row>
    <row r="59" spans="1:21" x14ac:dyDescent="0.25">
      <c r="A59" s="7">
        <v>40874</v>
      </c>
      <c r="B59" s="9">
        <v>1.3666976115048901</v>
      </c>
      <c r="C59" s="14">
        <v>0.73169074971813797</v>
      </c>
      <c r="D59" s="14">
        <v>9.0594479691726892</v>
      </c>
      <c r="E59" s="14">
        <v>5.6724895457312403</v>
      </c>
      <c r="F59" s="14">
        <v>7.7525779134373298</v>
      </c>
      <c r="G59" s="14">
        <v>0.85574506744976597</v>
      </c>
      <c r="H59" s="22">
        <f t="shared" si="14"/>
        <v>1</v>
      </c>
      <c r="I59" s="5"/>
      <c r="J59" s="22" t="str">
        <f t="shared" si="15"/>
        <v/>
      </c>
      <c r="K59" s="108" t="str">
        <f t="shared" si="16"/>
        <v/>
      </c>
      <c r="L59" s="108" t="str">
        <f t="shared" si="17"/>
        <v/>
      </c>
      <c r="M59" s="108" t="str">
        <f t="shared" si="18"/>
        <v/>
      </c>
      <c r="N59" s="108" t="str">
        <f t="shared" si="19"/>
        <v/>
      </c>
      <c r="O59" s="113" t="str">
        <f t="shared" si="20"/>
        <v/>
      </c>
      <c r="P59" s="108" t="str">
        <f t="shared" si="13"/>
        <v/>
      </c>
      <c r="Q59" s="108" t="str">
        <f t="shared" si="8"/>
        <v/>
      </c>
      <c r="T59" s="108" t="str">
        <f t="shared" si="9"/>
        <v/>
      </c>
      <c r="U59" s="108" t="str">
        <f t="shared" si="10"/>
        <v/>
      </c>
    </row>
    <row r="60" spans="1:21" x14ac:dyDescent="0.25">
      <c r="A60" s="7">
        <v>40875</v>
      </c>
      <c r="B60" s="9">
        <v>1.3666505667862301</v>
      </c>
      <c r="C60" s="14">
        <v>0.73171593697982695</v>
      </c>
      <c r="D60" s="14">
        <v>9.0596657981676199</v>
      </c>
      <c r="E60" s="14">
        <v>5.6729150538396897</v>
      </c>
      <c r="F60" s="14">
        <v>7.7528925736601702</v>
      </c>
      <c r="G60" s="14">
        <v>0.85575922405749805</v>
      </c>
      <c r="H60" s="22">
        <f t="shared" si="14"/>
        <v>2</v>
      </c>
      <c r="I60" s="5"/>
      <c r="J60" s="22">
        <f t="shared" si="15"/>
        <v>1.3666505667862301</v>
      </c>
      <c r="K60" s="108">
        <f t="shared" si="16"/>
        <v>0.73171593697982695</v>
      </c>
      <c r="L60" s="108">
        <f t="shared" si="17"/>
        <v>9.0596657981676199</v>
      </c>
      <c r="M60" s="108">
        <f t="shared" si="18"/>
        <v>5.7296442043780864</v>
      </c>
      <c r="N60" s="108">
        <f t="shared" si="19"/>
        <v>0.85575922405749805</v>
      </c>
      <c r="O60" s="113">
        <f t="shared" si="20"/>
        <v>7.7528925736601702</v>
      </c>
      <c r="P60" s="108">
        <f t="shared" si="13"/>
        <v>0.11148314104525572</v>
      </c>
      <c r="Q60" s="108">
        <f t="shared" si="8"/>
        <v>8.9699661367996235</v>
      </c>
      <c r="T60" s="108">
        <f t="shared" si="9"/>
        <v>9.0596657981676127</v>
      </c>
      <c r="U60" s="108">
        <f t="shared" si="10"/>
        <v>0.73903309634962466</v>
      </c>
    </row>
    <row r="61" spans="1:21" x14ac:dyDescent="0.25">
      <c r="A61" s="7">
        <v>40876</v>
      </c>
      <c r="B61" s="9">
        <v>1.3666034514248799</v>
      </c>
      <c r="C61" s="14">
        <v>0.73174116380092302</v>
      </c>
      <c r="D61" s="14">
        <v>9.0598836433077299</v>
      </c>
      <c r="E61" s="14">
        <v>5.6733411760266099</v>
      </c>
      <c r="F61" s="14">
        <v>7.7532076322688503</v>
      </c>
      <c r="G61" s="14">
        <v>0.85577342243196697</v>
      </c>
      <c r="H61" s="22">
        <f t="shared" si="14"/>
        <v>3</v>
      </c>
      <c r="I61" s="5"/>
      <c r="J61" s="22">
        <f t="shared" si="15"/>
        <v>1.3666034514248799</v>
      </c>
      <c r="K61" s="108">
        <f t="shared" si="16"/>
        <v>0.73174116380092302</v>
      </c>
      <c r="L61" s="108">
        <f t="shared" si="17"/>
        <v>9.0598836433077299</v>
      </c>
      <c r="M61" s="108">
        <f t="shared" si="18"/>
        <v>5.7300745877868762</v>
      </c>
      <c r="N61" s="108">
        <f t="shared" si="19"/>
        <v>0.85577342243196697</v>
      </c>
      <c r="O61" s="113">
        <f t="shared" si="20"/>
        <v>7.7532076322688503</v>
      </c>
      <c r="P61" s="108">
        <f t="shared" si="13"/>
        <v>0.11148046043020181</v>
      </c>
      <c r="Q61" s="108">
        <f t="shared" si="8"/>
        <v>8.9701818250571588</v>
      </c>
      <c r="T61" s="108">
        <f t="shared" si="9"/>
        <v>9.0598836433077263</v>
      </c>
      <c r="U61" s="108">
        <f t="shared" si="10"/>
        <v>0.73905857543893261</v>
      </c>
    </row>
    <row r="62" spans="1:21" x14ac:dyDescent="0.25">
      <c r="A62" s="7">
        <v>40877</v>
      </c>
      <c r="B62" s="9">
        <v>1.3665563326672601</v>
      </c>
      <c r="C62" s="14">
        <v>0.73176639418017397</v>
      </c>
      <c r="D62" s="14">
        <v>9.0601019001101193</v>
      </c>
      <c r="E62" s="14">
        <v>5.6737675039423197</v>
      </c>
      <c r="F62" s="14">
        <v>7.7535229125940699</v>
      </c>
      <c r="G62" s="14">
        <v>0.855787605711126</v>
      </c>
      <c r="H62" s="22">
        <f t="shared" si="14"/>
        <v>4</v>
      </c>
      <c r="I62" s="5"/>
      <c r="J62" s="22">
        <f t="shared" si="15"/>
        <v>1.3665563326672601</v>
      </c>
      <c r="K62" s="108">
        <f t="shared" si="16"/>
        <v>0.73176639418017397</v>
      </c>
      <c r="L62" s="108">
        <f t="shared" si="17"/>
        <v>9.0601019001101193</v>
      </c>
      <c r="M62" s="108">
        <f t="shared" si="18"/>
        <v>5.7305051789817432</v>
      </c>
      <c r="N62" s="108">
        <f t="shared" si="19"/>
        <v>0.855787605711126</v>
      </c>
      <c r="O62" s="113">
        <f t="shared" si="20"/>
        <v>7.7535229125940699</v>
      </c>
      <c r="P62" s="108">
        <f t="shared" si="13"/>
        <v>0.11147777487885915</v>
      </c>
      <c r="Q62" s="108">
        <f t="shared" si="8"/>
        <v>8.9703979209011084</v>
      </c>
      <c r="T62" s="108">
        <f t="shared" si="9"/>
        <v>9.0601019001101282</v>
      </c>
      <c r="U62" s="108">
        <f t="shared" si="10"/>
        <v>0.73908405812197531</v>
      </c>
    </row>
    <row r="63" spans="1:21" x14ac:dyDescent="0.25">
      <c r="A63" s="7">
        <v>40878</v>
      </c>
      <c r="B63" s="9">
        <v>1.36650928283363</v>
      </c>
      <c r="C63" s="14">
        <v>0.73179158938926203</v>
      </c>
      <c r="D63" s="14">
        <v>9.06032099332187</v>
      </c>
      <c r="E63" s="14">
        <v>5.6741935985102598</v>
      </c>
      <c r="F63" s="14">
        <v>7.7538382249594102</v>
      </c>
      <c r="G63" s="14">
        <v>0.85580171283937601</v>
      </c>
      <c r="H63" s="22">
        <f t="shared" si="14"/>
        <v>5</v>
      </c>
      <c r="I63" s="5"/>
      <c r="J63" s="22">
        <f t="shared" si="15"/>
        <v>1.36650928283363</v>
      </c>
      <c r="K63" s="108">
        <f t="shared" si="16"/>
        <v>0.73179158938926203</v>
      </c>
      <c r="L63" s="108">
        <f t="shared" si="17"/>
        <v>9.06032099332187</v>
      </c>
      <c r="M63" s="108">
        <f t="shared" si="18"/>
        <v>5.7309355344953623</v>
      </c>
      <c r="N63" s="108">
        <f t="shared" si="19"/>
        <v>0.85580171283937601</v>
      </c>
      <c r="O63" s="113">
        <f t="shared" si="20"/>
        <v>7.7538382249594102</v>
      </c>
      <c r="P63" s="108">
        <f t="shared" si="13"/>
        <v>0.11147507916600803</v>
      </c>
      <c r="Q63" s="108">
        <f t="shared" si="8"/>
        <v>8.970614844873138</v>
      </c>
      <c r="T63" s="108">
        <f t="shared" si="9"/>
        <v>9.0603209933218665</v>
      </c>
      <c r="U63" s="108">
        <f t="shared" si="10"/>
        <v>0.73910950528315444</v>
      </c>
    </row>
    <row r="64" spans="1:21" x14ac:dyDescent="0.25">
      <c r="A64" s="7">
        <v>40879</v>
      </c>
      <c r="B64" s="9">
        <v>1.3664623654697801</v>
      </c>
      <c r="C64" s="14">
        <v>0.73181671538842996</v>
      </c>
      <c r="D64" s="14">
        <v>9.0605412954472992</v>
      </c>
      <c r="E64" s="14">
        <v>5.6746190734821598</v>
      </c>
      <c r="F64" s="14">
        <v>7.7541534022903802</v>
      </c>
      <c r="G64" s="14">
        <v>0.85581569019354797</v>
      </c>
      <c r="H64" s="22">
        <f t="shared" si="14"/>
        <v>6</v>
      </c>
      <c r="I64" s="5"/>
      <c r="J64" s="22">
        <f t="shared" si="15"/>
        <v>1.3664623654697801</v>
      </c>
      <c r="K64" s="108">
        <f t="shared" si="16"/>
        <v>0.73181671538842996</v>
      </c>
      <c r="L64" s="108">
        <f t="shared" si="17"/>
        <v>9.0605412954472992</v>
      </c>
      <c r="M64" s="108">
        <f t="shared" si="18"/>
        <v>5.731365264216981</v>
      </c>
      <c r="N64" s="108">
        <f t="shared" si="19"/>
        <v>0.85581569019354797</v>
      </c>
      <c r="O64" s="113">
        <f t="shared" si="20"/>
        <v>7.7541534022903802</v>
      </c>
      <c r="P64" s="108">
        <f t="shared" si="13"/>
        <v>0.11147236871018956</v>
      </c>
      <c r="Q64" s="108">
        <f t="shared" si="8"/>
        <v>8.9708329657894055</v>
      </c>
      <c r="T64" s="108">
        <f t="shared" si="9"/>
        <v>9.0605412954473064</v>
      </c>
      <c r="U64" s="108">
        <f t="shared" si="10"/>
        <v>0.73913488254231352</v>
      </c>
    </row>
    <row r="65" spans="1:21" x14ac:dyDescent="0.25">
      <c r="A65" s="7">
        <v>40880</v>
      </c>
      <c r="B65" s="9">
        <v>1.36641559258573</v>
      </c>
      <c r="C65" s="14">
        <v>0.73184176573077098</v>
      </c>
      <c r="D65" s="14">
        <v>9.0607628690783706</v>
      </c>
      <c r="E65" s="14">
        <v>5.67504385543221</v>
      </c>
      <c r="F65" s="14">
        <v>7.7544684126704198</v>
      </c>
      <c r="G65" s="14">
        <v>0.85582952834292403</v>
      </c>
      <c r="H65" s="22">
        <f t="shared" si="14"/>
        <v>7</v>
      </c>
      <c r="I65" s="5"/>
      <c r="J65" s="22" t="str">
        <f t="shared" si="15"/>
        <v/>
      </c>
      <c r="K65" s="108" t="str">
        <f t="shared" si="16"/>
        <v/>
      </c>
      <c r="L65" s="108" t="str">
        <f t="shared" si="17"/>
        <v/>
      </c>
      <c r="M65" s="108" t="str">
        <f t="shared" si="18"/>
        <v/>
      </c>
      <c r="N65" s="108" t="str">
        <f t="shared" si="19"/>
        <v/>
      </c>
      <c r="O65" s="113" t="str">
        <f t="shared" si="20"/>
        <v/>
      </c>
      <c r="P65" s="108" t="str">
        <f t="shared" si="13"/>
        <v/>
      </c>
      <c r="Q65" s="108" t="str">
        <f t="shared" si="8"/>
        <v/>
      </c>
      <c r="T65" s="108" t="str">
        <f t="shared" si="9"/>
        <v/>
      </c>
      <c r="U65" s="108" t="str">
        <f t="shared" si="10"/>
        <v/>
      </c>
    </row>
    <row r="66" spans="1:21" x14ac:dyDescent="0.25">
      <c r="A66" s="7">
        <v>40881</v>
      </c>
      <c r="B66" s="9">
        <v>1.36636896278052</v>
      </c>
      <c r="C66" s="14">
        <v>0.73186674115096195</v>
      </c>
      <c r="D66" s="14">
        <v>9.0609856967111</v>
      </c>
      <c r="E66" s="14">
        <v>5.6754679521363602</v>
      </c>
      <c r="F66" s="14">
        <v>7.7547832590546504</v>
      </c>
      <c r="G66" s="14">
        <v>0.85584322927134004</v>
      </c>
      <c r="H66" s="22">
        <f t="shared" ref="H66:H97" si="21">WEEKDAY(A66)</f>
        <v>1</v>
      </c>
      <c r="I66" s="5"/>
      <c r="J66" s="22" t="str">
        <f t="shared" ref="J66:J97" si="22">IF(H66=7,"",IF(H66=1,"",IF(I66=1,"",B66)))</f>
        <v/>
      </c>
      <c r="K66" s="108" t="str">
        <f t="shared" si="16"/>
        <v/>
      </c>
      <c r="L66" s="108" t="str">
        <f t="shared" si="17"/>
        <v/>
      </c>
      <c r="M66" s="108" t="str">
        <f t="shared" si="18"/>
        <v/>
      </c>
      <c r="N66" s="108" t="str">
        <f t="shared" si="19"/>
        <v/>
      </c>
      <c r="O66" s="113" t="str">
        <f t="shared" si="20"/>
        <v/>
      </c>
      <c r="P66" s="108" t="str">
        <f t="shared" si="13"/>
        <v/>
      </c>
      <c r="Q66" s="108" t="str">
        <f t="shared" si="8"/>
        <v/>
      </c>
      <c r="T66" s="108" t="str">
        <f t="shared" si="9"/>
        <v/>
      </c>
      <c r="U66" s="108" t="str">
        <f t="shared" si="10"/>
        <v/>
      </c>
    </row>
    <row r="67" spans="1:21" x14ac:dyDescent="0.25">
      <c r="A67" s="7">
        <v>40882</v>
      </c>
      <c r="B67" s="9">
        <v>1.36632247471753</v>
      </c>
      <c r="C67" s="14">
        <v>0.73189164234946502</v>
      </c>
      <c r="D67" s="14">
        <v>9.0612097603178601</v>
      </c>
      <c r="E67" s="14">
        <v>5.6758913709734902</v>
      </c>
      <c r="F67" s="14">
        <v>7.7550979442163799</v>
      </c>
      <c r="G67" s="14">
        <v>0.85585679499205602</v>
      </c>
      <c r="H67" s="22">
        <f t="shared" si="21"/>
        <v>2</v>
      </c>
      <c r="I67" s="5"/>
      <c r="J67" s="22">
        <f t="shared" si="22"/>
        <v>1.36632247471753</v>
      </c>
      <c r="K67" s="108">
        <f t="shared" si="16"/>
        <v>0.73189164234946502</v>
      </c>
      <c r="L67" s="108">
        <f t="shared" si="17"/>
        <v>9.0612097603178601</v>
      </c>
      <c r="M67" s="108">
        <f t="shared" si="18"/>
        <v>5.732650284683225</v>
      </c>
      <c r="N67" s="108">
        <f t="shared" si="19"/>
        <v>0.85585679499205602</v>
      </c>
      <c r="O67" s="113">
        <f t="shared" si="20"/>
        <v>7.7550979442163799</v>
      </c>
      <c r="P67" s="108">
        <f t="shared" si="13"/>
        <v>0.11146414515456157</v>
      </c>
      <c r="Q67" s="108">
        <f t="shared" ref="Q67:Q130" si="23">IF(H67=7,"",IF(H67=1,"",IF(I67=1,"",1/P67)))</f>
        <v>8.9714948121959015</v>
      </c>
      <c r="T67" s="108">
        <f t="shared" ref="T67:T130" si="24">IF(H67=7,"",IF(H67=1,"",IF(I67=1,"",O67/N67)))</f>
        <v>9.0612097603178601</v>
      </c>
      <c r="U67" s="108">
        <f t="shared" ref="U67:U130" si="25">IF(H67=7,"",IF(H67=1,"",IF(I67=1,"",M67/O67)))</f>
        <v>0.73921055877296016</v>
      </c>
    </row>
    <row r="68" spans="1:21" x14ac:dyDescent="0.25">
      <c r="A68" s="7">
        <v>40883</v>
      </c>
      <c r="B68" s="9">
        <v>1.3662761270927899</v>
      </c>
      <c r="C68" s="14">
        <v>0.731916470009494</v>
      </c>
      <c r="D68" s="14">
        <v>9.0614350414370204</v>
      </c>
      <c r="E68" s="14">
        <v>5.6763141191754301</v>
      </c>
      <c r="F68" s="14">
        <v>7.7554124709091399</v>
      </c>
      <c r="G68" s="14">
        <v>0.85587022755716202</v>
      </c>
      <c r="H68" s="22">
        <f t="shared" si="21"/>
        <v>3</v>
      </c>
      <c r="I68" s="5"/>
      <c r="J68" s="22">
        <f t="shared" si="22"/>
        <v>1.3662761270927899</v>
      </c>
      <c r="K68" s="108">
        <f t="shared" si="16"/>
        <v>0.731916470009494</v>
      </c>
      <c r="L68" s="108">
        <f t="shared" si="17"/>
        <v>9.0614350414370204</v>
      </c>
      <c r="M68" s="108">
        <f t="shared" si="18"/>
        <v>5.7330772603671845</v>
      </c>
      <c r="N68" s="108">
        <f t="shared" si="19"/>
        <v>0.85587022755716202</v>
      </c>
      <c r="O68" s="113">
        <f t="shared" si="20"/>
        <v>7.7554124709091399</v>
      </c>
      <c r="P68" s="108">
        <f t="shared" si="13"/>
        <v>0.11146137398561848</v>
      </c>
      <c r="Q68" s="108">
        <f t="shared" si="23"/>
        <v>8.9717178628089318</v>
      </c>
      <c r="T68" s="108">
        <f t="shared" si="24"/>
        <v>9.0614350414370151</v>
      </c>
      <c r="U68" s="108">
        <f t="shared" si="25"/>
        <v>0.73923563470958953</v>
      </c>
    </row>
    <row r="69" spans="1:21" x14ac:dyDescent="0.25">
      <c r="A69" s="7">
        <v>40884</v>
      </c>
      <c r="B69" s="9">
        <v>1.36622991858053</v>
      </c>
      <c r="C69" s="14">
        <v>0.73194122482617396</v>
      </c>
      <c r="D69" s="14">
        <v>9.0616615208707305</v>
      </c>
      <c r="E69" s="14">
        <v>5.6767362039406404</v>
      </c>
      <c r="F69" s="14">
        <v>7.7557268417129999</v>
      </c>
      <c r="G69" s="14">
        <v>0.85588352906915499</v>
      </c>
      <c r="H69" s="22">
        <f t="shared" si="21"/>
        <v>4</v>
      </c>
      <c r="I69" s="5"/>
      <c r="J69" s="22">
        <f t="shared" si="22"/>
        <v>1.36622991858053</v>
      </c>
      <c r="K69" s="108">
        <f t="shared" si="16"/>
        <v>0.73194122482617396</v>
      </c>
      <c r="L69" s="108">
        <f t="shared" si="17"/>
        <v>9.0616615208707305</v>
      </c>
      <c r="M69" s="108">
        <f t="shared" si="18"/>
        <v>5.7335035659800466</v>
      </c>
      <c r="N69" s="108">
        <f t="shared" si="19"/>
        <v>0.85588352906915499</v>
      </c>
      <c r="O69" s="113">
        <f t="shared" si="20"/>
        <v>7.7557268417129999</v>
      </c>
      <c r="P69" s="108">
        <f t="shared" si="13"/>
        <v>0.111458588215172</v>
      </c>
      <c r="Q69" s="108">
        <f t="shared" si="23"/>
        <v>8.9719420998720096</v>
      </c>
      <c r="T69" s="108">
        <f t="shared" si="24"/>
        <v>9.0616615208707216</v>
      </c>
      <c r="U69" s="108">
        <f t="shared" si="25"/>
        <v>0.73926063707443479</v>
      </c>
    </row>
    <row r="70" spans="1:21" x14ac:dyDescent="0.25">
      <c r="A70" s="7">
        <v>40885</v>
      </c>
      <c r="B70" s="9">
        <v>1.36618384788013</v>
      </c>
      <c r="C70" s="14">
        <v>0.73196590748139301</v>
      </c>
      <c r="D70" s="14">
        <v>9.0618891789551093</v>
      </c>
      <c r="E70" s="14">
        <v>5.67715763242746</v>
      </c>
      <c r="F70" s="14">
        <v>7.7560410592917997</v>
      </c>
      <c r="G70" s="14">
        <v>0.85589670168380005</v>
      </c>
      <c r="H70" s="22">
        <f t="shared" si="21"/>
        <v>5</v>
      </c>
      <c r="I70" s="5"/>
      <c r="J70" s="22">
        <f t="shared" si="22"/>
        <v>1.36618384788013</v>
      </c>
      <c r="K70" s="108">
        <f t="shared" si="16"/>
        <v>0.73196590748139301</v>
      </c>
      <c r="L70" s="108">
        <f t="shared" si="17"/>
        <v>9.0618891789551093</v>
      </c>
      <c r="M70" s="108">
        <f t="shared" si="18"/>
        <v>5.7339292087517348</v>
      </c>
      <c r="N70" s="108">
        <f t="shared" si="19"/>
        <v>0.85589670168380005</v>
      </c>
      <c r="O70" s="113">
        <f t="shared" si="20"/>
        <v>7.7560410592917997</v>
      </c>
      <c r="P70" s="108">
        <f t="shared" ref="P70:P133" si="26">IF(H70=7,"",IF(H70=1,"",IF(I70=1,"",(1/L70)*1.01)))</f>
        <v>0.11145578808727598</v>
      </c>
      <c r="Q70" s="108">
        <f t="shared" si="23"/>
        <v>8.9721675039159496</v>
      </c>
      <c r="T70" s="108">
        <f t="shared" si="24"/>
        <v>9.0618891789551128</v>
      </c>
      <c r="U70" s="108">
        <f t="shared" si="25"/>
        <v>0.73928556655620603</v>
      </c>
    </row>
    <row r="71" spans="1:21" x14ac:dyDescent="0.25">
      <c r="A71" s="7">
        <v>40886</v>
      </c>
      <c r="B71" s="9">
        <v>1.36613791368611</v>
      </c>
      <c r="C71" s="14">
        <v>0.73199051865986597</v>
      </c>
      <c r="D71" s="14">
        <v>9.0621179951429998</v>
      </c>
      <c r="E71" s="14">
        <v>5.6775784117105701</v>
      </c>
      <c r="F71" s="14">
        <v>7.7563551261635597</v>
      </c>
      <c r="G71" s="14">
        <v>0.85590974762419902</v>
      </c>
      <c r="H71" s="22">
        <f t="shared" si="21"/>
        <v>6</v>
      </c>
      <c r="I71" s="5"/>
      <c r="J71" s="22">
        <f t="shared" si="22"/>
        <v>1.36613791368611</v>
      </c>
      <c r="K71" s="108">
        <f t="shared" si="16"/>
        <v>0.73199051865986597</v>
      </c>
      <c r="L71" s="108">
        <f t="shared" si="17"/>
        <v>9.0621179951429998</v>
      </c>
      <c r="M71" s="108">
        <f t="shared" si="18"/>
        <v>5.7343541958276756</v>
      </c>
      <c r="N71" s="108">
        <f t="shared" si="19"/>
        <v>0.85590974762419902</v>
      </c>
      <c r="O71" s="113">
        <f t="shared" si="20"/>
        <v>7.7563551261635597</v>
      </c>
      <c r="P71" s="108">
        <f t="shared" si="26"/>
        <v>0.11145297385680998</v>
      </c>
      <c r="Q71" s="108">
        <f t="shared" si="23"/>
        <v>8.9723940545970287</v>
      </c>
      <c r="T71" s="108">
        <f t="shared" si="24"/>
        <v>9.0621179951430033</v>
      </c>
      <c r="U71" s="108">
        <f t="shared" si="25"/>
        <v>0.73931042384646406</v>
      </c>
    </row>
    <row r="72" spans="1:21" x14ac:dyDescent="0.25">
      <c r="A72" s="7">
        <v>40887</v>
      </c>
      <c r="B72" s="9">
        <v>1.3660921146884399</v>
      </c>
      <c r="C72" s="14">
        <v>0.73201505904897901</v>
      </c>
      <c r="D72" s="14">
        <v>9.0623479481953808</v>
      </c>
      <c r="E72" s="14">
        <v>5.6779985489566096</v>
      </c>
      <c r="F72" s="14">
        <v>7.7566690449420097</v>
      </c>
      <c r="G72" s="14">
        <v>0.85592266918934901</v>
      </c>
      <c r="H72" s="22">
        <f t="shared" si="21"/>
        <v>7</v>
      </c>
      <c r="I72" s="5"/>
      <c r="J72" s="22" t="str">
        <f t="shared" si="22"/>
        <v/>
      </c>
      <c r="K72" s="108" t="str">
        <f t="shared" si="16"/>
        <v/>
      </c>
      <c r="L72" s="108" t="str">
        <f t="shared" si="17"/>
        <v/>
      </c>
      <c r="M72" s="108" t="str">
        <f t="shared" si="18"/>
        <v/>
      </c>
      <c r="N72" s="108" t="str">
        <f t="shared" si="19"/>
        <v/>
      </c>
      <c r="O72" s="113" t="str">
        <f t="shared" si="20"/>
        <v/>
      </c>
      <c r="P72" s="108" t="str">
        <f t="shared" si="26"/>
        <v/>
      </c>
      <c r="Q72" s="108" t="str">
        <f t="shared" si="23"/>
        <v/>
      </c>
      <c r="T72" s="108" t="str">
        <f t="shared" si="24"/>
        <v/>
      </c>
      <c r="U72" s="108" t="str">
        <f t="shared" si="25"/>
        <v/>
      </c>
    </row>
    <row r="73" spans="1:21" x14ac:dyDescent="0.25">
      <c r="A73" s="7">
        <v>40888</v>
      </c>
      <c r="B73" s="9">
        <v>1.36604644952521</v>
      </c>
      <c r="C73" s="14">
        <v>0.73203952936414596</v>
      </c>
      <c r="D73" s="14">
        <v>9.0625790158845003</v>
      </c>
      <c r="E73" s="14">
        <v>5.6784180515036704</v>
      </c>
      <c r="F73" s="14">
        <v>7.7569828181764597</v>
      </c>
      <c r="G73" s="14">
        <v>0.85593546876450399</v>
      </c>
      <c r="H73" s="22">
        <f t="shared" si="21"/>
        <v>1</v>
      </c>
      <c r="I73" s="5"/>
      <c r="J73" s="22" t="str">
        <f t="shared" si="22"/>
        <v/>
      </c>
      <c r="K73" s="108" t="str">
        <f t="shared" si="16"/>
        <v/>
      </c>
      <c r="L73" s="108" t="str">
        <f t="shared" si="17"/>
        <v/>
      </c>
      <c r="M73" s="108" t="str">
        <f t="shared" si="18"/>
        <v/>
      </c>
      <c r="N73" s="108" t="str">
        <f t="shared" si="19"/>
        <v/>
      </c>
      <c r="O73" s="113" t="str">
        <f t="shared" si="20"/>
        <v/>
      </c>
      <c r="P73" s="108" t="str">
        <f t="shared" si="26"/>
        <v/>
      </c>
      <c r="Q73" s="108" t="str">
        <f t="shared" si="23"/>
        <v/>
      </c>
      <c r="T73" s="108" t="str">
        <f t="shared" si="24"/>
        <v/>
      </c>
      <c r="U73" s="108" t="str">
        <f t="shared" si="25"/>
        <v/>
      </c>
    </row>
    <row r="74" spans="1:21" x14ac:dyDescent="0.25">
      <c r="A74" s="7">
        <v>40889</v>
      </c>
      <c r="B74" s="9">
        <v>1.36600091683447</v>
      </c>
      <c r="C74" s="14">
        <v>0.73206393032104899</v>
      </c>
      <c r="D74" s="14">
        <v>9.0628111752111007</v>
      </c>
      <c r="E74" s="14">
        <v>5.6788369267100203</v>
      </c>
      <c r="F74" s="14">
        <v>7.7572964484393498</v>
      </c>
      <c r="G74" s="14">
        <v>0.855948148810313</v>
      </c>
      <c r="H74" s="22">
        <f t="shared" si="21"/>
        <v>2</v>
      </c>
      <c r="I74" s="5"/>
      <c r="J74" s="22">
        <f t="shared" si="22"/>
        <v>1.36600091683447</v>
      </c>
      <c r="K74" s="108">
        <f t="shared" si="16"/>
        <v>0.73206393032104899</v>
      </c>
      <c r="L74" s="108">
        <f t="shared" si="17"/>
        <v>9.0628111752111007</v>
      </c>
      <c r="M74" s="108">
        <f t="shared" si="18"/>
        <v>5.7356252959771208</v>
      </c>
      <c r="N74" s="108">
        <f t="shared" si="19"/>
        <v>0.855948148810313</v>
      </c>
      <c r="O74" s="113">
        <f t="shared" si="20"/>
        <v>7.7572964484393498</v>
      </c>
      <c r="P74" s="108">
        <f t="shared" si="26"/>
        <v>0.11144444924137725</v>
      </c>
      <c r="Q74" s="108">
        <f t="shared" si="23"/>
        <v>8.9730803714961382</v>
      </c>
      <c r="T74" s="108">
        <f t="shared" si="24"/>
        <v>9.06281117521109</v>
      </c>
      <c r="U74" s="108">
        <f t="shared" si="25"/>
        <v>0.73938456962425891</v>
      </c>
    </row>
    <row r="75" spans="1:21" x14ac:dyDescent="0.25">
      <c r="A75" s="7">
        <v>40890</v>
      </c>
      <c r="B75" s="9">
        <v>1.3659555152207401</v>
      </c>
      <c r="C75" s="14">
        <v>0.73208826265355897</v>
      </c>
      <c r="D75" s="14">
        <v>9.0630444021940093</v>
      </c>
      <c r="E75" s="14">
        <v>5.6792551821352797</v>
      </c>
      <c r="F75" s="14">
        <v>7.7576099383836601</v>
      </c>
      <c r="G75" s="14">
        <v>0.85596071188900602</v>
      </c>
      <c r="H75" s="22">
        <f t="shared" si="21"/>
        <v>3</v>
      </c>
      <c r="I75" s="5"/>
      <c r="J75" s="22">
        <f t="shared" si="22"/>
        <v>1.3659555152207401</v>
      </c>
      <c r="K75" s="108">
        <f t="shared" si="16"/>
        <v>0.73208826265355897</v>
      </c>
      <c r="L75" s="108">
        <f t="shared" si="17"/>
        <v>9.0630444021940093</v>
      </c>
      <c r="M75" s="108">
        <f t="shared" si="18"/>
        <v>5.7360477339566325</v>
      </c>
      <c r="N75" s="108">
        <f t="shared" si="19"/>
        <v>0.85596071188900602</v>
      </c>
      <c r="O75" s="113">
        <f t="shared" si="20"/>
        <v>7.7576099383836601</v>
      </c>
      <c r="P75" s="108">
        <f t="shared" si="26"/>
        <v>0.11144158134715705</v>
      </c>
      <c r="Q75" s="108">
        <f t="shared" si="23"/>
        <v>8.9733112893009999</v>
      </c>
      <c r="T75" s="108">
        <f t="shared" si="24"/>
        <v>9.0630444021940146</v>
      </c>
      <c r="U75" s="108">
        <f t="shared" si="25"/>
        <v>0.73940914528009494</v>
      </c>
    </row>
    <row r="76" spans="1:21" x14ac:dyDescent="0.25">
      <c r="A76" s="7">
        <v>40891</v>
      </c>
      <c r="B76" s="9">
        <v>1.3659102432344099</v>
      </c>
      <c r="C76" s="14">
        <v>0.73211252712480501</v>
      </c>
      <c r="D76" s="14">
        <v>9.0632786718309806</v>
      </c>
      <c r="E76" s="14">
        <v>5.6796728255870601</v>
      </c>
      <c r="F76" s="14">
        <v>7.7579232906894804</v>
      </c>
      <c r="G76" s="14">
        <v>0.85597316066220097</v>
      </c>
      <c r="H76" s="22">
        <f t="shared" si="21"/>
        <v>4</v>
      </c>
      <c r="I76" s="5"/>
      <c r="J76" s="22">
        <f t="shared" si="22"/>
        <v>1.3659102432344099</v>
      </c>
      <c r="K76" s="108">
        <f t="shared" si="16"/>
        <v>0.73211252712480501</v>
      </c>
      <c r="L76" s="108">
        <f t="shared" si="17"/>
        <v>9.0632786718309806</v>
      </c>
      <c r="M76" s="108">
        <f t="shared" si="18"/>
        <v>5.7364695538429311</v>
      </c>
      <c r="N76" s="108">
        <f t="shared" si="19"/>
        <v>0.85597316066220097</v>
      </c>
      <c r="O76" s="113">
        <f t="shared" si="20"/>
        <v>7.7579232906894804</v>
      </c>
      <c r="P76" s="108">
        <f t="shared" si="26"/>
        <v>0.11143870078044925</v>
      </c>
      <c r="Q76" s="108">
        <f t="shared" si="23"/>
        <v>8.9735432394366139</v>
      </c>
      <c r="T76" s="108">
        <f t="shared" si="24"/>
        <v>9.0632786718309823</v>
      </c>
      <c r="U76" s="108">
        <f t="shared" si="25"/>
        <v>0.7394336523960533</v>
      </c>
    </row>
    <row r="77" spans="1:21" x14ac:dyDescent="0.25">
      <c r="A77" s="7">
        <v>40892</v>
      </c>
      <c r="B77" s="9">
        <v>1.3658650994108099</v>
      </c>
      <c r="C77" s="14">
        <v>0.73213672450622302</v>
      </c>
      <c r="D77" s="14">
        <v>9.0635139580448794</v>
      </c>
      <c r="E77" s="14">
        <v>5.6800898649307801</v>
      </c>
      <c r="F77" s="14">
        <v>7.75823650802604</v>
      </c>
      <c r="G77" s="14">
        <v>0.85598549789176803</v>
      </c>
      <c r="H77" s="22">
        <f t="shared" si="21"/>
        <v>5</v>
      </c>
      <c r="I77" s="5"/>
      <c r="J77" s="22">
        <f t="shared" si="22"/>
        <v>1.3658650994108099</v>
      </c>
      <c r="K77" s="108">
        <f t="shared" si="16"/>
        <v>0.73213672450622302</v>
      </c>
      <c r="L77" s="108">
        <f t="shared" si="17"/>
        <v>9.0635139580448794</v>
      </c>
      <c r="M77" s="108">
        <f t="shared" si="18"/>
        <v>5.7368907635800879</v>
      </c>
      <c r="N77" s="108">
        <f t="shared" si="19"/>
        <v>0.85598549789176803</v>
      </c>
      <c r="O77" s="113">
        <f t="shared" si="20"/>
        <v>7.75823650802604</v>
      </c>
      <c r="P77" s="108">
        <f t="shared" si="26"/>
        <v>0.1114358078638487</v>
      </c>
      <c r="Q77" s="108">
        <f t="shared" si="23"/>
        <v>8.9737761960840388</v>
      </c>
      <c r="T77" s="108">
        <f t="shared" si="24"/>
        <v>9.0635139580448847</v>
      </c>
      <c r="U77" s="108">
        <f t="shared" si="25"/>
        <v>0.73945809175128496</v>
      </c>
    </row>
    <row r="78" spans="1:21" x14ac:dyDescent="0.25">
      <c r="A78" s="7">
        <v>40893</v>
      </c>
      <c r="B78" s="9">
        <v>1.3658200822225099</v>
      </c>
      <c r="C78" s="14">
        <v>0.73216085560315203</v>
      </c>
      <c r="D78" s="14">
        <v>9.0637502337647593</v>
      </c>
      <c r="E78" s="14">
        <v>5.6805063083786802</v>
      </c>
      <c r="F78" s="14">
        <v>7.7585495931752497</v>
      </c>
      <c r="G78" s="14">
        <v>0.85599772644580296</v>
      </c>
      <c r="H78" s="22">
        <f t="shared" si="21"/>
        <v>6</v>
      </c>
      <c r="I78" s="5"/>
      <c r="J78" s="22">
        <f t="shared" si="22"/>
        <v>1.3658200822225099</v>
      </c>
      <c r="K78" s="108">
        <f t="shared" si="16"/>
        <v>0.73216085560315203</v>
      </c>
      <c r="L78" s="108">
        <f t="shared" si="17"/>
        <v>9.0637502337647593</v>
      </c>
      <c r="M78" s="108">
        <f t="shared" si="18"/>
        <v>5.7373113714624671</v>
      </c>
      <c r="N78" s="108">
        <f t="shared" si="19"/>
        <v>0.85599772644580296</v>
      </c>
      <c r="O78" s="113">
        <f t="shared" si="20"/>
        <v>7.7585495931752497</v>
      </c>
      <c r="P78" s="108">
        <f t="shared" si="26"/>
        <v>0.11143290293211025</v>
      </c>
      <c r="Q78" s="108">
        <f t="shared" si="23"/>
        <v>8.9740101324403554</v>
      </c>
      <c r="T78" s="108">
        <f t="shared" si="24"/>
        <v>9.0637502337647593</v>
      </c>
      <c r="U78" s="108">
        <f t="shared" si="25"/>
        <v>0.73948246415918384</v>
      </c>
    </row>
    <row r="79" spans="1:21" x14ac:dyDescent="0.25">
      <c r="A79" s="7">
        <v>40894</v>
      </c>
      <c r="B79" s="9">
        <v>1.36577519011935</v>
      </c>
      <c r="C79" s="14">
        <v>0.732184921233349</v>
      </c>
      <c r="D79" s="14">
        <v>9.0639874707884598</v>
      </c>
      <c r="E79" s="14">
        <v>5.6809221643300303</v>
      </c>
      <c r="F79" s="14">
        <v>7.7588625490410896</v>
      </c>
      <c r="G79" s="14">
        <v>0.85600984931261803</v>
      </c>
      <c r="H79" s="22">
        <f t="shared" si="21"/>
        <v>7</v>
      </c>
      <c r="I79" s="5"/>
      <c r="J79" s="22" t="str">
        <f t="shared" si="22"/>
        <v/>
      </c>
      <c r="K79" s="108" t="str">
        <f t="shared" si="16"/>
        <v/>
      </c>
      <c r="L79" s="108" t="str">
        <f t="shared" si="17"/>
        <v/>
      </c>
      <c r="M79" s="108" t="str">
        <f t="shared" si="18"/>
        <v/>
      </c>
      <c r="N79" s="108" t="str">
        <f t="shared" si="19"/>
        <v/>
      </c>
      <c r="O79" s="113" t="str">
        <f t="shared" si="20"/>
        <v/>
      </c>
      <c r="P79" s="108" t="str">
        <f t="shared" si="26"/>
        <v/>
      </c>
      <c r="Q79" s="108" t="str">
        <f t="shared" si="23"/>
        <v/>
      </c>
      <c r="T79" s="108" t="str">
        <f t="shared" si="24"/>
        <v/>
      </c>
      <c r="U79" s="108" t="str">
        <f t="shared" si="25"/>
        <v/>
      </c>
    </row>
    <row r="80" spans="1:21" x14ac:dyDescent="0.25">
      <c r="A80" s="7">
        <v>40895</v>
      </c>
      <c r="B80" s="9">
        <v>1.3657304215238399</v>
      </c>
      <c r="C80" s="14">
        <v>0.73220892222949197</v>
      </c>
      <c r="D80" s="14">
        <v>9.0642256396831105</v>
      </c>
      <c r="E80" s="14">
        <v>5.6813374412476296</v>
      </c>
      <c r="F80" s="14">
        <v>7.7591753784542901</v>
      </c>
      <c r="G80" s="14">
        <v>0.85602186958858195</v>
      </c>
      <c r="H80" s="22">
        <f t="shared" si="21"/>
        <v>1</v>
      </c>
      <c r="I80" s="5"/>
      <c r="J80" s="22" t="str">
        <f t="shared" si="22"/>
        <v/>
      </c>
      <c r="K80" s="108" t="str">
        <f t="shared" si="16"/>
        <v/>
      </c>
      <c r="L80" s="108" t="str">
        <f t="shared" si="17"/>
        <v/>
      </c>
      <c r="M80" s="108" t="str">
        <f t="shared" si="18"/>
        <v/>
      </c>
      <c r="N80" s="108" t="str">
        <f t="shared" si="19"/>
        <v/>
      </c>
      <c r="O80" s="113" t="str">
        <f t="shared" si="20"/>
        <v/>
      </c>
      <c r="P80" s="108" t="str">
        <f t="shared" si="26"/>
        <v/>
      </c>
      <c r="Q80" s="108" t="str">
        <f t="shared" si="23"/>
        <v/>
      </c>
      <c r="T80" s="108" t="str">
        <f t="shared" si="24"/>
        <v/>
      </c>
      <c r="U80" s="108" t="str">
        <f t="shared" si="25"/>
        <v/>
      </c>
    </row>
    <row r="81" spans="1:21" x14ac:dyDescent="0.25">
      <c r="A81" s="7">
        <v>40896</v>
      </c>
      <c r="B81" s="9">
        <v>1.3656857747264699</v>
      </c>
      <c r="C81" s="14">
        <v>0.73223285949529004</v>
      </c>
      <c r="D81" s="14">
        <v>9.0644647098814204</v>
      </c>
      <c r="E81" s="14">
        <v>5.6817521482927198</v>
      </c>
      <c r="F81" s="14">
        <v>7.7594880844449001</v>
      </c>
      <c r="G81" s="14">
        <v>0.85603379049907602</v>
      </c>
      <c r="H81" s="22">
        <f t="shared" si="21"/>
        <v>2</v>
      </c>
      <c r="I81" s="5"/>
      <c r="J81" s="22">
        <f t="shared" si="22"/>
        <v>1.3656857747264699</v>
      </c>
      <c r="K81" s="108">
        <f t="shared" si="16"/>
        <v>0.73223285949529004</v>
      </c>
      <c r="L81" s="108">
        <f t="shared" si="17"/>
        <v>9.0644647098814204</v>
      </c>
      <c r="M81" s="108">
        <f t="shared" si="18"/>
        <v>5.7385696697756474</v>
      </c>
      <c r="N81" s="108">
        <f t="shared" si="19"/>
        <v>0.85603379049907602</v>
      </c>
      <c r="O81" s="113">
        <f t="shared" si="20"/>
        <v>7.7594880844449001</v>
      </c>
      <c r="P81" s="108">
        <f t="shared" si="26"/>
        <v>0.1114241196061993</v>
      </c>
      <c r="Q81" s="108">
        <f t="shared" si="23"/>
        <v>8.9747175345360599</v>
      </c>
      <c r="T81" s="108">
        <f t="shared" si="24"/>
        <v>9.0644647098814204</v>
      </c>
      <c r="U81" s="108">
        <f t="shared" si="25"/>
        <v>0.73955518809024301</v>
      </c>
    </row>
    <row r="82" spans="1:21" x14ac:dyDescent="0.25">
      <c r="A82" s="7">
        <v>40897</v>
      </c>
      <c r="B82" s="9">
        <v>1.3656412480489299</v>
      </c>
      <c r="C82" s="14">
        <v>0.73225673391798995</v>
      </c>
      <c r="D82" s="14">
        <v>9.0647046495952708</v>
      </c>
      <c r="E82" s="14">
        <v>5.6821662945545901</v>
      </c>
      <c r="F82" s="14">
        <v>7.75980067011713</v>
      </c>
      <c r="G82" s="14">
        <v>0.85604561539284096</v>
      </c>
      <c r="H82" s="22">
        <f t="shared" si="21"/>
        <v>3</v>
      </c>
      <c r="I82" s="5"/>
      <c r="J82" s="22">
        <f t="shared" si="22"/>
        <v>1.3656412480489299</v>
      </c>
      <c r="K82" s="108">
        <f t="shared" si="16"/>
        <v>0.73225673391798995</v>
      </c>
      <c r="L82" s="108">
        <f t="shared" si="17"/>
        <v>9.0647046495952708</v>
      </c>
      <c r="M82" s="108">
        <f t="shared" si="18"/>
        <v>5.7389879575001359</v>
      </c>
      <c r="N82" s="108">
        <f t="shared" si="19"/>
        <v>0.85604561539284096</v>
      </c>
      <c r="O82" s="113">
        <f t="shared" si="20"/>
        <v>7.75980067011713</v>
      </c>
      <c r="P82" s="108">
        <f t="shared" si="26"/>
        <v>0.11142117024685359</v>
      </c>
      <c r="Q82" s="108">
        <f t="shared" si="23"/>
        <v>8.9749550986091791</v>
      </c>
      <c r="T82" s="108">
        <f t="shared" si="24"/>
        <v>9.0647046495952708</v>
      </c>
      <c r="U82" s="108">
        <f t="shared" si="25"/>
        <v>0.73957930125716864</v>
      </c>
    </row>
    <row r="83" spans="1:21" x14ac:dyDescent="0.25">
      <c r="A83" s="7">
        <v>40898</v>
      </c>
      <c r="B83" s="9">
        <v>1.3655968397150899</v>
      </c>
      <c r="C83" s="14">
        <v>0.73228054643758</v>
      </c>
      <c r="D83" s="14">
        <v>9.0649454257233195</v>
      </c>
      <c r="E83" s="14">
        <v>5.6825798895488102</v>
      </c>
      <c r="F83" s="14">
        <v>7.7601131385963997</v>
      </c>
      <c r="G83" s="14">
        <v>0.85605734774483699</v>
      </c>
      <c r="H83" s="22">
        <f t="shared" si="21"/>
        <v>4</v>
      </c>
      <c r="I83" s="5"/>
      <c r="J83" s="22">
        <f t="shared" si="22"/>
        <v>1.3655968397150899</v>
      </c>
      <c r="K83" s="108">
        <f t="shared" si="16"/>
        <v>0.73228054643758</v>
      </c>
      <c r="L83" s="108">
        <f t="shared" si="17"/>
        <v>9.0649454257233195</v>
      </c>
      <c r="M83" s="108">
        <f t="shared" si="18"/>
        <v>5.7394056884442985</v>
      </c>
      <c r="N83" s="108">
        <f t="shared" si="19"/>
        <v>0.85605734774483699</v>
      </c>
      <c r="O83" s="113">
        <f t="shared" si="20"/>
        <v>7.7601131385963997</v>
      </c>
      <c r="P83" s="108">
        <f t="shared" si="26"/>
        <v>0.11141821076318384</v>
      </c>
      <c r="Q83" s="108">
        <f t="shared" si="23"/>
        <v>8.9751934908151672</v>
      </c>
      <c r="T83" s="108">
        <f t="shared" si="24"/>
        <v>9.0649454257233231</v>
      </c>
      <c r="U83" s="108">
        <f t="shared" si="25"/>
        <v>0.73960335190195514</v>
      </c>
    </row>
    <row r="84" spans="1:21" x14ac:dyDescent="0.25">
      <c r="A84" s="7">
        <v>40899</v>
      </c>
      <c r="B84" s="9">
        <v>1.36555254786844</v>
      </c>
      <c r="C84" s="14">
        <v>0.73230429803741603</v>
      </c>
      <c r="D84" s="14">
        <v>9.0651870039364795</v>
      </c>
      <c r="E84" s="14">
        <v>5.6829929432601904</v>
      </c>
      <c r="F84" s="14">
        <v>7.7604254931872996</v>
      </c>
      <c r="G84" s="14">
        <v>0.85606899116558799</v>
      </c>
      <c r="H84" s="22">
        <f t="shared" si="21"/>
        <v>5</v>
      </c>
      <c r="I84" s="5"/>
      <c r="J84" s="22">
        <f t="shared" si="22"/>
        <v>1.36555254786844</v>
      </c>
      <c r="K84" s="108">
        <f t="shared" si="16"/>
        <v>0.73230429803741603</v>
      </c>
      <c r="L84" s="108">
        <f t="shared" si="17"/>
        <v>9.0651870039364795</v>
      </c>
      <c r="M84" s="108">
        <f t="shared" si="18"/>
        <v>5.739822872692792</v>
      </c>
      <c r="N84" s="108">
        <f t="shared" si="19"/>
        <v>0.85606899116558799</v>
      </c>
      <c r="O84" s="113">
        <f t="shared" si="20"/>
        <v>7.7604254931872996</v>
      </c>
      <c r="P84" s="108">
        <f t="shared" si="26"/>
        <v>0.1114152415787359</v>
      </c>
      <c r="Q84" s="108">
        <f t="shared" si="23"/>
        <v>8.9754326771648305</v>
      </c>
      <c r="T84" s="108">
        <f t="shared" si="24"/>
        <v>9.0651870039364777</v>
      </c>
      <c r="U84" s="108">
        <f t="shared" si="25"/>
        <v>0.73962734101778971</v>
      </c>
    </row>
    <row r="85" spans="1:21" x14ac:dyDescent="0.25">
      <c r="A85" s="7">
        <v>40900</v>
      </c>
      <c r="B85" s="9">
        <v>1.3655083706755</v>
      </c>
      <c r="C85" s="14">
        <v>0.73232798968878898</v>
      </c>
      <c r="D85" s="14">
        <v>9.0654293485332094</v>
      </c>
      <c r="E85" s="14">
        <v>5.6834054656260404</v>
      </c>
      <c r="F85" s="14">
        <v>7.76073773725523</v>
      </c>
      <c r="G85" s="14">
        <v>0.85608054940176903</v>
      </c>
      <c r="H85" s="22">
        <f t="shared" si="21"/>
        <v>6</v>
      </c>
      <c r="I85" s="5"/>
      <c r="J85" s="22">
        <f t="shared" si="22"/>
        <v>1.3655083706755</v>
      </c>
      <c r="K85" s="108">
        <f t="shared" si="16"/>
        <v>0.73232798968878898</v>
      </c>
      <c r="L85" s="108">
        <f t="shared" si="17"/>
        <v>9.0654293485332094</v>
      </c>
      <c r="M85" s="108">
        <f t="shared" si="18"/>
        <v>5.7402395202823007</v>
      </c>
      <c r="N85" s="108">
        <f t="shared" si="19"/>
        <v>0.85608054940176903</v>
      </c>
      <c r="O85" s="113">
        <f t="shared" si="20"/>
        <v>7.76073773725523</v>
      </c>
      <c r="P85" s="108">
        <f t="shared" si="26"/>
        <v>0.11141226313383805</v>
      </c>
      <c r="Q85" s="108">
        <f t="shared" si="23"/>
        <v>8.9756726223101087</v>
      </c>
      <c r="T85" s="108">
        <f t="shared" si="24"/>
        <v>9.0654293485332076</v>
      </c>
      <c r="U85" s="108">
        <f t="shared" si="25"/>
        <v>0.7396512695856764</v>
      </c>
    </row>
    <row r="86" spans="1:21" x14ac:dyDescent="0.25">
      <c r="A86" s="7">
        <v>40901</v>
      </c>
      <c r="B86" s="9">
        <v>1.36546430616083</v>
      </c>
      <c r="C86" s="14">
        <v>0.73235162243941798</v>
      </c>
      <c r="D86" s="14">
        <v>9.06567242247778</v>
      </c>
      <c r="E86" s="14">
        <v>5.6838174672541104</v>
      </c>
      <c r="F86" s="14">
        <v>7.7610498742689504</v>
      </c>
      <c r="G86" s="14">
        <v>0.85609202633727499</v>
      </c>
      <c r="H86" s="22">
        <f t="shared" si="21"/>
        <v>7</v>
      </c>
      <c r="I86" s="5">
        <v>1</v>
      </c>
      <c r="J86" s="22" t="str">
        <f t="shared" si="22"/>
        <v/>
      </c>
      <c r="K86" s="108" t="str">
        <f t="shared" si="16"/>
        <v/>
      </c>
      <c r="L86" s="108" t="str">
        <f t="shared" si="17"/>
        <v/>
      </c>
      <c r="M86" s="108" t="str">
        <f t="shared" si="18"/>
        <v/>
      </c>
      <c r="N86" s="108" t="str">
        <f t="shared" si="19"/>
        <v/>
      </c>
      <c r="O86" s="113" t="str">
        <f t="shared" si="20"/>
        <v/>
      </c>
      <c r="P86" s="108" t="str">
        <f t="shared" si="26"/>
        <v/>
      </c>
      <c r="Q86" s="108" t="str">
        <f t="shared" si="23"/>
        <v/>
      </c>
      <c r="T86" s="108" t="str">
        <f t="shared" si="24"/>
        <v/>
      </c>
      <c r="U86" s="108" t="str">
        <f t="shared" si="25"/>
        <v/>
      </c>
    </row>
    <row r="87" spans="1:21" x14ac:dyDescent="0.25">
      <c r="A87" s="7">
        <v>40902</v>
      </c>
      <c r="B87" s="9">
        <v>1.3654203522787201</v>
      </c>
      <c r="C87" s="14">
        <v>0.73237519737502399</v>
      </c>
      <c r="D87" s="14">
        <v>9.0659161872160503</v>
      </c>
      <c r="E87" s="14">
        <v>5.6842289590944102</v>
      </c>
      <c r="F87" s="14">
        <v>7.7613619077595803</v>
      </c>
      <c r="G87" s="14">
        <v>0.85610342600607403</v>
      </c>
      <c r="H87" s="22">
        <f t="shared" si="21"/>
        <v>1</v>
      </c>
      <c r="I87" s="5">
        <v>1</v>
      </c>
      <c r="J87" s="22" t="str">
        <f t="shared" si="22"/>
        <v/>
      </c>
      <c r="K87" s="108" t="str">
        <f t="shared" si="16"/>
        <v/>
      </c>
      <c r="L87" s="108" t="str">
        <f t="shared" si="17"/>
        <v/>
      </c>
      <c r="M87" s="108" t="str">
        <f t="shared" si="18"/>
        <v/>
      </c>
      <c r="N87" s="108" t="str">
        <f t="shared" si="19"/>
        <v/>
      </c>
      <c r="O87" s="113" t="str">
        <f t="shared" si="20"/>
        <v/>
      </c>
      <c r="P87" s="108" t="str">
        <f t="shared" si="26"/>
        <v/>
      </c>
      <c r="Q87" s="108" t="str">
        <f t="shared" si="23"/>
        <v/>
      </c>
      <c r="T87" s="108" t="str">
        <f t="shared" si="24"/>
        <v/>
      </c>
      <c r="U87" s="108" t="str">
        <f t="shared" si="25"/>
        <v/>
      </c>
    </row>
    <row r="88" spans="1:21" x14ac:dyDescent="0.25">
      <c r="A88" s="7">
        <v>40903</v>
      </c>
      <c r="B88" s="9">
        <v>1.36537650697408</v>
      </c>
      <c r="C88" s="14">
        <v>0.73239871558664704</v>
      </c>
      <c r="D88" s="14">
        <v>9.0661606029863897</v>
      </c>
      <c r="E88" s="14">
        <v>5.6846399523207296</v>
      </c>
      <c r="F88" s="14">
        <v>7.7616738415049902</v>
      </c>
      <c r="G88" s="14">
        <v>0.85611475258317205</v>
      </c>
      <c r="H88" s="22">
        <f t="shared" si="21"/>
        <v>2</v>
      </c>
      <c r="I88" s="5">
        <v>1</v>
      </c>
      <c r="J88" s="22" t="str">
        <f t="shared" si="22"/>
        <v/>
      </c>
      <c r="K88" s="108" t="str">
        <f t="shared" si="16"/>
        <v/>
      </c>
      <c r="L88" s="108" t="str">
        <f t="shared" si="17"/>
        <v/>
      </c>
      <c r="M88" s="108" t="str">
        <f t="shared" si="18"/>
        <v/>
      </c>
      <c r="N88" s="108" t="str">
        <f t="shared" si="19"/>
        <v/>
      </c>
      <c r="O88" s="113" t="str">
        <f t="shared" si="20"/>
        <v/>
      </c>
      <c r="P88" s="108" t="str">
        <f t="shared" si="26"/>
        <v/>
      </c>
      <c r="Q88" s="108" t="str">
        <f t="shared" si="23"/>
        <v/>
      </c>
      <c r="T88" s="108" t="str">
        <f t="shared" si="24"/>
        <v/>
      </c>
      <c r="U88" s="108" t="str">
        <f t="shared" si="25"/>
        <v/>
      </c>
    </row>
    <row r="89" spans="1:21" x14ac:dyDescent="0.25">
      <c r="A89" s="7">
        <v>40904</v>
      </c>
      <c r="B89" s="9">
        <v>1.3653327681001901</v>
      </c>
      <c r="C89" s="14">
        <v>0.73242217821481104</v>
      </c>
      <c r="D89" s="14">
        <v>9.0664056284064696</v>
      </c>
      <c r="E89" s="14">
        <v>5.6850504584692398</v>
      </c>
      <c r="F89" s="14">
        <v>7.7619856792510697</v>
      </c>
      <c r="G89" s="14">
        <v>0.85612601039286695</v>
      </c>
      <c r="H89" s="22">
        <f t="shared" si="21"/>
        <v>3</v>
      </c>
      <c r="I89" s="5"/>
      <c r="J89" s="22">
        <f t="shared" si="22"/>
        <v>1.3653327681001901</v>
      </c>
      <c r="K89" s="108">
        <f t="shared" si="16"/>
        <v>0.73242217821481104</v>
      </c>
      <c r="L89" s="108">
        <f t="shared" si="17"/>
        <v>9.0664056284064696</v>
      </c>
      <c r="M89" s="108">
        <f t="shared" si="18"/>
        <v>5.7419009630539319</v>
      </c>
      <c r="N89" s="108">
        <f t="shared" si="19"/>
        <v>0.85612601039286695</v>
      </c>
      <c r="O89" s="113">
        <f t="shared" si="20"/>
        <v>7.7619856792510697</v>
      </c>
      <c r="P89" s="108">
        <f t="shared" si="26"/>
        <v>0.11140026614687432</v>
      </c>
      <c r="Q89" s="108">
        <f t="shared" si="23"/>
        <v>8.9766392360460099</v>
      </c>
      <c r="T89" s="108">
        <f t="shared" si="24"/>
        <v>9.0664056284064749</v>
      </c>
      <c r="U89" s="108">
        <f t="shared" si="25"/>
        <v>0.73974639999695935</v>
      </c>
    </row>
    <row r="90" spans="1:21" x14ac:dyDescent="0.25">
      <c r="A90" s="7">
        <v>40905</v>
      </c>
      <c r="B90" s="9">
        <v>1.3652891334224899</v>
      </c>
      <c r="C90" s="14">
        <v>0.73244558644747404</v>
      </c>
      <c r="D90" s="14">
        <v>9.0666512206705203</v>
      </c>
      <c r="E90" s="14">
        <v>5.6854604896208301</v>
      </c>
      <c r="F90" s="14">
        <v>7.7622974249822398</v>
      </c>
      <c r="G90" s="14">
        <v>0.85613720391994796</v>
      </c>
      <c r="H90" s="22">
        <f t="shared" si="21"/>
        <v>4</v>
      </c>
      <c r="I90" s="5"/>
      <c r="J90" s="22">
        <f t="shared" si="22"/>
        <v>1.3652891334224899</v>
      </c>
      <c r="K90" s="108">
        <f t="shared" si="16"/>
        <v>0.73244558644747404</v>
      </c>
      <c r="L90" s="108">
        <f t="shared" si="17"/>
        <v>9.0666512206705203</v>
      </c>
      <c r="M90" s="108">
        <f t="shared" si="18"/>
        <v>5.7423150945170383</v>
      </c>
      <c r="N90" s="108">
        <f t="shared" si="19"/>
        <v>0.85613720391994796</v>
      </c>
      <c r="O90" s="113">
        <f t="shared" si="20"/>
        <v>7.7622974249822398</v>
      </c>
      <c r="P90" s="108">
        <f t="shared" si="26"/>
        <v>0.11139724860016242</v>
      </c>
      <c r="Q90" s="108">
        <f t="shared" si="23"/>
        <v>8.9768823967034859</v>
      </c>
      <c r="T90" s="108">
        <f t="shared" si="24"/>
        <v>9.0666512206705168</v>
      </c>
      <c r="U90" s="108">
        <f t="shared" si="25"/>
        <v>0.73977004231194821</v>
      </c>
    </row>
    <row r="91" spans="1:21" x14ac:dyDescent="0.25">
      <c r="A91" s="7">
        <v>40906</v>
      </c>
      <c r="B91" s="9">
        <v>1.3652456006187099</v>
      </c>
      <c r="C91" s="14">
        <v>0.73246894151998199</v>
      </c>
      <c r="D91" s="14">
        <v>9.06689733543387</v>
      </c>
      <c r="E91" s="14">
        <v>5.6858700582542099</v>
      </c>
      <c r="F91" s="14">
        <v>7.7626090827212204</v>
      </c>
      <c r="G91" s="14">
        <v>0.85614833779848498</v>
      </c>
      <c r="H91" s="22">
        <f t="shared" si="21"/>
        <v>5</v>
      </c>
      <c r="I91" s="5"/>
      <c r="J91" s="22">
        <f t="shared" si="22"/>
        <v>1.3652456006187099</v>
      </c>
      <c r="K91" s="108">
        <f t="shared" si="16"/>
        <v>0.73246894151998199</v>
      </c>
      <c r="L91" s="108">
        <f t="shared" si="17"/>
        <v>9.06689733543387</v>
      </c>
      <c r="M91" s="108">
        <f t="shared" si="18"/>
        <v>5.7427287588367522</v>
      </c>
      <c r="N91" s="108">
        <f t="shared" si="19"/>
        <v>0.85614833779848498</v>
      </c>
      <c r="O91" s="113">
        <f t="shared" si="20"/>
        <v>7.7626090827212204</v>
      </c>
      <c r="P91" s="108">
        <f t="shared" si="26"/>
        <v>0.11139422479759108</v>
      </c>
      <c r="Q91" s="108">
        <f t="shared" si="23"/>
        <v>8.9771260746869999</v>
      </c>
      <c r="T91" s="108">
        <f t="shared" si="24"/>
        <v>9.06689733543387</v>
      </c>
      <c r="U91" s="108">
        <f t="shared" si="25"/>
        <v>0.73979363093518169</v>
      </c>
    </row>
    <row r="92" spans="1:21" x14ac:dyDescent="0.25">
      <c r="A92" s="7">
        <v>40907</v>
      </c>
      <c r="B92" s="9">
        <v>1.3652021673616901</v>
      </c>
      <c r="C92" s="14">
        <v>0.732492244670647</v>
      </c>
      <c r="D92" s="14">
        <v>9.0671439268403091</v>
      </c>
      <c r="E92" s="14">
        <v>5.6862791770221603</v>
      </c>
      <c r="F92" s="14">
        <v>7.7629206566943196</v>
      </c>
      <c r="G92" s="14">
        <v>0.85615941682746799</v>
      </c>
      <c r="H92" s="22">
        <f t="shared" si="21"/>
        <v>6</v>
      </c>
      <c r="I92" s="5"/>
      <c r="J92" s="22">
        <f t="shared" si="22"/>
        <v>1.3652021673616901</v>
      </c>
      <c r="K92" s="108">
        <f t="shared" si="16"/>
        <v>0.732492244670647</v>
      </c>
      <c r="L92" s="108">
        <f t="shared" si="17"/>
        <v>9.0671439268403091</v>
      </c>
      <c r="M92" s="108">
        <f t="shared" si="18"/>
        <v>5.7431419687923819</v>
      </c>
      <c r="N92" s="108">
        <f t="shared" si="19"/>
        <v>0.85615941682746799</v>
      </c>
      <c r="O92" s="113">
        <f t="shared" si="20"/>
        <v>7.7629206566943196</v>
      </c>
      <c r="P92" s="108">
        <f t="shared" si="26"/>
        <v>0.1113911953035427</v>
      </c>
      <c r="Q92" s="108">
        <f t="shared" si="23"/>
        <v>8.977370224594365</v>
      </c>
      <c r="T92" s="108">
        <f t="shared" si="24"/>
        <v>9.0671439268403127</v>
      </c>
      <c r="U92" s="108">
        <f t="shared" si="25"/>
        <v>0.73981716711735412</v>
      </c>
    </row>
    <row r="93" spans="1:21" x14ac:dyDescent="0.25">
      <c r="A93" s="7">
        <v>40908</v>
      </c>
      <c r="B93" s="9">
        <v>1.36515883119759</v>
      </c>
      <c r="C93" s="14">
        <v>0.73251549720609699</v>
      </c>
      <c r="D93" s="14">
        <v>9.0673909474242897</v>
      </c>
      <c r="E93" s="14">
        <v>5.6866878591626397</v>
      </c>
      <c r="F93" s="14">
        <v>7.76323215120002</v>
      </c>
      <c r="G93" s="14">
        <v>0.85617044596552605</v>
      </c>
      <c r="H93" s="22">
        <f t="shared" si="21"/>
        <v>7</v>
      </c>
      <c r="I93" s="5">
        <v>1</v>
      </c>
      <c r="J93" s="22" t="str">
        <f t="shared" si="22"/>
        <v/>
      </c>
      <c r="K93" s="108" t="str">
        <f t="shared" si="16"/>
        <v/>
      </c>
      <c r="L93" s="108" t="str">
        <f t="shared" si="17"/>
        <v/>
      </c>
      <c r="M93" s="108" t="str">
        <f t="shared" si="18"/>
        <v/>
      </c>
      <c r="N93" s="108" t="str">
        <f t="shared" si="19"/>
        <v/>
      </c>
      <c r="O93" s="113" t="str">
        <f t="shared" si="20"/>
        <v/>
      </c>
      <c r="P93" s="108" t="str">
        <f t="shared" si="26"/>
        <v/>
      </c>
      <c r="Q93" s="108" t="str">
        <f t="shared" si="23"/>
        <v/>
      </c>
      <c r="T93" s="108" t="str">
        <f t="shared" si="24"/>
        <v/>
      </c>
      <c r="U93" s="108" t="str">
        <f t="shared" si="25"/>
        <v/>
      </c>
    </row>
    <row r="94" spans="1:21" x14ac:dyDescent="0.25">
      <c r="A94" s="12">
        <v>40909</v>
      </c>
      <c r="B94" s="14">
        <v>1.3651155895554801</v>
      </c>
      <c r="C94" s="14">
        <v>0.732538700496146</v>
      </c>
      <c r="D94" s="14">
        <v>9.0676383480772902</v>
      </c>
      <c r="E94" s="14">
        <v>5.68709611850434</v>
      </c>
      <c r="F94" s="14">
        <v>7.7635435706707296</v>
      </c>
      <c r="G94" s="14">
        <v>0.856181430340891</v>
      </c>
      <c r="H94" s="22">
        <f t="shared" si="21"/>
        <v>1</v>
      </c>
      <c r="I94" s="5"/>
      <c r="J94" s="22" t="str">
        <f t="shared" si="22"/>
        <v/>
      </c>
      <c r="K94" s="108" t="str">
        <f t="shared" si="16"/>
        <v/>
      </c>
      <c r="L94" s="108" t="str">
        <f t="shared" si="17"/>
        <v/>
      </c>
      <c r="M94" s="108" t="str">
        <f t="shared" si="18"/>
        <v/>
      </c>
      <c r="N94" s="108" t="str">
        <f t="shared" si="19"/>
        <v/>
      </c>
      <c r="O94" s="113" t="str">
        <f t="shared" si="20"/>
        <v/>
      </c>
      <c r="P94" s="108" t="str">
        <f t="shared" si="26"/>
        <v/>
      </c>
      <c r="Q94" s="108" t="str">
        <f t="shared" si="23"/>
        <v/>
      </c>
      <c r="T94" s="108" t="str">
        <f t="shared" si="24"/>
        <v/>
      </c>
      <c r="U94" s="108" t="str">
        <f t="shared" si="25"/>
        <v/>
      </c>
    </row>
    <row r="95" spans="1:21" x14ac:dyDescent="0.25">
      <c r="A95" s="12">
        <v>40910</v>
      </c>
      <c r="B95" s="14">
        <v>1.36507243987146</v>
      </c>
      <c r="C95" s="14">
        <v>0.73256185590719503</v>
      </c>
      <c r="D95" s="14">
        <v>9.0678860781387893</v>
      </c>
      <c r="E95" s="14">
        <v>5.6875039690140499</v>
      </c>
      <c r="F95" s="14">
        <v>7.7638549197606199</v>
      </c>
      <c r="G95" s="14">
        <v>0.85619237525248804</v>
      </c>
      <c r="H95" s="22">
        <f t="shared" si="21"/>
        <v>2</v>
      </c>
      <c r="I95" s="5"/>
      <c r="J95" s="22">
        <f t="shared" si="22"/>
        <v>1.36507243987146</v>
      </c>
      <c r="K95" s="108">
        <f t="shared" si="16"/>
        <v>0.73256185590719503</v>
      </c>
      <c r="L95" s="108">
        <f t="shared" si="17"/>
        <v>9.0678860781387893</v>
      </c>
      <c r="M95" s="108">
        <f t="shared" si="18"/>
        <v>5.7443790087041906</v>
      </c>
      <c r="N95" s="108">
        <f t="shared" si="19"/>
        <v>0.85619237525248804</v>
      </c>
      <c r="O95" s="113">
        <f t="shared" si="20"/>
        <v>7.7638549197606199</v>
      </c>
      <c r="P95" s="108">
        <f t="shared" si="26"/>
        <v>0.11138207861200938</v>
      </c>
      <c r="Q95" s="108">
        <f t="shared" si="23"/>
        <v>8.9781050278601864</v>
      </c>
      <c r="T95" s="108">
        <f t="shared" si="24"/>
        <v>9.0678860781387911</v>
      </c>
      <c r="U95" s="108">
        <f t="shared" si="25"/>
        <v>0.73988747446626746</v>
      </c>
    </row>
    <row r="96" spans="1:21" x14ac:dyDescent="0.25">
      <c r="A96" s="12">
        <v>40911</v>
      </c>
      <c r="B96" s="14">
        <v>1.3650293794469199</v>
      </c>
      <c r="C96" s="14">
        <v>0.73258496487832003</v>
      </c>
      <c r="D96" s="14">
        <v>9.0681340852451395</v>
      </c>
      <c r="E96" s="14">
        <v>5.6879114252474698</v>
      </c>
      <c r="F96" s="14">
        <v>7.7641662031546304</v>
      </c>
      <c r="G96" s="14">
        <v>0.85620328616311303</v>
      </c>
      <c r="H96" s="22">
        <f t="shared" si="21"/>
        <v>3</v>
      </c>
      <c r="I96" s="5"/>
      <c r="J96" s="22">
        <f t="shared" si="22"/>
        <v>1.3650293794469199</v>
      </c>
      <c r="K96" s="108">
        <f t="shared" si="16"/>
        <v>0.73258496487832003</v>
      </c>
      <c r="L96" s="108">
        <f t="shared" si="17"/>
        <v>9.0681340852451395</v>
      </c>
      <c r="M96" s="108">
        <f t="shared" si="18"/>
        <v>5.7447905394999443</v>
      </c>
      <c r="N96" s="108">
        <f t="shared" si="19"/>
        <v>0.85620328616311303</v>
      </c>
      <c r="O96" s="113">
        <f t="shared" si="20"/>
        <v>7.7641662031546304</v>
      </c>
      <c r="P96" s="108">
        <f t="shared" si="26"/>
        <v>0.11137903239028878</v>
      </c>
      <c r="Q96" s="108">
        <f t="shared" si="23"/>
        <v>8.9783505794506322</v>
      </c>
      <c r="T96" s="108">
        <f t="shared" si="24"/>
        <v>9.0681340852451484</v>
      </c>
      <c r="U96" s="108">
        <f t="shared" si="25"/>
        <v>0.73991081452710261</v>
      </c>
    </row>
    <row r="97" spans="1:21" x14ac:dyDescent="0.25">
      <c r="A97" s="12">
        <v>40912</v>
      </c>
      <c r="B97" s="14">
        <v>1.3649864055151499</v>
      </c>
      <c r="C97" s="14">
        <v>0.73260802888553</v>
      </c>
      <c r="D97" s="14">
        <v>9.0683823153110605</v>
      </c>
      <c r="E97" s="14">
        <v>5.6883185022087597</v>
      </c>
      <c r="F97" s="14">
        <v>7.7644774257552696</v>
      </c>
      <c r="G97" s="14">
        <v>0.85621416872177103</v>
      </c>
      <c r="H97" s="22">
        <f t="shared" si="21"/>
        <v>4</v>
      </c>
      <c r="J97" s="22">
        <f t="shared" si="22"/>
        <v>1.3649864055151499</v>
      </c>
      <c r="K97" s="108">
        <f t="shared" si="16"/>
        <v>0.73260802888553</v>
      </c>
      <c r="L97" s="108">
        <f t="shared" si="17"/>
        <v>9.0683823153110605</v>
      </c>
      <c r="M97" s="108">
        <f t="shared" si="18"/>
        <v>5.7452016872308471</v>
      </c>
      <c r="N97" s="108">
        <f t="shared" si="19"/>
        <v>0.85621416872177103</v>
      </c>
      <c r="O97" s="113">
        <f t="shared" si="20"/>
        <v>7.7644774257552696</v>
      </c>
      <c r="P97" s="108">
        <f t="shared" si="26"/>
        <v>0.11137598359684457</v>
      </c>
      <c r="Q97" s="108">
        <f t="shared" si="23"/>
        <v>8.9785963517931293</v>
      </c>
      <c r="T97" s="108">
        <f t="shared" si="24"/>
        <v>9.0683823153110605</v>
      </c>
      <c r="U97" s="108">
        <f t="shared" si="25"/>
        <v>0.73993410917438496</v>
      </c>
    </row>
    <row r="98" spans="1:21" x14ac:dyDescent="0.25">
      <c r="A98" s="12">
        <v>40913</v>
      </c>
      <c r="B98" s="14">
        <v>1.36494351522137</v>
      </c>
      <c r="C98" s="14">
        <v>0.73263104945248603</v>
      </c>
      <c r="D98" s="14">
        <v>9.0686307125621095</v>
      </c>
      <c r="E98" s="14">
        <v>5.6887252153730499</v>
      </c>
      <c r="F98" s="14">
        <v>7.7647885925997597</v>
      </c>
      <c r="G98" s="14">
        <v>0.85622502875144801</v>
      </c>
      <c r="H98" s="22">
        <f t="shared" ref="H98:H129" si="27">WEEKDAY(A98)</f>
        <v>5</v>
      </c>
      <c r="J98" s="22">
        <f t="shared" ref="J98:J129" si="28">IF(H98=7,"",IF(H98=1,"",IF(I98=1,"",B98)))</f>
        <v>1.36494351522137</v>
      </c>
      <c r="K98" s="108">
        <f t="shared" si="16"/>
        <v>0.73263104945248603</v>
      </c>
      <c r="L98" s="108">
        <f t="shared" si="17"/>
        <v>9.0686307125621095</v>
      </c>
      <c r="M98" s="108">
        <f t="shared" si="18"/>
        <v>5.7456124675267803</v>
      </c>
      <c r="N98" s="108">
        <f t="shared" si="19"/>
        <v>0.85622502875144801</v>
      </c>
      <c r="O98" s="113">
        <f t="shared" si="20"/>
        <v>7.7647885925997597</v>
      </c>
      <c r="P98" s="108">
        <f t="shared" si="26"/>
        <v>0.11137293291708539</v>
      </c>
      <c r="Q98" s="108">
        <f t="shared" si="23"/>
        <v>8.9788422896654545</v>
      </c>
      <c r="T98" s="108">
        <f t="shared" si="24"/>
        <v>9.0686307125621131</v>
      </c>
      <c r="U98" s="108">
        <f t="shared" si="25"/>
        <v>0.7399573599470104</v>
      </c>
    </row>
    <row r="99" spans="1:21" x14ac:dyDescent="0.25">
      <c r="A99" s="12">
        <v>40914</v>
      </c>
      <c r="B99" s="14">
        <v>1.36490070560803</v>
      </c>
      <c r="C99" s="14">
        <v>0.73265402815842595</v>
      </c>
      <c r="D99" s="14">
        <v>9.0688792194566403</v>
      </c>
      <c r="E99" s="14">
        <v>5.6891315807203604</v>
      </c>
      <c r="F99" s="14">
        <v>7.7650997088221398</v>
      </c>
      <c r="G99" s="14">
        <v>0.85623587225229203</v>
      </c>
      <c r="H99" s="22">
        <f t="shared" si="27"/>
        <v>6</v>
      </c>
      <c r="J99" s="22">
        <f t="shared" si="28"/>
        <v>1.36490070560803</v>
      </c>
      <c r="K99" s="108">
        <f t="shared" ref="K99:K162" si="29">IF(H99=7,"",IF(H99=1,"",IF(I99=1,"",C99)))</f>
        <v>0.73265402815842595</v>
      </c>
      <c r="L99" s="108">
        <f t="shared" ref="L99:L162" si="30">IF(H99=7,"",IF(H99=1,"",IF(I99=1,"",D99)))</f>
        <v>9.0688792194566403</v>
      </c>
      <c r="M99" s="108">
        <f t="shared" ref="M99:M162" si="31">IF(H99=7,"",IF(H99=1,"",IF(I99=1,"",E99*1.01)))</f>
        <v>5.7460228965275641</v>
      </c>
      <c r="N99" s="108">
        <f t="shared" ref="N99:N162" si="32">IF(H99=7,"",IF(H99=1,"",IF(I99=1,"",G99*1)))</f>
        <v>0.85623587225229203</v>
      </c>
      <c r="O99" s="113">
        <f t="shared" ref="O99:O162" si="33">IF(H99=7,"",IF(H99=1,"",IF(I99=1,"",F99*1)))</f>
        <v>7.7650997088221398</v>
      </c>
      <c r="P99" s="108">
        <f t="shared" si="26"/>
        <v>0.11136988105797201</v>
      </c>
      <c r="Q99" s="108">
        <f t="shared" si="23"/>
        <v>8.9790883360956837</v>
      </c>
      <c r="T99" s="108">
        <f t="shared" si="24"/>
        <v>9.0688792194566386</v>
      </c>
      <c r="U99" s="108">
        <f t="shared" si="25"/>
        <v>0.73998056844001014</v>
      </c>
    </row>
    <row r="100" spans="1:21" x14ac:dyDescent="0.25">
      <c r="A100" s="12">
        <v>40915</v>
      </c>
      <c r="B100" s="14">
        <v>1.3648579736811499</v>
      </c>
      <c r="C100" s="14">
        <v>0.732676966602544</v>
      </c>
      <c r="D100" s="14">
        <v>9.0691277766699603</v>
      </c>
      <c r="E100" s="14">
        <v>5.6895376145571399</v>
      </c>
      <c r="F100" s="14">
        <v>7.7654107797871399</v>
      </c>
      <c r="G100" s="14">
        <v>0.85624670541784798</v>
      </c>
      <c r="H100" s="22">
        <f t="shared" si="27"/>
        <v>7</v>
      </c>
      <c r="J100" s="22" t="str">
        <f t="shared" si="28"/>
        <v/>
      </c>
      <c r="K100" s="108" t="str">
        <f t="shared" si="29"/>
        <v/>
      </c>
      <c r="L100" s="108" t="str">
        <f t="shared" si="30"/>
        <v/>
      </c>
      <c r="M100" s="108" t="str">
        <f t="shared" si="31"/>
        <v/>
      </c>
      <c r="N100" s="108" t="str">
        <f t="shared" si="32"/>
        <v/>
      </c>
      <c r="O100" s="113" t="str">
        <f t="shared" si="33"/>
        <v/>
      </c>
      <c r="P100" s="108" t="str">
        <f t="shared" si="26"/>
        <v/>
      </c>
      <c r="Q100" s="108" t="str">
        <f t="shared" si="23"/>
        <v/>
      </c>
      <c r="T100" s="108" t="str">
        <f t="shared" si="24"/>
        <v/>
      </c>
      <c r="U100" s="108" t="str">
        <f t="shared" si="25"/>
        <v/>
      </c>
    </row>
    <row r="101" spans="1:21" x14ac:dyDescent="0.25">
      <c r="A101" s="12">
        <v>40916</v>
      </c>
      <c r="B101" s="14">
        <v>1.36481531627004</v>
      </c>
      <c r="C101" s="14">
        <v>0.73269986647932595</v>
      </c>
      <c r="D101" s="14">
        <v>9.0693763230766091</v>
      </c>
      <c r="E101" s="14">
        <v>5.6899433340365304</v>
      </c>
      <c r="F101" s="14">
        <v>7.7657218110016899</v>
      </c>
      <c r="G101" s="14">
        <v>0.85625753462695897</v>
      </c>
      <c r="H101" s="22">
        <f t="shared" si="27"/>
        <v>1</v>
      </c>
      <c r="J101" s="22" t="str">
        <f t="shared" si="28"/>
        <v/>
      </c>
      <c r="K101" s="108" t="str">
        <f t="shared" si="29"/>
        <v/>
      </c>
      <c r="L101" s="108" t="str">
        <f t="shared" si="30"/>
        <v/>
      </c>
      <c r="M101" s="108" t="str">
        <f t="shared" si="31"/>
        <v/>
      </c>
      <c r="N101" s="108" t="str">
        <f t="shared" si="32"/>
        <v/>
      </c>
      <c r="O101" s="113" t="str">
        <f t="shared" si="33"/>
        <v/>
      </c>
      <c r="P101" s="108" t="str">
        <f t="shared" si="26"/>
        <v/>
      </c>
      <c r="Q101" s="108" t="str">
        <f t="shared" si="23"/>
        <v/>
      </c>
      <c r="T101" s="108" t="str">
        <f t="shared" si="24"/>
        <v/>
      </c>
      <c r="U101" s="108" t="str">
        <f t="shared" si="25"/>
        <v/>
      </c>
    </row>
    <row r="102" spans="1:21" x14ac:dyDescent="0.25">
      <c r="A102" s="12">
        <v>40917</v>
      </c>
      <c r="B102" s="14">
        <v>1.3647727302276</v>
      </c>
      <c r="C102" s="14">
        <v>0.73272272947103301</v>
      </c>
      <c r="D102" s="14">
        <v>9.0696247957297196</v>
      </c>
      <c r="E102" s="14">
        <v>5.6903487563119404</v>
      </c>
      <c r="F102" s="14">
        <v>7.7660328080990704</v>
      </c>
      <c r="G102" s="14">
        <v>0.85626836644395399</v>
      </c>
      <c r="H102" s="22">
        <f t="shared" si="27"/>
        <v>2</v>
      </c>
      <c r="J102" s="22">
        <f t="shared" si="28"/>
        <v>1.3647727302276</v>
      </c>
      <c r="K102" s="108">
        <f t="shared" si="29"/>
        <v>0.73272272947103301</v>
      </c>
      <c r="L102" s="108">
        <f t="shared" si="30"/>
        <v>9.0696247957297196</v>
      </c>
      <c r="M102" s="108">
        <f t="shared" si="31"/>
        <v>5.7472522438750602</v>
      </c>
      <c r="N102" s="108">
        <f t="shared" si="32"/>
        <v>0.85626836644395399</v>
      </c>
      <c r="O102" s="113">
        <f t="shared" si="33"/>
        <v>7.7660328080990704</v>
      </c>
      <c r="P102" s="108">
        <f t="shared" si="26"/>
        <v>0.11136072580152837</v>
      </c>
      <c r="Q102" s="108">
        <f t="shared" si="23"/>
        <v>8.9798265304254645</v>
      </c>
      <c r="T102" s="108">
        <f t="shared" si="24"/>
        <v>9.0696247957297231</v>
      </c>
      <c r="U102" s="108">
        <f t="shared" si="25"/>
        <v>0.74004995676574314</v>
      </c>
    </row>
    <row r="103" spans="1:21" x14ac:dyDescent="0.25">
      <c r="A103" s="12">
        <v>40918</v>
      </c>
      <c r="B103" s="14">
        <v>1.36473021222474</v>
      </c>
      <c r="C103" s="14">
        <v>0.73274555735806102</v>
      </c>
      <c r="D103" s="14">
        <v>9.0698731297652309</v>
      </c>
      <c r="E103" s="14">
        <v>5.6907538994282296</v>
      </c>
      <c r="F103" s="14">
        <v>7.7663437768854404</v>
      </c>
      <c r="G103" s="14">
        <v>0.85627920763280496</v>
      </c>
      <c r="H103" s="22">
        <f t="shared" si="27"/>
        <v>3</v>
      </c>
      <c r="J103" s="22">
        <f t="shared" si="28"/>
        <v>1.36473021222474</v>
      </c>
      <c r="K103" s="108">
        <f t="shared" si="29"/>
        <v>0.73274555735806102</v>
      </c>
      <c r="L103" s="108">
        <f t="shared" si="30"/>
        <v>9.0698731297652309</v>
      </c>
      <c r="M103" s="108">
        <f t="shared" si="31"/>
        <v>5.7476614384225115</v>
      </c>
      <c r="N103" s="108">
        <f t="shared" si="32"/>
        <v>0.85627920763280496</v>
      </c>
      <c r="O103" s="113">
        <f t="shared" si="33"/>
        <v>7.7663437768854404</v>
      </c>
      <c r="P103" s="108">
        <f t="shared" si="26"/>
        <v>0.11135767673369244</v>
      </c>
      <c r="Q103" s="108">
        <f t="shared" si="23"/>
        <v>8.9800724057081496</v>
      </c>
      <c r="T103" s="108">
        <f t="shared" si="24"/>
        <v>9.0698731297652309</v>
      </c>
      <c r="U103" s="108">
        <f t="shared" si="25"/>
        <v>0.74007301293164141</v>
      </c>
    </row>
    <row r="104" spans="1:21" x14ac:dyDescent="0.25">
      <c r="A104" s="12">
        <v>40919</v>
      </c>
      <c r="B104" s="14">
        <v>1.36468775886025</v>
      </c>
      <c r="C104" s="14">
        <v>0.73276835195999301</v>
      </c>
      <c r="D104" s="14">
        <v>9.0701212584630593</v>
      </c>
      <c r="E104" s="14">
        <v>5.69115878185751</v>
      </c>
      <c r="F104" s="14">
        <v>7.76665472333094</v>
      </c>
      <c r="G104" s="14">
        <v>0.856290065150354</v>
      </c>
      <c r="H104" s="22">
        <f t="shared" si="27"/>
        <v>4</v>
      </c>
      <c r="J104" s="22">
        <f t="shared" si="28"/>
        <v>1.36468775886025</v>
      </c>
      <c r="K104" s="108">
        <f t="shared" si="29"/>
        <v>0.73276835195999301</v>
      </c>
      <c r="L104" s="108">
        <f t="shared" si="30"/>
        <v>9.0701212584630593</v>
      </c>
      <c r="M104" s="108">
        <f t="shared" si="31"/>
        <v>5.7480703696760855</v>
      </c>
      <c r="N104" s="108">
        <f t="shared" si="32"/>
        <v>0.856290065150354</v>
      </c>
      <c r="O104" s="113">
        <f t="shared" si="33"/>
        <v>7.76665472333094</v>
      </c>
      <c r="P104" s="108">
        <f t="shared" si="26"/>
        <v>0.11135463035376722</v>
      </c>
      <c r="Q104" s="108">
        <f t="shared" si="23"/>
        <v>8.9803180776861975</v>
      </c>
      <c r="T104" s="108">
        <f t="shared" si="24"/>
        <v>9.0701212584630539</v>
      </c>
      <c r="U104" s="108">
        <f t="shared" si="25"/>
        <v>0.74009603547959324</v>
      </c>
    </row>
    <row r="105" spans="1:21" x14ac:dyDescent="0.25">
      <c r="A105" s="12">
        <v>40920</v>
      </c>
      <c r="B105" s="14">
        <v>1.3646453666547</v>
      </c>
      <c r="C105" s="14">
        <v>0.73279111513887896</v>
      </c>
      <c r="D105" s="14">
        <v>9.07036911315463</v>
      </c>
      <c r="E105" s="14">
        <v>5.6915634225453902</v>
      </c>
      <c r="F105" s="14">
        <v>7.7669656535979197</v>
      </c>
      <c r="G105" s="14">
        <v>0.85630094615814401</v>
      </c>
      <c r="H105" s="22">
        <f t="shared" si="27"/>
        <v>5</v>
      </c>
      <c r="J105" s="22">
        <f t="shared" si="28"/>
        <v>1.3646453666547</v>
      </c>
      <c r="K105" s="108">
        <f t="shared" si="29"/>
        <v>0.73279111513887896</v>
      </c>
      <c r="L105" s="108">
        <f t="shared" si="30"/>
        <v>9.07036911315463</v>
      </c>
      <c r="M105" s="108">
        <f t="shared" si="31"/>
        <v>5.7484790567708437</v>
      </c>
      <c r="N105" s="108">
        <f t="shared" si="32"/>
        <v>0.85630094615814401</v>
      </c>
      <c r="O105" s="113">
        <f t="shared" si="33"/>
        <v>7.7669656535979197</v>
      </c>
      <c r="P105" s="108">
        <f t="shared" si="26"/>
        <v>0.1113515875043289</v>
      </c>
      <c r="Q105" s="108">
        <f t="shared" si="23"/>
        <v>8.9805634783709216</v>
      </c>
      <c r="T105" s="108">
        <f t="shared" si="24"/>
        <v>9.0703691131546353</v>
      </c>
      <c r="U105" s="108">
        <f t="shared" si="25"/>
        <v>0.74011902629026749</v>
      </c>
    </row>
    <row r="106" spans="1:21" x14ac:dyDescent="0.25">
      <c r="A106" s="12">
        <v>40921</v>
      </c>
      <c r="B106" s="14">
        <v>1.36460303200997</v>
      </c>
      <c r="C106" s="14">
        <v>0.732813848820979</v>
      </c>
      <c r="D106" s="14">
        <v>9.0706166232491796</v>
      </c>
      <c r="E106" s="14">
        <v>5.6919678410326897</v>
      </c>
      <c r="F106" s="14">
        <v>7.7672765739764298</v>
      </c>
      <c r="G106" s="14">
        <v>0.85631185801281495</v>
      </c>
      <c r="H106" s="22">
        <f t="shared" si="27"/>
        <v>6</v>
      </c>
      <c r="J106" s="22">
        <f t="shared" si="28"/>
        <v>1.36460303200997</v>
      </c>
      <c r="K106" s="108">
        <f t="shared" si="29"/>
        <v>0.732813848820979</v>
      </c>
      <c r="L106" s="108">
        <f t="shared" si="30"/>
        <v>9.0706166232491796</v>
      </c>
      <c r="M106" s="108">
        <f t="shared" si="31"/>
        <v>5.7488875194430165</v>
      </c>
      <c r="N106" s="108">
        <f t="shared" si="32"/>
        <v>0.85631185801281495</v>
      </c>
      <c r="O106" s="113">
        <f t="shared" si="33"/>
        <v>7.7672765739764298</v>
      </c>
      <c r="P106" s="108">
        <f t="shared" si="26"/>
        <v>0.11134854905136632</v>
      </c>
      <c r="Q106" s="108">
        <f t="shared" si="23"/>
        <v>8.980808537870475</v>
      </c>
      <c r="T106" s="108">
        <f t="shared" si="24"/>
        <v>9.0706166232491796</v>
      </c>
      <c r="U106" s="108">
        <f t="shared" si="25"/>
        <v>0.74014198730918812</v>
      </c>
    </row>
    <row r="107" spans="1:21" x14ac:dyDescent="0.25">
      <c r="A107" s="12">
        <v>40922</v>
      </c>
      <c r="B107" s="14">
        <v>1.36456075124336</v>
      </c>
      <c r="C107" s="14">
        <v>0.73283655497845901</v>
      </c>
      <c r="D107" s="14">
        <v>9.0708637161635099</v>
      </c>
      <c r="E107" s="14">
        <v>5.6923720573813501</v>
      </c>
      <c r="F107" s="14">
        <v>7.7675874909770002</v>
      </c>
      <c r="G107" s="14">
        <v>0.85632280828294405</v>
      </c>
      <c r="H107" s="22">
        <f t="shared" si="27"/>
        <v>7</v>
      </c>
      <c r="J107" s="22" t="str">
        <f t="shared" si="28"/>
        <v/>
      </c>
      <c r="K107" s="108" t="str">
        <f t="shared" si="29"/>
        <v/>
      </c>
      <c r="L107" s="108" t="str">
        <f t="shared" si="30"/>
        <v/>
      </c>
      <c r="M107" s="108" t="str">
        <f t="shared" si="31"/>
        <v/>
      </c>
      <c r="N107" s="108" t="str">
        <f t="shared" si="32"/>
        <v/>
      </c>
      <c r="O107" s="113" t="str">
        <f t="shared" si="33"/>
        <v/>
      </c>
      <c r="P107" s="108" t="str">
        <f t="shared" si="26"/>
        <v/>
      </c>
      <c r="Q107" s="108" t="str">
        <f t="shared" si="23"/>
        <v/>
      </c>
      <c r="T107" s="108" t="str">
        <f t="shared" si="24"/>
        <v/>
      </c>
      <c r="U107" s="108" t="str">
        <f t="shared" si="25"/>
        <v/>
      </c>
    </row>
    <row r="108" spans="1:21" x14ac:dyDescent="0.25">
      <c r="A108" s="12">
        <v>40923</v>
      </c>
      <c r="B108" s="14">
        <v>1.3645185205888</v>
      </c>
      <c r="C108" s="14">
        <v>0.73285923562876598</v>
      </c>
      <c r="D108" s="14">
        <v>9.0711103172578902</v>
      </c>
      <c r="E108" s="14">
        <v>5.6927760921064099</v>
      </c>
      <c r="F108" s="14">
        <v>7.7678984112443104</v>
      </c>
      <c r="G108" s="14">
        <v>0.85633380474557697</v>
      </c>
      <c r="H108" s="22">
        <f t="shared" si="27"/>
        <v>1</v>
      </c>
      <c r="J108" s="22" t="str">
        <f t="shared" si="28"/>
        <v/>
      </c>
      <c r="K108" s="108" t="str">
        <f t="shared" si="29"/>
        <v/>
      </c>
      <c r="L108" s="108" t="str">
        <f t="shared" si="30"/>
        <v/>
      </c>
      <c r="M108" s="108" t="str">
        <f t="shared" si="31"/>
        <v/>
      </c>
      <c r="N108" s="108" t="str">
        <f t="shared" si="32"/>
        <v/>
      </c>
      <c r="O108" s="113" t="str">
        <f t="shared" si="33"/>
        <v/>
      </c>
      <c r="P108" s="108" t="str">
        <f t="shared" si="26"/>
        <v/>
      </c>
      <c r="Q108" s="108" t="str">
        <f t="shared" si="23"/>
        <v/>
      </c>
      <c r="T108" s="108" t="str">
        <f t="shared" si="24"/>
        <v/>
      </c>
      <c r="U108" s="108" t="str">
        <f t="shared" si="25"/>
        <v/>
      </c>
    </row>
    <row r="109" spans="1:21" x14ac:dyDescent="0.25">
      <c r="A109" s="12">
        <v>40924</v>
      </c>
      <c r="B109" s="14">
        <v>1.3644763361463601</v>
      </c>
      <c r="C109" s="14">
        <v>0.73288189286174399</v>
      </c>
      <c r="D109" s="14">
        <v>9.0713563499538701</v>
      </c>
      <c r="E109" s="14">
        <v>5.6931799664602396</v>
      </c>
      <c r="F109" s="14">
        <v>7.76820934165751</v>
      </c>
      <c r="G109" s="14">
        <v>0.85634485538615301</v>
      </c>
      <c r="H109" s="22">
        <f t="shared" si="27"/>
        <v>2</v>
      </c>
      <c r="J109" s="22">
        <f t="shared" si="28"/>
        <v>1.3644763361463601</v>
      </c>
      <c r="K109" s="108">
        <f t="shared" si="29"/>
        <v>0.73288189286174399</v>
      </c>
      <c r="L109" s="108">
        <f t="shared" si="30"/>
        <v>9.0713563499538701</v>
      </c>
      <c r="M109" s="108">
        <f t="shared" si="31"/>
        <v>5.7501117661248422</v>
      </c>
      <c r="N109" s="108">
        <f t="shared" si="32"/>
        <v>0.85634485538615301</v>
      </c>
      <c r="O109" s="113">
        <f t="shared" si="33"/>
        <v>7.76820934165751</v>
      </c>
      <c r="P109" s="108">
        <f t="shared" si="26"/>
        <v>0.11133946909770953</v>
      </c>
      <c r="Q109" s="108">
        <f t="shared" si="23"/>
        <v>8.9815409405483866</v>
      </c>
      <c r="T109" s="108">
        <f t="shared" si="24"/>
        <v>9.0713563499538719</v>
      </c>
      <c r="U109" s="108">
        <f t="shared" si="25"/>
        <v>0.74021071179036169</v>
      </c>
    </row>
    <row r="110" spans="1:21" x14ac:dyDescent="0.25">
      <c r="A110" s="12">
        <v>40925</v>
      </c>
      <c r="B110" s="14">
        <v>1.3644341939294999</v>
      </c>
      <c r="C110" s="14">
        <v>0.73290452881428503</v>
      </c>
      <c r="D110" s="14">
        <v>9.0716017355195202</v>
      </c>
      <c r="E110" s="14">
        <v>5.6935837021402902</v>
      </c>
      <c r="F110" s="14">
        <v>7.7685202891999303</v>
      </c>
      <c r="G110" s="14">
        <v>0.85635596840440897</v>
      </c>
      <c r="H110" s="22">
        <f t="shared" si="27"/>
        <v>3</v>
      </c>
      <c r="J110" s="22">
        <f t="shared" si="28"/>
        <v>1.3644341939294999</v>
      </c>
      <c r="K110" s="108">
        <f t="shared" si="29"/>
        <v>0.73290452881428503</v>
      </c>
      <c r="L110" s="108">
        <f t="shared" si="30"/>
        <v>9.0716017355195202</v>
      </c>
      <c r="M110" s="108">
        <f t="shared" si="31"/>
        <v>5.7505195391616928</v>
      </c>
      <c r="N110" s="108">
        <f t="shared" si="32"/>
        <v>0.85635596840440897</v>
      </c>
      <c r="O110" s="113">
        <f t="shared" si="33"/>
        <v>7.7685202891999303</v>
      </c>
      <c r="P110" s="108">
        <f t="shared" si="26"/>
        <v>0.11133645738055084</v>
      </c>
      <c r="Q110" s="108">
        <f t="shared" si="23"/>
        <v>8.9817838965539796</v>
      </c>
      <c r="T110" s="108">
        <f t="shared" si="24"/>
        <v>9.0716017355195131</v>
      </c>
      <c r="U110" s="108">
        <f t="shared" si="25"/>
        <v>0.74023357410242807</v>
      </c>
    </row>
    <row r="111" spans="1:21" x14ac:dyDescent="0.25">
      <c r="A111" s="12">
        <v>40926</v>
      </c>
      <c r="B111" s="14">
        <v>1.3643920898347099</v>
      </c>
      <c r="C111" s="14">
        <v>0.73292714568665296</v>
      </c>
      <c r="D111" s="14">
        <v>9.0718463931738107</v>
      </c>
      <c r="E111" s="14">
        <v>5.6939873215173797</v>
      </c>
      <c r="F111" s="14">
        <v>7.7688312610974304</v>
      </c>
      <c r="G111" s="14">
        <v>0.856367152219769</v>
      </c>
      <c r="H111" s="22">
        <f t="shared" si="27"/>
        <v>4</v>
      </c>
      <c r="J111" s="22">
        <f t="shared" si="28"/>
        <v>1.3643920898347099</v>
      </c>
      <c r="K111" s="108">
        <f t="shared" si="29"/>
        <v>0.73292714568665296</v>
      </c>
      <c r="L111" s="108">
        <f t="shared" si="30"/>
        <v>9.0718463931738107</v>
      </c>
      <c r="M111" s="108">
        <f t="shared" si="31"/>
        <v>5.7509271947325535</v>
      </c>
      <c r="N111" s="108">
        <f t="shared" si="32"/>
        <v>0.856367152219769</v>
      </c>
      <c r="O111" s="113">
        <f t="shared" si="33"/>
        <v>7.7688312610974304</v>
      </c>
      <c r="P111" s="108">
        <f t="shared" si="26"/>
        <v>0.11133345475954963</v>
      </c>
      <c r="Q111" s="108">
        <f t="shared" si="23"/>
        <v>8.9820261318552586</v>
      </c>
      <c r="T111" s="108">
        <f t="shared" si="24"/>
        <v>9.0718463931738</v>
      </c>
      <c r="U111" s="108">
        <f t="shared" si="25"/>
        <v>0.74025641714351942</v>
      </c>
    </row>
    <row r="112" spans="1:21" x14ac:dyDescent="0.25">
      <c r="A112" s="12">
        <v>40927</v>
      </c>
      <c r="B112" s="14">
        <v>1.36435001969285</v>
      </c>
      <c r="C112" s="14">
        <v>0.73294974571490301</v>
      </c>
      <c r="D112" s="14">
        <v>9.0720902399742496</v>
      </c>
      <c r="E112" s="14">
        <v>5.6943908473698501</v>
      </c>
      <c r="F112" s="14">
        <v>7.7691422647478596</v>
      </c>
      <c r="G112" s="14">
        <v>0.85637841547417404</v>
      </c>
      <c r="H112" s="22">
        <f t="shared" si="27"/>
        <v>5</v>
      </c>
      <c r="J112" s="22">
        <f t="shared" si="28"/>
        <v>1.36435001969285</v>
      </c>
      <c r="K112" s="108">
        <f t="shared" si="29"/>
        <v>0.73294974571490301</v>
      </c>
      <c r="L112" s="108">
        <f t="shared" si="30"/>
        <v>9.0720902399742496</v>
      </c>
      <c r="M112" s="108">
        <f t="shared" si="31"/>
        <v>5.7513347558435486</v>
      </c>
      <c r="N112" s="108">
        <f t="shared" si="32"/>
        <v>0.85637841547417404</v>
      </c>
      <c r="O112" s="113">
        <f t="shared" si="33"/>
        <v>7.7691422647478596</v>
      </c>
      <c r="P112" s="108">
        <f t="shared" si="26"/>
        <v>0.11133046225109715</v>
      </c>
      <c r="Q112" s="108">
        <f t="shared" si="23"/>
        <v>8.9822675643309395</v>
      </c>
      <c r="T112" s="108">
        <f t="shared" si="24"/>
        <v>9.0720902399742407</v>
      </c>
      <c r="U112" s="108">
        <f t="shared" si="25"/>
        <v>0.74027924317205218</v>
      </c>
    </row>
    <row r="113" spans="1:21" x14ac:dyDescent="0.25">
      <c r="A113" s="12">
        <v>40928</v>
      </c>
      <c r="B113" s="14">
        <v>1.36430797918324</v>
      </c>
      <c r="C113" s="14">
        <v>0.73297233121707595</v>
      </c>
      <c r="D113" s="14">
        <v>9.072333190897</v>
      </c>
      <c r="E113" s="14">
        <v>5.6947943032504398</v>
      </c>
      <c r="F113" s="14">
        <v>7.7694533077318599</v>
      </c>
      <c r="G113" s="14">
        <v>0.85638976702570602</v>
      </c>
      <c r="H113" s="22">
        <f t="shared" si="27"/>
        <v>6</v>
      </c>
      <c r="J113" s="22">
        <f t="shared" si="28"/>
        <v>1.36430797918324</v>
      </c>
      <c r="K113" s="108">
        <f t="shared" si="29"/>
        <v>0.73297233121707595</v>
      </c>
      <c r="L113" s="108">
        <f t="shared" si="30"/>
        <v>9.072333190897</v>
      </c>
      <c r="M113" s="108">
        <f t="shared" si="31"/>
        <v>5.7517422462829444</v>
      </c>
      <c r="N113" s="108">
        <f t="shared" si="32"/>
        <v>0.85638976702570602</v>
      </c>
      <c r="O113" s="113">
        <f t="shared" si="33"/>
        <v>7.7694533077318599</v>
      </c>
      <c r="P113" s="108">
        <f t="shared" si="26"/>
        <v>0.11132748089691129</v>
      </c>
      <c r="Q113" s="108">
        <f t="shared" si="23"/>
        <v>8.98250810979901</v>
      </c>
      <c r="T113" s="108">
        <f t="shared" si="24"/>
        <v>9.0723331908969982</v>
      </c>
      <c r="U113" s="108">
        <f t="shared" si="25"/>
        <v>0.74030205452924625</v>
      </c>
    </row>
    <row r="114" spans="1:21" x14ac:dyDescent="0.25">
      <c r="A114" s="12">
        <v>40929</v>
      </c>
      <c r="B114" s="14">
        <v>1.36426596387509</v>
      </c>
      <c r="C114" s="14">
        <v>0.73299490457093697</v>
      </c>
      <c r="D114" s="14">
        <v>9.0725751586413601</v>
      </c>
      <c r="E114" s="14">
        <v>5.6951977133092404</v>
      </c>
      <c r="F114" s="14">
        <v>7.7697643978070596</v>
      </c>
      <c r="G114" s="14">
        <v>0.85640121596640495</v>
      </c>
      <c r="H114" s="22">
        <f t="shared" si="27"/>
        <v>7</v>
      </c>
      <c r="J114" s="22" t="str">
        <f t="shared" si="28"/>
        <v/>
      </c>
      <c r="K114" s="108" t="str">
        <f t="shared" si="29"/>
        <v/>
      </c>
      <c r="L114" s="108" t="str">
        <f t="shared" si="30"/>
        <v/>
      </c>
      <c r="M114" s="108" t="str">
        <f t="shared" si="31"/>
        <v/>
      </c>
      <c r="N114" s="108" t="str">
        <f t="shared" si="32"/>
        <v/>
      </c>
      <c r="O114" s="113" t="str">
        <f t="shared" si="33"/>
        <v/>
      </c>
      <c r="P114" s="108" t="str">
        <f t="shared" si="26"/>
        <v/>
      </c>
      <c r="Q114" s="108" t="str">
        <f t="shared" si="23"/>
        <v/>
      </c>
      <c r="T114" s="108" t="str">
        <f t="shared" si="24"/>
        <v/>
      </c>
      <c r="U114" s="108" t="str">
        <f t="shared" si="25"/>
        <v/>
      </c>
    </row>
    <row r="115" spans="1:21" x14ac:dyDescent="0.25">
      <c r="A115" s="12">
        <v>40930</v>
      </c>
      <c r="B115" s="14">
        <v>1.36422396927278</v>
      </c>
      <c r="C115" s="14">
        <v>0.73301746818967195</v>
      </c>
      <c r="D115" s="14">
        <v>9.0728160538497598</v>
      </c>
      <c r="E115" s="14">
        <v>5.6956011021800803</v>
      </c>
      <c r="F115" s="14">
        <v>7.7700755430105497</v>
      </c>
      <c r="G115" s="14">
        <v>0.85641277161279605</v>
      </c>
      <c r="H115" s="22">
        <f t="shared" si="27"/>
        <v>1</v>
      </c>
      <c r="J115" s="22" t="str">
        <f t="shared" si="28"/>
        <v/>
      </c>
      <c r="K115" s="108" t="str">
        <f t="shared" si="29"/>
        <v/>
      </c>
      <c r="L115" s="108" t="str">
        <f t="shared" si="30"/>
        <v/>
      </c>
      <c r="M115" s="108" t="str">
        <f t="shared" si="31"/>
        <v/>
      </c>
      <c r="N115" s="108" t="str">
        <f t="shared" si="32"/>
        <v/>
      </c>
      <c r="O115" s="113" t="str">
        <f t="shared" si="33"/>
        <v/>
      </c>
      <c r="P115" s="108" t="str">
        <f t="shared" si="26"/>
        <v/>
      </c>
      <c r="Q115" s="108" t="str">
        <f t="shared" si="23"/>
        <v/>
      </c>
      <c r="T115" s="108" t="str">
        <f t="shared" si="24"/>
        <v/>
      </c>
      <c r="U115" s="108" t="str">
        <f t="shared" si="25"/>
        <v/>
      </c>
    </row>
    <row r="116" spans="1:21" x14ac:dyDescent="0.25">
      <c r="A116" s="12">
        <v>40931</v>
      </c>
      <c r="B116" s="14">
        <v>1.3641819907449799</v>
      </c>
      <c r="C116" s="14">
        <v>0.73304002455999395</v>
      </c>
      <c r="D116" s="14">
        <v>9.0730557847438291</v>
      </c>
      <c r="E116" s="14">
        <v>5.6960044950942201</v>
      </c>
      <c r="F116" s="14">
        <v>7.77038675140997</v>
      </c>
      <c r="G116" s="14">
        <v>0.85642444351281699</v>
      </c>
      <c r="H116" s="22">
        <f t="shared" si="27"/>
        <v>2</v>
      </c>
      <c r="J116" s="22">
        <f t="shared" si="28"/>
        <v>1.3641819907449799</v>
      </c>
      <c r="K116" s="108">
        <f t="shared" si="29"/>
        <v>0.73304002455999395</v>
      </c>
      <c r="L116" s="108">
        <f t="shared" si="30"/>
        <v>9.0730557847438291</v>
      </c>
      <c r="M116" s="108">
        <f t="shared" si="31"/>
        <v>5.7529645400451628</v>
      </c>
      <c r="N116" s="108">
        <f t="shared" si="32"/>
        <v>0.85642444351281699</v>
      </c>
      <c r="O116" s="113">
        <f t="shared" si="33"/>
        <v>7.77038675140997</v>
      </c>
      <c r="P116" s="108">
        <f t="shared" si="26"/>
        <v>0.11131861458388648</v>
      </c>
      <c r="Q116" s="108">
        <f t="shared" si="23"/>
        <v>8.9832235492513153</v>
      </c>
      <c r="T116" s="108">
        <f t="shared" si="24"/>
        <v>9.0730557847438185</v>
      </c>
      <c r="U116" s="108">
        <f t="shared" si="25"/>
        <v>0.74037042480559445</v>
      </c>
    </row>
    <row r="117" spans="1:21" x14ac:dyDescent="0.25">
      <c r="A117" s="12">
        <v>40932</v>
      </c>
      <c r="B117" s="14">
        <v>1.36414002351344</v>
      </c>
      <c r="C117" s="14">
        <v>0.73306257624816795</v>
      </c>
      <c r="D117" s="14">
        <v>9.0732942574509305</v>
      </c>
      <c r="E117" s="14">
        <v>5.6964079182056198</v>
      </c>
      <c r="F117" s="14">
        <v>7.7706980314831702</v>
      </c>
      <c r="G117" s="14">
        <v>0.85643624145683594</v>
      </c>
      <c r="H117" s="22">
        <f t="shared" si="27"/>
        <v>3</v>
      </c>
      <c r="J117" s="22">
        <f t="shared" si="28"/>
        <v>1.36414002351344</v>
      </c>
      <c r="K117" s="108">
        <f t="shared" si="29"/>
        <v>0.73306257624816795</v>
      </c>
      <c r="L117" s="108">
        <f t="shared" si="30"/>
        <v>9.0732942574509305</v>
      </c>
      <c r="M117" s="108">
        <f t="shared" si="31"/>
        <v>5.753371997387676</v>
      </c>
      <c r="N117" s="108">
        <f t="shared" si="32"/>
        <v>0.85643624145683594</v>
      </c>
      <c r="O117" s="113">
        <f t="shared" si="33"/>
        <v>7.7706980314831702</v>
      </c>
      <c r="P117" s="108">
        <f t="shared" si="26"/>
        <v>0.11131568880515415</v>
      </c>
      <c r="Q117" s="108">
        <f t="shared" si="23"/>
        <v>8.9834596608425059</v>
      </c>
      <c r="T117" s="108">
        <f t="shared" si="24"/>
        <v>9.0732942574509323</v>
      </c>
      <c r="U117" s="108">
        <f t="shared" si="25"/>
        <v>0.74039320201064962</v>
      </c>
    </row>
    <row r="118" spans="1:21" x14ac:dyDescent="0.25">
      <c r="A118" s="12">
        <v>40933</v>
      </c>
      <c r="B118" s="14">
        <v>1.3640980627452499</v>
      </c>
      <c r="C118" s="14">
        <v>0.73308512585048402</v>
      </c>
      <c r="D118" s="14">
        <v>9.0735313756743103</v>
      </c>
      <c r="E118" s="14">
        <v>5.6968113978930601</v>
      </c>
      <c r="F118" s="14">
        <v>7.7710093916909599</v>
      </c>
      <c r="G118" s="14">
        <v>0.85644817546172303</v>
      </c>
      <c r="H118" s="22">
        <f t="shared" si="27"/>
        <v>4</v>
      </c>
      <c r="J118" s="22">
        <f t="shared" si="28"/>
        <v>1.3640980627452499</v>
      </c>
      <c r="K118" s="108">
        <f t="shared" si="29"/>
        <v>0.73308512585048402</v>
      </c>
      <c r="L118" s="108">
        <f t="shared" si="30"/>
        <v>9.0735313756743103</v>
      </c>
      <c r="M118" s="108">
        <f t="shared" si="31"/>
        <v>5.7537795118719908</v>
      </c>
      <c r="N118" s="108">
        <f t="shared" si="32"/>
        <v>0.85644817546172303</v>
      </c>
      <c r="O118" s="113">
        <f t="shared" si="33"/>
        <v>7.7710093916909599</v>
      </c>
      <c r="P118" s="108">
        <f t="shared" si="26"/>
        <v>0.11131277979682312</v>
      </c>
      <c r="Q118" s="108">
        <f t="shared" si="23"/>
        <v>8.9836944313607034</v>
      </c>
      <c r="T118" s="108">
        <f t="shared" si="24"/>
        <v>9.0735313756743086</v>
      </c>
      <c r="U118" s="108">
        <f t="shared" si="25"/>
        <v>0.74041597710898877</v>
      </c>
    </row>
    <row r="119" spans="1:21" x14ac:dyDescent="0.25">
      <c r="A119" s="12">
        <v>40934</v>
      </c>
      <c r="B119" s="14">
        <v>1.36405610344734</v>
      </c>
      <c r="C119" s="14">
        <v>0.73310767604993099</v>
      </c>
      <c r="D119" s="14">
        <v>9.0737670408855493</v>
      </c>
      <c r="E119" s="14">
        <v>5.6972149614958303</v>
      </c>
      <c r="F119" s="14">
        <v>7.7713208408798602</v>
      </c>
      <c r="G119" s="14">
        <v>0.85646025579706997</v>
      </c>
      <c r="H119" s="22">
        <f t="shared" si="27"/>
        <v>5</v>
      </c>
      <c r="J119" s="22">
        <f t="shared" si="28"/>
        <v>1.36405610344734</v>
      </c>
      <c r="K119" s="108">
        <f t="shared" si="29"/>
        <v>0.73310767604993099</v>
      </c>
      <c r="L119" s="108">
        <f t="shared" si="30"/>
        <v>9.0737670408855493</v>
      </c>
      <c r="M119" s="108">
        <f t="shared" si="31"/>
        <v>5.754187111110789</v>
      </c>
      <c r="N119" s="108">
        <f t="shared" si="32"/>
        <v>0.85646025579706997</v>
      </c>
      <c r="O119" s="113">
        <f t="shared" si="33"/>
        <v>7.7713208408798602</v>
      </c>
      <c r="P119" s="108">
        <f t="shared" si="26"/>
        <v>0.11130988876494559</v>
      </c>
      <c r="Q119" s="108">
        <f t="shared" si="23"/>
        <v>8.9839277632530194</v>
      </c>
      <c r="T119" s="108">
        <f t="shared" si="24"/>
        <v>9.0737670408855493</v>
      </c>
      <c r="U119" s="108">
        <f t="shared" si="25"/>
        <v>0.74043875281043037</v>
      </c>
    </row>
    <row r="120" spans="1:21" x14ac:dyDescent="0.25">
      <c r="A120" s="12">
        <v>40935</v>
      </c>
      <c r="B120" s="14">
        <v>1.3640141405556601</v>
      </c>
      <c r="C120" s="14">
        <v>0.73313022956831397</v>
      </c>
      <c r="D120" s="14">
        <v>9.0740011522504904</v>
      </c>
      <c r="E120" s="14">
        <v>5.6976186367591497</v>
      </c>
      <c r="F120" s="14">
        <v>7.7716323880329696</v>
      </c>
      <c r="G120" s="14">
        <v>0.85647249296474803</v>
      </c>
      <c r="H120" s="22">
        <f t="shared" si="27"/>
        <v>6</v>
      </c>
      <c r="J120" s="22">
        <f t="shared" si="28"/>
        <v>1.3640141405556601</v>
      </c>
      <c r="K120" s="108">
        <f t="shared" si="29"/>
        <v>0.73313022956831397</v>
      </c>
      <c r="L120" s="108">
        <f t="shared" si="30"/>
        <v>9.0740011522504904</v>
      </c>
      <c r="M120" s="108">
        <f t="shared" si="31"/>
        <v>5.754594823126741</v>
      </c>
      <c r="N120" s="108">
        <f t="shared" si="32"/>
        <v>0.85647249296474803</v>
      </c>
      <c r="O120" s="113">
        <f t="shared" si="33"/>
        <v>7.7716323880329696</v>
      </c>
      <c r="P120" s="108">
        <f t="shared" si="26"/>
        <v>0.11130701694362301</v>
      </c>
      <c r="Q120" s="108">
        <f t="shared" si="23"/>
        <v>8.9841595566836538</v>
      </c>
      <c r="T120" s="108">
        <f t="shared" si="24"/>
        <v>9.0740011522504851</v>
      </c>
      <c r="U120" s="108">
        <f t="shared" si="25"/>
        <v>0.74046153186399633</v>
      </c>
    </row>
    <row r="121" spans="1:21" x14ac:dyDescent="0.25">
      <c r="A121" s="12">
        <v>40936</v>
      </c>
      <c r="B121" s="14">
        <v>1.3639721688230999</v>
      </c>
      <c r="C121" s="14">
        <v>0.73315278922652105</v>
      </c>
      <c r="D121" s="14">
        <v>9.0742336063831708</v>
      </c>
      <c r="E121" s="14">
        <v>5.6980224523255103</v>
      </c>
      <c r="F121" s="14">
        <v>7.7719440423011203</v>
      </c>
      <c r="G121" s="14">
        <v>0.85648489772558101</v>
      </c>
      <c r="H121" s="22">
        <f t="shared" si="27"/>
        <v>7</v>
      </c>
      <c r="J121" s="22" t="str">
        <f t="shared" si="28"/>
        <v/>
      </c>
      <c r="K121" s="108" t="str">
        <f t="shared" si="29"/>
        <v/>
      </c>
      <c r="L121" s="108" t="str">
        <f t="shared" si="30"/>
        <v/>
      </c>
      <c r="M121" s="108" t="str">
        <f t="shared" si="31"/>
        <v/>
      </c>
      <c r="N121" s="108" t="str">
        <f t="shared" si="32"/>
        <v/>
      </c>
      <c r="O121" s="113" t="str">
        <f t="shared" si="33"/>
        <v/>
      </c>
      <c r="P121" s="108" t="str">
        <f t="shared" si="26"/>
        <v/>
      </c>
      <c r="Q121" s="108" t="str">
        <f t="shared" si="23"/>
        <v/>
      </c>
      <c r="T121" s="108" t="str">
        <f t="shared" si="24"/>
        <v/>
      </c>
      <c r="U121" s="108" t="str">
        <f t="shared" si="25"/>
        <v/>
      </c>
    </row>
    <row r="122" spans="1:21" x14ac:dyDescent="0.25">
      <c r="A122" s="12">
        <v>40937</v>
      </c>
      <c r="B122" s="14">
        <v>1.3639301829472099</v>
      </c>
      <c r="C122" s="14">
        <v>0.73317535787585597</v>
      </c>
      <c r="D122" s="14">
        <v>9.0744642977064007</v>
      </c>
      <c r="E122" s="14">
        <v>5.6984264372928202</v>
      </c>
      <c r="F122" s="14">
        <v>7.772255813128</v>
      </c>
      <c r="G122" s="14">
        <v>0.85649748107912704</v>
      </c>
      <c r="H122" s="22">
        <f t="shared" si="27"/>
        <v>1</v>
      </c>
      <c r="J122" s="22" t="str">
        <f t="shared" si="28"/>
        <v/>
      </c>
      <c r="K122" s="108" t="str">
        <f t="shared" si="29"/>
        <v/>
      </c>
      <c r="L122" s="108" t="str">
        <f t="shared" si="30"/>
        <v/>
      </c>
      <c r="M122" s="108" t="str">
        <f t="shared" si="31"/>
        <v/>
      </c>
      <c r="N122" s="108" t="str">
        <f t="shared" si="32"/>
        <v/>
      </c>
      <c r="O122" s="113" t="str">
        <f t="shared" si="33"/>
        <v/>
      </c>
      <c r="P122" s="108" t="str">
        <f t="shared" si="26"/>
        <v/>
      </c>
      <c r="Q122" s="108" t="str">
        <f t="shared" si="23"/>
        <v/>
      </c>
      <c r="T122" s="108" t="str">
        <f t="shared" si="24"/>
        <v/>
      </c>
      <c r="U122" s="108" t="str">
        <f t="shared" si="25"/>
        <v/>
      </c>
    </row>
    <row r="123" spans="1:21" x14ac:dyDescent="0.25">
      <c r="A123" s="12">
        <v>40938</v>
      </c>
      <c r="B123" s="14">
        <v>1.3638881774504401</v>
      </c>
      <c r="C123" s="14">
        <v>0.73319793846247305</v>
      </c>
      <c r="D123" s="14">
        <v>9.0746931181102894</v>
      </c>
      <c r="E123" s="14">
        <v>5.6988306216221503</v>
      </c>
      <c r="F123" s="14">
        <v>7.7725677101229804</v>
      </c>
      <c r="G123" s="14">
        <v>0.85651025428191396</v>
      </c>
      <c r="H123" s="22">
        <f t="shared" si="27"/>
        <v>2</v>
      </c>
      <c r="J123" s="22">
        <f t="shared" si="28"/>
        <v>1.3638881774504401</v>
      </c>
      <c r="K123" s="108">
        <f t="shared" si="29"/>
        <v>0.73319793846247305</v>
      </c>
      <c r="L123" s="108">
        <f t="shared" si="30"/>
        <v>9.0746931181102894</v>
      </c>
      <c r="M123" s="108">
        <f t="shared" si="31"/>
        <v>5.755818927838372</v>
      </c>
      <c r="N123" s="108">
        <f t="shared" si="32"/>
        <v>0.85651025428191396</v>
      </c>
      <c r="O123" s="113">
        <f t="shared" si="33"/>
        <v>7.7725677101229804</v>
      </c>
      <c r="P123" s="108">
        <f t="shared" si="26"/>
        <v>0.11129852953201816</v>
      </c>
      <c r="Q123" s="108">
        <f t="shared" si="23"/>
        <v>8.9848446713963259</v>
      </c>
      <c r="T123" s="108">
        <f t="shared" si="24"/>
        <v>9.0746931181102912</v>
      </c>
      <c r="U123" s="108">
        <f t="shared" si="25"/>
        <v>0.74052991784709732</v>
      </c>
    </row>
    <row r="124" spans="1:21" x14ac:dyDescent="0.25">
      <c r="A124" s="12">
        <v>40939</v>
      </c>
      <c r="B124" s="14">
        <v>1.3638461477357</v>
      </c>
      <c r="C124" s="14">
        <v>0.73322053345990101</v>
      </c>
      <c r="D124" s="14">
        <v>9.0749199773297704</v>
      </c>
      <c r="E124" s="14">
        <v>5.6992350305789401</v>
      </c>
      <c r="F124" s="14">
        <v>7.7728797414954398</v>
      </c>
      <c r="G124" s="14">
        <v>0.85652322675164305</v>
      </c>
      <c r="H124" s="22">
        <f t="shared" si="27"/>
        <v>3</v>
      </c>
      <c r="J124" s="22">
        <f t="shared" si="28"/>
        <v>1.3638461477357</v>
      </c>
      <c r="K124" s="108">
        <f t="shared" si="29"/>
        <v>0.73322053345990101</v>
      </c>
      <c r="L124" s="108">
        <f t="shared" si="30"/>
        <v>9.0749199773297704</v>
      </c>
      <c r="M124" s="108">
        <f t="shared" si="31"/>
        <v>5.75622738088473</v>
      </c>
      <c r="N124" s="108">
        <f t="shared" si="32"/>
        <v>0.85652322675164305</v>
      </c>
      <c r="O124" s="113">
        <f t="shared" si="33"/>
        <v>7.7728797414954398</v>
      </c>
      <c r="P124" s="108">
        <f t="shared" si="26"/>
        <v>0.11129574723778282</v>
      </c>
      <c r="Q124" s="108">
        <f t="shared" si="23"/>
        <v>8.985069284484922</v>
      </c>
      <c r="T124" s="108">
        <f t="shared" si="24"/>
        <v>9.0749199773297669</v>
      </c>
      <c r="U124" s="108">
        <f t="shared" si="25"/>
        <v>0.74055273879449957</v>
      </c>
    </row>
    <row r="125" spans="1:21" x14ac:dyDescent="0.25">
      <c r="A125" s="12">
        <v>40940</v>
      </c>
      <c r="B125" s="14">
        <v>1.3638040928767099</v>
      </c>
      <c r="C125" s="14">
        <v>0.73324314336868601</v>
      </c>
      <c r="D125" s="14">
        <v>9.0751448647392792</v>
      </c>
      <c r="E125" s="14">
        <v>5.6996396693799003</v>
      </c>
      <c r="F125" s="14">
        <v>7.7731919090227803</v>
      </c>
      <c r="G125" s="14">
        <v>0.85653639968050199</v>
      </c>
      <c r="H125" s="22">
        <f t="shared" si="27"/>
        <v>4</v>
      </c>
      <c r="J125" s="22">
        <f t="shared" si="28"/>
        <v>1.3638040928767099</v>
      </c>
      <c r="K125" s="108">
        <f t="shared" si="29"/>
        <v>0.73324314336868601</v>
      </c>
      <c r="L125" s="108">
        <f t="shared" si="30"/>
        <v>9.0751448647392792</v>
      </c>
      <c r="M125" s="108">
        <f t="shared" si="31"/>
        <v>5.7566360660736997</v>
      </c>
      <c r="N125" s="108">
        <f t="shared" si="32"/>
        <v>0.85653639968050199</v>
      </c>
      <c r="O125" s="113">
        <f t="shared" si="33"/>
        <v>7.7731919090227803</v>
      </c>
      <c r="P125" s="108">
        <f t="shared" si="26"/>
        <v>0.11129298926392581</v>
      </c>
      <c r="Q125" s="108">
        <f t="shared" si="23"/>
        <v>8.9852919452864146</v>
      </c>
      <c r="T125" s="108">
        <f t="shared" si="24"/>
        <v>9.0751448647392809</v>
      </c>
      <c r="U125" s="108">
        <f t="shared" si="25"/>
        <v>0.7405755748023729</v>
      </c>
    </row>
    <row r="126" spans="1:21" x14ac:dyDescent="0.25">
      <c r="A126" s="12">
        <v>40941</v>
      </c>
      <c r="B126" s="14">
        <v>1.36376201292655</v>
      </c>
      <c r="C126" s="14">
        <v>0.73326576816292299</v>
      </c>
      <c r="D126" s="14">
        <v>9.0753677901033001</v>
      </c>
      <c r="E126" s="14">
        <v>5.7000445379990996</v>
      </c>
      <c r="F126" s="14">
        <v>7.7735042129126404</v>
      </c>
      <c r="G126" s="14">
        <v>0.85654977216346595</v>
      </c>
      <c r="H126" s="22">
        <f t="shared" si="27"/>
        <v>5</v>
      </c>
      <c r="J126" s="22">
        <f t="shared" si="28"/>
        <v>1.36376201292655</v>
      </c>
      <c r="K126" s="108">
        <f t="shared" si="29"/>
        <v>0.73326576816292299</v>
      </c>
      <c r="L126" s="108">
        <f t="shared" si="30"/>
        <v>9.0753677901033001</v>
      </c>
      <c r="M126" s="108">
        <f t="shared" si="31"/>
        <v>5.7570449833790907</v>
      </c>
      <c r="N126" s="108">
        <f t="shared" si="32"/>
        <v>0.85654977216346595</v>
      </c>
      <c r="O126" s="113">
        <f t="shared" si="33"/>
        <v>7.7735042129126404</v>
      </c>
      <c r="P126" s="108">
        <f t="shared" si="26"/>
        <v>0.11129025548710061</v>
      </c>
      <c r="Q126" s="108">
        <f t="shared" si="23"/>
        <v>8.9855126634686151</v>
      </c>
      <c r="T126" s="108">
        <f t="shared" si="24"/>
        <v>9.0753677901033019</v>
      </c>
      <c r="U126" s="108">
        <f t="shared" si="25"/>
        <v>0.74059842584455149</v>
      </c>
    </row>
    <row r="127" spans="1:21" x14ac:dyDescent="0.25">
      <c r="A127" s="12">
        <v>40942</v>
      </c>
      <c r="B127" s="14">
        <v>1.3637199079031701</v>
      </c>
      <c r="C127" s="14">
        <v>0.73328840783558202</v>
      </c>
      <c r="D127" s="14">
        <v>9.0755887632380006</v>
      </c>
      <c r="E127" s="14">
        <v>5.7004496365253701</v>
      </c>
      <c r="F127" s="14">
        <v>7.7738166533290203</v>
      </c>
      <c r="G127" s="14">
        <v>0.85656334328611305</v>
      </c>
      <c r="H127" s="22">
        <f t="shared" si="27"/>
        <v>6</v>
      </c>
      <c r="J127" s="22">
        <f t="shared" si="28"/>
        <v>1.3637199079031701</v>
      </c>
      <c r="K127" s="108">
        <f t="shared" si="29"/>
        <v>0.73328840783558202</v>
      </c>
      <c r="L127" s="108">
        <f t="shared" si="30"/>
        <v>9.0755887632380006</v>
      </c>
      <c r="M127" s="108">
        <f t="shared" si="31"/>
        <v>5.7574541328906239</v>
      </c>
      <c r="N127" s="108">
        <f t="shared" si="32"/>
        <v>0.85656334328611305</v>
      </c>
      <c r="O127" s="113">
        <f t="shared" si="33"/>
        <v>7.7738166533290203</v>
      </c>
      <c r="P127" s="108">
        <f t="shared" si="26"/>
        <v>0.11128754578338242</v>
      </c>
      <c r="Q127" s="108">
        <f t="shared" si="23"/>
        <v>8.9857314487504958</v>
      </c>
      <c r="T127" s="108">
        <f t="shared" si="24"/>
        <v>9.0755887632379988</v>
      </c>
      <c r="U127" s="108">
        <f t="shared" si="25"/>
        <v>0.74062129191393788</v>
      </c>
    </row>
    <row r="128" spans="1:21" x14ac:dyDescent="0.25">
      <c r="A128" s="12">
        <v>40943</v>
      </c>
      <c r="B128" s="14">
        <v>1.3636777778464699</v>
      </c>
      <c r="C128" s="14">
        <v>0.73331106236782995</v>
      </c>
      <c r="D128" s="14">
        <v>9.0758077942742403</v>
      </c>
      <c r="E128" s="14">
        <v>5.7008549650012998</v>
      </c>
      <c r="F128" s="14">
        <v>7.7741292304980103</v>
      </c>
      <c r="G128" s="14">
        <v>0.85657711211145005</v>
      </c>
      <c r="H128" s="22">
        <f t="shared" si="27"/>
        <v>7</v>
      </c>
      <c r="J128" s="22" t="str">
        <f t="shared" si="28"/>
        <v/>
      </c>
      <c r="K128" s="108" t="str">
        <f t="shared" si="29"/>
        <v/>
      </c>
      <c r="L128" s="108" t="str">
        <f t="shared" si="30"/>
        <v/>
      </c>
      <c r="M128" s="108" t="str">
        <f t="shared" si="31"/>
        <v/>
      </c>
      <c r="N128" s="108" t="str">
        <f t="shared" si="32"/>
        <v/>
      </c>
      <c r="O128" s="113" t="str">
        <f t="shared" si="33"/>
        <v/>
      </c>
      <c r="P128" s="108" t="str">
        <f t="shared" si="26"/>
        <v/>
      </c>
      <c r="Q128" s="108" t="str">
        <f t="shared" si="23"/>
        <v/>
      </c>
      <c r="T128" s="108" t="str">
        <f t="shared" si="24"/>
        <v/>
      </c>
      <c r="U128" s="108" t="str">
        <f t="shared" si="25"/>
        <v/>
      </c>
    </row>
    <row r="129" spans="1:21" x14ac:dyDescent="0.25">
      <c r="A129" s="12">
        <v>40944</v>
      </c>
      <c r="B129" s="14">
        <v>1.36363562278545</v>
      </c>
      <c r="C129" s="14">
        <v>0.73333373174671002</v>
      </c>
      <c r="D129" s="14">
        <v>9.0760248934964203</v>
      </c>
      <c r="E129" s="14">
        <v>5.70126052346804</v>
      </c>
      <c r="F129" s="14">
        <v>7.7744419445814197</v>
      </c>
      <c r="G129" s="14">
        <v>0.85659107768119203</v>
      </c>
      <c r="H129" s="22">
        <f t="shared" si="27"/>
        <v>1</v>
      </c>
      <c r="J129" s="22" t="str">
        <f t="shared" si="28"/>
        <v/>
      </c>
      <c r="K129" s="108" t="str">
        <f t="shared" si="29"/>
        <v/>
      </c>
      <c r="L129" s="108" t="str">
        <f t="shared" si="30"/>
        <v/>
      </c>
      <c r="M129" s="108" t="str">
        <f t="shared" si="31"/>
        <v/>
      </c>
      <c r="N129" s="108" t="str">
        <f t="shared" si="32"/>
        <v/>
      </c>
      <c r="O129" s="113" t="str">
        <f t="shared" si="33"/>
        <v/>
      </c>
      <c r="P129" s="108" t="str">
        <f t="shared" si="26"/>
        <v/>
      </c>
      <c r="Q129" s="108" t="str">
        <f t="shared" si="23"/>
        <v/>
      </c>
      <c r="T129" s="108" t="str">
        <f t="shared" si="24"/>
        <v/>
      </c>
      <c r="U129" s="108" t="str">
        <f t="shared" si="25"/>
        <v/>
      </c>
    </row>
    <row r="130" spans="1:21" x14ac:dyDescent="0.25">
      <c r="A130" s="12">
        <v>40945</v>
      </c>
      <c r="B130" s="14">
        <v>1.3635934427525001</v>
      </c>
      <c r="C130" s="14">
        <v>0.73335641595740897</v>
      </c>
      <c r="D130" s="14">
        <v>9.0762400714164606</v>
      </c>
      <c r="E130" s="14">
        <v>5.7016663120059397</v>
      </c>
      <c r="F130" s="14">
        <v>7.7747547958141396</v>
      </c>
      <c r="G130" s="14">
        <v>0.85660523902391605</v>
      </c>
      <c r="H130" s="22">
        <f t="shared" ref="H130:H161" si="34">WEEKDAY(A130)</f>
        <v>2</v>
      </c>
      <c r="J130" s="22">
        <f t="shared" ref="J130:J161" si="35">IF(H130=7,"",IF(H130=1,"",IF(I130=1,"",B130)))</f>
        <v>1.3635934427525001</v>
      </c>
      <c r="K130" s="108">
        <f t="shared" si="29"/>
        <v>0.73335641595740897</v>
      </c>
      <c r="L130" s="108">
        <f t="shared" si="30"/>
        <v>9.0762400714164606</v>
      </c>
      <c r="M130" s="108">
        <f t="shared" si="31"/>
        <v>5.7586829751259989</v>
      </c>
      <c r="N130" s="108">
        <f t="shared" si="32"/>
        <v>0.85660523902391605</v>
      </c>
      <c r="O130" s="113">
        <f t="shared" si="33"/>
        <v>7.7747547958141396</v>
      </c>
      <c r="P130" s="108">
        <f t="shared" si="26"/>
        <v>0.11127955982354011</v>
      </c>
      <c r="Q130" s="108">
        <f t="shared" si="23"/>
        <v>8.9863763083331296</v>
      </c>
      <c r="T130" s="108">
        <f t="shared" si="24"/>
        <v>9.0762400714164571</v>
      </c>
      <c r="U130" s="108">
        <f t="shared" si="25"/>
        <v>0.74068998011698373</v>
      </c>
    </row>
    <row r="131" spans="1:21" x14ac:dyDescent="0.25">
      <c r="A131" s="12">
        <v>40946</v>
      </c>
      <c r="B131" s="14">
        <v>1.3635512377969199</v>
      </c>
      <c r="C131" s="14">
        <v>0.73337911497604902</v>
      </c>
      <c r="D131" s="14">
        <v>9.0764533387146393</v>
      </c>
      <c r="E131" s="14">
        <v>5.7020723305962697</v>
      </c>
      <c r="F131" s="14">
        <v>7.7750677843920997</v>
      </c>
      <c r="G131" s="14">
        <v>0.856619595148293</v>
      </c>
      <c r="H131" s="22">
        <f t="shared" si="34"/>
        <v>3</v>
      </c>
      <c r="J131" s="22">
        <f t="shared" si="35"/>
        <v>1.3635512377969199</v>
      </c>
      <c r="K131" s="108">
        <f t="shared" si="29"/>
        <v>0.73337911497604902</v>
      </c>
      <c r="L131" s="108">
        <f t="shared" si="30"/>
        <v>9.0764533387146393</v>
      </c>
      <c r="M131" s="108">
        <f t="shared" si="31"/>
        <v>5.759093053902232</v>
      </c>
      <c r="N131" s="108">
        <f t="shared" si="32"/>
        <v>0.856619595148293</v>
      </c>
      <c r="O131" s="113">
        <f t="shared" si="33"/>
        <v>7.7750677843920997</v>
      </c>
      <c r="P131" s="108">
        <f t="shared" si="26"/>
        <v>0.11127694511378726</v>
      </c>
      <c r="Q131" s="108">
        <f t="shared" ref="Q131:Q188" si="36">IF(H131=7,"",IF(H131=1,"",IF(I131=1,"",1/P131)))</f>
        <v>8.9865874640738994</v>
      </c>
      <c r="T131" s="108">
        <f t="shared" ref="T131:T188" si="37">IF(H131=7,"",IF(H131=1,"",IF(I131=1,"",O131/N131)))</f>
        <v>9.0764533387146304</v>
      </c>
      <c r="U131" s="108">
        <f t="shared" ref="U131:U188" si="38">IF(H131=7,"",IF(H131=1,"",IF(I131=1,"",M131/O131)))</f>
        <v>0.74071290612580964</v>
      </c>
    </row>
    <row r="132" spans="1:21" x14ac:dyDescent="0.25">
      <c r="A132" s="12">
        <v>40947</v>
      </c>
      <c r="B132" s="14">
        <v>1.3635090079225201</v>
      </c>
      <c r="C132" s="14">
        <v>0.73340182880318905</v>
      </c>
      <c r="D132" s="14">
        <v>9.0766647063512007</v>
      </c>
      <c r="E132" s="14">
        <v>5.70247857943244</v>
      </c>
      <c r="F132" s="14">
        <v>7.7753809105413696</v>
      </c>
      <c r="G132" s="14">
        <v>0.856634145040162</v>
      </c>
      <c r="H132" s="22">
        <f t="shared" si="34"/>
        <v>4</v>
      </c>
      <c r="J132" s="22">
        <f t="shared" si="35"/>
        <v>1.3635090079225201</v>
      </c>
      <c r="K132" s="108">
        <f t="shared" si="29"/>
        <v>0.73340182880318905</v>
      </c>
      <c r="L132" s="108">
        <f t="shared" si="30"/>
        <v>9.0766647063512007</v>
      </c>
      <c r="M132" s="108">
        <f t="shared" si="31"/>
        <v>5.759503365226764</v>
      </c>
      <c r="N132" s="108">
        <f t="shared" si="32"/>
        <v>0.856634145040162</v>
      </c>
      <c r="O132" s="113">
        <f t="shared" si="33"/>
        <v>7.7753809105413696</v>
      </c>
      <c r="P132" s="108">
        <f t="shared" si="26"/>
        <v>0.1112743538155898</v>
      </c>
      <c r="Q132" s="108">
        <f t="shared" si="36"/>
        <v>8.9867967389615853</v>
      </c>
      <c r="T132" s="108">
        <f t="shared" si="37"/>
        <v>9.0766647063511954</v>
      </c>
      <c r="U132" s="108">
        <f t="shared" si="38"/>
        <v>0.74073584709122009</v>
      </c>
    </row>
    <row r="133" spans="1:21" x14ac:dyDescent="0.25">
      <c r="A133" s="12">
        <v>40948</v>
      </c>
      <c r="B133" s="14">
        <v>1.36346675318579</v>
      </c>
      <c r="C133" s="14">
        <v>0.73342455741107104</v>
      </c>
      <c r="D133" s="14">
        <v>9.0768741853694195</v>
      </c>
      <c r="E133" s="14">
        <v>5.7028850584306099</v>
      </c>
      <c r="F133" s="14">
        <v>7.7756941744101598</v>
      </c>
      <c r="G133" s="14">
        <v>0.85664888766921798</v>
      </c>
      <c r="H133" s="22">
        <f t="shared" si="34"/>
        <v>5</v>
      </c>
      <c r="J133" s="22">
        <f t="shared" si="35"/>
        <v>1.36346675318579</v>
      </c>
      <c r="K133" s="108">
        <f t="shared" si="29"/>
        <v>0.73342455741107104</v>
      </c>
      <c r="L133" s="108">
        <f t="shared" si="30"/>
        <v>9.0768741853694195</v>
      </c>
      <c r="M133" s="108">
        <f t="shared" si="31"/>
        <v>5.7599139090149158</v>
      </c>
      <c r="N133" s="108">
        <f t="shared" si="32"/>
        <v>0.85664888766921798</v>
      </c>
      <c r="O133" s="113">
        <f t="shared" si="33"/>
        <v>7.7756941744101598</v>
      </c>
      <c r="P133" s="108">
        <f t="shared" si="26"/>
        <v>0.11127178579030772</v>
      </c>
      <c r="Q133" s="108">
        <f t="shared" si="36"/>
        <v>8.9870041439301183</v>
      </c>
      <c r="T133" s="108">
        <f t="shared" si="37"/>
        <v>9.0768741853694284</v>
      </c>
      <c r="U133" s="108">
        <f t="shared" si="38"/>
        <v>0.74075880298518104</v>
      </c>
    </row>
    <row r="134" spans="1:21" x14ac:dyDescent="0.25">
      <c r="A134" s="12">
        <v>40949</v>
      </c>
      <c r="B134" s="14">
        <v>1.3634244736251999</v>
      </c>
      <c r="C134" s="14">
        <v>0.73344730078161502</v>
      </c>
      <c r="D134" s="14">
        <v>9.0770817872054099</v>
      </c>
      <c r="E134" s="14">
        <v>5.7032917676686896</v>
      </c>
      <c r="F134" s="14">
        <v>7.7760075762646403</v>
      </c>
      <c r="G134" s="14">
        <v>0.85666382198134405</v>
      </c>
      <c r="H134" s="22">
        <f t="shared" si="34"/>
        <v>6</v>
      </c>
      <c r="J134" s="22">
        <f t="shared" si="35"/>
        <v>1.3634244736251999</v>
      </c>
      <c r="K134" s="108">
        <f t="shared" si="29"/>
        <v>0.73344730078161502</v>
      </c>
      <c r="L134" s="108">
        <f t="shared" si="30"/>
        <v>9.0770817872054099</v>
      </c>
      <c r="M134" s="108">
        <f t="shared" si="31"/>
        <v>5.7603246853453767</v>
      </c>
      <c r="N134" s="108">
        <f t="shared" si="32"/>
        <v>0.85666382198134405</v>
      </c>
      <c r="O134" s="113">
        <f t="shared" si="33"/>
        <v>7.7760075762646403</v>
      </c>
      <c r="P134" s="108">
        <f t="shared" ref="P134:P188" si="39">IF(H134=7,"",IF(H134=1,"",IF(I134=1,"",(1/L134)*1.01)))</f>
        <v>0.11126924089453995</v>
      </c>
      <c r="Q134" s="108">
        <f t="shared" si="36"/>
        <v>8.9872096903023859</v>
      </c>
      <c r="T134" s="108">
        <f t="shared" si="37"/>
        <v>9.0770817872054153</v>
      </c>
      <c r="U134" s="108">
        <f t="shared" si="38"/>
        <v>0.74078177378943133</v>
      </c>
    </row>
    <row r="135" spans="1:21" x14ac:dyDescent="0.25">
      <c r="A135" s="12">
        <v>40950</v>
      </c>
      <c r="B135" s="14">
        <v>1.36338216926239</v>
      </c>
      <c r="C135" s="14">
        <v>0.73347005890579797</v>
      </c>
      <c r="D135" s="14">
        <v>9.0772875234512806</v>
      </c>
      <c r="E135" s="14">
        <v>5.7036987072982299</v>
      </c>
      <c r="F135" s="14">
        <v>7.7763211163753603</v>
      </c>
      <c r="G135" s="14">
        <v>0.85667894690844004</v>
      </c>
      <c r="H135" s="22">
        <f t="shared" si="34"/>
        <v>7</v>
      </c>
      <c r="J135" s="22" t="str">
        <f t="shared" si="35"/>
        <v/>
      </c>
      <c r="K135" s="108" t="str">
        <f t="shared" si="29"/>
        <v/>
      </c>
      <c r="L135" s="108" t="str">
        <f t="shared" si="30"/>
        <v/>
      </c>
      <c r="M135" s="108" t="str">
        <f t="shared" si="31"/>
        <v/>
      </c>
      <c r="N135" s="108" t="str">
        <f t="shared" si="32"/>
        <v/>
      </c>
      <c r="O135" s="113" t="str">
        <f t="shared" si="33"/>
        <v/>
      </c>
      <c r="P135" s="108" t="str">
        <f t="shared" si="39"/>
        <v/>
      </c>
      <c r="Q135" s="108" t="str">
        <f t="shared" si="36"/>
        <v/>
      </c>
      <c r="T135" s="108" t="str">
        <f t="shared" si="37"/>
        <v/>
      </c>
      <c r="U135" s="108" t="str">
        <f t="shared" si="38"/>
        <v/>
      </c>
    </row>
    <row r="136" spans="1:21" x14ac:dyDescent="0.25">
      <c r="A136" s="12">
        <v>40951</v>
      </c>
      <c r="B136" s="14">
        <v>1.3633398401441801</v>
      </c>
      <c r="C136" s="14">
        <v>0.73349283176103997</v>
      </c>
      <c r="D136" s="14">
        <v>9.0774914058128608</v>
      </c>
      <c r="E136" s="14">
        <v>5.7041058772688098</v>
      </c>
      <c r="F136" s="14">
        <v>7.7766347948811401</v>
      </c>
      <c r="G136" s="14">
        <v>0.856694261357417</v>
      </c>
      <c r="H136" s="22">
        <f t="shared" si="34"/>
        <v>1</v>
      </c>
      <c r="J136" s="22" t="str">
        <f t="shared" si="35"/>
        <v/>
      </c>
      <c r="K136" s="108" t="str">
        <f t="shared" si="29"/>
        <v/>
      </c>
      <c r="L136" s="108" t="str">
        <f t="shared" si="30"/>
        <v/>
      </c>
      <c r="M136" s="108" t="str">
        <f t="shared" si="31"/>
        <v/>
      </c>
      <c r="N136" s="108" t="str">
        <f t="shared" si="32"/>
        <v/>
      </c>
      <c r="O136" s="113" t="str">
        <f t="shared" si="33"/>
        <v/>
      </c>
      <c r="P136" s="108" t="str">
        <f t="shared" si="39"/>
        <v/>
      </c>
      <c r="Q136" s="108" t="str">
        <f t="shared" si="36"/>
        <v/>
      </c>
      <c r="T136" s="108" t="str">
        <f t="shared" si="37"/>
        <v/>
      </c>
      <c r="U136" s="108" t="str">
        <f t="shared" si="38"/>
        <v/>
      </c>
    </row>
    <row r="137" spans="1:21" x14ac:dyDescent="0.25">
      <c r="A137" s="12">
        <v>40952</v>
      </c>
      <c r="B137" s="14">
        <v>1.36329748629424</v>
      </c>
      <c r="C137" s="14">
        <v>0.73351561933722298</v>
      </c>
      <c r="D137" s="14">
        <v>9.0776934463580101</v>
      </c>
      <c r="E137" s="14">
        <v>5.7045132777309799</v>
      </c>
      <c r="F137" s="14">
        <v>7.7769486120627702</v>
      </c>
      <c r="G137" s="14">
        <v>0.85670976421691103</v>
      </c>
      <c r="H137" s="22">
        <f t="shared" si="34"/>
        <v>2</v>
      </c>
      <c r="J137" s="22">
        <f t="shared" si="35"/>
        <v>1.36329748629424</v>
      </c>
      <c r="K137" s="108">
        <f t="shared" si="29"/>
        <v>0.73351561933722298</v>
      </c>
      <c r="L137" s="108">
        <f t="shared" si="30"/>
        <v>9.0776934463580101</v>
      </c>
      <c r="M137" s="108">
        <f t="shared" si="31"/>
        <v>5.7615584105082895</v>
      </c>
      <c r="N137" s="108">
        <f t="shared" si="32"/>
        <v>0.85670976421691103</v>
      </c>
      <c r="O137" s="113">
        <f t="shared" si="33"/>
        <v>7.7769486120627702</v>
      </c>
      <c r="P137" s="108">
        <f t="shared" si="39"/>
        <v>0.11126174352199722</v>
      </c>
      <c r="Q137" s="108">
        <f t="shared" si="36"/>
        <v>8.9878152934237736</v>
      </c>
      <c r="T137" s="108">
        <f t="shared" si="37"/>
        <v>9.0776934463580119</v>
      </c>
      <c r="U137" s="108">
        <f t="shared" si="38"/>
        <v>0.7408507755305952</v>
      </c>
    </row>
    <row r="138" spans="1:21" x14ac:dyDescent="0.25">
      <c r="A138" s="12">
        <v>40953</v>
      </c>
      <c r="B138" s="14">
        <v>1.3632551077544699</v>
      </c>
      <c r="C138" s="14">
        <v>0.73353842161440996</v>
      </c>
      <c r="D138" s="14">
        <v>9.0778936573616207</v>
      </c>
      <c r="E138" s="14">
        <v>5.7049209087287602</v>
      </c>
      <c r="F138" s="14">
        <v>7.77726256815978</v>
      </c>
      <c r="G138" s="14">
        <v>0.85672545435172498</v>
      </c>
      <c r="H138" s="22">
        <f t="shared" si="34"/>
        <v>3</v>
      </c>
      <c r="J138" s="22">
        <f t="shared" si="35"/>
        <v>1.3632551077544699</v>
      </c>
      <c r="K138" s="108">
        <f t="shared" si="29"/>
        <v>0.73353842161440996</v>
      </c>
      <c r="L138" s="108">
        <f t="shared" si="30"/>
        <v>9.0778936573616207</v>
      </c>
      <c r="M138" s="108">
        <f t="shared" si="31"/>
        <v>5.7619701178160483</v>
      </c>
      <c r="N138" s="108">
        <f t="shared" si="32"/>
        <v>0.85672545435172498</v>
      </c>
      <c r="O138" s="113">
        <f t="shared" si="33"/>
        <v>7.77726256815978</v>
      </c>
      <c r="P138" s="108">
        <f t="shared" si="39"/>
        <v>0.11125928966803343</v>
      </c>
      <c r="Q138" s="108">
        <f t="shared" si="36"/>
        <v>8.9880135221402178</v>
      </c>
      <c r="T138" s="108">
        <f t="shared" si="37"/>
        <v>9.0778936573616242</v>
      </c>
      <c r="U138" s="108">
        <f t="shared" si="38"/>
        <v>0.74087380583055451</v>
      </c>
    </row>
    <row r="139" spans="1:21" x14ac:dyDescent="0.25">
      <c r="A139" s="12">
        <v>40954</v>
      </c>
      <c r="B139" s="14">
        <v>1.3632127045720099</v>
      </c>
      <c r="C139" s="14">
        <v>0.733561238569853</v>
      </c>
      <c r="D139" s="14">
        <v>9.0780920512376504</v>
      </c>
      <c r="E139" s="14">
        <v>5.7053287702566102</v>
      </c>
      <c r="F139" s="14">
        <v>7.777576663374</v>
      </c>
      <c r="G139" s="14">
        <v>0.85674133060962399</v>
      </c>
      <c r="H139" s="22">
        <f t="shared" si="34"/>
        <v>4</v>
      </c>
      <c r="J139" s="22">
        <f t="shared" si="35"/>
        <v>1.3632127045720099</v>
      </c>
      <c r="K139" s="108">
        <f t="shared" si="29"/>
        <v>0.733561238569853</v>
      </c>
      <c r="L139" s="108">
        <f t="shared" si="30"/>
        <v>9.0780920512376504</v>
      </c>
      <c r="M139" s="108">
        <f t="shared" si="31"/>
        <v>5.7623820579591767</v>
      </c>
      <c r="N139" s="108">
        <f t="shared" si="32"/>
        <v>0.85674133060962399</v>
      </c>
      <c r="O139" s="113">
        <f t="shared" si="33"/>
        <v>7.777576663374</v>
      </c>
      <c r="P139" s="108">
        <f t="shared" si="39"/>
        <v>0.11125685819216857</v>
      </c>
      <c r="Q139" s="108">
        <f t="shared" si="36"/>
        <v>8.9882099517204459</v>
      </c>
      <c r="T139" s="108">
        <f t="shared" si="37"/>
        <v>9.0780920512376557</v>
      </c>
      <c r="U139" s="108">
        <f t="shared" si="38"/>
        <v>0.7408968509555508</v>
      </c>
    </row>
    <row r="140" spans="1:21" x14ac:dyDescent="0.25">
      <c r="A140" s="12">
        <v>40955</v>
      </c>
      <c r="B140" s="14">
        <v>1.36317027675894</v>
      </c>
      <c r="C140" s="14">
        <v>0.733584070199644</v>
      </c>
      <c r="D140" s="14">
        <v>9.0782886407665906</v>
      </c>
      <c r="E140" s="14">
        <v>5.7057368625238798</v>
      </c>
      <c r="F140" s="14">
        <v>7.7778908980003703</v>
      </c>
      <c r="G140" s="14">
        <v>0.85675739181427701</v>
      </c>
      <c r="H140" s="22">
        <f t="shared" si="34"/>
        <v>5</v>
      </c>
      <c r="J140" s="22">
        <f t="shared" si="35"/>
        <v>1.36317027675894</v>
      </c>
      <c r="K140" s="108">
        <f t="shared" si="29"/>
        <v>0.733584070199644</v>
      </c>
      <c r="L140" s="108">
        <f t="shared" si="30"/>
        <v>9.0782886407665906</v>
      </c>
      <c r="M140" s="108">
        <f t="shared" si="31"/>
        <v>5.7627942311491189</v>
      </c>
      <c r="N140" s="108">
        <f t="shared" si="32"/>
        <v>0.85675739181427701</v>
      </c>
      <c r="O140" s="113">
        <f t="shared" si="33"/>
        <v>7.7778908980003703</v>
      </c>
      <c r="P140" s="108">
        <f t="shared" si="39"/>
        <v>0.11125444893485049</v>
      </c>
      <c r="Q140" s="108">
        <f t="shared" si="36"/>
        <v>8.988404594818407</v>
      </c>
      <c r="T140" s="108">
        <f t="shared" si="37"/>
        <v>9.0782886407665995</v>
      </c>
      <c r="U140" s="108">
        <f t="shared" si="38"/>
        <v>0.740919910901641</v>
      </c>
    </row>
    <row r="141" spans="1:21" x14ac:dyDescent="0.25">
      <c r="A141" s="12">
        <v>40956</v>
      </c>
      <c r="B141" s="14">
        <v>1.3631278243757801</v>
      </c>
      <c r="C141" s="14">
        <v>0.73360691647383403</v>
      </c>
      <c r="D141" s="14">
        <v>9.0784834388565301</v>
      </c>
      <c r="E141" s="14">
        <v>5.70614518549176</v>
      </c>
      <c r="F141" s="14">
        <v>7.7782052722717001</v>
      </c>
      <c r="G141" s="14">
        <v>0.85677363677070195</v>
      </c>
      <c r="H141" s="22">
        <f t="shared" si="34"/>
        <v>6</v>
      </c>
      <c r="J141" s="22">
        <f t="shared" si="35"/>
        <v>1.3631278243757801</v>
      </c>
      <c r="K141" s="108">
        <f t="shared" si="29"/>
        <v>0.73360691647383403</v>
      </c>
      <c r="L141" s="108">
        <f t="shared" si="30"/>
        <v>9.0784834388565301</v>
      </c>
      <c r="M141" s="108">
        <f t="shared" si="31"/>
        <v>5.7632066373466779</v>
      </c>
      <c r="N141" s="108">
        <f t="shared" si="32"/>
        <v>0.85677363677070195</v>
      </c>
      <c r="O141" s="113">
        <f t="shared" si="33"/>
        <v>7.7782052722717001</v>
      </c>
      <c r="P141" s="108">
        <f t="shared" si="39"/>
        <v>0.11125206173501742</v>
      </c>
      <c r="Q141" s="108">
        <f t="shared" si="36"/>
        <v>8.9885974642143864</v>
      </c>
      <c r="T141" s="108">
        <f t="shared" si="37"/>
        <v>9.0784834388565319</v>
      </c>
      <c r="U141" s="108">
        <f t="shared" si="38"/>
        <v>0.7409429856385723</v>
      </c>
    </row>
    <row r="142" spans="1:21" x14ac:dyDescent="0.25">
      <c r="A142" s="12">
        <v>40957</v>
      </c>
      <c r="B142" s="14">
        <v>1.36308534744743</v>
      </c>
      <c r="C142" s="14">
        <v>0.73362977738161705</v>
      </c>
      <c r="D142" s="14">
        <v>9.0786764587299604</v>
      </c>
      <c r="E142" s="14">
        <v>5.7065537392794496</v>
      </c>
      <c r="F142" s="14">
        <v>7.7785197864331401</v>
      </c>
      <c r="G142" s="14">
        <v>0.85679006425583004</v>
      </c>
      <c r="H142" s="22">
        <f t="shared" si="34"/>
        <v>7</v>
      </c>
      <c r="J142" s="22" t="str">
        <f t="shared" si="35"/>
        <v/>
      </c>
      <c r="K142" s="108" t="str">
        <f t="shared" si="29"/>
        <v/>
      </c>
      <c r="L142" s="108" t="str">
        <f t="shared" si="30"/>
        <v/>
      </c>
      <c r="M142" s="108" t="str">
        <f t="shared" si="31"/>
        <v/>
      </c>
      <c r="N142" s="108" t="str">
        <f t="shared" si="32"/>
        <v/>
      </c>
      <c r="O142" s="113" t="str">
        <f t="shared" si="33"/>
        <v/>
      </c>
      <c r="P142" s="108" t="str">
        <f t="shared" si="39"/>
        <v/>
      </c>
      <c r="Q142" s="108" t="str">
        <f t="shared" si="36"/>
        <v/>
      </c>
      <c r="T142" s="108" t="str">
        <f t="shared" si="37"/>
        <v/>
      </c>
      <c r="U142" s="108" t="str">
        <f t="shared" si="38"/>
        <v/>
      </c>
    </row>
    <row r="143" spans="1:21" x14ac:dyDescent="0.25">
      <c r="A143" s="12">
        <v>40958</v>
      </c>
      <c r="B143" s="14">
        <v>1.3630428460091899</v>
      </c>
      <c r="C143" s="14">
        <v>0.73365265290659398</v>
      </c>
      <c r="D143" s="14">
        <v>9.0788677137852094</v>
      </c>
      <c r="E143" s="14">
        <v>5.7069625239874702</v>
      </c>
      <c r="F143" s="14">
        <v>7.7788344407636902</v>
      </c>
      <c r="G143" s="14">
        <v>0.85680667303395397</v>
      </c>
      <c r="H143" s="22">
        <f t="shared" si="34"/>
        <v>1</v>
      </c>
      <c r="J143" s="22" t="str">
        <f t="shared" si="35"/>
        <v/>
      </c>
      <c r="K143" s="108" t="str">
        <f t="shared" si="29"/>
        <v/>
      </c>
      <c r="L143" s="108" t="str">
        <f t="shared" si="30"/>
        <v/>
      </c>
      <c r="M143" s="108" t="str">
        <f t="shared" si="31"/>
        <v/>
      </c>
      <c r="N143" s="108" t="str">
        <f t="shared" si="32"/>
        <v/>
      </c>
      <c r="O143" s="113" t="str">
        <f t="shared" si="33"/>
        <v/>
      </c>
      <c r="P143" s="108" t="str">
        <f t="shared" si="39"/>
        <v/>
      </c>
      <c r="Q143" s="108" t="str">
        <f t="shared" si="36"/>
        <v/>
      </c>
      <c r="T143" s="108" t="str">
        <f t="shared" si="37"/>
        <v/>
      </c>
      <c r="U143" s="108" t="str">
        <f t="shared" si="38"/>
        <v/>
      </c>
    </row>
    <row r="144" spans="1:21" x14ac:dyDescent="0.25">
      <c r="A144" s="12">
        <v>40959</v>
      </c>
      <c r="B144" s="14">
        <v>1.36300032012893</v>
      </c>
      <c r="C144" s="14">
        <v>0.73367554301484506</v>
      </c>
      <c r="D144" s="14">
        <v>9.0790572177121707</v>
      </c>
      <c r="E144" s="14">
        <v>5.7073715395459699</v>
      </c>
      <c r="F144" s="14">
        <v>7.7791492354959102</v>
      </c>
      <c r="G144" s="14">
        <v>0.85682346183695202</v>
      </c>
      <c r="H144" s="22">
        <f t="shared" si="34"/>
        <v>2</v>
      </c>
      <c r="J144" s="22">
        <f t="shared" si="35"/>
        <v>1.36300032012893</v>
      </c>
      <c r="K144" s="108">
        <f t="shared" si="29"/>
        <v>0.73367554301484506</v>
      </c>
      <c r="L144" s="108">
        <f t="shared" si="30"/>
        <v>9.0790572177121707</v>
      </c>
      <c r="M144" s="108">
        <f t="shared" si="31"/>
        <v>5.76444525494143</v>
      </c>
      <c r="N144" s="108">
        <f t="shared" si="32"/>
        <v>0.85682346183695202</v>
      </c>
      <c r="O144" s="113">
        <f t="shared" si="33"/>
        <v>7.7791492354959102</v>
      </c>
      <c r="P144" s="108">
        <f t="shared" si="39"/>
        <v>0.11124503081989714</v>
      </c>
      <c r="Q144" s="108">
        <f t="shared" si="36"/>
        <v>8.9891655620912569</v>
      </c>
      <c r="T144" s="108">
        <f t="shared" si="37"/>
        <v>9.0790572177121742</v>
      </c>
      <c r="U144" s="108">
        <f t="shared" si="38"/>
        <v>0.74101229844499239</v>
      </c>
    </row>
    <row r="145" spans="1:21" x14ac:dyDescent="0.25">
      <c r="A145" s="12">
        <v>40960</v>
      </c>
      <c r="B145" s="14">
        <v>1.36295776980713</v>
      </c>
      <c r="C145" s="14">
        <v>0.73369844770869797</v>
      </c>
      <c r="D145" s="14">
        <v>9.0792449844296996</v>
      </c>
      <c r="E145" s="14">
        <v>5.7077807862149204</v>
      </c>
      <c r="F145" s="14">
        <v>7.7794641709274801</v>
      </c>
      <c r="G145" s="14">
        <v>0.85684042938248095</v>
      </c>
      <c r="H145" s="22">
        <f t="shared" si="34"/>
        <v>3</v>
      </c>
      <c r="J145" s="22">
        <f t="shared" si="35"/>
        <v>1.36295776980713</v>
      </c>
      <c r="K145" s="108">
        <f t="shared" si="29"/>
        <v>0.73369844770869797</v>
      </c>
      <c r="L145" s="108">
        <f t="shared" si="30"/>
        <v>9.0792449844296996</v>
      </c>
      <c r="M145" s="108">
        <f t="shared" si="31"/>
        <v>5.7648585940770696</v>
      </c>
      <c r="N145" s="108">
        <f t="shared" si="32"/>
        <v>0.85684042938248095</v>
      </c>
      <c r="O145" s="113">
        <f t="shared" si="33"/>
        <v>7.7794641709274801</v>
      </c>
      <c r="P145" s="108">
        <f t="shared" si="39"/>
        <v>0.11124273017548075</v>
      </c>
      <c r="Q145" s="108">
        <f t="shared" si="36"/>
        <v>8.9893514697323749</v>
      </c>
      <c r="T145" s="108">
        <f t="shared" si="37"/>
        <v>9.0792449844296996</v>
      </c>
      <c r="U145" s="108">
        <f t="shared" si="38"/>
        <v>0.74103543218578438</v>
      </c>
    </row>
    <row r="146" spans="1:21" x14ac:dyDescent="0.25">
      <c r="A146" s="12">
        <v>40961</v>
      </c>
      <c r="B146" s="14">
        <v>1.3629151951015399</v>
      </c>
      <c r="C146" s="14">
        <v>0.73372136695966705</v>
      </c>
      <c r="D146" s="14">
        <v>9.0794310281112693</v>
      </c>
      <c r="E146" s="14">
        <v>5.70819026398914</v>
      </c>
      <c r="F146" s="14">
        <v>7.77977924732145</v>
      </c>
      <c r="G146" s="14">
        <v>0.85685757436056298</v>
      </c>
      <c r="H146" s="22">
        <f t="shared" si="34"/>
        <v>4</v>
      </c>
      <c r="J146" s="22">
        <f t="shared" si="35"/>
        <v>1.3629151951015399</v>
      </c>
      <c r="K146" s="108">
        <f t="shared" si="29"/>
        <v>0.73372136695966705</v>
      </c>
      <c r="L146" s="108">
        <f t="shared" si="30"/>
        <v>9.0794310281112693</v>
      </c>
      <c r="M146" s="108">
        <f t="shared" si="31"/>
        <v>5.7652721666290319</v>
      </c>
      <c r="N146" s="108">
        <f t="shared" si="32"/>
        <v>0.85685757436056298</v>
      </c>
      <c r="O146" s="113">
        <f t="shared" si="33"/>
        <v>7.77977924732145</v>
      </c>
      <c r="P146" s="108">
        <f t="shared" si="39"/>
        <v>0.11124045073671354</v>
      </c>
      <c r="Q146" s="108">
        <f t="shared" si="36"/>
        <v>8.9895356713972951</v>
      </c>
      <c r="T146" s="108">
        <f t="shared" si="37"/>
        <v>9.079431028111264</v>
      </c>
      <c r="U146" s="108">
        <f t="shared" si="38"/>
        <v>0.74105858062926322</v>
      </c>
    </row>
    <row r="147" spans="1:21" x14ac:dyDescent="0.25">
      <c r="A147" s="12">
        <v>40962</v>
      </c>
      <c r="B147" s="14">
        <v>1.3628725960387</v>
      </c>
      <c r="C147" s="14">
        <v>0.73374430075604902</v>
      </c>
      <c r="D147" s="14">
        <v>9.0796153631437893</v>
      </c>
      <c r="E147" s="14">
        <v>5.7085999729966597</v>
      </c>
      <c r="F147" s="14">
        <v>7.7800944649444297</v>
      </c>
      <c r="G147" s="14">
        <v>0.85687489544167195</v>
      </c>
      <c r="H147" s="22">
        <f t="shared" si="34"/>
        <v>5</v>
      </c>
      <c r="J147" s="22">
        <f t="shared" si="35"/>
        <v>1.3628725960387</v>
      </c>
      <c r="K147" s="108">
        <f t="shared" si="29"/>
        <v>0.73374430075604902</v>
      </c>
      <c r="L147" s="108">
        <f t="shared" si="30"/>
        <v>9.0796153631437893</v>
      </c>
      <c r="M147" s="108">
        <f t="shared" si="31"/>
        <v>5.7656859727266268</v>
      </c>
      <c r="N147" s="108">
        <f t="shared" si="32"/>
        <v>0.85687489544167195</v>
      </c>
      <c r="O147" s="113">
        <f t="shared" si="33"/>
        <v>7.7800944649444297</v>
      </c>
      <c r="P147" s="108">
        <f t="shared" si="39"/>
        <v>0.11123819232473418</v>
      </c>
      <c r="Q147" s="108">
        <f t="shared" si="36"/>
        <v>8.9897181813304847</v>
      </c>
      <c r="T147" s="108">
        <f t="shared" si="37"/>
        <v>9.0796153631437857</v>
      </c>
      <c r="U147" s="108">
        <f t="shared" si="38"/>
        <v>0.7410817437636098</v>
      </c>
    </row>
    <row r="148" spans="1:21" x14ac:dyDescent="0.25">
      <c r="A148" s="12">
        <v>40963</v>
      </c>
      <c r="B148" s="14">
        <v>1.3628299726908499</v>
      </c>
      <c r="C148" s="14">
        <v>0.73376724906155799</v>
      </c>
      <c r="D148" s="14">
        <v>9.0797980042926802</v>
      </c>
      <c r="E148" s="14">
        <v>5.7090099132352403</v>
      </c>
      <c r="F148" s="14">
        <v>7.7804098241461501</v>
      </c>
      <c r="G148" s="14">
        <v>0.85689239126991401</v>
      </c>
      <c r="H148" s="22">
        <f t="shared" si="34"/>
        <v>6</v>
      </c>
      <c r="J148" s="22">
        <f t="shared" si="35"/>
        <v>1.3628299726908499</v>
      </c>
      <c r="K148" s="108">
        <f t="shared" si="29"/>
        <v>0.73376724906155799</v>
      </c>
      <c r="L148" s="108">
        <f t="shared" si="30"/>
        <v>9.0797980042926802</v>
      </c>
      <c r="M148" s="108">
        <f t="shared" si="31"/>
        <v>5.766100012367593</v>
      </c>
      <c r="N148" s="108">
        <f t="shared" si="32"/>
        <v>0.85689239126991401</v>
      </c>
      <c r="O148" s="113">
        <f t="shared" si="33"/>
        <v>7.7804098241461501</v>
      </c>
      <c r="P148" s="108">
        <f t="shared" si="39"/>
        <v>0.11123595475609696</v>
      </c>
      <c r="Q148" s="108">
        <f t="shared" si="36"/>
        <v>8.9898990141511685</v>
      </c>
      <c r="T148" s="108">
        <f t="shared" si="37"/>
        <v>9.0797980042926838</v>
      </c>
      <c r="U148" s="108">
        <f t="shared" si="38"/>
        <v>0.74110492155217356</v>
      </c>
    </row>
    <row r="149" spans="1:21" x14ac:dyDescent="0.25">
      <c r="A149" s="12">
        <v>40964</v>
      </c>
      <c r="B149" s="14">
        <v>1.3627873250525899</v>
      </c>
      <c r="C149" s="14">
        <v>0.73379021188167504</v>
      </c>
      <c r="D149" s="14">
        <v>9.0799789663625496</v>
      </c>
      <c r="E149" s="14">
        <v>5.7094200848994996</v>
      </c>
      <c r="F149" s="14">
        <v>7.7807253251017103</v>
      </c>
      <c r="G149" s="14">
        <v>0.85691006046665696</v>
      </c>
      <c r="H149" s="22">
        <f t="shared" si="34"/>
        <v>7</v>
      </c>
      <c r="J149" s="22" t="str">
        <f t="shared" si="35"/>
        <v/>
      </c>
      <c r="K149" s="108" t="str">
        <f t="shared" si="29"/>
        <v/>
      </c>
      <c r="L149" s="108" t="str">
        <f t="shared" si="30"/>
        <v/>
      </c>
      <c r="M149" s="108" t="str">
        <f t="shared" si="31"/>
        <v/>
      </c>
      <c r="N149" s="108" t="str">
        <f t="shared" si="32"/>
        <v/>
      </c>
      <c r="O149" s="113" t="str">
        <f t="shared" si="33"/>
        <v/>
      </c>
      <c r="P149" s="108" t="str">
        <f t="shared" si="39"/>
        <v/>
      </c>
      <c r="Q149" s="108" t="str">
        <f t="shared" si="36"/>
        <v/>
      </c>
      <c r="T149" s="108" t="str">
        <f t="shared" si="37"/>
        <v/>
      </c>
      <c r="U149" s="108" t="str">
        <f t="shared" si="38"/>
        <v/>
      </c>
    </row>
    <row r="150" spans="1:21" x14ac:dyDescent="0.25">
      <c r="A150" s="12">
        <v>40965</v>
      </c>
      <c r="B150" s="14">
        <v>1.3627446532054599</v>
      </c>
      <c r="C150" s="14">
        <v>0.73381318917508997</v>
      </c>
      <c r="D150" s="14">
        <v>9.0801582646371806</v>
      </c>
      <c r="E150" s="14">
        <v>5.7098304879709598</v>
      </c>
      <c r="F150" s="14">
        <v>7.7810409681919399</v>
      </c>
      <c r="G150" s="14">
        <v>0.85692790163089205</v>
      </c>
      <c r="H150" s="22">
        <f t="shared" si="34"/>
        <v>1</v>
      </c>
      <c r="J150" s="22" t="str">
        <f t="shared" si="35"/>
        <v/>
      </c>
      <c r="K150" s="108" t="str">
        <f t="shared" si="29"/>
        <v/>
      </c>
      <c r="L150" s="108" t="str">
        <f t="shared" si="30"/>
        <v/>
      </c>
      <c r="M150" s="108" t="str">
        <f t="shared" si="31"/>
        <v/>
      </c>
      <c r="N150" s="108" t="str">
        <f t="shared" si="32"/>
        <v/>
      </c>
      <c r="O150" s="113" t="str">
        <f t="shared" si="33"/>
        <v/>
      </c>
      <c r="P150" s="108" t="str">
        <f t="shared" si="39"/>
        <v/>
      </c>
      <c r="Q150" s="108" t="str">
        <f t="shared" si="36"/>
        <v/>
      </c>
      <c r="T150" s="108" t="str">
        <f t="shared" si="37"/>
        <v/>
      </c>
      <c r="U150" s="108" t="str">
        <f t="shared" si="38"/>
        <v/>
      </c>
    </row>
    <row r="151" spans="1:21" x14ac:dyDescent="0.25">
      <c r="A151" s="12">
        <v>40966</v>
      </c>
      <c r="B151" s="14">
        <v>1.3627019571796199</v>
      </c>
      <c r="C151" s="14">
        <v>0.73383618092814296</v>
      </c>
      <c r="D151" s="14">
        <v>9.0803359145455396</v>
      </c>
      <c r="E151" s="14">
        <v>5.7102411225732901</v>
      </c>
      <c r="F151" s="14">
        <v>7.7813567536981898</v>
      </c>
      <c r="G151" s="14">
        <v>0.85694591333713199</v>
      </c>
      <c r="H151" s="22">
        <f t="shared" si="34"/>
        <v>2</v>
      </c>
      <c r="J151" s="22">
        <f t="shared" si="35"/>
        <v>1.3627019571796199</v>
      </c>
      <c r="K151" s="108">
        <f t="shared" si="29"/>
        <v>0.73383618092814296</v>
      </c>
      <c r="L151" s="108">
        <f t="shared" si="30"/>
        <v>9.0803359145455396</v>
      </c>
      <c r="M151" s="108">
        <f t="shared" si="31"/>
        <v>5.7673435337990231</v>
      </c>
      <c r="N151" s="108">
        <f t="shared" si="32"/>
        <v>0.85694591333713199</v>
      </c>
      <c r="O151" s="113">
        <f t="shared" si="33"/>
        <v>7.7813567536981898</v>
      </c>
      <c r="P151" s="108">
        <f t="shared" si="39"/>
        <v>0.11122936524651129</v>
      </c>
      <c r="Q151" s="108">
        <f t="shared" si="36"/>
        <v>8.9904315985599403</v>
      </c>
      <c r="T151" s="108">
        <f t="shared" si="37"/>
        <v>9.0803359145455396</v>
      </c>
      <c r="U151" s="108">
        <f t="shared" si="38"/>
        <v>0.74117454273742411</v>
      </c>
    </row>
    <row r="152" spans="1:21" x14ac:dyDescent="0.25">
      <c r="A152" s="12">
        <v>40967</v>
      </c>
      <c r="B152" s="14">
        <v>1.36265923699432</v>
      </c>
      <c r="C152" s="14">
        <v>0.73385918713305598</v>
      </c>
      <c r="D152" s="14">
        <v>9.0805119317840006</v>
      </c>
      <c r="E152" s="14">
        <v>5.7106519888672604</v>
      </c>
      <c r="F152" s="14">
        <v>7.7816726818899404</v>
      </c>
      <c r="G152" s="14">
        <v>0.85696409413352503</v>
      </c>
      <c r="H152" s="22">
        <f t="shared" si="34"/>
        <v>3</v>
      </c>
      <c r="J152" s="22">
        <f t="shared" si="35"/>
        <v>1.36265923699432</v>
      </c>
      <c r="K152" s="108">
        <f t="shared" si="29"/>
        <v>0.73385918713305598</v>
      </c>
      <c r="L152" s="108">
        <f t="shared" si="30"/>
        <v>9.0805119317840006</v>
      </c>
      <c r="M152" s="108">
        <f t="shared" si="31"/>
        <v>5.7677585087559331</v>
      </c>
      <c r="N152" s="108">
        <f t="shared" si="32"/>
        <v>0.85696409413352503</v>
      </c>
      <c r="O152" s="113">
        <f t="shared" si="33"/>
        <v>7.7816726818899404</v>
      </c>
      <c r="P152" s="108">
        <f t="shared" si="39"/>
        <v>0.11122720916920492</v>
      </c>
      <c r="Q152" s="108">
        <f t="shared" si="36"/>
        <v>8.9906058730534646</v>
      </c>
      <c r="T152" s="108">
        <f t="shared" si="37"/>
        <v>9.0805119317839988</v>
      </c>
      <c r="U152" s="108">
        <f t="shared" si="38"/>
        <v>0.74119777900438666</v>
      </c>
    </row>
    <row r="153" spans="1:21" x14ac:dyDescent="0.25">
      <c r="A153" s="12">
        <v>40968</v>
      </c>
      <c r="B153" s="14">
        <v>1.3626164927120199</v>
      </c>
      <c r="C153" s="14">
        <v>0.733882207758764</v>
      </c>
      <c r="D153" s="14">
        <v>9.0806863323636708</v>
      </c>
      <c r="E153" s="14">
        <v>5.7110630869039598</v>
      </c>
      <c r="F153" s="14">
        <v>7.7819887531341498</v>
      </c>
      <c r="G153" s="14">
        <v>0.85698244254941902</v>
      </c>
      <c r="H153" s="22">
        <f t="shared" si="34"/>
        <v>4</v>
      </c>
      <c r="J153" s="22">
        <f t="shared" si="35"/>
        <v>1.3626164927120199</v>
      </c>
      <c r="K153" s="108">
        <f t="shared" si="29"/>
        <v>0.733882207758764</v>
      </c>
      <c r="L153" s="108">
        <f t="shared" si="30"/>
        <v>9.0806863323636708</v>
      </c>
      <c r="M153" s="108">
        <f t="shared" si="31"/>
        <v>5.7681737177729993</v>
      </c>
      <c r="N153" s="108">
        <f t="shared" si="32"/>
        <v>0.85698244254941902</v>
      </c>
      <c r="O153" s="113">
        <f t="shared" si="33"/>
        <v>7.7819887531341498</v>
      </c>
      <c r="P153" s="108">
        <f t="shared" si="39"/>
        <v>0.11122507297717667</v>
      </c>
      <c r="Q153" s="108">
        <f t="shared" si="36"/>
        <v>8.9907785468947239</v>
      </c>
      <c r="T153" s="108">
        <f t="shared" si="37"/>
        <v>9.0806863323636779</v>
      </c>
      <c r="U153" s="108">
        <f t="shared" si="38"/>
        <v>0.74122102983635152</v>
      </c>
    </row>
    <row r="154" spans="1:21" x14ac:dyDescent="0.25">
      <c r="A154" s="12">
        <v>40969</v>
      </c>
      <c r="B154" s="14">
        <v>1.36257372438563</v>
      </c>
      <c r="C154" s="14">
        <v>0.73390524277934999</v>
      </c>
      <c r="D154" s="14">
        <v>9.0808591324740799</v>
      </c>
      <c r="E154" s="14">
        <v>5.7114744166841396</v>
      </c>
      <c r="F154" s="14">
        <v>7.7823049676745502</v>
      </c>
      <c r="G154" s="14">
        <v>0.85700095708392199</v>
      </c>
      <c r="H154" s="22">
        <f t="shared" si="34"/>
        <v>5</v>
      </c>
      <c r="J154" s="22">
        <f t="shared" si="35"/>
        <v>1.36257372438563</v>
      </c>
      <c r="K154" s="108">
        <f t="shared" si="29"/>
        <v>0.73390524277934999</v>
      </c>
      <c r="L154" s="108">
        <f t="shared" si="30"/>
        <v>9.0808591324740799</v>
      </c>
      <c r="M154" s="108">
        <f t="shared" si="31"/>
        <v>5.7685891608509809</v>
      </c>
      <c r="N154" s="108">
        <f t="shared" si="32"/>
        <v>0.85700095708392199</v>
      </c>
      <c r="O154" s="113">
        <f t="shared" si="33"/>
        <v>7.7823049676745502</v>
      </c>
      <c r="P154" s="108">
        <f t="shared" si="39"/>
        <v>0.11122295646984952</v>
      </c>
      <c r="Q154" s="108">
        <f t="shared" si="36"/>
        <v>8.9909496361129495</v>
      </c>
      <c r="T154" s="108">
        <f t="shared" si="37"/>
        <v>9.0808591324740693</v>
      </c>
      <c r="U154" s="108">
        <f t="shared" si="38"/>
        <v>0.74124429520714441</v>
      </c>
    </row>
    <row r="155" spans="1:21" x14ac:dyDescent="0.25">
      <c r="A155" s="12">
        <v>40970</v>
      </c>
      <c r="B155" s="14">
        <v>1.3625309320497001</v>
      </c>
      <c r="C155" s="14">
        <v>0.73392829217878197</v>
      </c>
      <c r="D155" s="14">
        <v>9.08103034871408</v>
      </c>
      <c r="E155" s="14">
        <v>5.7118859783849896</v>
      </c>
      <c r="F155" s="14">
        <v>7.7826213258905099</v>
      </c>
      <c r="G155" s="14">
        <v>0.85701963621259902</v>
      </c>
      <c r="H155" s="22">
        <f t="shared" si="34"/>
        <v>6</v>
      </c>
      <c r="J155" s="22">
        <f t="shared" si="35"/>
        <v>1.3625309320497001</v>
      </c>
      <c r="K155" s="108">
        <f t="shared" si="29"/>
        <v>0.73392829217878197</v>
      </c>
      <c r="L155" s="108">
        <f t="shared" si="30"/>
        <v>9.08103034871408</v>
      </c>
      <c r="M155" s="108">
        <f t="shared" si="31"/>
        <v>5.7690048381688399</v>
      </c>
      <c r="N155" s="108">
        <f t="shared" si="32"/>
        <v>0.85701963621259902</v>
      </c>
      <c r="O155" s="113">
        <f t="shared" si="33"/>
        <v>7.7826213258905099</v>
      </c>
      <c r="P155" s="108">
        <f t="shared" si="39"/>
        <v>0.11122085944168451</v>
      </c>
      <c r="Q155" s="108">
        <f t="shared" si="36"/>
        <v>8.9911191571426539</v>
      </c>
      <c r="T155" s="108">
        <f t="shared" si="37"/>
        <v>9.0810303487140782</v>
      </c>
      <c r="U155" s="108">
        <f t="shared" si="38"/>
        <v>0.74126757510056984</v>
      </c>
    </row>
    <row r="156" spans="1:21" x14ac:dyDescent="0.25">
      <c r="A156" s="12">
        <v>40971</v>
      </c>
      <c r="B156" s="14">
        <v>1.36248811574166</v>
      </c>
      <c r="C156" s="14">
        <v>0.73395135593946503</v>
      </c>
      <c r="D156" s="14">
        <v>9.0811999978663405</v>
      </c>
      <c r="E156" s="14">
        <v>5.7122977721185197</v>
      </c>
      <c r="F156" s="14">
        <v>7.78293782808906</v>
      </c>
      <c r="G156" s="14">
        <v>0.857038478385862</v>
      </c>
      <c r="H156" s="22">
        <f t="shared" si="34"/>
        <v>7</v>
      </c>
      <c r="J156" s="22" t="str">
        <f t="shared" si="35"/>
        <v/>
      </c>
      <c r="K156" s="108" t="str">
        <f t="shared" si="29"/>
        <v/>
      </c>
      <c r="L156" s="108" t="str">
        <f t="shared" si="30"/>
        <v/>
      </c>
      <c r="M156" s="108" t="str">
        <f t="shared" si="31"/>
        <v/>
      </c>
      <c r="N156" s="108" t="str">
        <f t="shared" si="32"/>
        <v/>
      </c>
      <c r="O156" s="113" t="str">
        <f t="shared" si="33"/>
        <v/>
      </c>
      <c r="P156" s="108" t="str">
        <f t="shared" si="39"/>
        <v/>
      </c>
      <c r="Q156" s="108" t="str">
        <f t="shared" si="36"/>
        <v/>
      </c>
      <c r="T156" s="108" t="str">
        <f t="shared" si="37"/>
        <v/>
      </c>
      <c r="U156" s="108" t="str">
        <f t="shared" si="38"/>
        <v/>
      </c>
    </row>
    <row r="157" spans="1:21" x14ac:dyDescent="0.25">
      <c r="A157" s="12">
        <v>40972</v>
      </c>
      <c r="B157" s="14">
        <v>1.3624452755143699</v>
      </c>
      <c r="C157" s="14">
        <v>0.7339744340355</v>
      </c>
      <c r="D157" s="14">
        <v>9.0813680969623096</v>
      </c>
      <c r="E157" s="14">
        <v>5.7127097979224901</v>
      </c>
      <c r="F157" s="14">
        <v>7.7832544745641501</v>
      </c>
      <c r="G157" s="14">
        <v>0.85705748202934595</v>
      </c>
      <c r="H157" s="22">
        <f t="shared" si="34"/>
        <v>1</v>
      </c>
      <c r="J157" s="22" t="str">
        <f t="shared" si="35"/>
        <v/>
      </c>
      <c r="K157" s="108" t="str">
        <f t="shared" si="29"/>
        <v/>
      </c>
      <c r="L157" s="108" t="str">
        <f t="shared" si="30"/>
        <v/>
      </c>
      <c r="M157" s="108" t="str">
        <f t="shared" si="31"/>
        <v/>
      </c>
      <c r="N157" s="108" t="str">
        <f t="shared" si="32"/>
        <v/>
      </c>
      <c r="O157" s="113" t="str">
        <f t="shared" si="33"/>
        <v/>
      </c>
      <c r="P157" s="108" t="str">
        <f t="shared" si="39"/>
        <v/>
      </c>
      <c r="Q157" s="108" t="str">
        <f t="shared" si="36"/>
        <v/>
      </c>
      <c r="T157" s="108" t="str">
        <f t="shared" si="37"/>
        <v/>
      </c>
      <c r="U157" s="108" t="str">
        <f t="shared" si="38"/>
        <v/>
      </c>
    </row>
    <row r="158" spans="1:21" x14ac:dyDescent="0.25">
      <c r="A158" s="12">
        <v>40973</v>
      </c>
      <c r="B158" s="14">
        <v>1.3624024114112201</v>
      </c>
      <c r="C158" s="14">
        <v>0.73399752644607397</v>
      </c>
      <c r="D158" s="14">
        <v>9.0815346633723895</v>
      </c>
      <c r="E158" s="14">
        <v>5.7131220559435203</v>
      </c>
      <c r="F158" s="14">
        <v>7.7835712657040599</v>
      </c>
      <c r="G158" s="14">
        <v>0.85707664554722596</v>
      </c>
      <c r="H158" s="22">
        <f t="shared" si="34"/>
        <v>2</v>
      </c>
      <c r="J158" s="22">
        <f t="shared" si="35"/>
        <v>1.3624024114112201</v>
      </c>
      <c r="K158" s="108">
        <f t="shared" si="29"/>
        <v>0.73399752644607397</v>
      </c>
      <c r="L158" s="108">
        <f t="shared" si="30"/>
        <v>9.0815346633723895</v>
      </c>
      <c r="M158" s="108">
        <f t="shared" si="31"/>
        <v>5.7702532765029559</v>
      </c>
      <c r="N158" s="108">
        <f t="shared" si="32"/>
        <v>0.85707664554722596</v>
      </c>
      <c r="O158" s="113">
        <f t="shared" si="33"/>
        <v>7.7835712657040599</v>
      </c>
      <c r="P158" s="108">
        <f t="shared" si="39"/>
        <v>0.1112146831386911</v>
      </c>
      <c r="Q158" s="108">
        <f t="shared" si="36"/>
        <v>8.9916184785865241</v>
      </c>
      <c r="T158" s="108">
        <f t="shared" si="37"/>
        <v>9.0815346633723859</v>
      </c>
      <c r="U158" s="108">
        <f t="shared" si="38"/>
        <v>0.74133750171053514</v>
      </c>
    </row>
    <row r="159" spans="1:21" x14ac:dyDescent="0.25">
      <c r="A159" s="12">
        <v>40974</v>
      </c>
      <c r="B159" s="14">
        <v>1.3623595234713199</v>
      </c>
      <c r="C159" s="14">
        <v>0.73402063315267996</v>
      </c>
      <c r="D159" s="14">
        <v>9.0816997147188108</v>
      </c>
      <c r="E159" s="14">
        <v>5.71353454629533</v>
      </c>
      <c r="F159" s="14">
        <v>7.7838882018278204</v>
      </c>
      <c r="G159" s="14">
        <v>0.85709596731241799</v>
      </c>
      <c r="H159" s="22">
        <f t="shared" si="34"/>
        <v>3</v>
      </c>
      <c r="J159" s="22">
        <f t="shared" si="35"/>
        <v>1.3623595234713199</v>
      </c>
      <c r="K159" s="108">
        <f t="shared" si="29"/>
        <v>0.73402063315267996</v>
      </c>
      <c r="L159" s="108">
        <f t="shared" si="30"/>
        <v>9.0816997147188108</v>
      </c>
      <c r="M159" s="108">
        <f t="shared" si="31"/>
        <v>5.770669891758283</v>
      </c>
      <c r="N159" s="108">
        <f t="shared" si="32"/>
        <v>0.85709596731241799</v>
      </c>
      <c r="O159" s="113">
        <f t="shared" si="33"/>
        <v>7.7838882018278204</v>
      </c>
      <c r="P159" s="108">
        <f t="shared" si="39"/>
        <v>0.11121266191647824</v>
      </c>
      <c r="Q159" s="108">
        <f t="shared" si="36"/>
        <v>8.9917818957611981</v>
      </c>
      <c r="T159" s="108">
        <f t="shared" si="37"/>
        <v>9.0816997147188001</v>
      </c>
      <c r="U159" s="108">
        <f t="shared" si="38"/>
        <v>0.74136083948420639</v>
      </c>
    </row>
    <row r="160" spans="1:21" x14ac:dyDescent="0.25">
      <c r="A160" s="12">
        <v>40975</v>
      </c>
      <c r="B160" s="14">
        <v>1.36231661175839</v>
      </c>
      <c r="C160" s="14">
        <v>0.73404375412354905</v>
      </c>
      <c r="D160" s="14">
        <v>9.0818632689162406</v>
      </c>
      <c r="E160" s="14">
        <v>5.7139472690018396</v>
      </c>
      <c r="F160" s="14">
        <v>7.78420528327268</v>
      </c>
      <c r="G160" s="14">
        <v>0.85711544567237197</v>
      </c>
      <c r="H160" s="22">
        <f t="shared" si="34"/>
        <v>4</v>
      </c>
      <c r="J160" s="22">
        <f t="shared" si="35"/>
        <v>1.36231661175839</v>
      </c>
      <c r="K160" s="108">
        <f t="shared" si="29"/>
        <v>0.73404375412354905</v>
      </c>
      <c r="L160" s="108">
        <f t="shared" si="30"/>
        <v>9.0818632689162406</v>
      </c>
      <c r="M160" s="108">
        <f t="shared" si="31"/>
        <v>5.7710867416918576</v>
      </c>
      <c r="N160" s="108">
        <f t="shared" si="32"/>
        <v>0.85711544567237197</v>
      </c>
      <c r="O160" s="113">
        <f t="shared" si="33"/>
        <v>7.78420528327268</v>
      </c>
      <c r="P160" s="108">
        <f t="shared" si="39"/>
        <v>0.11121065910085272</v>
      </c>
      <c r="Q160" s="108">
        <f t="shared" si="36"/>
        <v>8.9919438306101398</v>
      </c>
      <c r="T160" s="108">
        <f t="shared" si="37"/>
        <v>9.08186326891623</v>
      </c>
      <c r="U160" s="108">
        <f t="shared" si="38"/>
        <v>0.74138419166478409</v>
      </c>
    </row>
    <row r="161" spans="1:21" x14ac:dyDescent="0.25">
      <c r="A161" s="12">
        <v>40976</v>
      </c>
      <c r="B161" s="14">
        <v>1.36227367629984</v>
      </c>
      <c r="C161" s="14">
        <v>0.73406688934646902</v>
      </c>
      <c r="D161" s="14">
        <v>9.0820253441876506</v>
      </c>
      <c r="E161" s="14">
        <v>5.7143602242579501</v>
      </c>
      <c r="F161" s="14">
        <v>7.7845225104014402</v>
      </c>
      <c r="G161" s="14">
        <v>0.85713507894837604</v>
      </c>
      <c r="H161" s="22">
        <f t="shared" si="34"/>
        <v>5</v>
      </c>
      <c r="J161" s="22">
        <f t="shared" si="35"/>
        <v>1.36227367629984</v>
      </c>
      <c r="K161" s="108">
        <f t="shared" si="29"/>
        <v>0.73406688934646902</v>
      </c>
      <c r="L161" s="108">
        <f t="shared" si="30"/>
        <v>9.0820253441876506</v>
      </c>
      <c r="M161" s="108">
        <f t="shared" si="31"/>
        <v>5.7715038265005294</v>
      </c>
      <c r="N161" s="108">
        <f t="shared" si="32"/>
        <v>0.85713507894837604</v>
      </c>
      <c r="O161" s="113">
        <f t="shared" si="33"/>
        <v>7.7845225104014402</v>
      </c>
      <c r="P161" s="108">
        <f t="shared" si="39"/>
        <v>0.1112086744666908</v>
      </c>
      <c r="Q161" s="108">
        <f t="shared" si="36"/>
        <v>8.9921043011758925</v>
      </c>
      <c r="T161" s="108">
        <f t="shared" si="37"/>
        <v>9.0820253441876577</v>
      </c>
      <c r="U161" s="108">
        <f t="shared" si="38"/>
        <v>0.74140755823993354</v>
      </c>
    </row>
    <row r="162" spans="1:21" x14ac:dyDescent="0.25">
      <c r="A162" s="12">
        <v>40977</v>
      </c>
      <c r="B162" s="14">
        <v>1.36223071714732</v>
      </c>
      <c r="C162" s="14">
        <v>0.73409003879616297</v>
      </c>
      <c r="D162" s="14">
        <v>9.0821859589773108</v>
      </c>
      <c r="E162" s="14">
        <v>5.7147734121405396</v>
      </c>
      <c r="F162" s="14">
        <v>7.78483988355464</v>
      </c>
      <c r="G162" s="14">
        <v>0.85715486543850095</v>
      </c>
      <c r="H162" s="22">
        <f t="shared" ref="H162:H188" si="40">WEEKDAY(A162)</f>
        <v>6</v>
      </c>
      <c r="J162" s="22">
        <f t="shared" ref="J162:J188" si="41">IF(H162=7,"",IF(H162=1,"",IF(I162=1,"",B162)))</f>
        <v>1.36223071714732</v>
      </c>
      <c r="K162" s="108">
        <f t="shared" si="29"/>
        <v>0.73409003879616297</v>
      </c>
      <c r="L162" s="108">
        <f t="shared" si="30"/>
        <v>9.0821859589773108</v>
      </c>
      <c r="M162" s="108">
        <f t="shared" si="31"/>
        <v>5.7719211462619446</v>
      </c>
      <c r="N162" s="108">
        <f t="shared" si="32"/>
        <v>0.85715486543850095</v>
      </c>
      <c r="O162" s="113">
        <f t="shared" si="33"/>
        <v>7.78483988355464</v>
      </c>
      <c r="P162" s="108">
        <f t="shared" si="39"/>
        <v>0.11120670778620899</v>
      </c>
      <c r="Q162" s="108">
        <f t="shared" si="36"/>
        <v>8.9922633257201099</v>
      </c>
      <c r="T162" s="108">
        <f t="shared" si="37"/>
        <v>9.0821859589773108</v>
      </c>
      <c r="U162" s="108">
        <f t="shared" si="38"/>
        <v>0.74143093918412417</v>
      </c>
    </row>
    <row r="163" spans="1:21" x14ac:dyDescent="0.25">
      <c r="A163" s="12">
        <v>40978</v>
      </c>
      <c r="B163" s="14">
        <v>1.36218773437409</v>
      </c>
      <c r="C163" s="14">
        <v>0.73411320243570599</v>
      </c>
      <c r="D163" s="14">
        <v>9.0823451320626205</v>
      </c>
      <c r="E163" s="14">
        <v>5.7151868326489197</v>
      </c>
      <c r="F163" s="14">
        <v>7.7851574030906496</v>
      </c>
      <c r="G163" s="14">
        <v>0.85717480341144303</v>
      </c>
      <c r="H163" s="22">
        <f t="shared" si="40"/>
        <v>7</v>
      </c>
      <c r="J163" s="22" t="str">
        <f t="shared" si="41"/>
        <v/>
      </c>
      <c r="K163" s="108" t="str">
        <f t="shared" ref="K163:K188" si="42">IF(H163=7,"",IF(H163=1,"",IF(I163=1,"",C163)))</f>
        <v/>
      </c>
      <c r="L163" s="108" t="str">
        <f t="shared" ref="L163:L188" si="43">IF(H163=7,"",IF(H163=1,"",IF(I163=1,"",D163)))</f>
        <v/>
      </c>
      <c r="M163" s="108" t="str">
        <f t="shared" ref="M163:M188" si="44">IF(H163=7,"",IF(H163=1,"",IF(I163=1,"",E163*1.01)))</f>
        <v/>
      </c>
      <c r="N163" s="108" t="str">
        <f t="shared" ref="N163:N188" si="45">IF(H163=7,"",IF(H163=1,"",IF(I163=1,"",G163*1)))</f>
        <v/>
      </c>
      <c r="O163" s="113" t="str">
        <f t="shared" ref="O163:O188" si="46">IF(H163=7,"",IF(H163=1,"",IF(I163=1,"",F163*1)))</f>
        <v/>
      </c>
      <c r="P163" s="108" t="str">
        <f t="shared" si="39"/>
        <v/>
      </c>
      <c r="Q163" s="108" t="str">
        <f t="shared" si="36"/>
        <v/>
      </c>
      <c r="T163" s="108" t="str">
        <f t="shared" si="37"/>
        <v/>
      </c>
      <c r="U163" s="108" t="str">
        <f t="shared" si="38"/>
        <v/>
      </c>
    </row>
    <row r="164" spans="1:21" x14ac:dyDescent="0.25">
      <c r="A164" s="12">
        <v>40979</v>
      </c>
      <c r="B164" s="14">
        <v>1.36214472799238</v>
      </c>
      <c r="C164" s="14">
        <v>0.73413638026105299</v>
      </c>
      <c r="D164" s="14">
        <v>9.0825028825738805</v>
      </c>
      <c r="E164" s="14">
        <v>5.7156004860721596</v>
      </c>
      <c r="F164" s="14">
        <v>7.7854750694138604</v>
      </c>
      <c r="G164" s="14">
        <v>0.85719489110776304</v>
      </c>
      <c r="H164" s="22">
        <f t="shared" si="40"/>
        <v>1</v>
      </c>
      <c r="J164" s="22" t="str">
        <f t="shared" si="41"/>
        <v/>
      </c>
      <c r="K164" s="108" t="str">
        <f t="shared" si="42"/>
        <v/>
      </c>
      <c r="L164" s="108" t="str">
        <f t="shared" si="43"/>
        <v/>
      </c>
      <c r="M164" s="108" t="str">
        <f t="shared" si="44"/>
        <v/>
      </c>
      <c r="N164" s="108" t="str">
        <f t="shared" si="45"/>
        <v/>
      </c>
      <c r="O164" s="113" t="str">
        <f t="shared" si="46"/>
        <v/>
      </c>
      <c r="P164" s="108" t="str">
        <f t="shared" si="39"/>
        <v/>
      </c>
      <c r="Q164" s="108" t="str">
        <f t="shared" si="36"/>
        <v/>
      </c>
      <c r="T164" s="108" t="str">
        <f t="shared" si="37"/>
        <v/>
      </c>
      <c r="U164" s="108" t="str">
        <f t="shared" si="38"/>
        <v/>
      </c>
    </row>
    <row r="165" spans="1:21" x14ac:dyDescent="0.25">
      <c r="A165" s="12">
        <v>40980</v>
      </c>
      <c r="B165" s="14">
        <v>1.3621016980728899</v>
      </c>
      <c r="C165" s="14">
        <v>0.73415957223664596</v>
      </c>
      <c r="D165" s="14">
        <v>9.0826592298034701</v>
      </c>
      <c r="E165" s="14">
        <v>5.7160143723920003</v>
      </c>
      <c r="F165" s="14">
        <v>7.7857928828441798</v>
      </c>
      <c r="G165" s="14">
        <v>0.85721512674351896</v>
      </c>
      <c r="H165" s="22">
        <f t="shared" si="40"/>
        <v>2</v>
      </c>
      <c r="J165" s="22">
        <f t="shared" si="41"/>
        <v>1.3621016980728899</v>
      </c>
      <c r="K165" s="108">
        <f t="shared" si="42"/>
        <v>0.73415957223664596</v>
      </c>
      <c r="L165" s="108">
        <f t="shared" si="43"/>
        <v>9.0826592298034701</v>
      </c>
      <c r="M165" s="108">
        <f t="shared" si="44"/>
        <v>5.7731745161159207</v>
      </c>
      <c r="N165" s="108">
        <f t="shared" si="45"/>
        <v>0.85721512674351896</v>
      </c>
      <c r="O165" s="113">
        <f t="shared" si="46"/>
        <v>7.7857928828441798</v>
      </c>
      <c r="P165" s="108">
        <f t="shared" si="39"/>
        <v>0.1112009131296952</v>
      </c>
      <c r="Q165" s="108">
        <f t="shared" si="36"/>
        <v>8.9927319106965058</v>
      </c>
      <c r="T165" s="108">
        <f t="shared" si="37"/>
        <v>9.0826592298034772</v>
      </c>
      <c r="U165" s="108">
        <f t="shared" si="38"/>
        <v>0.74150116795901178</v>
      </c>
    </row>
    <row r="166" spans="1:21" x14ac:dyDescent="0.25">
      <c r="A166" s="12">
        <v>40981</v>
      </c>
      <c r="B166" s="14">
        <v>1.3620586446732901</v>
      </c>
      <c r="C166" s="14">
        <v>0.73418277833394296</v>
      </c>
      <c r="D166" s="14">
        <v>9.0828141934510302</v>
      </c>
      <c r="E166" s="14">
        <v>5.7164284917257797</v>
      </c>
      <c r="F166" s="14">
        <v>7.7861108438117901</v>
      </c>
      <c r="G166" s="14">
        <v>0.857235508508563</v>
      </c>
      <c r="H166" s="22">
        <f t="shared" si="40"/>
        <v>3</v>
      </c>
      <c r="J166" s="22">
        <f t="shared" si="41"/>
        <v>1.3620586446732901</v>
      </c>
      <c r="K166" s="108">
        <f t="shared" si="42"/>
        <v>0.73418277833394296</v>
      </c>
      <c r="L166" s="108">
        <f t="shared" si="43"/>
        <v>9.0828141934510302</v>
      </c>
      <c r="M166" s="108">
        <f t="shared" si="44"/>
        <v>5.7735927766430377</v>
      </c>
      <c r="N166" s="108">
        <f t="shared" si="45"/>
        <v>0.857235508508563</v>
      </c>
      <c r="O166" s="113">
        <f t="shared" si="46"/>
        <v>7.7861108438117901</v>
      </c>
      <c r="P166" s="108">
        <f t="shared" si="39"/>
        <v>0.11119901590943466</v>
      </c>
      <c r="Q166" s="108">
        <f t="shared" si="36"/>
        <v>8.992885340050524</v>
      </c>
      <c r="T166" s="108">
        <f t="shared" si="37"/>
        <v>9.0828141934510338</v>
      </c>
      <c r="U166" s="108">
        <f t="shared" si="38"/>
        <v>0.74152460611728221</v>
      </c>
    </row>
    <row r="167" spans="1:21" x14ac:dyDescent="0.25">
      <c r="A167" s="12">
        <v>40982</v>
      </c>
      <c r="B167" s="14">
        <v>1.3620155678172099</v>
      </c>
      <c r="C167" s="14">
        <v>0.73420599854274904</v>
      </c>
      <c r="D167" s="14">
        <v>9.0829677934433199</v>
      </c>
      <c r="E167" s="14">
        <v>5.7168428442557397</v>
      </c>
      <c r="F167" s="14">
        <v>7.7864289526407102</v>
      </c>
      <c r="G167" s="14">
        <v>0.85725603455970301</v>
      </c>
      <c r="H167" s="22">
        <f t="shared" si="40"/>
        <v>4</v>
      </c>
      <c r="J167" s="22">
        <f t="shared" si="41"/>
        <v>1.3620155678172099</v>
      </c>
      <c r="K167" s="108">
        <f t="shared" si="42"/>
        <v>0.73420599854274904</v>
      </c>
      <c r="L167" s="108">
        <f t="shared" si="43"/>
        <v>9.0829677934433199</v>
      </c>
      <c r="M167" s="108">
        <f t="shared" si="44"/>
        <v>5.7740112726982975</v>
      </c>
      <c r="N167" s="108">
        <f t="shared" si="45"/>
        <v>0.85725603455970301</v>
      </c>
      <c r="O167" s="113">
        <f t="shared" si="46"/>
        <v>7.7864289526407102</v>
      </c>
      <c r="P167" s="108">
        <f t="shared" si="39"/>
        <v>0.11119713544829302</v>
      </c>
      <c r="Q167" s="108">
        <f t="shared" si="36"/>
        <v>8.9930374192508111</v>
      </c>
      <c r="T167" s="108">
        <f t="shared" si="37"/>
        <v>9.0829677934433128</v>
      </c>
      <c r="U167" s="108">
        <f t="shared" si="38"/>
        <v>0.74154805852817596</v>
      </c>
    </row>
    <row r="168" spans="1:21" x14ac:dyDescent="0.25">
      <c r="A168" s="12">
        <v>40983</v>
      </c>
      <c r="B168" s="14">
        <v>1.3619724675870599</v>
      </c>
      <c r="C168" s="14">
        <v>0.73422923282117003</v>
      </c>
      <c r="D168" s="14">
        <v>9.0831200500892209</v>
      </c>
      <c r="E168" s="14">
        <v>5.7172574300139702</v>
      </c>
      <c r="F168" s="14">
        <v>7.78674720978655</v>
      </c>
      <c r="G168" s="14">
        <v>0.85727670303224401</v>
      </c>
      <c r="H168" s="22">
        <f t="shared" si="40"/>
        <v>5</v>
      </c>
      <c r="J168" s="22">
        <f t="shared" si="41"/>
        <v>1.3619724675870599</v>
      </c>
      <c r="K168" s="108">
        <f t="shared" si="42"/>
        <v>0.73422923282117003</v>
      </c>
      <c r="L168" s="108">
        <f t="shared" si="43"/>
        <v>9.0831200500892209</v>
      </c>
      <c r="M168" s="108">
        <f t="shared" si="44"/>
        <v>5.7744300043141097</v>
      </c>
      <c r="N168" s="108">
        <f t="shared" si="45"/>
        <v>0.85727670303224401</v>
      </c>
      <c r="O168" s="113">
        <f t="shared" si="46"/>
        <v>7.78674720978655</v>
      </c>
      <c r="P168" s="108">
        <f t="shared" si="39"/>
        <v>0.11119527149595243</v>
      </c>
      <c r="Q168" s="108">
        <f t="shared" si="36"/>
        <v>8.9931881684051689</v>
      </c>
      <c r="T168" s="108">
        <f t="shared" si="37"/>
        <v>9.083120050089212</v>
      </c>
      <c r="U168" s="108">
        <f t="shared" si="38"/>
        <v>0.7415715251493824</v>
      </c>
    </row>
    <row r="169" spans="1:21" x14ac:dyDescent="0.25">
      <c r="A169" s="12">
        <v>40984</v>
      </c>
      <c r="B169" s="14">
        <v>1.3619293440132101</v>
      </c>
      <c r="C169" s="14">
        <v>0.73425248115536401</v>
      </c>
      <c r="D169" s="14">
        <v>9.0832709839368597</v>
      </c>
      <c r="E169" s="14">
        <v>5.7176722491797003</v>
      </c>
      <c r="F169" s="14">
        <v>7.7870656156078697</v>
      </c>
      <c r="G169" s="14">
        <v>0.85729751202829496</v>
      </c>
      <c r="H169" s="22">
        <f t="shared" si="40"/>
        <v>6</v>
      </c>
      <c r="J169" s="22">
        <f t="shared" si="41"/>
        <v>1.3619293440132101</v>
      </c>
      <c r="K169" s="108">
        <f t="shared" si="42"/>
        <v>0.73425248115536401</v>
      </c>
      <c r="L169" s="108">
        <f t="shared" si="43"/>
        <v>9.0832709839368597</v>
      </c>
      <c r="M169" s="108">
        <f t="shared" si="44"/>
        <v>5.7748489716714975</v>
      </c>
      <c r="N169" s="108">
        <f t="shared" si="45"/>
        <v>0.85729751202829496</v>
      </c>
      <c r="O169" s="113">
        <f t="shared" si="46"/>
        <v>7.7870656156078697</v>
      </c>
      <c r="P169" s="108">
        <f t="shared" si="39"/>
        <v>0.11119342379921458</v>
      </c>
      <c r="Q169" s="108">
        <f t="shared" si="36"/>
        <v>8.9933376078582761</v>
      </c>
      <c r="T169" s="108">
        <f t="shared" si="37"/>
        <v>9.0832709839368562</v>
      </c>
      <c r="U169" s="108">
        <f t="shared" si="38"/>
        <v>0.74159500596691763</v>
      </c>
    </row>
    <row r="170" spans="1:21" x14ac:dyDescent="0.25">
      <c r="A170" s="12">
        <v>40985</v>
      </c>
      <c r="B170" s="14">
        <v>1.3618861971654601</v>
      </c>
      <c r="C170" s="14">
        <v>0.73427574351023905</v>
      </c>
      <c r="D170" s="14">
        <v>9.0834206158619502</v>
      </c>
      <c r="E170" s="14">
        <v>5.7180873018088798</v>
      </c>
      <c r="F170" s="14">
        <v>7.7873841705206104</v>
      </c>
      <c r="G170" s="14">
        <v>0.85731845962542597</v>
      </c>
      <c r="H170" s="22">
        <f t="shared" si="40"/>
        <v>7</v>
      </c>
      <c r="J170" s="22" t="str">
        <f t="shared" si="41"/>
        <v/>
      </c>
      <c r="K170" s="108" t="str">
        <f t="shared" si="42"/>
        <v/>
      </c>
      <c r="L170" s="108" t="str">
        <f t="shared" si="43"/>
        <v/>
      </c>
      <c r="M170" s="108" t="str">
        <f t="shared" si="44"/>
        <v/>
      </c>
      <c r="N170" s="108" t="str">
        <f t="shared" si="45"/>
        <v/>
      </c>
      <c r="O170" s="113" t="str">
        <f t="shared" si="46"/>
        <v/>
      </c>
      <c r="P170" s="108" t="str">
        <f t="shared" si="39"/>
        <v/>
      </c>
      <c r="Q170" s="108" t="str">
        <f t="shared" si="36"/>
        <v/>
      </c>
      <c r="T170" s="108" t="str">
        <f t="shared" si="37"/>
        <v/>
      </c>
      <c r="U170" s="108" t="str">
        <f t="shared" si="38"/>
        <v/>
      </c>
    </row>
    <row r="171" spans="1:21" x14ac:dyDescent="0.25">
      <c r="A171" s="12">
        <v>40986</v>
      </c>
      <c r="B171" s="14">
        <v>1.36184302708375</v>
      </c>
      <c r="C171" s="14">
        <v>0.73429901986677604</v>
      </c>
      <c r="D171" s="14">
        <v>9.0835689670180599</v>
      </c>
      <c r="E171" s="14">
        <v>5.7185025880617504</v>
      </c>
      <c r="F171" s="14">
        <v>7.7877028749122603</v>
      </c>
      <c r="G171" s="14">
        <v>0.85733954387190503</v>
      </c>
      <c r="H171" s="22">
        <f t="shared" si="40"/>
        <v>1</v>
      </c>
      <c r="J171" s="22" t="str">
        <f t="shared" si="41"/>
        <v/>
      </c>
      <c r="K171" s="108" t="str">
        <f t="shared" si="42"/>
        <v/>
      </c>
      <c r="L171" s="108" t="str">
        <f t="shared" si="43"/>
        <v/>
      </c>
      <c r="M171" s="108" t="str">
        <f t="shared" si="44"/>
        <v/>
      </c>
      <c r="N171" s="108" t="str">
        <f t="shared" si="45"/>
        <v/>
      </c>
      <c r="O171" s="113" t="str">
        <f t="shared" si="46"/>
        <v/>
      </c>
      <c r="P171" s="108" t="str">
        <f t="shared" si="39"/>
        <v/>
      </c>
      <c r="Q171" s="108" t="str">
        <f t="shared" si="36"/>
        <v/>
      </c>
      <c r="T171" s="108" t="str">
        <f t="shared" si="37"/>
        <v/>
      </c>
      <c r="U171" s="108" t="str">
        <f t="shared" si="38"/>
        <v/>
      </c>
    </row>
    <row r="172" spans="1:21" x14ac:dyDescent="0.25">
      <c r="A172" s="12">
        <v>40987</v>
      </c>
      <c r="B172" s="14">
        <v>1.3617998338202699</v>
      </c>
      <c r="C172" s="14">
        <v>0.73432231019935901</v>
      </c>
      <c r="D172" s="14">
        <v>9.0837160589362806</v>
      </c>
      <c r="E172" s="14">
        <v>5.7189181080770597</v>
      </c>
      <c r="F172" s="14">
        <v>7.7880217292110396</v>
      </c>
      <c r="G172" s="14">
        <v>0.85736076278489803</v>
      </c>
      <c r="H172" s="22">
        <f t="shared" si="40"/>
        <v>2</v>
      </c>
      <c r="J172" s="22">
        <f t="shared" si="41"/>
        <v>1.3617998338202699</v>
      </c>
      <c r="K172" s="108">
        <f t="shared" si="42"/>
        <v>0.73432231019935901</v>
      </c>
      <c r="L172" s="108">
        <f t="shared" si="43"/>
        <v>9.0837160589362806</v>
      </c>
      <c r="M172" s="108">
        <f t="shared" si="44"/>
        <v>5.7761072891578307</v>
      </c>
      <c r="N172" s="108">
        <f t="shared" si="45"/>
        <v>0.85736076278489803</v>
      </c>
      <c r="O172" s="113">
        <f t="shared" si="46"/>
        <v>7.7880217292110396</v>
      </c>
      <c r="P172" s="108">
        <f t="shared" si="39"/>
        <v>0.11118797565302507</v>
      </c>
      <c r="Q172" s="108">
        <f t="shared" si="36"/>
        <v>8.9937782761745346</v>
      </c>
      <c r="T172" s="108">
        <f t="shared" si="37"/>
        <v>9.0837160589362824</v>
      </c>
      <c r="U172" s="108">
        <f t="shared" si="38"/>
        <v>0.74166553330135299</v>
      </c>
    </row>
    <row r="173" spans="1:21" x14ac:dyDescent="0.25">
      <c r="A173" s="12">
        <v>40988</v>
      </c>
      <c r="B173" s="14">
        <v>1.36175661744082</v>
      </c>
      <c r="C173" s="14">
        <v>0.73434561447501601</v>
      </c>
      <c r="D173" s="14">
        <v>9.0838619134166105</v>
      </c>
      <c r="E173" s="14">
        <v>5.7193338619210703</v>
      </c>
      <c r="F173" s="14">
        <v>7.7883407338244002</v>
      </c>
      <c r="G173" s="14">
        <v>0.85738211435394396</v>
      </c>
      <c r="H173" s="22">
        <f t="shared" si="40"/>
        <v>3</v>
      </c>
      <c r="J173" s="22">
        <f t="shared" si="41"/>
        <v>1.36175661744082</v>
      </c>
      <c r="K173" s="108">
        <f t="shared" si="42"/>
        <v>0.73434561447501601</v>
      </c>
      <c r="L173" s="108">
        <f t="shared" si="43"/>
        <v>9.0838619134166105</v>
      </c>
      <c r="M173" s="108">
        <f t="shared" si="44"/>
        <v>5.776527200540281</v>
      </c>
      <c r="N173" s="108">
        <f t="shared" si="45"/>
        <v>0.85738211435394396</v>
      </c>
      <c r="O173" s="113">
        <f t="shared" si="46"/>
        <v>7.7883407338244002</v>
      </c>
      <c r="P173" s="108">
        <f t="shared" si="39"/>
        <v>0.11118619037000751</v>
      </c>
      <c r="Q173" s="108">
        <f t="shared" si="36"/>
        <v>8.9939226865510999</v>
      </c>
      <c r="T173" s="108">
        <f t="shared" si="37"/>
        <v>9.0838619134166141</v>
      </c>
      <c r="U173" s="108">
        <f t="shared" si="38"/>
        <v>0.74168907061976541</v>
      </c>
    </row>
    <row r="174" spans="1:21" x14ac:dyDescent="0.25">
      <c r="A174" s="12">
        <v>40989</v>
      </c>
      <c r="B174" s="14">
        <v>1.3617133779952899</v>
      </c>
      <c r="C174" s="14">
        <v>0.73436893266936898</v>
      </c>
      <c r="D174" s="14">
        <v>9.0840065525531006</v>
      </c>
      <c r="E174" s="14">
        <v>5.7197498497448898</v>
      </c>
      <c r="F174" s="14">
        <v>7.7886598891841503</v>
      </c>
      <c r="G174" s="14">
        <v>0.85740359654354503</v>
      </c>
      <c r="H174" s="22">
        <f t="shared" si="40"/>
        <v>4</v>
      </c>
      <c r="J174" s="22">
        <f t="shared" si="41"/>
        <v>1.3617133779952899</v>
      </c>
      <c r="K174" s="108">
        <f t="shared" si="42"/>
        <v>0.73436893266936898</v>
      </c>
      <c r="L174" s="108">
        <f t="shared" si="43"/>
        <v>9.0840065525531006</v>
      </c>
      <c r="M174" s="108">
        <f t="shared" si="44"/>
        <v>5.7769473482423388</v>
      </c>
      <c r="N174" s="108">
        <f t="shared" si="45"/>
        <v>0.85740359654354503</v>
      </c>
      <c r="O174" s="113">
        <f t="shared" si="46"/>
        <v>7.7886598891841503</v>
      </c>
      <c r="P174" s="108">
        <f t="shared" si="39"/>
        <v>0.11118442001961512</v>
      </c>
      <c r="Q174" s="108">
        <f t="shared" si="36"/>
        <v>8.9940658936169324</v>
      </c>
      <c r="T174" s="108">
        <f t="shared" si="37"/>
        <v>9.0840065525530918</v>
      </c>
      <c r="U174" s="108">
        <f t="shared" si="38"/>
        <v>0.74171262199606269</v>
      </c>
    </row>
    <row r="175" spans="1:21" x14ac:dyDescent="0.25">
      <c r="A175" s="12">
        <v>40990</v>
      </c>
      <c r="B175" s="14">
        <v>1.36167011554158</v>
      </c>
      <c r="C175" s="14">
        <v>0.73439226475369102</v>
      </c>
      <c r="D175" s="14">
        <v>9.0841499988201502</v>
      </c>
      <c r="E175" s="14">
        <v>5.7201660716509402</v>
      </c>
      <c r="F175" s="14">
        <v>7.7889791957019501</v>
      </c>
      <c r="G175" s="14">
        <v>0.85742520728010696</v>
      </c>
      <c r="H175" s="22">
        <f t="shared" si="40"/>
        <v>5</v>
      </c>
      <c r="J175" s="22">
        <f t="shared" si="41"/>
        <v>1.36167011554158</v>
      </c>
      <c r="K175" s="108">
        <f t="shared" si="42"/>
        <v>0.73439226475369102</v>
      </c>
      <c r="L175" s="108">
        <f t="shared" si="43"/>
        <v>9.0841499988201502</v>
      </c>
      <c r="M175" s="108">
        <f t="shared" si="44"/>
        <v>5.7773677323674493</v>
      </c>
      <c r="N175" s="108">
        <f t="shared" si="45"/>
        <v>0.85742520728010696</v>
      </c>
      <c r="O175" s="113">
        <f t="shared" si="46"/>
        <v>7.7889791957019501</v>
      </c>
      <c r="P175" s="108">
        <f t="shared" si="39"/>
        <v>0.11118266432535558</v>
      </c>
      <c r="Q175" s="108">
        <f t="shared" si="36"/>
        <v>8.9942079196239106</v>
      </c>
      <c r="T175" s="108">
        <f t="shared" si="37"/>
        <v>9.0841499988201502</v>
      </c>
      <c r="U175" s="108">
        <f t="shared" si="38"/>
        <v>0.74173618740122815</v>
      </c>
    </row>
    <row r="176" spans="1:21" x14ac:dyDescent="0.25">
      <c r="A176" s="12">
        <v>40991</v>
      </c>
      <c r="B176" s="14">
        <v>1.3616268301474299</v>
      </c>
      <c r="C176" s="14">
        <v>0.734415610693955</v>
      </c>
      <c r="D176" s="14">
        <v>9.0842922750025501</v>
      </c>
      <c r="E176" s="14">
        <v>5.7205825277756199</v>
      </c>
      <c r="F176" s="14">
        <v>7.7892986538918896</v>
      </c>
      <c r="G176" s="14">
        <v>0.85744694447203995</v>
      </c>
      <c r="H176" s="22">
        <f t="shared" si="40"/>
        <v>6</v>
      </c>
      <c r="J176" s="22">
        <f t="shared" si="41"/>
        <v>1.3616268301474299</v>
      </c>
      <c r="K176" s="108">
        <f t="shared" si="42"/>
        <v>0.734415610693955</v>
      </c>
      <c r="L176" s="108">
        <f t="shared" si="43"/>
        <v>9.0842922750025501</v>
      </c>
      <c r="M176" s="108">
        <f t="shared" si="44"/>
        <v>5.777788353053376</v>
      </c>
      <c r="N176" s="108">
        <f t="shared" si="45"/>
        <v>0.85744694447203995</v>
      </c>
      <c r="O176" s="113">
        <f t="shared" si="46"/>
        <v>7.7892986538918896</v>
      </c>
      <c r="P176" s="108">
        <f t="shared" si="39"/>
        <v>0.11118092300698422</v>
      </c>
      <c r="Q176" s="108">
        <f t="shared" si="36"/>
        <v>8.9943487871312371</v>
      </c>
      <c r="T176" s="108">
        <f t="shared" si="37"/>
        <v>9.0842922750025465</v>
      </c>
      <c r="U176" s="108">
        <f t="shared" si="38"/>
        <v>0.74175976680089539</v>
      </c>
    </row>
    <row r="177" spans="1:21" x14ac:dyDescent="0.25">
      <c r="A177" s="12">
        <v>40992</v>
      </c>
      <c r="B177" s="14">
        <v>1.36158352184319</v>
      </c>
      <c r="C177" s="14">
        <v>0.73443897047629703</v>
      </c>
      <c r="D177" s="14">
        <v>9.0844334041043293</v>
      </c>
      <c r="E177" s="14">
        <v>5.7209992182616398</v>
      </c>
      <c r="F177" s="14">
        <v>7.7896182640627902</v>
      </c>
      <c r="G177" s="14">
        <v>0.85746880598447195</v>
      </c>
      <c r="H177" s="22">
        <f t="shared" si="40"/>
        <v>7</v>
      </c>
      <c r="J177" s="22" t="str">
        <f t="shared" si="41"/>
        <v/>
      </c>
      <c r="K177" s="108" t="str">
        <f t="shared" si="42"/>
        <v/>
      </c>
      <c r="L177" s="108" t="str">
        <f t="shared" si="43"/>
        <v/>
      </c>
      <c r="M177" s="108" t="str">
        <f t="shared" si="44"/>
        <v/>
      </c>
      <c r="N177" s="108" t="str">
        <f t="shared" si="45"/>
        <v/>
      </c>
      <c r="O177" s="113" t="str">
        <f t="shared" si="46"/>
        <v/>
      </c>
      <c r="P177" s="108" t="str">
        <f t="shared" si="39"/>
        <v/>
      </c>
      <c r="Q177" s="108" t="str">
        <f t="shared" si="36"/>
        <v/>
      </c>
      <c r="T177" s="108" t="str">
        <f t="shared" si="37"/>
        <v/>
      </c>
      <c r="U177" s="108" t="str">
        <f t="shared" si="38"/>
        <v/>
      </c>
    </row>
    <row r="178" spans="1:21" x14ac:dyDescent="0.25">
      <c r="A178" s="12">
        <v>40993</v>
      </c>
      <c r="B178" s="14">
        <v>1.36154019071112</v>
      </c>
      <c r="C178" s="14">
        <v>0.73446234405883104</v>
      </c>
      <c r="D178" s="14">
        <v>9.0845734096313304</v>
      </c>
      <c r="E178" s="14">
        <v>5.72141614323262</v>
      </c>
      <c r="F178" s="14">
        <v>7.7899380267946396</v>
      </c>
      <c r="G178" s="14">
        <v>0.85749078966502301</v>
      </c>
      <c r="H178" s="22">
        <f t="shared" si="40"/>
        <v>1</v>
      </c>
      <c r="J178" s="22" t="str">
        <f t="shared" si="41"/>
        <v/>
      </c>
      <c r="K178" s="108" t="str">
        <f t="shared" si="42"/>
        <v/>
      </c>
      <c r="L178" s="108" t="str">
        <f t="shared" si="43"/>
        <v/>
      </c>
      <c r="M178" s="108" t="str">
        <f t="shared" si="44"/>
        <v/>
      </c>
      <c r="N178" s="108" t="str">
        <f t="shared" si="45"/>
        <v/>
      </c>
      <c r="O178" s="113" t="str">
        <f t="shared" si="46"/>
        <v/>
      </c>
      <c r="P178" s="108" t="str">
        <f t="shared" si="39"/>
        <v/>
      </c>
      <c r="Q178" s="108" t="str">
        <f t="shared" si="36"/>
        <v/>
      </c>
      <c r="T178" s="108" t="str">
        <f t="shared" si="37"/>
        <v/>
      </c>
      <c r="U178" s="108" t="str">
        <f t="shared" si="38"/>
        <v/>
      </c>
    </row>
    <row r="179" spans="1:21" x14ac:dyDescent="0.25">
      <c r="A179" s="12">
        <v>40994</v>
      </c>
      <c r="B179" s="14">
        <v>1.36149683680394</v>
      </c>
      <c r="C179" s="14">
        <v>0.73448573141562501</v>
      </c>
      <c r="D179" s="14">
        <v>9.0847123152777201</v>
      </c>
      <c r="E179" s="14">
        <v>5.7218333027922599</v>
      </c>
      <c r="F179" s="14">
        <v>7.79025794247109</v>
      </c>
      <c r="G179" s="14">
        <v>0.85751289332192204</v>
      </c>
      <c r="H179" s="22">
        <f t="shared" si="40"/>
        <v>2</v>
      </c>
      <c r="J179" s="22">
        <f t="shared" si="41"/>
        <v>1.36149683680394</v>
      </c>
      <c r="K179" s="108">
        <f t="shared" si="42"/>
        <v>0.73448573141562501</v>
      </c>
      <c r="L179" s="108">
        <f t="shared" si="43"/>
        <v>9.0847123152777201</v>
      </c>
      <c r="M179" s="108">
        <f t="shared" si="44"/>
        <v>5.7790516358201822</v>
      </c>
      <c r="N179" s="108">
        <f t="shared" si="45"/>
        <v>0.85751289332192204</v>
      </c>
      <c r="O179" s="113">
        <f t="shared" si="46"/>
        <v>7.79025794247109</v>
      </c>
      <c r="P179" s="108">
        <f t="shared" si="39"/>
        <v>0.1111757824517445</v>
      </c>
      <c r="Q179" s="108">
        <f t="shared" si="36"/>
        <v>8.9947646685918023</v>
      </c>
      <c r="T179" s="108">
        <f t="shared" si="37"/>
        <v>9.0847123152777147</v>
      </c>
      <c r="U179" s="108">
        <f t="shared" si="38"/>
        <v>0.74183058872978114</v>
      </c>
    </row>
    <row r="180" spans="1:21" x14ac:dyDescent="0.25">
      <c r="A180" s="12">
        <v>40995</v>
      </c>
      <c r="B180" s="14">
        <v>1.36145346017798</v>
      </c>
      <c r="C180" s="14">
        <v>0.73450913251876704</v>
      </c>
      <c r="D180" s="14">
        <v>9.0848501450990398</v>
      </c>
      <c r="E180" s="14">
        <v>5.7222506970949096</v>
      </c>
      <c r="F180" s="14">
        <v>7.7905780115657102</v>
      </c>
      <c r="G180" s="14">
        <v>0.85753511473917399</v>
      </c>
      <c r="H180" s="22">
        <f t="shared" si="40"/>
        <v>3</v>
      </c>
      <c r="J180" s="22">
        <f t="shared" si="41"/>
        <v>1.36145346017798</v>
      </c>
      <c r="K180" s="108">
        <f t="shared" si="42"/>
        <v>0.73450913251876704</v>
      </c>
      <c r="L180" s="108">
        <f t="shared" si="43"/>
        <v>9.0848501450990398</v>
      </c>
      <c r="M180" s="108">
        <f t="shared" si="44"/>
        <v>5.7794732040658587</v>
      </c>
      <c r="N180" s="108">
        <f t="shared" si="45"/>
        <v>0.85753511473917399</v>
      </c>
      <c r="O180" s="113">
        <f t="shared" si="46"/>
        <v>7.7905780115657102</v>
      </c>
      <c r="P180" s="108">
        <f t="shared" si="39"/>
        <v>0.1111740957603863</v>
      </c>
      <c r="Q180" s="108">
        <f t="shared" si="36"/>
        <v>8.9949011337614255</v>
      </c>
      <c r="T180" s="108">
        <f t="shared" si="37"/>
        <v>9.0848501450990433</v>
      </c>
      <c r="U180" s="108">
        <f t="shared" si="38"/>
        <v>0.74185422384395461</v>
      </c>
    </row>
    <row r="181" spans="1:21" x14ac:dyDescent="0.25">
      <c r="A181" s="12">
        <v>40996</v>
      </c>
      <c r="B181" s="14">
        <v>1.36141006090358</v>
      </c>
      <c r="C181" s="14">
        <v>0.73453254733279605</v>
      </c>
      <c r="D181" s="14">
        <v>9.0849869235023508</v>
      </c>
      <c r="E181" s="14">
        <v>5.7226683262198401</v>
      </c>
      <c r="F181" s="14">
        <v>7.7908982345299096</v>
      </c>
      <c r="G181" s="14">
        <v>0.85755745166515296</v>
      </c>
      <c r="H181" s="22">
        <f t="shared" si="40"/>
        <v>4</v>
      </c>
      <c r="J181" s="22">
        <f t="shared" si="41"/>
        <v>1.36141006090358</v>
      </c>
      <c r="K181" s="108">
        <f t="shared" si="42"/>
        <v>0.73453254733279605</v>
      </c>
      <c r="L181" s="108">
        <f t="shared" si="43"/>
        <v>9.0849869235023508</v>
      </c>
      <c r="M181" s="108">
        <f t="shared" si="44"/>
        <v>5.7798950094820389</v>
      </c>
      <c r="N181" s="108">
        <f t="shared" si="45"/>
        <v>0.85755745166515296</v>
      </c>
      <c r="O181" s="113">
        <f t="shared" si="46"/>
        <v>7.7908982345299096</v>
      </c>
      <c r="P181" s="108">
        <f t="shared" si="39"/>
        <v>0.11117242198634174</v>
      </c>
      <c r="Q181" s="108">
        <f t="shared" si="36"/>
        <v>8.99503655792312</v>
      </c>
      <c r="T181" s="108">
        <f t="shared" si="37"/>
        <v>9.0849869235023455</v>
      </c>
      <c r="U181" s="108">
        <f t="shared" si="38"/>
        <v>0.74187787280612438</v>
      </c>
    </row>
    <row r="182" spans="1:21" x14ac:dyDescent="0.25">
      <c r="A182" s="12">
        <v>40997</v>
      </c>
      <c r="B182" s="14">
        <v>1.36136663903157</v>
      </c>
      <c r="C182" s="14">
        <v>0.734555975832758</v>
      </c>
      <c r="D182" s="14">
        <v>9.0851226752553202</v>
      </c>
      <c r="E182" s="14">
        <v>5.7230861903828103</v>
      </c>
      <c r="F182" s="14">
        <v>7.7912186118894597</v>
      </c>
      <c r="G182" s="14">
        <v>0.85757990182235</v>
      </c>
      <c r="H182" s="22">
        <f t="shared" si="40"/>
        <v>5</v>
      </c>
      <c r="J182" s="22">
        <f t="shared" si="41"/>
        <v>1.36136663903157</v>
      </c>
      <c r="K182" s="108">
        <f t="shared" si="42"/>
        <v>0.734555975832758</v>
      </c>
      <c r="L182" s="108">
        <f t="shared" si="43"/>
        <v>9.0851226752553202</v>
      </c>
      <c r="M182" s="108">
        <f t="shared" si="44"/>
        <v>5.7803170522866383</v>
      </c>
      <c r="N182" s="108">
        <f t="shared" si="45"/>
        <v>0.85757990182235</v>
      </c>
      <c r="O182" s="113">
        <f t="shared" si="46"/>
        <v>7.7912186118894597</v>
      </c>
      <c r="P182" s="108">
        <f t="shared" si="39"/>
        <v>0.11117076082537497</v>
      </c>
      <c r="Q182" s="108">
        <f t="shared" si="36"/>
        <v>8.9951709655993266</v>
      </c>
      <c r="T182" s="108">
        <f t="shared" si="37"/>
        <v>9.0851226752553167</v>
      </c>
      <c r="U182" s="108">
        <f t="shared" si="38"/>
        <v>0.74190153559108585</v>
      </c>
    </row>
    <row r="183" spans="1:21" x14ac:dyDescent="0.25">
      <c r="A183" s="12">
        <v>40998</v>
      </c>
      <c r="B183" s="14">
        <v>1.3613231946348601</v>
      </c>
      <c r="C183" s="14">
        <v>0.73457941798179804</v>
      </c>
      <c r="D183" s="14">
        <v>9.0852574253756107</v>
      </c>
      <c r="E183" s="14">
        <v>5.7235042896264199</v>
      </c>
      <c r="F183" s="14">
        <v>7.7915391440605903</v>
      </c>
      <c r="G183" s="14">
        <v>0.85760246289757303</v>
      </c>
      <c r="H183" s="22">
        <f t="shared" si="40"/>
        <v>6</v>
      </c>
      <c r="J183" s="22">
        <f t="shared" si="41"/>
        <v>1.3613231946348601</v>
      </c>
      <c r="K183" s="108">
        <f t="shared" si="42"/>
        <v>0.73457941798179804</v>
      </c>
      <c r="L183" s="108">
        <f t="shared" si="43"/>
        <v>9.0852574253756107</v>
      </c>
      <c r="M183" s="108">
        <f t="shared" si="44"/>
        <v>5.7807393325226846</v>
      </c>
      <c r="N183" s="108">
        <f t="shared" si="45"/>
        <v>0.85760246289757303</v>
      </c>
      <c r="O183" s="113">
        <f t="shared" si="46"/>
        <v>7.7915391440605903</v>
      </c>
      <c r="P183" s="108">
        <f t="shared" si="39"/>
        <v>0.11116911197023609</v>
      </c>
      <c r="Q183" s="108">
        <f t="shared" si="36"/>
        <v>8.9953043815600093</v>
      </c>
      <c r="T183" s="108">
        <f t="shared" si="37"/>
        <v>9.0852574253756142</v>
      </c>
      <c r="U183" s="108">
        <f t="shared" si="38"/>
        <v>0.74192521216161533</v>
      </c>
    </row>
    <row r="184" spans="1:21" x14ac:dyDescent="0.25">
      <c r="A184" s="12">
        <v>40999</v>
      </c>
      <c r="B184" s="14">
        <v>1.3612797277674</v>
      </c>
      <c r="C184" s="14">
        <v>0.73460287375326905</v>
      </c>
      <c r="D184" s="14">
        <v>9.0853911993397105</v>
      </c>
      <c r="E184" s="14">
        <v>5.72392262416236</v>
      </c>
      <c r="F184" s="14">
        <v>7.7918598315813998</v>
      </c>
      <c r="G184" s="14">
        <v>0.85762513254769801</v>
      </c>
      <c r="H184" s="22">
        <f t="shared" si="40"/>
        <v>7</v>
      </c>
      <c r="J184" s="22" t="str">
        <f t="shared" si="41"/>
        <v/>
      </c>
      <c r="K184" s="108" t="str">
        <f t="shared" si="42"/>
        <v/>
      </c>
      <c r="L184" s="108" t="str">
        <f t="shared" si="43"/>
        <v/>
      </c>
      <c r="M184" s="108" t="str">
        <f t="shared" si="44"/>
        <v/>
      </c>
      <c r="N184" s="108" t="str">
        <f t="shared" si="45"/>
        <v/>
      </c>
      <c r="O184" s="113" t="str">
        <f t="shared" si="46"/>
        <v/>
      </c>
      <c r="P184" s="108" t="str">
        <f t="shared" si="39"/>
        <v/>
      </c>
      <c r="Q184" s="108" t="str">
        <f t="shared" si="36"/>
        <v/>
      </c>
      <c r="T184" s="108" t="str">
        <f t="shared" si="37"/>
        <v/>
      </c>
      <c r="U184" s="108" t="str">
        <f t="shared" si="38"/>
        <v/>
      </c>
    </row>
    <row r="185" spans="1:21" x14ac:dyDescent="0.25">
      <c r="A185" s="12">
        <v>41000</v>
      </c>
      <c r="B185" s="14">
        <v>1.36123623847932</v>
      </c>
      <c r="C185" s="14">
        <v>0.73462634312258301</v>
      </c>
      <c r="D185" s="14">
        <v>9.0855240228227192</v>
      </c>
      <c r="E185" s="14">
        <v>5.7243411941639</v>
      </c>
      <c r="F185" s="14">
        <v>7.7921806749158602</v>
      </c>
      <c r="G185" s="14">
        <v>0.85764790840264105</v>
      </c>
      <c r="H185" s="22">
        <f t="shared" si="40"/>
        <v>1</v>
      </c>
      <c r="J185" s="22" t="str">
        <f t="shared" si="41"/>
        <v/>
      </c>
      <c r="K185" s="108" t="str">
        <f t="shared" si="42"/>
        <v/>
      </c>
      <c r="L185" s="108" t="str">
        <f t="shared" si="43"/>
        <v/>
      </c>
      <c r="M185" s="108" t="str">
        <f t="shared" si="44"/>
        <v/>
      </c>
      <c r="N185" s="108" t="str">
        <f t="shared" si="45"/>
        <v/>
      </c>
      <c r="O185" s="113" t="str">
        <f t="shared" si="46"/>
        <v/>
      </c>
      <c r="P185" s="108" t="str">
        <f t="shared" si="39"/>
        <v/>
      </c>
      <c r="Q185" s="108" t="str">
        <f t="shared" si="36"/>
        <v/>
      </c>
      <c r="T185" s="108" t="str">
        <f t="shared" si="37"/>
        <v/>
      </c>
      <c r="U185" s="108" t="str">
        <f t="shared" si="38"/>
        <v/>
      </c>
    </row>
    <row r="186" spans="1:21" x14ac:dyDescent="0.25">
      <c r="A186" s="12">
        <v>41001</v>
      </c>
      <c r="B186" s="14">
        <v>1.36119272686268</v>
      </c>
      <c r="C186" s="14">
        <v>0.73464982604250895</v>
      </c>
      <c r="D186" s="14">
        <v>9.0856559219699502</v>
      </c>
      <c r="E186" s="14">
        <v>5.7247599996428802</v>
      </c>
      <c r="F186" s="14">
        <v>7.79250167454832</v>
      </c>
      <c r="G186" s="14">
        <v>0.85767078805013197</v>
      </c>
      <c r="H186" s="22">
        <f t="shared" si="40"/>
        <v>2</v>
      </c>
      <c r="J186" s="22">
        <f t="shared" si="41"/>
        <v>1.36119272686268</v>
      </c>
      <c r="K186" s="108">
        <f t="shared" si="42"/>
        <v>0.73464982604250895</v>
      </c>
      <c r="L186" s="108">
        <f t="shared" si="43"/>
        <v>9.0856559219699502</v>
      </c>
      <c r="M186" s="108">
        <f t="shared" si="44"/>
        <v>5.782007599639309</v>
      </c>
      <c r="N186" s="108">
        <f t="shared" si="45"/>
        <v>0.85767078805013197</v>
      </c>
      <c r="O186" s="113">
        <f t="shared" si="46"/>
        <v>7.79250167454832</v>
      </c>
      <c r="P186" s="108">
        <f t="shared" si="39"/>
        <v>0.11116423609634252</v>
      </c>
      <c r="Q186" s="108">
        <f t="shared" si="36"/>
        <v>8.9956989326435135</v>
      </c>
      <c r="T186" s="108">
        <f t="shared" si="37"/>
        <v>9.0856559219699555</v>
      </c>
      <c r="U186" s="108">
        <f t="shared" si="38"/>
        <v>0.74199632430293372</v>
      </c>
    </row>
    <row r="187" spans="1:21" x14ac:dyDescent="0.25">
      <c r="A187" s="12">
        <v>41002</v>
      </c>
      <c r="B187" s="14">
        <v>1.36114919296687</v>
      </c>
      <c r="C187" s="14">
        <v>0.73467332248885797</v>
      </c>
      <c r="D187" s="14">
        <v>9.0857869232329094</v>
      </c>
      <c r="E187" s="14">
        <v>5.7251790408361201</v>
      </c>
      <c r="F187" s="14">
        <v>7.7928228310249397</v>
      </c>
      <c r="G187" s="14">
        <v>0.85769376905573402</v>
      </c>
      <c r="H187" s="22">
        <f t="shared" si="40"/>
        <v>3</v>
      </c>
      <c r="J187" s="22">
        <f t="shared" si="41"/>
        <v>1.36114919296687</v>
      </c>
      <c r="K187" s="108">
        <f t="shared" si="42"/>
        <v>0.73467332248885797</v>
      </c>
      <c r="L187" s="108">
        <f t="shared" si="43"/>
        <v>9.0857869232329094</v>
      </c>
      <c r="M187" s="108">
        <f t="shared" si="44"/>
        <v>5.782430831244481</v>
      </c>
      <c r="N187" s="108">
        <f t="shared" si="45"/>
        <v>0.85769376905573402</v>
      </c>
      <c r="O187" s="113">
        <f t="shared" si="46"/>
        <v>7.7928228310249397</v>
      </c>
      <c r="P187" s="108">
        <f t="shared" si="39"/>
        <v>0.1111626333011804</v>
      </c>
      <c r="Q187" s="108">
        <f t="shared" si="36"/>
        <v>8.9958286368642675</v>
      </c>
      <c r="T187" s="108">
        <f t="shared" si="37"/>
        <v>9.0857869232329147</v>
      </c>
      <c r="U187" s="108">
        <f t="shared" si="38"/>
        <v>0.74202005571374641</v>
      </c>
    </row>
    <row r="188" spans="1:21" x14ac:dyDescent="0.25">
      <c r="A188" s="12">
        <v>41003</v>
      </c>
      <c r="B188" s="14">
        <v>1.36110563687061</v>
      </c>
      <c r="C188" s="14">
        <v>0.73469683242158601</v>
      </c>
      <c r="D188" s="14">
        <v>9.0859170534078295</v>
      </c>
      <c r="E188" s="14">
        <v>5.7255983178307002</v>
      </c>
      <c r="F188" s="14">
        <v>7.7931441448562202</v>
      </c>
      <c r="G188" s="14">
        <v>0.85771684894847999</v>
      </c>
      <c r="H188" s="22">
        <f t="shared" si="40"/>
        <v>4</v>
      </c>
      <c r="J188" s="22">
        <f t="shared" si="41"/>
        <v>1.36110563687061</v>
      </c>
      <c r="K188" s="108">
        <f t="shared" si="42"/>
        <v>0.73469683242158601</v>
      </c>
      <c r="L188" s="108">
        <f t="shared" si="43"/>
        <v>9.0859170534078295</v>
      </c>
      <c r="M188" s="108">
        <f t="shared" si="44"/>
        <v>5.7828543010090074</v>
      </c>
      <c r="N188" s="108">
        <f t="shared" si="45"/>
        <v>0.85771684894847999</v>
      </c>
      <c r="O188" s="113">
        <f t="shared" si="46"/>
        <v>7.7931441448562202</v>
      </c>
      <c r="P188" s="108">
        <f t="shared" si="39"/>
        <v>0.11116104120950368</v>
      </c>
      <c r="Q188" s="108">
        <f t="shared" si="36"/>
        <v>8.9959574786216141</v>
      </c>
      <c r="T188" s="108">
        <f t="shared" si="37"/>
        <v>9.0859170534078277</v>
      </c>
      <c r="U188" s="108">
        <f t="shared" si="38"/>
        <v>0.74204380074580267</v>
      </c>
    </row>
    <row r="189" spans="1:21" x14ac:dyDescent="0.25">
      <c r="P189" s="62"/>
    </row>
    <row r="192" spans="1:21" x14ac:dyDescent="0.25">
      <c r="H192" s="24"/>
    </row>
    <row r="193" spans="8:8" x14ac:dyDescent="0.25">
      <c r="H193" s="24"/>
    </row>
    <row r="194" spans="8:8" x14ac:dyDescent="0.25">
      <c r="H194" s="24"/>
    </row>
    <row r="195" spans="8:8" x14ac:dyDescent="0.25">
      <c r="H195" s="24"/>
    </row>
    <row r="196" spans="8:8" x14ac:dyDescent="0.25">
      <c r="H196" s="24"/>
    </row>
    <row r="197" spans="8:8" x14ac:dyDescent="0.25">
      <c r="H197" s="24"/>
    </row>
    <row r="198" spans="8:8" x14ac:dyDescent="0.25">
      <c r="H198" s="24"/>
    </row>
    <row r="199" spans="8:8" x14ac:dyDescent="0.25">
      <c r="H199" s="24"/>
    </row>
    <row r="200" spans="8:8" x14ac:dyDescent="0.25">
      <c r="H200" s="24"/>
    </row>
    <row r="201" spans="8:8" x14ac:dyDescent="0.25">
      <c r="H201" s="24"/>
    </row>
    <row r="202" spans="8:8" x14ac:dyDescent="0.25">
      <c r="H202" s="24"/>
    </row>
    <row r="203" spans="8:8" x14ac:dyDescent="0.25">
      <c r="H203" s="24"/>
    </row>
    <row r="204" spans="8:8" x14ac:dyDescent="0.25">
      <c r="H204" s="24"/>
    </row>
    <row r="205" spans="8:8" x14ac:dyDescent="0.25">
      <c r="H205" s="24"/>
    </row>
    <row r="206" spans="8:8" x14ac:dyDescent="0.25">
      <c r="H206" s="24"/>
    </row>
    <row r="207" spans="8:8" x14ac:dyDescent="0.25">
      <c r="H207" s="24"/>
    </row>
    <row r="208" spans="8:8" x14ac:dyDescent="0.25">
      <c r="H208" s="24"/>
    </row>
    <row r="209" spans="8:8" x14ac:dyDescent="0.25">
      <c r="H209" s="24"/>
    </row>
    <row r="210" spans="8:8" x14ac:dyDescent="0.25">
      <c r="H210" s="24"/>
    </row>
    <row r="211" spans="8:8" x14ac:dyDescent="0.25">
      <c r="H211" s="24"/>
    </row>
    <row r="212" spans="8:8" x14ac:dyDescent="0.25">
      <c r="H212" s="24"/>
    </row>
    <row r="213" spans="8:8" x14ac:dyDescent="0.25">
      <c r="H213" s="24"/>
    </row>
    <row r="214" spans="8:8" x14ac:dyDescent="0.25">
      <c r="H214" s="24"/>
    </row>
    <row r="215" spans="8:8" x14ac:dyDescent="0.25">
      <c r="H215" s="24"/>
    </row>
    <row r="216" spans="8:8" x14ac:dyDescent="0.25">
      <c r="H216" s="24"/>
    </row>
    <row r="217" spans="8:8" x14ac:dyDescent="0.25">
      <c r="H217" s="24"/>
    </row>
    <row r="218" spans="8:8" x14ac:dyDescent="0.25">
      <c r="H218" s="24"/>
    </row>
    <row r="219" spans="8:8" x14ac:dyDescent="0.25">
      <c r="H219" s="24"/>
    </row>
    <row r="220" spans="8:8" x14ac:dyDescent="0.25">
      <c r="H220" s="24"/>
    </row>
    <row r="221" spans="8:8" x14ac:dyDescent="0.25">
      <c r="H221" s="24"/>
    </row>
    <row r="222" spans="8:8" x14ac:dyDescent="0.25">
      <c r="H222" s="24"/>
    </row>
    <row r="223" spans="8:8" x14ac:dyDescent="0.25">
      <c r="H223" s="24"/>
    </row>
    <row r="224" spans="8:8" x14ac:dyDescent="0.25">
      <c r="H224" s="24"/>
    </row>
    <row r="225" spans="8:8" x14ac:dyDescent="0.25">
      <c r="H225" s="24"/>
    </row>
    <row r="226" spans="8:8" x14ac:dyDescent="0.25">
      <c r="H226" s="24"/>
    </row>
    <row r="227" spans="8:8" x14ac:dyDescent="0.25">
      <c r="H227" s="24"/>
    </row>
    <row r="228" spans="8:8" x14ac:dyDescent="0.25">
      <c r="H228" s="24"/>
    </row>
    <row r="229" spans="8:8" x14ac:dyDescent="0.25">
      <c r="H229" s="24"/>
    </row>
    <row r="230" spans="8:8" x14ac:dyDescent="0.25">
      <c r="H230" s="24"/>
    </row>
    <row r="231" spans="8:8" x14ac:dyDescent="0.25">
      <c r="H231" s="24"/>
    </row>
    <row r="232" spans="8:8" x14ac:dyDescent="0.25">
      <c r="H232" s="24"/>
    </row>
    <row r="233" spans="8:8" x14ac:dyDescent="0.25">
      <c r="H233" s="24"/>
    </row>
    <row r="234" spans="8:8" x14ac:dyDescent="0.25">
      <c r="H234" s="24"/>
    </row>
    <row r="235" spans="8:8" x14ac:dyDescent="0.25">
      <c r="H235" s="24"/>
    </row>
    <row r="236" spans="8:8" x14ac:dyDescent="0.25">
      <c r="H236" s="24"/>
    </row>
    <row r="237" spans="8:8" x14ac:dyDescent="0.25">
      <c r="H237" s="24"/>
    </row>
    <row r="238" spans="8:8" x14ac:dyDescent="0.25">
      <c r="H238" s="24"/>
    </row>
    <row r="239" spans="8:8" x14ac:dyDescent="0.25">
      <c r="H239" s="24"/>
    </row>
    <row r="240" spans="8:8" x14ac:dyDescent="0.25">
      <c r="H240" s="24"/>
    </row>
    <row r="241" spans="8:8" x14ac:dyDescent="0.25">
      <c r="H241" s="24"/>
    </row>
    <row r="242" spans="8:8" x14ac:dyDescent="0.25">
      <c r="H242" s="24"/>
    </row>
    <row r="243" spans="8:8" x14ac:dyDescent="0.25">
      <c r="H243" s="24"/>
    </row>
    <row r="244" spans="8:8" x14ac:dyDescent="0.25">
      <c r="H244" s="24"/>
    </row>
    <row r="245" spans="8:8" x14ac:dyDescent="0.25">
      <c r="H245" s="24"/>
    </row>
    <row r="246" spans="8:8" x14ac:dyDescent="0.25">
      <c r="H246" s="24"/>
    </row>
    <row r="247" spans="8:8" x14ac:dyDescent="0.25">
      <c r="H247" s="24"/>
    </row>
    <row r="248" spans="8:8" x14ac:dyDescent="0.25">
      <c r="H248" s="24"/>
    </row>
    <row r="249" spans="8:8" x14ac:dyDescent="0.25">
      <c r="H249" s="24"/>
    </row>
    <row r="250" spans="8:8" x14ac:dyDescent="0.25">
      <c r="H250" s="24"/>
    </row>
    <row r="251" spans="8:8" x14ac:dyDescent="0.25">
      <c r="H251" s="24"/>
    </row>
    <row r="252" spans="8:8" x14ac:dyDescent="0.25">
      <c r="H252" s="24"/>
    </row>
    <row r="253" spans="8:8" x14ac:dyDescent="0.25">
      <c r="H253" s="24"/>
    </row>
    <row r="254" spans="8:8" x14ac:dyDescent="0.25">
      <c r="H254" s="24"/>
    </row>
    <row r="255" spans="8:8" x14ac:dyDescent="0.25">
      <c r="H255" s="24"/>
    </row>
    <row r="256" spans="8:8" x14ac:dyDescent="0.25">
      <c r="H256" s="24"/>
    </row>
    <row r="257" spans="8:8" x14ac:dyDescent="0.25">
      <c r="H257" s="24"/>
    </row>
    <row r="258" spans="8:8" x14ac:dyDescent="0.25">
      <c r="H258" s="24"/>
    </row>
    <row r="259" spans="8:8" x14ac:dyDescent="0.25">
      <c r="H259" s="24"/>
    </row>
    <row r="260" spans="8:8" x14ac:dyDescent="0.25">
      <c r="H260" s="24"/>
    </row>
    <row r="261" spans="8:8" x14ac:dyDescent="0.25">
      <c r="H261" s="24"/>
    </row>
    <row r="262" spans="8:8" x14ac:dyDescent="0.25">
      <c r="H262" s="24"/>
    </row>
    <row r="263" spans="8:8" x14ac:dyDescent="0.25">
      <c r="H263" s="24"/>
    </row>
    <row r="264" spans="8:8" x14ac:dyDescent="0.25">
      <c r="H264" s="24"/>
    </row>
    <row r="265" spans="8:8" x14ac:dyDescent="0.25">
      <c r="H265" s="24"/>
    </row>
    <row r="266" spans="8:8" x14ac:dyDescent="0.25">
      <c r="H266" s="24"/>
    </row>
    <row r="267" spans="8:8" x14ac:dyDescent="0.25">
      <c r="H267" s="24"/>
    </row>
    <row r="268" spans="8:8" x14ac:dyDescent="0.25">
      <c r="H268" s="24"/>
    </row>
    <row r="269" spans="8:8" x14ac:dyDescent="0.25">
      <c r="H269" s="24"/>
    </row>
    <row r="270" spans="8:8" x14ac:dyDescent="0.25">
      <c r="H270" s="24"/>
    </row>
    <row r="271" spans="8:8" x14ac:dyDescent="0.25">
      <c r="H271" s="24"/>
    </row>
    <row r="272" spans="8:8" x14ac:dyDescent="0.25">
      <c r="H272" s="24"/>
    </row>
    <row r="273" spans="8:8" x14ac:dyDescent="0.25">
      <c r="H273" s="24"/>
    </row>
    <row r="274" spans="8:8" x14ac:dyDescent="0.25">
      <c r="H274" s="24"/>
    </row>
    <row r="275" spans="8:8" x14ac:dyDescent="0.25">
      <c r="H275" s="24"/>
    </row>
    <row r="276" spans="8:8" x14ac:dyDescent="0.25">
      <c r="H276" s="24"/>
    </row>
    <row r="277" spans="8:8" x14ac:dyDescent="0.25">
      <c r="H277" s="24"/>
    </row>
    <row r="278" spans="8:8" x14ac:dyDescent="0.25">
      <c r="H278" s="24"/>
    </row>
    <row r="279" spans="8:8" x14ac:dyDescent="0.25">
      <c r="H279" s="24"/>
    </row>
    <row r="280" spans="8:8" x14ac:dyDescent="0.25">
      <c r="H280" s="24"/>
    </row>
    <row r="281" spans="8:8" x14ac:dyDescent="0.25">
      <c r="H281" s="24"/>
    </row>
    <row r="282" spans="8:8" x14ac:dyDescent="0.25">
      <c r="H282" s="24"/>
    </row>
    <row r="283" spans="8:8" x14ac:dyDescent="0.25">
      <c r="H283" s="24"/>
    </row>
    <row r="284" spans="8:8" x14ac:dyDescent="0.25">
      <c r="H284" s="24"/>
    </row>
    <row r="285" spans="8:8" x14ac:dyDescent="0.25">
      <c r="H285" s="24"/>
    </row>
    <row r="286" spans="8:8" x14ac:dyDescent="0.25">
      <c r="H286" s="24"/>
    </row>
    <row r="287" spans="8:8" x14ac:dyDescent="0.25">
      <c r="H287" s="24"/>
    </row>
    <row r="288" spans="8:8" x14ac:dyDescent="0.25">
      <c r="H288" s="24"/>
    </row>
    <row r="289" spans="8:8" x14ac:dyDescent="0.25">
      <c r="H289" s="24"/>
    </row>
    <row r="290" spans="8:8" x14ac:dyDescent="0.25">
      <c r="H290" s="24"/>
    </row>
    <row r="291" spans="8:8" x14ac:dyDescent="0.25">
      <c r="H291" s="24"/>
    </row>
    <row r="292" spans="8:8" x14ac:dyDescent="0.25">
      <c r="H292" s="24"/>
    </row>
    <row r="293" spans="8:8" x14ac:dyDescent="0.25">
      <c r="H293" s="24"/>
    </row>
    <row r="294" spans="8:8" x14ac:dyDescent="0.25">
      <c r="H294" s="24"/>
    </row>
    <row r="295" spans="8:8" x14ac:dyDescent="0.25">
      <c r="H295" s="24"/>
    </row>
    <row r="296" spans="8:8" x14ac:dyDescent="0.25">
      <c r="H296" s="24"/>
    </row>
    <row r="297" spans="8:8" x14ac:dyDescent="0.25">
      <c r="H297" s="24"/>
    </row>
    <row r="298" spans="8:8" x14ac:dyDescent="0.25">
      <c r="H298" s="24"/>
    </row>
    <row r="299" spans="8:8" x14ac:dyDescent="0.25">
      <c r="H299" s="24"/>
    </row>
    <row r="300" spans="8:8" x14ac:dyDescent="0.25">
      <c r="H300" s="24"/>
    </row>
    <row r="301" spans="8:8" x14ac:dyDescent="0.25">
      <c r="H301" s="24"/>
    </row>
    <row r="302" spans="8:8" x14ac:dyDescent="0.25">
      <c r="H302" s="24"/>
    </row>
    <row r="303" spans="8:8" x14ac:dyDescent="0.25">
      <c r="H303" s="24"/>
    </row>
    <row r="304" spans="8:8" x14ac:dyDescent="0.25">
      <c r="H304" s="24"/>
    </row>
    <row r="305" spans="8:8" x14ac:dyDescent="0.25">
      <c r="H305" s="24"/>
    </row>
    <row r="306" spans="8:8" x14ac:dyDescent="0.25">
      <c r="H306" s="24"/>
    </row>
    <row r="307" spans="8:8" x14ac:dyDescent="0.25">
      <c r="H307" s="24"/>
    </row>
    <row r="308" spans="8:8" x14ac:dyDescent="0.25">
      <c r="H308" s="24"/>
    </row>
    <row r="309" spans="8:8" x14ac:dyDescent="0.25">
      <c r="H309" s="24"/>
    </row>
    <row r="310" spans="8:8" x14ac:dyDescent="0.25">
      <c r="H310" s="24"/>
    </row>
    <row r="311" spans="8:8" x14ac:dyDescent="0.25">
      <c r="H311" s="24"/>
    </row>
    <row r="312" spans="8:8" x14ac:dyDescent="0.25">
      <c r="H312" s="24"/>
    </row>
    <row r="313" spans="8:8" x14ac:dyDescent="0.25">
      <c r="H313" s="24"/>
    </row>
    <row r="314" spans="8:8" x14ac:dyDescent="0.25">
      <c r="H314" s="24"/>
    </row>
    <row r="315" spans="8:8" x14ac:dyDescent="0.25">
      <c r="H315" s="24"/>
    </row>
    <row r="316" spans="8:8" x14ac:dyDescent="0.25">
      <c r="H316" s="24"/>
    </row>
    <row r="317" spans="8:8" x14ac:dyDescent="0.25">
      <c r="H317" s="24"/>
    </row>
    <row r="318" spans="8:8" x14ac:dyDescent="0.25">
      <c r="H318" s="24"/>
    </row>
    <row r="319" spans="8:8" x14ac:dyDescent="0.25">
      <c r="H319" s="24"/>
    </row>
    <row r="320" spans="8:8" x14ac:dyDescent="0.25">
      <c r="H320" s="24"/>
    </row>
    <row r="321" spans="8:8" x14ac:dyDescent="0.25">
      <c r="H321" s="24"/>
    </row>
    <row r="322" spans="8:8" x14ac:dyDescent="0.25">
      <c r="H322" s="24"/>
    </row>
    <row r="323" spans="8:8" x14ac:dyDescent="0.25">
      <c r="H323" s="24"/>
    </row>
    <row r="324" spans="8:8" x14ac:dyDescent="0.25">
      <c r="H324" s="24"/>
    </row>
    <row r="325" spans="8:8" x14ac:dyDescent="0.25">
      <c r="H325" s="24"/>
    </row>
    <row r="326" spans="8:8" x14ac:dyDescent="0.25">
      <c r="H326" s="24"/>
    </row>
    <row r="327" spans="8:8" x14ac:dyDescent="0.25">
      <c r="H327" s="24"/>
    </row>
    <row r="328" spans="8:8" x14ac:dyDescent="0.25">
      <c r="H328" s="24"/>
    </row>
    <row r="329" spans="8:8" x14ac:dyDescent="0.25">
      <c r="H329" s="24"/>
    </row>
    <row r="330" spans="8:8" x14ac:dyDescent="0.25">
      <c r="H330" s="24"/>
    </row>
    <row r="331" spans="8:8" x14ac:dyDescent="0.25">
      <c r="H331" s="24"/>
    </row>
    <row r="332" spans="8:8" x14ac:dyDescent="0.25">
      <c r="H332" s="24"/>
    </row>
    <row r="333" spans="8:8" x14ac:dyDescent="0.25">
      <c r="H333" s="24"/>
    </row>
    <row r="334" spans="8:8" x14ac:dyDescent="0.25">
      <c r="H334" s="24"/>
    </row>
    <row r="335" spans="8:8" x14ac:dyDescent="0.25">
      <c r="H335" s="24"/>
    </row>
    <row r="336" spans="8:8" x14ac:dyDescent="0.25">
      <c r="H336" s="24"/>
    </row>
    <row r="337" spans="8:8" x14ac:dyDescent="0.25">
      <c r="H337" s="24"/>
    </row>
    <row r="338" spans="8:8" x14ac:dyDescent="0.25">
      <c r="H338" s="24"/>
    </row>
    <row r="339" spans="8:8" x14ac:dyDescent="0.25">
      <c r="H339" s="24"/>
    </row>
    <row r="340" spans="8:8" x14ac:dyDescent="0.25">
      <c r="H340" s="24"/>
    </row>
    <row r="341" spans="8:8" x14ac:dyDescent="0.25">
      <c r="H341" s="24"/>
    </row>
    <row r="342" spans="8:8" x14ac:dyDescent="0.25">
      <c r="H342" s="24"/>
    </row>
    <row r="343" spans="8:8" x14ac:dyDescent="0.25">
      <c r="H343" s="24"/>
    </row>
    <row r="344" spans="8:8" x14ac:dyDescent="0.25">
      <c r="H344" s="24"/>
    </row>
    <row r="345" spans="8:8" x14ac:dyDescent="0.25">
      <c r="H345" s="24"/>
    </row>
    <row r="346" spans="8:8" x14ac:dyDescent="0.25">
      <c r="H346" s="2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G35" sqref="G35"/>
    </sheetView>
  </sheetViews>
  <sheetFormatPr defaultRowHeight="15" x14ac:dyDescent="0.25"/>
  <cols>
    <col min="1" max="1" width="20.140625" customWidth="1"/>
    <col min="5" max="7" width="9.140625" style="39"/>
    <col min="10" max="11" width="17.85546875" bestFit="1" customWidth="1"/>
    <col min="12" max="12" width="17.28515625" bestFit="1" customWidth="1"/>
    <col min="14" max="14" width="14.5703125" customWidth="1"/>
    <col min="15" max="15" width="12" bestFit="1" customWidth="1"/>
    <col min="16" max="16" width="11.5703125" customWidth="1"/>
  </cols>
  <sheetData>
    <row r="1" spans="1:17" x14ac:dyDescent="0.25">
      <c r="A1" s="19" t="s">
        <v>1</v>
      </c>
      <c r="B1" s="19" t="s">
        <v>187</v>
      </c>
      <c r="C1" s="19" t="s">
        <v>188</v>
      </c>
      <c r="D1" s="19" t="s">
        <v>189</v>
      </c>
      <c r="E1" s="41" t="s">
        <v>261</v>
      </c>
      <c r="F1" s="41" t="s">
        <v>262</v>
      </c>
      <c r="G1" s="41" t="s">
        <v>263</v>
      </c>
      <c r="H1" s="19" t="s">
        <v>178</v>
      </c>
      <c r="I1" s="19" t="s">
        <v>179</v>
      </c>
      <c r="J1" s="19" t="s">
        <v>185</v>
      </c>
      <c r="K1" s="19" t="s">
        <v>186</v>
      </c>
      <c r="L1" s="19" t="s">
        <v>190</v>
      </c>
      <c r="N1" s="94" t="s">
        <v>323</v>
      </c>
      <c r="O1" s="96" t="s">
        <v>324</v>
      </c>
      <c r="P1" s="98" t="s">
        <v>325</v>
      </c>
      <c r="Q1" s="101" t="s">
        <v>189</v>
      </c>
    </row>
    <row r="2" spans="1:17" x14ac:dyDescent="0.25">
      <c r="A2" s="12">
        <v>40695</v>
      </c>
      <c r="B2" s="13">
        <v>1.4408000000000001</v>
      </c>
      <c r="C2" s="13">
        <v>0.69405885619100505</v>
      </c>
      <c r="D2" s="13">
        <v>8.8889999999999993</v>
      </c>
      <c r="E2" s="13">
        <v>5.36576901721266</v>
      </c>
      <c r="F2" s="13">
        <v>7.7309999999999999</v>
      </c>
      <c r="G2" s="13">
        <v>0.86972662841714499</v>
      </c>
      <c r="H2" s="24">
        <f>WEEKDAY(A2)</f>
        <v>4</v>
      </c>
      <c r="I2" s="24"/>
      <c r="J2" s="24">
        <f t="shared" ref="J2:J36" si="0">IF(H2=7,"",IF(H2=1,"",IF(I2=1,"",B2)))</f>
        <v>1.4408000000000001</v>
      </c>
      <c r="K2" s="24">
        <f t="shared" ref="K2:K36" si="1">IF(H2=7,"",IF(H2=1,"",IF(I2=1,"",C2)))</f>
        <v>0.69405885619100505</v>
      </c>
      <c r="L2" s="24">
        <f>IF(H2=7,"",IF(H2=1,"",IF(I2=1,"",D2)))</f>
        <v>8.8889999999999993</v>
      </c>
    </row>
    <row r="3" spans="1:17" x14ac:dyDescent="0.25">
      <c r="A3" s="12">
        <v>40696</v>
      </c>
      <c r="B3" s="13">
        <v>1.446</v>
      </c>
      <c r="C3" s="13">
        <v>0.69156293222683296</v>
      </c>
      <c r="D3" s="13">
        <v>8.9606999999999992</v>
      </c>
      <c r="E3" s="13">
        <v>5.3662517289073302</v>
      </c>
      <c r="F3" s="13">
        <v>7.7595999999999998</v>
      </c>
      <c r="G3" s="13">
        <v>0.86595913265704705</v>
      </c>
      <c r="H3" s="27">
        <f t="shared" ref="H3:H36" si="2">WEEKDAY(A3)</f>
        <v>5</v>
      </c>
      <c r="I3">
        <v>1</v>
      </c>
      <c r="J3" s="27" t="str">
        <f t="shared" si="0"/>
        <v/>
      </c>
      <c r="K3" s="35" t="str">
        <f t="shared" si="1"/>
        <v/>
      </c>
      <c r="L3" s="35" t="str">
        <f t="shared" ref="L3:L36" si="3">IF(H3=7,"",IF(H3=1,"",IF(I3=1,"",D3)))</f>
        <v/>
      </c>
    </row>
    <row r="4" spans="1:17" x14ac:dyDescent="0.25">
      <c r="A4" s="12">
        <v>40697</v>
      </c>
      <c r="B4" s="13">
        <v>1.4488000000000001</v>
      </c>
      <c r="C4" s="13">
        <v>0.69022639425731602</v>
      </c>
      <c r="D4" s="13">
        <v>8.9970000000000105</v>
      </c>
      <c r="E4" s="13">
        <v>5.3813500828271703</v>
      </c>
      <c r="F4" s="13">
        <v>7.7965</v>
      </c>
      <c r="G4" s="13">
        <v>0.86656663332221795</v>
      </c>
      <c r="H4" s="27">
        <f t="shared" si="2"/>
        <v>6</v>
      </c>
      <c r="J4" s="27">
        <f t="shared" si="0"/>
        <v>1.4488000000000001</v>
      </c>
      <c r="K4" s="35">
        <f t="shared" si="1"/>
        <v>0.69022639425731602</v>
      </c>
      <c r="L4" s="35">
        <f t="shared" si="3"/>
        <v>8.9970000000000105</v>
      </c>
    </row>
    <row r="5" spans="1:17" x14ac:dyDescent="0.25">
      <c r="A5" s="12">
        <v>40698</v>
      </c>
      <c r="B5" s="13">
        <v>1.4488000000000001</v>
      </c>
      <c r="C5" s="13">
        <v>0.69022639425731602</v>
      </c>
      <c r="D5" s="13">
        <v>8.9970000000000105</v>
      </c>
      <c r="E5" s="13">
        <v>5.3813500828271703</v>
      </c>
      <c r="F5" s="13">
        <v>7.7965</v>
      </c>
      <c r="G5" s="13">
        <v>0.86656663332221795</v>
      </c>
      <c r="H5" s="27">
        <f t="shared" si="2"/>
        <v>7</v>
      </c>
      <c r="J5" s="27" t="str">
        <f t="shared" si="0"/>
        <v/>
      </c>
      <c r="K5" s="35" t="str">
        <f t="shared" si="1"/>
        <v/>
      </c>
      <c r="L5" s="35" t="str">
        <f t="shared" si="3"/>
        <v/>
      </c>
    </row>
    <row r="6" spans="1:17" x14ac:dyDescent="0.25">
      <c r="A6" s="12">
        <v>40699</v>
      </c>
      <c r="B6" s="13">
        <v>1.4488000000000001</v>
      </c>
      <c r="C6" s="13">
        <v>0.69022639425731602</v>
      </c>
      <c r="D6" s="13">
        <v>8.9970000000000105</v>
      </c>
      <c r="E6" s="13">
        <v>5.3813500828271703</v>
      </c>
      <c r="F6" s="13">
        <v>7.7965</v>
      </c>
      <c r="G6" s="13">
        <v>0.86656663332221795</v>
      </c>
      <c r="H6" s="27">
        <f t="shared" si="2"/>
        <v>1</v>
      </c>
      <c r="J6" s="27" t="str">
        <f t="shared" si="0"/>
        <v/>
      </c>
      <c r="K6" s="35" t="str">
        <f t="shared" si="1"/>
        <v/>
      </c>
      <c r="L6" s="35" t="str">
        <f t="shared" si="3"/>
        <v/>
      </c>
    </row>
    <row r="7" spans="1:17" x14ac:dyDescent="0.25">
      <c r="A7" s="12">
        <v>40700</v>
      </c>
      <c r="B7" s="13">
        <v>1.4596</v>
      </c>
      <c r="C7" s="13">
        <v>0.68511921074266902</v>
      </c>
      <c r="D7" s="13">
        <v>8.9964999999999993</v>
      </c>
      <c r="E7" s="13">
        <v>5.3600301452452701</v>
      </c>
      <c r="F7" s="13">
        <v>7.8235000000000001</v>
      </c>
      <c r="G7" s="13">
        <v>0.86961596176290801</v>
      </c>
      <c r="H7" s="27">
        <f t="shared" si="2"/>
        <v>2</v>
      </c>
      <c r="J7" s="27">
        <f t="shared" si="0"/>
        <v>1.4596</v>
      </c>
      <c r="K7" s="35">
        <f t="shared" si="1"/>
        <v>0.68511921074266902</v>
      </c>
      <c r="L7" s="35">
        <f t="shared" si="3"/>
        <v>8.9964999999999993</v>
      </c>
    </row>
    <row r="8" spans="1:17" x14ac:dyDescent="0.25">
      <c r="A8" s="12">
        <v>40701</v>
      </c>
      <c r="B8" s="13">
        <v>1.4652000000000001</v>
      </c>
      <c r="C8" s="13">
        <v>0.68250068250068296</v>
      </c>
      <c r="D8" s="13">
        <v>9.0082000000000004</v>
      </c>
      <c r="E8" s="13">
        <v>5.3504641004640998</v>
      </c>
      <c r="F8" s="13">
        <v>7.8395000000000001</v>
      </c>
      <c r="G8" s="13">
        <v>0.87026264958593202</v>
      </c>
      <c r="H8" s="27">
        <f t="shared" si="2"/>
        <v>3</v>
      </c>
      <c r="J8" s="27">
        <f t="shared" si="0"/>
        <v>1.4652000000000001</v>
      </c>
      <c r="K8" s="35">
        <f t="shared" si="1"/>
        <v>0.68250068250068296</v>
      </c>
      <c r="L8" s="35">
        <f t="shared" si="3"/>
        <v>9.0082000000000004</v>
      </c>
    </row>
    <row r="9" spans="1:17" x14ac:dyDescent="0.25">
      <c r="A9" s="12">
        <v>40702</v>
      </c>
      <c r="B9" s="13">
        <v>1.4608000000000001</v>
      </c>
      <c r="C9" s="13">
        <v>0.68455640744797397</v>
      </c>
      <c r="D9" s="13">
        <v>9.0442</v>
      </c>
      <c r="E9" s="13">
        <v>5.3980695509309999</v>
      </c>
      <c r="F9" s="13">
        <v>7.8855000000000102</v>
      </c>
      <c r="G9" s="13">
        <v>0.87188474381371595</v>
      </c>
      <c r="H9" s="27">
        <f t="shared" si="2"/>
        <v>4</v>
      </c>
      <c r="J9" s="27">
        <f t="shared" si="0"/>
        <v>1.4608000000000001</v>
      </c>
      <c r="K9" s="35">
        <f t="shared" si="1"/>
        <v>0.68455640744797397</v>
      </c>
      <c r="L9" s="35">
        <f t="shared" si="3"/>
        <v>9.0442</v>
      </c>
    </row>
    <row r="10" spans="1:17" x14ac:dyDescent="0.25">
      <c r="A10" s="12">
        <v>40703</v>
      </c>
      <c r="B10" s="13">
        <v>1.4614</v>
      </c>
      <c r="C10" s="13">
        <v>0.68427535240180604</v>
      </c>
      <c r="D10" s="13">
        <v>9.0604999999999993</v>
      </c>
      <c r="E10" s="13">
        <v>5.3872998494594198</v>
      </c>
      <c r="F10" s="13">
        <v>7.8730000000000002</v>
      </c>
      <c r="G10" s="13">
        <v>0.86893659290326097</v>
      </c>
      <c r="H10" s="27">
        <f t="shared" si="2"/>
        <v>5</v>
      </c>
      <c r="J10" s="27">
        <f t="shared" si="0"/>
        <v>1.4614</v>
      </c>
      <c r="K10" s="35">
        <f t="shared" si="1"/>
        <v>0.68427535240180604</v>
      </c>
      <c r="L10" s="35">
        <f t="shared" si="3"/>
        <v>9.0604999999999993</v>
      </c>
    </row>
    <row r="11" spans="1:17" x14ac:dyDescent="0.25">
      <c r="A11" s="12">
        <v>40704</v>
      </c>
      <c r="B11" s="13">
        <v>1.4486000000000001</v>
      </c>
      <c r="C11" s="13">
        <v>0.69032168990749698</v>
      </c>
      <c r="D11" s="13">
        <v>9.0884999999999891</v>
      </c>
      <c r="E11" s="13">
        <v>5.4228220350683403</v>
      </c>
      <c r="F11" s="13">
        <v>7.8555000000000001</v>
      </c>
      <c r="G11" s="13">
        <v>0.864334048522859</v>
      </c>
      <c r="H11" s="27">
        <f t="shared" si="2"/>
        <v>6</v>
      </c>
      <c r="J11" s="27">
        <f t="shared" si="0"/>
        <v>1.4486000000000001</v>
      </c>
      <c r="K11" s="35">
        <f t="shared" si="1"/>
        <v>0.69032168990749698</v>
      </c>
      <c r="L11" s="35">
        <f t="shared" si="3"/>
        <v>9.0884999999999891</v>
      </c>
    </row>
    <row r="12" spans="1:17" x14ac:dyDescent="0.25">
      <c r="A12" s="12">
        <v>40705</v>
      </c>
      <c r="B12" s="13">
        <v>1.4486000000000001</v>
      </c>
      <c r="C12" s="13">
        <v>0.69032168990749698</v>
      </c>
      <c r="D12" s="13">
        <v>9.0884999999999891</v>
      </c>
      <c r="E12" s="13">
        <v>5.4228220350683403</v>
      </c>
      <c r="F12" s="13">
        <v>7.8555000000000001</v>
      </c>
      <c r="G12" s="13">
        <v>0.864334048522859</v>
      </c>
      <c r="H12" s="27">
        <f t="shared" si="2"/>
        <v>7</v>
      </c>
      <c r="J12" s="27" t="str">
        <f t="shared" si="0"/>
        <v/>
      </c>
      <c r="K12" s="35" t="str">
        <f t="shared" si="1"/>
        <v/>
      </c>
      <c r="L12" s="35" t="str">
        <f t="shared" si="3"/>
        <v/>
      </c>
    </row>
    <row r="13" spans="1:17" x14ac:dyDescent="0.25">
      <c r="A13" s="12">
        <v>40706</v>
      </c>
      <c r="B13" s="13">
        <v>1.4486000000000001</v>
      </c>
      <c r="C13" s="13">
        <v>0.69032168990749698</v>
      </c>
      <c r="D13" s="13">
        <v>9.0884999999999891</v>
      </c>
      <c r="E13" s="13">
        <v>5.4228220350683403</v>
      </c>
      <c r="F13" s="13">
        <v>7.8555000000000001</v>
      </c>
      <c r="G13" s="13">
        <v>0.864334048522859</v>
      </c>
      <c r="H13" s="27">
        <f t="shared" si="2"/>
        <v>1</v>
      </c>
      <c r="J13" s="27" t="str">
        <f t="shared" si="0"/>
        <v/>
      </c>
      <c r="K13" s="35" t="str">
        <f t="shared" si="1"/>
        <v/>
      </c>
      <c r="L13" s="35" t="str">
        <f t="shared" si="3"/>
        <v/>
      </c>
    </row>
    <row r="14" spans="1:17" x14ac:dyDescent="0.25">
      <c r="A14" s="12">
        <v>40707</v>
      </c>
      <c r="B14" s="13">
        <v>1.4354</v>
      </c>
      <c r="C14" s="13">
        <v>0.69666991779294996</v>
      </c>
      <c r="D14" s="13">
        <v>9.1243999999999996</v>
      </c>
      <c r="E14" s="13">
        <v>5.4800055733593398</v>
      </c>
      <c r="F14" s="13">
        <v>7.8659999999999997</v>
      </c>
      <c r="G14" s="13">
        <v>0.86208408224102395</v>
      </c>
      <c r="H14" s="27">
        <f t="shared" si="2"/>
        <v>2</v>
      </c>
      <c r="I14">
        <v>1</v>
      </c>
      <c r="J14" s="27" t="str">
        <f t="shared" si="0"/>
        <v/>
      </c>
      <c r="K14" s="35" t="str">
        <f t="shared" si="1"/>
        <v/>
      </c>
      <c r="L14" s="35" t="str">
        <f t="shared" si="3"/>
        <v/>
      </c>
    </row>
    <row r="15" spans="1:17" x14ac:dyDescent="0.25">
      <c r="A15" s="12">
        <v>40708</v>
      </c>
      <c r="B15" s="13">
        <v>1.4448000000000001</v>
      </c>
      <c r="C15" s="13">
        <v>0.69213732004429696</v>
      </c>
      <c r="D15" s="13">
        <v>9.1182999999999996</v>
      </c>
      <c r="E15" s="13">
        <v>5.3962486157253604</v>
      </c>
      <c r="F15" s="13">
        <v>7.7965</v>
      </c>
      <c r="G15" s="13">
        <v>0.85503876819143898</v>
      </c>
      <c r="H15" s="27">
        <f t="shared" si="2"/>
        <v>3</v>
      </c>
      <c r="J15" s="27">
        <f t="shared" si="0"/>
        <v>1.4448000000000001</v>
      </c>
      <c r="K15" s="35">
        <f t="shared" si="1"/>
        <v>0.69213732004429696</v>
      </c>
      <c r="L15" s="35">
        <f t="shared" si="3"/>
        <v>9.1182999999999996</v>
      </c>
    </row>
    <row r="16" spans="1:17" x14ac:dyDescent="0.25">
      <c r="A16" s="12">
        <v>40709</v>
      </c>
      <c r="B16" s="13">
        <v>1.4292</v>
      </c>
      <c r="C16" s="13">
        <v>0.69969213546039699</v>
      </c>
      <c r="D16" s="13">
        <v>9.1481999999999992</v>
      </c>
      <c r="E16" s="13">
        <v>5.4715924993003098</v>
      </c>
      <c r="F16" s="13">
        <v>7.82</v>
      </c>
      <c r="G16" s="13">
        <v>0.85481296867143297</v>
      </c>
      <c r="H16" s="27">
        <f t="shared" si="2"/>
        <v>4</v>
      </c>
      <c r="J16" s="27">
        <f t="shared" si="0"/>
        <v>1.4292</v>
      </c>
      <c r="K16" s="35">
        <f t="shared" si="1"/>
        <v>0.69969213546039699</v>
      </c>
      <c r="L16" s="35">
        <f t="shared" si="3"/>
        <v>9.1481999999999992</v>
      </c>
    </row>
    <row r="17" spans="1:12" x14ac:dyDescent="0.25">
      <c r="A17" s="12">
        <v>40710</v>
      </c>
      <c r="B17" s="13">
        <v>1.4088000000000001</v>
      </c>
      <c r="C17" s="13">
        <v>0.70982396365701295</v>
      </c>
      <c r="D17" s="13">
        <v>9.2033999999999896</v>
      </c>
      <c r="E17" s="13">
        <v>5.5923480976717803</v>
      </c>
      <c r="F17" s="13">
        <v>7.8784999999999998</v>
      </c>
      <c r="G17" s="13">
        <v>0.85604233218158599</v>
      </c>
      <c r="H17" s="27">
        <f t="shared" si="2"/>
        <v>5</v>
      </c>
      <c r="J17" s="27">
        <f t="shared" si="0"/>
        <v>1.4088000000000001</v>
      </c>
      <c r="K17" s="35">
        <f t="shared" si="1"/>
        <v>0.70982396365701295</v>
      </c>
      <c r="L17" s="35">
        <f t="shared" si="3"/>
        <v>9.2033999999999896</v>
      </c>
    </row>
    <row r="18" spans="1:12" x14ac:dyDescent="0.25">
      <c r="A18" s="12">
        <v>40711</v>
      </c>
      <c r="B18" s="13">
        <v>1.427</v>
      </c>
      <c r="C18" s="13">
        <v>0.70077084793272604</v>
      </c>
      <c r="D18" s="13">
        <v>9.1887000000000008</v>
      </c>
      <c r="E18" s="13">
        <v>5.5147161878065898</v>
      </c>
      <c r="F18" s="13">
        <v>7.8695000000000004</v>
      </c>
      <c r="G18" s="13">
        <v>0.85643235713430699</v>
      </c>
      <c r="H18" s="27">
        <f t="shared" si="2"/>
        <v>6</v>
      </c>
      <c r="J18" s="27">
        <f t="shared" si="0"/>
        <v>1.427</v>
      </c>
      <c r="K18" s="35">
        <f t="shared" si="1"/>
        <v>0.70077084793272604</v>
      </c>
      <c r="L18" s="35">
        <f t="shared" si="3"/>
        <v>9.1887000000000008</v>
      </c>
    </row>
    <row r="19" spans="1:12" x14ac:dyDescent="0.25">
      <c r="A19" s="12">
        <v>40712</v>
      </c>
      <c r="B19" s="13">
        <v>1.427</v>
      </c>
      <c r="C19" s="13">
        <v>0.70077084793272604</v>
      </c>
      <c r="D19" s="13">
        <v>9.1887000000000008</v>
      </c>
      <c r="E19" s="13">
        <v>5.5147161878065898</v>
      </c>
      <c r="F19" s="13">
        <v>7.8695000000000004</v>
      </c>
      <c r="G19" s="13">
        <v>0.85643235713430699</v>
      </c>
      <c r="H19" s="27">
        <f t="shared" si="2"/>
        <v>7</v>
      </c>
      <c r="J19" s="27" t="str">
        <f t="shared" si="0"/>
        <v/>
      </c>
      <c r="K19" s="35" t="str">
        <f t="shared" si="1"/>
        <v/>
      </c>
      <c r="L19" s="35" t="str">
        <f t="shared" si="3"/>
        <v/>
      </c>
    </row>
    <row r="20" spans="1:12" x14ac:dyDescent="0.25">
      <c r="A20" s="12">
        <v>40713</v>
      </c>
      <c r="B20" s="13">
        <v>1.427</v>
      </c>
      <c r="C20" s="13">
        <v>0.70077084793272604</v>
      </c>
      <c r="D20" s="13">
        <v>9.1887000000000008</v>
      </c>
      <c r="E20" s="13">
        <v>5.5147161878065898</v>
      </c>
      <c r="F20" s="13">
        <v>7.8695000000000004</v>
      </c>
      <c r="G20" s="13">
        <v>0.85643235713430699</v>
      </c>
      <c r="H20" s="27">
        <f t="shared" si="2"/>
        <v>1</v>
      </c>
      <c r="J20" s="27" t="str">
        <f t="shared" si="0"/>
        <v/>
      </c>
      <c r="K20" s="35" t="str">
        <f t="shared" si="1"/>
        <v/>
      </c>
      <c r="L20" s="35" t="str">
        <f t="shared" si="3"/>
        <v/>
      </c>
    </row>
    <row r="21" spans="1:12" x14ac:dyDescent="0.25">
      <c r="A21" s="12">
        <v>40714</v>
      </c>
      <c r="B21" s="13">
        <v>1.4235</v>
      </c>
      <c r="C21" s="13">
        <v>0.70249385317878499</v>
      </c>
      <c r="D21" s="13">
        <v>9.1707999999999998</v>
      </c>
      <c r="E21" s="13">
        <v>5.5683175272216401</v>
      </c>
      <c r="F21" s="13">
        <v>7.9265000000000096</v>
      </c>
      <c r="G21" s="13">
        <v>0.86431936145156396</v>
      </c>
      <c r="H21" s="27">
        <f t="shared" si="2"/>
        <v>2</v>
      </c>
      <c r="J21" s="27">
        <f t="shared" si="0"/>
        <v>1.4235</v>
      </c>
      <c r="K21" s="35">
        <f t="shared" si="1"/>
        <v>0.70249385317878499</v>
      </c>
      <c r="L21" s="35">
        <f t="shared" si="3"/>
        <v>9.1707999999999998</v>
      </c>
    </row>
    <row r="22" spans="1:12" x14ac:dyDescent="0.25">
      <c r="A22" s="12">
        <v>40715</v>
      </c>
      <c r="B22" s="13">
        <v>1.4373</v>
      </c>
      <c r="C22" s="13">
        <v>0.69574897377026401</v>
      </c>
      <c r="D22" s="13">
        <v>9.1563999999999997</v>
      </c>
      <c r="E22" s="13">
        <v>5.5047658804703303</v>
      </c>
      <c r="F22" s="13">
        <v>7.9120000000000097</v>
      </c>
      <c r="G22" s="13">
        <v>0.86409505919357099</v>
      </c>
      <c r="H22" s="27">
        <f t="shared" si="2"/>
        <v>3</v>
      </c>
      <c r="J22" s="27">
        <f t="shared" si="0"/>
        <v>1.4373</v>
      </c>
      <c r="K22" s="35">
        <f t="shared" si="1"/>
        <v>0.69574897377026401</v>
      </c>
      <c r="L22" s="35">
        <f t="shared" si="3"/>
        <v>9.1563999999999997</v>
      </c>
    </row>
    <row r="23" spans="1:12" x14ac:dyDescent="0.25">
      <c r="A23" s="12">
        <v>40716</v>
      </c>
      <c r="B23" s="13">
        <v>1.4397</v>
      </c>
      <c r="C23" s="13">
        <v>0.69458915051746895</v>
      </c>
      <c r="D23" s="13">
        <v>9.1549999999999994</v>
      </c>
      <c r="E23" s="13">
        <v>5.4639855525456698</v>
      </c>
      <c r="F23" s="13">
        <v>7.8665000000000003</v>
      </c>
      <c r="G23" s="13">
        <v>0.85925723648279595</v>
      </c>
      <c r="H23" s="27">
        <f t="shared" si="2"/>
        <v>4</v>
      </c>
      <c r="J23" s="27">
        <f t="shared" si="0"/>
        <v>1.4397</v>
      </c>
      <c r="K23" s="35">
        <f t="shared" si="1"/>
        <v>0.69458915051746895</v>
      </c>
      <c r="L23" s="35">
        <f t="shared" si="3"/>
        <v>9.1549999999999994</v>
      </c>
    </row>
    <row r="24" spans="1:12" x14ac:dyDescent="0.25">
      <c r="A24" s="12">
        <v>40717</v>
      </c>
      <c r="B24" s="13">
        <v>1.4212</v>
      </c>
      <c r="C24" s="13">
        <v>0.70363073459048697</v>
      </c>
      <c r="D24" s="13">
        <v>9.1649999999999991</v>
      </c>
      <c r="E24" s="13">
        <v>5.49043062200957</v>
      </c>
      <c r="F24" s="13">
        <v>7.8029999999999999</v>
      </c>
      <c r="G24" s="13">
        <v>0.85139116202945997</v>
      </c>
      <c r="H24" s="27">
        <f t="shared" si="2"/>
        <v>5</v>
      </c>
      <c r="I24">
        <v>1</v>
      </c>
      <c r="J24" s="27" t="str">
        <f t="shared" si="0"/>
        <v/>
      </c>
      <c r="K24" s="35" t="str">
        <f t="shared" si="1"/>
        <v/>
      </c>
      <c r="L24" s="35" t="str">
        <f t="shared" si="3"/>
        <v/>
      </c>
    </row>
    <row r="25" spans="1:12" x14ac:dyDescent="0.25">
      <c r="A25" s="12">
        <v>40718</v>
      </c>
      <c r="B25" s="13">
        <v>1.4219999999999999</v>
      </c>
      <c r="C25" s="13">
        <v>0.70323488045006999</v>
      </c>
      <c r="D25" s="13">
        <v>9.1801999999999904</v>
      </c>
      <c r="E25" s="13">
        <v>5.4729254571026704</v>
      </c>
      <c r="F25" s="13">
        <v>7.7824999999999998</v>
      </c>
      <c r="G25" s="13">
        <v>0.84774841506720999</v>
      </c>
      <c r="H25" s="27">
        <f t="shared" si="2"/>
        <v>6</v>
      </c>
      <c r="J25" s="27">
        <f t="shared" si="0"/>
        <v>1.4219999999999999</v>
      </c>
      <c r="K25" s="35">
        <f t="shared" si="1"/>
        <v>0.70323488045006999</v>
      </c>
      <c r="L25" s="35">
        <f t="shared" si="3"/>
        <v>9.1801999999999904</v>
      </c>
    </row>
    <row r="26" spans="1:12" x14ac:dyDescent="0.25">
      <c r="A26" s="12">
        <v>40719</v>
      </c>
      <c r="B26" s="13">
        <v>1.4219999999999999</v>
      </c>
      <c r="C26" s="13">
        <v>0.70323488045006999</v>
      </c>
      <c r="D26" s="13">
        <v>9.1801999999999904</v>
      </c>
      <c r="E26" s="13">
        <v>5.4729254571026704</v>
      </c>
      <c r="F26" s="13">
        <v>7.7824999999999998</v>
      </c>
      <c r="G26" s="13">
        <v>0.84774841506720999</v>
      </c>
      <c r="H26" s="27">
        <f t="shared" si="2"/>
        <v>7</v>
      </c>
      <c r="J26" s="27" t="str">
        <f t="shared" si="0"/>
        <v/>
      </c>
      <c r="K26" s="35" t="str">
        <f t="shared" si="1"/>
        <v/>
      </c>
      <c r="L26" s="35" t="str">
        <f t="shared" si="3"/>
        <v/>
      </c>
    </row>
    <row r="27" spans="1:12" x14ac:dyDescent="0.25">
      <c r="A27" s="12">
        <v>40720</v>
      </c>
      <c r="B27" s="13">
        <v>1.4219999999999999</v>
      </c>
      <c r="C27" s="13">
        <v>0.70323488045006999</v>
      </c>
      <c r="D27" s="13">
        <v>9.1801999999999904</v>
      </c>
      <c r="E27" s="13">
        <v>5.4729254571026704</v>
      </c>
      <c r="F27" s="13">
        <v>7.7824999999999998</v>
      </c>
      <c r="G27" s="13">
        <v>0.84774841506720999</v>
      </c>
      <c r="H27" s="27">
        <f t="shared" si="2"/>
        <v>1</v>
      </c>
      <c r="J27" s="27" t="str">
        <f t="shared" si="0"/>
        <v/>
      </c>
      <c r="K27" s="35" t="str">
        <f t="shared" si="1"/>
        <v/>
      </c>
      <c r="L27" s="35" t="str">
        <f t="shared" si="3"/>
        <v/>
      </c>
    </row>
    <row r="28" spans="1:12" x14ac:dyDescent="0.25">
      <c r="A28" s="12">
        <v>40721</v>
      </c>
      <c r="B28" s="13">
        <v>1.4205000000000001</v>
      </c>
      <c r="C28" s="13">
        <v>0.70397747272087297</v>
      </c>
      <c r="D28" s="13">
        <v>9.1928999999999998</v>
      </c>
      <c r="E28" s="13">
        <v>5.4801126363956296</v>
      </c>
      <c r="F28" s="13">
        <v>7.7844999999999898</v>
      </c>
      <c r="G28" s="13">
        <v>0.846794809037409</v>
      </c>
      <c r="H28" s="27">
        <f t="shared" si="2"/>
        <v>2</v>
      </c>
      <c r="J28" s="27">
        <f t="shared" si="0"/>
        <v>1.4205000000000001</v>
      </c>
      <c r="K28" s="35">
        <f t="shared" si="1"/>
        <v>0.70397747272087297</v>
      </c>
      <c r="L28" s="35">
        <f t="shared" si="3"/>
        <v>9.1928999999999998</v>
      </c>
    </row>
    <row r="29" spans="1:12" x14ac:dyDescent="0.25">
      <c r="A29" s="12">
        <v>40722</v>
      </c>
      <c r="B29" s="13">
        <v>1.4260999999999999</v>
      </c>
      <c r="C29" s="13">
        <v>0.70121309866068304</v>
      </c>
      <c r="D29" s="13">
        <v>9.2475000000000005</v>
      </c>
      <c r="E29" s="13">
        <v>5.4708645957506503</v>
      </c>
      <c r="F29" s="13">
        <v>7.8019999999999996</v>
      </c>
      <c r="G29" s="13">
        <v>0.84368748310354102</v>
      </c>
      <c r="H29" s="27">
        <f t="shared" si="2"/>
        <v>3</v>
      </c>
      <c r="J29" s="27">
        <f t="shared" si="0"/>
        <v>1.4260999999999999</v>
      </c>
      <c r="K29" s="35">
        <f t="shared" si="1"/>
        <v>0.70121309866068304</v>
      </c>
      <c r="L29" s="35">
        <f t="shared" si="3"/>
        <v>9.2475000000000005</v>
      </c>
    </row>
    <row r="30" spans="1:12" x14ac:dyDescent="0.25">
      <c r="A30" s="12">
        <v>40723</v>
      </c>
      <c r="B30" s="13">
        <v>1.4424999999999999</v>
      </c>
      <c r="C30" s="13">
        <v>0.69324090121317195</v>
      </c>
      <c r="D30" s="13">
        <v>9.2047000000000008</v>
      </c>
      <c r="E30" s="13">
        <v>5.4110918544194098</v>
      </c>
      <c r="F30" s="13">
        <v>7.8055000000000003</v>
      </c>
      <c r="G30" s="13">
        <v>0.84799070040305502</v>
      </c>
      <c r="H30" s="27">
        <f t="shared" si="2"/>
        <v>4</v>
      </c>
      <c r="J30" s="27">
        <f t="shared" si="0"/>
        <v>1.4424999999999999</v>
      </c>
      <c r="K30" s="35">
        <f t="shared" si="1"/>
        <v>0.69324090121317195</v>
      </c>
      <c r="L30" s="35">
        <f t="shared" si="3"/>
        <v>9.2047000000000008</v>
      </c>
    </row>
    <row r="31" spans="1:12" x14ac:dyDescent="0.25">
      <c r="A31" s="12">
        <v>40724</v>
      </c>
      <c r="B31" s="13">
        <v>1.4453</v>
      </c>
      <c r="C31" s="13">
        <v>0.69189787587352103</v>
      </c>
      <c r="D31" s="13">
        <v>9.1738999999999908</v>
      </c>
      <c r="E31" s="13">
        <v>5.3881547083650396</v>
      </c>
      <c r="F31" s="13">
        <v>7.7874999999999899</v>
      </c>
      <c r="G31" s="13">
        <v>0.84887561451509197</v>
      </c>
      <c r="H31" s="27">
        <f t="shared" si="2"/>
        <v>5</v>
      </c>
      <c r="J31" s="27">
        <f t="shared" si="0"/>
        <v>1.4453</v>
      </c>
      <c r="K31" s="35">
        <f t="shared" si="1"/>
        <v>0.69189787587352103</v>
      </c>
      <c r="L31" s="35">
        <f t="shared" si="3"/>
        <v>9.1738999999999908</v>
      </c>
    </row>
    <row r="32" spans="1:12" x14ac:dyDescent="0.25">
      <c r="A32" s="28">
        <v>40725</v>
      </c>
      <c r="B32" s="13">
        <v>1.4488000000000001</v>
      </c>
      <c r="C32" s="13">
        <v>0.69022639425731602</v>
      </c>
      <c r="D32" s="13">
        <v>9.1279999999999895</v>
      </c>
      <c r="E32" s="13">
        <v>5.3768636112644899</v>
      </c>
      <c r="F32" s="13">
        <v>7.7899999999999903</v>
      </c>
      <c r="G32" s="13">
        <v>0.85341805433829898</v>
      </c>
      <c r="H32" s="27">
        <f t="shared" si="2"/>
        <v>6</v>
      </c>
      <c r="J32" s="29">
        <f t="shared" si="0"/>
        <v>1.4488000000000001</v>
      </c>
      <c r="K32" s="35">
        <f t="shared" si="1"/>
        <v>0.69022639425731602</v>
      </c>
      <c r="L32" s="35">
        <f t="shared" si="3"/>
        <v>9.1279999999999895</v>
      </c>
    </row>
    <row r="33" spans="1:16" x14ac:dyDescent="0.25">
      <c r="A33" s="28">
        <v>40726</v>
      </c>
      <c r="B33" s="13">
        <v>1.4488000000000001</v>
      </c>
      <c r="C33" s="13">
        <v>0.69022639425731602</v>
      </c>
      <c r="D33" s="13">
        <v>9.1279999999999895</v>
      </c>
      <c r="E33" s="13">
        <v>5.3768636112644899</v>
      </c>
      <c r="F33" s="13">
        <v>7.7899999999999903</v>
      </c>
      <c r="G33" s="13">
        <v>0.85341805433829898</v>
      </c>
      <c r="H33" s="27">
        <f t="shared" si="2"/>
        <v>7</v>
      </c>
      <c r="J33" s="29" t="str">
        <f t="shared" si="0"/>
        <v/>
      </c>
      <c r="K33" s="35" t="str">
        <f t="shared" si="1"/>
        <v/>
      </c>
      <c r="L33" s="35" t="str">
        <f t="shared" si="3"/>
        <v/>
      </c>
    </row>
    <row r="34" spans="1:16" x14ac:dyDescent="0.25">
      <c r="A34" s="28">
        <v>40727</v>
      </c>
      <c r="B34" s="13">
        <v>1.4488000000000001</v>
      </c>
      <c r="C34" s="13">
        <v>0.69022639425731602</v>
      </c>
      <c r="D34" s="13">
        <v>9.1279999999999895</v>
      </c>
      <c r="E34" s="13">
        <v>5.3768636112644899</v>
      </c>
      <c r="F34" s="13">
        <v>7.7899999999999903</v>
      </c>
      <c r="G34" s="13">
        <v>0.85341805433829898</v>
      </c>
      <c r="H34" s="27">
        <f t="shared" si="2"/>
        <v>1</v>
      </c>
      <c r="J34" s="29" t="str">
        <f t="shared" si="0"/>
        <v/>
      </c>
      <c r="K34" s="35" t="str">
        <f t="shared" si="1"/>
        <v/>
      </c>
      <c r="L34" s="35" t="str">
        <f t="shared" si="3"/>
        <v/>
      </c>
    </row>
    <row r="35" spans="1:16" x14ac:dyDescent="0.25">
      <c r="A35" s="28">
        <v>40728</v>
      </c>
      <c r="B35" s="13">
        <v>1.45</v>
      </c>
      <c r="C35" s="13">
        <v>0.68965517241379304</v>
      </c>
      <c r="D35" s="13">
        <v>9.0992000000000104</v>
      </c>
      <c r="E35" s="13">
        <v>5.3520689655172404</v>
      </c>
      <c r="F35" s="13">
        <v>7.7605000000000004</v>
      </c>
      <c r="G35" s="13">
        <v>0.85287717601547297</v>
      </c>
      <c r="H35" s="27">
        <f t="shared" si="2"/>
        <v>2</v>
      </c>
      <c r="J35" s="29">
        <f t="shared" si="0"/>
        <v>1.45</v>
      </c>
      <c r="K35" s="35">
        <f t="shared" si="1"/>
        <v>0.68965517241379304</v>
      </c>
      <c r="L35" s="35">
        <f t="shared" si="3"/>
        <v>9.0992000000000104</v>
      </c>
      <c r="N35" s="95">
        <v>0.85302737818229002</v>
      </c>
      <c r="O35" s="97">
        <v>7.7680733683226704</v>
      </c>
      <c r="P35" s="99">
        <v>5.3506498336792001</v>
      </c>
    </row>
    <row r="36" spans="1:16" x14ac:dyDescent="0.25">
      <c r="A36" s="28">
        <v>40729</v>
      </c>
      <c r="B36" s="13">
        <v>1.4460999999999999</v>
      </c>
      <c r="C36" s="13">
        <v>0.69151510960514495</v>
      </c>
      <c r="D36" s="13">
        <v>9.0806000000000004</v>
      </c>
      <c r="E36" s="13">
        <v>5.3609708872138899</v>
      </c>
      <c r="F36" s="13">
        <v>7.7525000000000102</v>
      </c>
      <c r="G36" s="13">
        <v>0.85374314472612001</v>
      </c>
      <c r="H36" s="27">
        <f t="shared" si="2"/>
        <v>3</v>
      </c>
      <c r="J36" s="29">
        <f t="shared" si="0"/>
        <v>1.4460999999999999</v>
      </c>
      <c r="K36" s="35">
        <f t="shared" si="1"/>
        <v>0.69151510960514495</v>
      </c>
      <c r="L36" s="35">
        <f t="shared" si="3"/>
        <v>9.0806000000000004</v>
      </c>
    </row>
    <row r="37" spans="1:16" x14ac:dyDescent="0.25">
      <c r="A37" s="12"/>
      <c r="G37" s="42"/>
    </row>
    <row r="38" spans="1:16" x14ac:dyDescent="0.25">
      <c r="A3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A39"/>
  <sheetViews>
    <sheetView topLeftCell="I1" workbookViewId="0">
      <selection activeCell="U40" sqref="U40"/>
    </sheetView>
  </sheetViews>
  <sheetFormatPr defaultRowHeight="15" x14ac:dyDescent="0.25"/>
  <cols>
    <col min="1" max="1" width="9.140625" style="108"/>
    <col min="2" max="2" width="4" style="108" bestFit="1" customWidth="1"/>
    <col min="3" max="3" width="10.140625" style="108" bestFit="1" customWidth="1"/>
    <col min="4" max="4" width="8.140625" style="108" bestFit="1" customWidth="1"/>
    <col min="5" max="5" width="11.28515625" style="108" bestFit="1" customWidth="1"/>
    <col min="6" max="6" width="24.5703125" style="108" bestFit="1" customWidth="1"/>
    <col min="7" max="7" width="21.5703125" style="108" bestFit="1" customWidth="1"/>
    <col min="8" max="8" width="22.42578125" style="108" bestFit="1" customWidth="1"/>
    <col min="9" max="9" width="20.7109375" style="108" bestFit="1" customWidth="1"/>
    <col min="10" max="10" width="12.85546875" style="108" bestFit="1" customWidth="1"/>
    <col min="11" max="11" width="8.42578125" style="108" bestFit="1" customWidth="1"/>
    <col min="12" max="12" width="8.7109375" style="108" bestFit="1" customWidth="1"/>
    <col min="13" max="13" width="12.7109375" style="108" bestFit="1" customWidth="1"/>
    <col min="14" max="14" width="13.42578125" style="108" bestFit="1" customWidth="1"/>
    <col min="15" max="15" width="17.5703125" style="108" bestFit="1" customWidth="1"/>
    <col min="16" max="16" width="7" style="108" bestFit="1" customWidth="1"/>
    <col min="17" max="17" width="12" style="108" bestFit="1" customWidth="1"/>
    <col min="18" max="18" width="20.42578125" style="108" customWidth="1"/>
    <col min="19" max="23" width="20.140625" style="108" customWidth="1"/>
    <col min="24" max="25" width="26.5703125" style="108" customWidth="1"/>
    <col min="26" max="26" width="11" style="108" bestFit="1" customWidth="1"/>
    <col min="27" max="27" width="17.5703125" style="108" bestFit="1" customWidth="1"/>
    <col min="28" max="28" width="12.7109375" style="108" bestFit="1" customWidth="1"/>
    <col min="29" max="29" width="11.7109375" style="108" bestFit="1" customWidth="1"/>
    <col min="30" max="30" width="7.7109375" style="108" bestFit="1" customWidth="1"/>
    <col min="31" max="31" width="8" style="108" bestFit="1" customWidth="1"/>
    <col min="32" max="33" width="11" style="108" bestFit="1" customWidth="1"/>
    <col min="34" max="34" width="6.5703125" style="108" bestFit="1" customWidth="1"/>
    <col min="35" max="35" width="8.85546875" style="108" bestFit="1" customWidth="1"/>
    <col min="36" max="36" width="11.140625" style="108" bestFit="1" customWidth="1"/>
    <col min="37" max="37" width="10.28515625" style="108" bestFit="1" customWidth="1"/>
    <col min="38" max="38" width="9.5703125" style="108" bestFit="1" customWidth="1"/>
    <col min="39" max="41" width="12.42578125" style="108" bestFit="1" customWidth="1"/>
    <col min="42" max="42" width="18.42578125" style="108" bestFit="1" customWidth="1"/>
    <col min="43" max="44" width="10.140625" style="108" bestFit="1" customWidth="1"/>
    <col min="45" max="45" width="9.7109375" style="108" bestFit="1" customWidth="1"/>
    <col min="46" max="46" width="10" style="108" bestFit="1" customWidth="1"/>
    <col min="47" max="47" width="8.140625" style="108" bestFit="1" customWidth="1"/>
    <col min="48" max="48" width="6.140625" style="108" bestFit="1" customWidth="1"/>
    <col min="49" max="49" width="6.42578125" style="108" bestFit="1" customWidth="1"/>
    <col min="50" max="50" width="11.140625" style="108" bestFit="1" customWidth="1"/>
    <col min="51" max="51" width="6.85546875" style="108" bestFit="1" customWidth="1"/>
    <col min="52" max="52" width="37.42578125" style="108" bestFit="1" customWidth="1"/>
    <col min="53" max="53" width="24.7109375" style="108" bestFit="1" customWidth="1"/>
    <col min="54" max="54" width="18.140625" style="108" bestFit="1" customWidth="1"/>
    <col min="55" max="55" width="15.42578125" style="108" bestFit="1" customWidth="1"/>
    <col min="56" max="56" width="14.85546875" style="108" bestFit="1" customWidth="1"/>
    <col min="57" max="57" width="19.5703125" style="108" bestFit="1" customWidth="1"/>
    <col min="58" max="58" width="16.85546875" style="108" bestFit="1" customWidth="1"/>
    <col min="59" max="59" width="16.28515625" style="108" bestFit="1" customWidth="1"/>
    <col min="60" max="60" width="23.28515625" style="108" bestFit="1" customWidth="1"/>
    <col min="61" max="61" width="20.5703125" style="108" bestFit="1" customWidth="1"/>
    <col min="62" max="62" width="20" style="108" bestFit="1" customWidth="1"/>
    <col min="63" max="63" width="18.85546875" style="108" bestFit="1" customWidth="1"/>
    <col min="64" max="64" width="16.140625" style="108" bestFit="1" customWidth="1"/>
    <col min="65" max="65" width="15.5703125" style="108" bestFit="1" customWidth="1"/>
    <col min="66" max="66" width="13.140625" style="108" bestFit="1" customWidth="1"/>
    <col min="67" max="67" width="14.85546875" style="108" bestFit="1" customWidth="1"/>
    <col min="68" max="68" width="10.5703125" style="108" bestFit="1" customWidth="1"/>
    <col min="69" max="69" width="16.140625" style="108" bestFit="1" customWidth="1"/>
    <col min="70" max="70" width="11.5703125" style="108" bestFit="1" customWidth="1"/>
    <col min="71" max="71" width="9.140625" style="108"/>
    <col min="72" max="72" width="11" style="108" bestFit="1" customWidth="1"/>
    <col min="73" max="73" width="9.5703125" style="108" bestFit="1" customWidth="1"/>
    <col min="74" max="74" width="10.140625" style="108" bestFit="1" customWidth="1"/>
    <col min="75" max="75" width="11.140625" style="108" bestFit="1" customWidth="1"/>
    <col min="76" max="76" width="15.140625" style="108" bestFit="1" customWidth="1"/>
    <col min="77" max="77" width="29.42578125" style="108" bestFit="1" customWidth="1"/>
    <col min="78" max="78" width="14.7109375" style="108" bestFit="1" customWidth="1"/>
    <col min="79" max="79" width="10.5703125" style="108" bestFit="1" customWidth="1"/>
    <col min="80" max="80" width="8.140625" style="108" bestFit="1" customWidth="1"/>
    <col min="81" max="81" width="7" style="108" bestFit="1" customWidth="1"/>
    <col min="82" max="82" width="8.5703125" style="108" bestFit="1" customWidth="1"/>
    <col min="83" max="83" width="12.7109375" style="108" bestFit="1" customWidth="1"/>
    <col min="84" max="84" width="15.85546875" style="108" bestFit="1" customWidth="1"/>
    <col min="85" max="85" width="7.140625" style="108" bestFit="1" customWidth="1"/>
    <col min="86" max="86" width="12.7109375" style="108" bestFit="1" customWidth="1"/>
    <col min="87" max="87" width="12.85546875" style="108" bestFit="1" customWidth="1"/>
    <col min="88" max="88" width="14" style="108" bestFit="1" customWidth="1"/>
    <col min="89" max="89" width="11.42578125" style="108" bestFit="1" customWidth="1"/>
    <col min="90" max="90" width="15.5703125" style="108" bestFit="1" customWidth="1"/>
    <col min="91" max="91" width="11" style="108" bestFit="1" customWidth="1"/>
    <col min="92" max="92" width="24.5703125" style="108" bestFit="1" customWidth="1"/>
    <col min="93" max="93" width="14.28515625" style="108" bestFit="1" customWidth="1"/>
    <col min="94" max="94" width="16.7109375" style="108" bestFit="1" customWidth="1"/>
    <col min="95" max="95" width="14.140625" style="108" bestFit="1" customWidth="1"/>
    <col min="96" max="96" width="13.5703125" style="108" bestFit="1" customWidth="1"/>
    <col min="97" max="97" width="15.42578125" style="108" bestFit="1" customWidth="1"/>
    <col min="98" max="98" width="12.7109375" style="108" bestFit="1" customWidth="1"/>
    <col min="99" max="99" width="12.140625" style="108" bestFit="1" customWidth="1"/>
    <col min="100" max="100" width="23" style="108" bestFit="1" customWidth="1"/>
    <col min="101" max="101" width="20.28515625" style="108" bestFit="1" customWidth="1"/>
    <col min="102" max="102" width="19.7109375" style="108" bestFit="1" customWidth="1"/>
    <col min="103" max="103" width="15.140625" style="108" bestFit="1" customWidth="1"/>
    <col min="104" max="104" width="12.140625" style="108" bestFit="1" customWidth="1"/>
    <col min="105" max="105" width="19.5703125" style="108" bestFit="1" customWidth="1"/>
    <col min="106" max="106" width="13.42578125" style="108" bestFit="1" customWidth="1"/>
    <col min="107" max="107" width="17.5703125" style="108" bestFit="1" customWidth="1"/>
    <col min="108" max="108" width="12.7109375" style="108" bestFit="1" customWidth="1"/>
    <col min="109" max="109" width="14.85546875" style="108" bestFit="1" customWidth="1"/>
    <col min="110" max="110" width="15.28515625" style="108" bestFit="1" customWidth="1"/>
    <col min="111" max="111" width="12.7109375" style="108" bestFit="1" customWidth="1"/>
    <col min="112" max="112" width="10.28515625" style="108" bestFit="1" customWidth="1"/>
    <col min="113" max="113" width="13.5703125" style="108" bestFit="1" customWidth="1"/>
    <col min="114" max="114" width="17.7109375" style="108" bestFit="1" customWidth="1"/>
    <col min="115" max="115" width="23.42578125" style="108" bestFit="1" customWidth="1"/>
    <col min="116" max="116" width="9.85546875" style="108" bestFit="1" customWidth="1"/>
    <col min="117" max="117" width="8.85546875" style="108" bestFit="1" customWidth="1"/>
    <col min="118" max="118" width="12" style="108" bestFit="1" customWidth="1"/>
    <col min="119" max="119" width="23.5703125" style="108" bestFit="1" customWidth="1"/>
    <col min="120" max="120" width="26.140625" style="108" bestFit="1" customWidth="1"/>
    <col min="121" max="121" width="21.5703125" style="108" bestFit="1" customWidth="1"/>
    <col min="122" max="122" width="10.5703125" style="108" bestFit="1" customWidth="1"/>
    <col min="123" max="123" width="9.42578125" style="108" bestFit="1" customWidth="1"/>
    <col min="124" max="124" width="9.85546875" style="108" bestFit="1" customWidth="1"/>
    <col min="125" max="125" width="18.5703125" style="108" bestFit="1" customWidth="1"/>
    <col min="126" max="126" width="22" style="108" bestFit="1" customWidth="1"/>
    <col min="127" max="127" width="22.28515625" style="108" bestFit="1" customWidth="1"/>
    <col min="128" max="128" width="17.7109375" style="108" bestFit="1" customWidth="1"/>
    <col min="129" max="129" width="9.7109375" style="108" bestFit="1" customWidth="1"/>
    <col min="130" max="130" width="10.5703125" style="108" bestFit="1" customWidth="1"/>
    <col min="131" max="131" width="20" style="108" bestFit="1" customWidth="1"/>
    <col min="132" max="16384" width="9.140625" style="108"/>
  </cols>
  <sheetData>
    <row r="4" spans="2:131" x14ac:dyDescent="0.25">
      <c r="B4" s="110" t="s">
        <v>0</v>
      </c>
      <c r="C4" s="110" t="s">
        <v>1</v>
      </c>
      <c r="D4" s="110" t="s">
        <v>2</v>
      </c>
      <c r="E4" s="110" t="s">
        <v>3</v>
      </c>
      <c r="F4" s="110" t="s">
        <v>4</v>
      </c>
      <c r="G4" s="110" t="s">
        <v>5</v>
      </c>
      <c r="H4" s="110" t="s">
        <v>6</v>
      </c>
      <c r="I4" s="110" t="s">
        <v>7</v>
      </c>
      <c r="J4" s="110" t="s">
        <v>8</v>
      </c>
      <c r="K4" s="110" t="s">
        <v>9</v>
      </c>
      <c r="L4" s="110" t="s">
        <v>10</v>
      </c>
      <c r="M4" s="110" t="s">
        <v>11</v>
      </c>
      <c r="N4" s="110" t="s">
        <v>12</v>
      </c>
      <c r="O4" s="110" t="s">
        <v>13</v>
      </c>
      <c r="P4" s="110" t="s">
        <v>14</v>
      </c>
      <c r="Q4" s="110" t="s">
        <v>15</v>
      </c>
      <c r="R4" s="15" t="s">
        <v>180</v>
      </c>
      <c r="S4" s="15" t="s">
        <v>181</v>
      </c>
      <c r="T4" s="15" t="s">
        <v>182</v>
      </c>
      <c r="U4" s="15" t="s">
        <v>183</v>
      </c>
      <c r="V4" s="15" t="s">
        <v>326</v>
      </c>
      <c r="W4" s="15" t="s">
        <v>253</v>
      </c>
      <c r="X4" s="15" t="s">
        <v>243</v>
      </c>
      <c r="Y4" s="15" t="s">
        <v>316</v>
      </c>
      <c r="Z4" s="110" t="s">
        <v>16</v>
      </c>
      <c r="AA4" s="110" t="s">
        <v>17</v>
      </c>
      <c r="AB4" s="110" t="s">
        <v>18</v>
      </c>
      <c r="AC4" s="110" t="s">
        <v>19</v>
      </c>
      <c r="AD4" s="110" t="s">
        <v>20</v>
      </c>
      <c r="AE4" s="110" t="s">
        <v>21</v>
      </c>
      <c r="AF4" s="110" t="s">
        <v>22</v>
      </c>
      <c r="AG4" s="110" t="s">
        <v>23</v>
      </c>
      <c r="AH4" s="110" t="s">
        <v>24</v>
      </c>
      <c r="AI4" s="110" t="s">
        <v>25</v>
      </c>
      <c r="AJ4" s="110" t="s">
        <v>26</v>
      </c>
      <c r="AK4" s="110" t="s">
        <v>27</v>
      </c>
      <c r="AL4" s="110" t="s">
        <v>28</v>
      </c>
      <c r="AM4" s="110" t="s">
        <v>29</v>
      </c>
      <c r="AN4" s="110" t="s">
        <v>30</v>
      </c>
      <c r="AO4" s="110" t="s">
        <v>31</v>
      </c>
      <c r="AP4" s="110" t="s">
        <v>32</v>
      </c>
      <c r="AQ4" s="110" t="s">
        <v>33</v>
      </c>
      <c r="AR4" s="110" t="s">
        <v>34</v>
      </c>
      <c r="AS4" s="110" t="s">
        <v>35</v>
      </c>
      <c r="AT4" s="110" t="s">
        <v>36</v>
      </c>
      <c r="AU4" s="110" t="s">
        <v>37</v>
      </c>
      <c r="AV4" s="110" t="s">
        <v>38</v>
      </c>
      <c r="AW4" s="110" t="s">
        <v>39</v>
      </c>
      <c r="AX4" s="110" t="s">
        <v>40</v>
      </c>
      <c r="AY4" s="110" t="s">
        <v>41</v>
      </c>
      <c r="AZ4" s="110" t="s">
        <v>42</v>
      </c>
      <c r="BA4" s="110" t="s">
        <v>43</v>
      </c>
      <c r="BB4" s="110" t="s">
        <v>44</v>
      </c>
      <c r="BC4" s="110" t="s">
        <v>45</v>
      </c>
      <c r="BD4" s="110" t="s">
        <v>46</v>
      </c>
      <c r="BE4" s="110" t="s">
        <v>47</v>
      </c>
      <c r="BF4" s="110" t="s">
        <v>48</v>
      </c>
      <c r="BG4" s="110" t="s">
        <v>49</v>
      </c>
      <c r="BH4" s="110" t="s">
        <v>50</v>
      </c>
      <c r="BI4" s="110" t="s">
        <v>51</v>
      </c>
      <c r="BJ4" s="110" t="s">
        <v>52</v>
      </c>
      <c r="BK4" s="110" t="s">
        <v>53</v>
      </c>
      <c r="BL4" s="110" t="s">
        <v>54</v>
      </c>
      <c r="BM4" s="110" t="s">
        <v>55</v>
      </c>
      <c r="BN4" s="110" t="s">
        <v>56</v>
      </c>
      <c r="BO4" s="110" t="s">
        <v>57</v>
      </c>
      <c r="BP4" s="110" t="s">
        <v>58</v>
      </c>
      <c r="BQ4" s="110" t="s">
        <v>59</v>
      </c>
      <c r="BR4" s="110" t="s">
        <v>60</v>
      </c>
      <c r="BS4" s="110" t="s">
        <v>61</v>
      </c>
      <c r="BT4" s="110" t="s">
        <v>62</v>
      </c>
      <c r="BU4" s="110" t="s">
        <v>63</v>
      </c>
      <c r="BV4" s="110" t="s">
        <v>64</v>
      </c>
      <c r="BW4" s="110" t="s">
        <v>65</v>
      </c>
      <c r="BX4" s="110" t="s">
        <v>66</v>
      </c>
      <c r="BY4" s="110" t="s">
        <v>67</v>
      </c>
      <c r="BZ4" s="110" t="s">
        <v>68</v>
      </c>
      <c r="CA4" s="110" t="s">
        <v>69</v>
      </c>
      <c r="CB4" s="110" t="s">
        <v>70</v>
      </c>
      <c r="CC4" s="110" t="s">
        <v>71</v>
      </c>
      <c r="CD4" s="110" t="s">
        <v>72</v>
      </c>
      <c r="CE4" s="110" t="s">
        <v>73</v>
      </c>
      <c r="CF4" s="110" t="s">
        <v>74</v>
      </c>
      <c r="CG4" s="110" t="s">
        <v>75</v>
      </c>
      <c r="CH4" s="110" t="s">
        <v>76</v>
      </c>
      <c r="CI4" s="110" t="s">
        <v>77</v>
      </c>
      <c r="CJ4" s="110" t="s">
        <v>78</v>
      </c>
      <c r="CK4" s="110" t="s">
        <v>79</v>
      </c>
      <c r="CL4" s="110" t="s">
        <v>80</v>
      </c>
      <c r="CM4" s="110" t="s">
        <v>81</v>
      </c>
      <c r="CN4" s="110" t="s">
        <v>82</v>
      </c>
      <c r="CO4" s="110" t="s">
        <v>83</v>
      </c>
      <c r="CP4" s="110" t="s">
        <v>84</v>
      </c>
      <c r="CQ4" s="110" t="s">
        <v>85</v>
      </c>
      <c r="CR4" s="110" t="s">
        <v>86</v>
      </c>
      <c r="CS4" s="110" t="s">
        <v>87</v>
      </c>
      <c r="CT4" s="110" t="s">
        <v>88</v>
      </c>
      <c r="CU4" s="110" t="s">
        <v>89</v>
      </c>
      <c r="CV4" s="110" t="s">
        <v>90</v>
      </c>
      <c r="CW4" s="110" t="s">
        <v>91</v>
      </c>
      <c r="CX4" s="110" t="s">
        <v>92</v>
      </c>
      <c r="CY4" s="110" t="s">
        <v>93</v>
      </c>
      <c r="CZ4" s="110" t="s">
        <v>94</v>
      </c>
      <c r="DA4" s="110" t="s">
        <v>95</v>
      </c>
      <c r="DB4" s="110" t="s">
        <v>96</v>
      </c>
      <c r="DC4" s="110" t="s">
        <v>97</v>
      </c>
      <c r="DD4" s="110" t="s">
        <v>98</v>
      </c>
      <c r="DE4" s="110" t="s">
        <v>99</v>
      </c>
      <c r="DF4" s="110" t="s">
        <v>100</v>
      </c>
      <c r="DG4" s="110" t="s">
        <v>101</v>
      </c>
      <c r="DH4" s="110" t="s">
        <v>102</v>
      </c>
      <c r="DI4" s="110" t="s">
        <v>103</v>
      </c>
      <c r="DJ4" s="110" t="s">
        <v>104</v>
      </c>
      <c r="DK4" s="110" t="s">
        <v>105</v>
      </c>
      <c r="DL4" s="110" t="s">
        <v>106</v>
      </c>
      <c r="DM4" s="110" t="s">
        <v>107</v>
      </c>
      <c r="DN4" s="110" t="s">
        <v>108</v>
      </c>
      <c r="DO4" s="110" t="s">
        <v>109</v>
      </c>
      <c r="DP4" s="110" t="s">
        <v>110</v>
      </c>
      <c r="DQ4" s="110" t="s">
        <v>111</v>
      </c>
      <c r="DR4" s="110" t="s">
        <v>112</v>
      </c>
      <c r="DS4" s="110" t="s">
        <v>113</v>
      </c>
      <c r="DT4" s="110" t="s">
        <v>114</v>
      </c>
      <c r="DU4" s="110" t="s">
        <v>115</v>
      </c>
      <c r="DV4" s="110" t="s">
        <v>116</v>
      </c>
      <c r="DW4" s="110" t="s">
        <v>117</v>
      </c>
      <c r="DX4" s="110" t="s">
        <v>118</v>
      </c>
      <c r="DY4" s="110" t="s">
        <v>119</v>
      </c>
      <c r="DZ4" s="110" t="s">
        <v>120</v>
      </c>
      <c r="EA4" s="110" t="s">
        <v>121</v>
      </c>
    </row>
    <row r="5" spans="2:131" x14ac:dyDescent="0.25">
      <c r="B5" s="108">
        <v>127</v>
      </c>
      <c r="C5" s="90">
        <v>40544</v>
      </c>
      <c r="D5" s="4">
        <v>0</v>
      </c>
      <c r="E5" s="109" t="s">
        <v>25</v>
      </c>
      <c r="F5" s="109" t="s">
        <v>122</v>
      </c>
      <c r="G5" s="109" t="s">
        <v>123</v>
      </c>
      <c r="H5" s="109" t="s">
        <v>124</v>
      </c>
      <c r="I5" s="109" t="s">
        <v>125</v>
      </c>
      <c r="J5" s="109" t="s">
        <v>126</v>
      </c>
      <c r="K5" s="109" t="s">
        <v>127</v>
      </c>
      <c r="L5" s="108">
        <v>1000000</v>
      </c>
      <c r="M5" s="109" t="s">
        <v>128</v>
      </c>
      <c r="N5" s="108">
        <v>1000000</v>
      </c>
      <c r="O5" s="109" t="s">
        <v>128</v>
      </c>
      <c r="P5" s="108">
        <v>1.4443999999999999</v>
      </c>
      <c r="Q5" s="108">
        <v>0</v>
      </c>
      <c r="R5" s="16">
        <f>AVERAGE('FX Hist ECB'!J2:J31)</f>
        <v>1.4395736842105264</v>
      </c>
      <c r="S5" s="16">
        <f>R5/'FX Hist ECB'!$J$36</f>
        <v>0.99548695402152443</v>
      </c>
      <c r="T5" s="16">
        <v>0</v>
      </c>
      <c r="U5" s="16">
        <v>0</v>
      </c>
      <c r="V5" s="111">
        <v>0</v>
      </c>
      <c r="W5" s="16">
        <v>0</v>
      </c>
      <c r="X5" s="16">
        <f>(R5-P5)*N5</f>
        <v>-4826.3157894734568</v>
      </c>
      <c r="Y5" s="16">
        <f>X5*'FX Hist ECB'!$P$35</f>
        <v>-25823.925776229447</v>
      </c>
      <c r="AA5" s="108">
        <v>0</v>
      </c>
      <c r="AB5" s="108">
        <v>0</v>
      </c>
      <c r="AC5" s="109" t="s">
        <v>129</v>
      </c>
      <c r="AF5" s="109" t="s">
        <v>130</v>
      </c>
      <c r="AG5" s="109" t="s">
        <v>130</v>
      </c>
      <c r="AH5" s="109" t="s">
        <v>131</v>
      </c>
      <c r="AI5" s="109" t="s">
        <v>132</v>
      </c>
      <c r="AJ5" s="109" t="s">
        <v>133</v>
      </c>
      <c r="AK5" s="109" t="s">
        <v>129</v>
      </c>
      <c r="AL5" s="109" t="s">
        <v>129</v>
      </c>
      <c r="AM5" s="109" t="s">
        <v>129</v>
      </c>
      <c r="AN5" s="109" t="s">
        <v>129</v>
      </c>
      <c r="AO5" s="109" t="s">
        <v>129</v>
      </c>
      <c r="AP5" s="109" t="s">
        <v>129</v>
      </c>
      <c r="AQ5" s="90">
        <v>40695</v>
      </c>
      <c r="AR5" s="90">
        <v>40724</v>
      </c>
      <c r="AS5" s="109" t="s">
        <v>134</v>
      </c>
      <c r="AT5" s="108">
        <v>1</v>
      </c>
      <c r="AU5" s="109" t="s">
        <v>129</v>
      </c>
      <c r="AW5" s="90"/>
      <c r="AX5" s="109" t="s">
        <v>129</v>
      </c>
      <c r="AY5" s="109" t="s">
        <v>129</v>
      </c>
      <c r="AZ5" s="109" t="s">
        <v>135</v>
      </c>
      <c r="BA5" s="109" t="s">
        <v>136</v>
      </c>
      <c r="BB5" s="108">
        <v>0</v>
      </c>
      <c r="BC5" s="108">
        <v>0</v>
      </c>
      <c r="BD5" s="109" t="s">
        <v>132</v>
      </c>
      <c r="BE5" s="108">
        <v>0</v>
      </c>
      <c r="BF5" s="108">
        <v>0</v>
      </c>
      <c r="BG5" s="109" t="s">
        <v>132</v>
      </c>
      <c r="BH5" s="108">
        <v>0</v>
      </c>
      <c r="BI5" s="108">
        <v>0</v>
      </c>
      <c r="BJ5" s="109" t="s">
        <v>132</v>
      </c>
      <c r="BK5" s="108">
        <v>0</v>
      </c>
      <c r="BL5" s="108">
        <v>0</v>
      </c>
      <c r="BM5" s="109" t="s">
        <v>132</v>
      </c>
      <c r="BP5" s="109" t="s">
        <v>137</v>
      </c>
      <c r="BQ5" s="109" t="s">
        <v>129</v>
      </c>
      <c r="BR5" s="109" t="s">
        <v>129</v>
      </c>
      <c r="BU5" s="109" t="s">
        <v>128</v>
      </c>
      <c r="BV5" s="109" t="s">
        <v>132</v>
      </c>
      <c r="BW5" s="109" t="s">
        <v>129</v>
      </c>
      <c r="BX5" s="109" t="s">
        <v>129</v>
      </c>
      <c r="BY5" s="109" t="s">
        <v>138</v>
      </c>
      <c r="BZ5" s="109" t="s">
        <v>139</v>
      </c>
      <c r="CA5" s="109" t="s">
        <v>129</v>
      </c>
      <c r="CB5" s="109" t="s">
        <v>129</v>
      </c>
      <c r="CC5" s="109" t="s">
        <v>129</v>
      </c>
      <c r="CD5" s="109" t="s">
        <v>129</v>
      </c>
      <c r="CE5" s="109" t="s">
        <v>129</v>
      </c>
      <c r="CF5" s="109" t="s">
        <v>129</v>
      </c>
      <c r="CG5" s="108">
        <v>0</v>
      </c>
      <c r="CH5" s="108">
        <v>0</v>
      </c>
      <c r="CI5" s="108">
        <v>0</v>
      </c>
      <c r="CJ5" s="90"/>
      <c r="CK5" s="90"/>
      <c r="CL5" s="109" t="s">
        <v>129</v>
      </c>
      <c r="CM5" s="4"/>
      <c r="CO5" s="109" t="s">
        <v>129</v>
      </c>
      <c r="CR5" s="109" t="s">
        <v>129</v>
      </c>
      <c r="CU5" s="109" t="s">
        <v>129</v>
      </c>
      <c r="CX5" s="109" t="s">
        <v>129</v>
      </c>
      <c r="CY5" s="109" t="s">
        <v>129</v>
      </c>
      <c r="CZ5" s="109" t="s">
        <v>129</v>
      </c>
      <c r="DA5" s="109" t="s">
        <v>129</v>
      </c>
      <c r="DB5" s="109" t="s">
        <v>129</v>
      </c>
      <c r="DC5" s="109" t="s">
        <v>129</v>
      </c>
      <c r="DD5" s="90"/>
      <c r="DE5" s="109" t="s">
        <v>129</v>
      </c>
      <c r="DF5" s="109" t="s">
        <v>129</v>
      </c>
      <c r="DG5" s="109" t="s">
        <v>129</v>
      </c>
      <c r="DH5" s="109" t="s">
        <v>129</v>
      </c>
      <c r="DI5" s="109" t="s">
        <v>129</v>
      </c>
      <c r="DJ5" s="109" t="s">
        <v>129</v>
      </c>
      <c r="DK5" s="109" t="s">
        <v>129</v>
      </c>
      <c r="DL5" s="108">
        <v>0</v>
      </c>
      <c r="DM5" s="109" t="s">
        <v>129</v>
      </c>
      <c r="DN5" s="109" t="s">
        <v>140</v>
      </c>
      <c r="DO5" s="109" t="s">
        <v>129</v>
      </c>
      <c r="DP5" s="109" t="s">
        <v>129</v>
      </c>
      <c r="DQ5" s="109" t="s">
        <v>129</v>
      </c>
      <c r="DR5" s="109" t="s">
        <v>129</v>
      </c>
      <c r="DS5" s="109" t="s">
        <v>132</v>
      </c>
      <c r="DT5" s="109" t="s">
        <v>129</v>
      </c>
      <c r="DU5" s="109" t="s">
        <v>129</v>
      </c>
      <c r="DV5" s="109" t="s">
        <v>129</v>
      </c>
      <c r="DW5" s="109" t="s">
        <v>129</v>
      </c>
      <c r="DX5" s="109" t="s">
        <v>129</v>
      </c>
      <c r="DY5" s="109" t="s">
        <v>129</v>
      </c>
      <c r="DZ5" s="109" t="s">
        <v>129</v>
      </c>
      <c r="EA5" s="109" t="s">
        <v>129</v>
      </c>
    </row>
    <row r="6" spans="2:131" x14ac:dyDescent="0.25">
      <c r="B6" s="108">
        <v>129</v>
      </c>
      <c r="C6" s="90">
        <v>40544</v>
      </c>
      <c r="D6" s="4">
        <v>0</v>
      </c>
      <c r="E6" s="109" t="s">
        <v>25</v>
      </c>
      <c r="F6" s="109" t="s">
        <v>122</v>
      </c>
      <c r="G6" s="109" t="s">
        <v>123</v>
      </c>
      <c r="H6" s="109" t="s">
        <v>124</v>
      </c>
      <c r="I6" s="109" t="s">
        <v>125</v>
      </c>
      <c r="J6" s="109" t="s">
        <v>126</v>
      </c>
      <c r="K6" s="109" t="s">
        <v>141</v>
      </c>
      <c r="L6" s="108">
        <v>-1000000</v>
      </c>
      <c r="M6" s="109" t="s">
        <v>128</v>
      </c>
      <c r="N6" s="108">
        <v>-1000000</v>
      </c>
      <c r="O6" s="109" t="s">
        <v>128</v>
      </c>
      <c r="P6" s="108">
        <v>1.4534</v>
      </c>
      <c r="Q6" s="108">
        <v>0</v>
      </c>
      <c r="R6" s="16">
        <f>AVERAGE('FX Hist ECB'!J2:J31)</f>
        <v>1.4395736842105264</v>
      </c>
      <c r="S6" s="16">
        <f>R6/'FX Hist ECB'!$J$36</f>
        <v>0.99548695402152443</v>
      </c>
      <c r="T6" s="16">
        <v>0</v>
      </c>
      <c r="U6" s="16">
        <v>0</v>
      </c>
      <c r="V6" s="111">
        <v>0</v>
      </c>
      <c r="W6" s="16">
        <v>0</v>
      </c>
      <c r="X6" s="16">
        <f t="shared" ref="X6:X7" si="0">(R6-P6)*N6</f>
        <v>13826.315789473576</v>
      </c>
      <c r="Y6" s="16">
        <f>X6*'FX Hist ECB'!$P$35</f>
        <v>73979.774279342892</v>
      </c>
      <c r="AA6" s="108">
        <v>0</v>
      </c>
      <c r="AB6" s="108">
        <v>0</v>
      </c>
      <c r="AC6" s="109" t="s">
        <v>129</v>
      </c>
      <c r="AF6" s="109" t="s">
        <v>130</v>
      </c>
      <c r="AG6" s="109" t="s">
        <v>130</v>
      </c>
      <c r="AH6" s="109" t="s">
        <v>131</v>
      </c>
      <c r="AI6" s="109" t="s">
        <v>132</v>
      </c>
      <c r="AJ6" s="109" t="s">
        <v>133</v>
      </c>
      <c r="AK6" s="109" t="s">
        <v>129</v>
      </c>
      <c r="AL6" s="109" t="s">
        <v>129</v>
      </c>
      <c r="AM6" s="109" t="s">
        <v>129</v>
      </c>
      <c r="AN6" s="109" t="s">
        <v>129</v>
      </c>
      <c r="AO6" s="109" t="s">
        <v>129</v>
      </c>
      <c r="AP6" s="109" t="s">
        <v>129</v>
      </c>
      <c r="AQ6" s="90">
        <v>40695</v>
      </c>
      <c r="AR6" s="90">
        <v>40724</v>
      </c>
      <c r="AS6" s="109" t="s">
        <v>134</v>
      </c>
      <c r="AT6" s="108">
        <v>1</v>
      </c>
      <c r="AU6" s="109" t="s">
        <v>129</v>
      </c>
      <c r="AW6" s="90"/>
      <c r="AX6" s="109" t="s">
        <v>129</v>
      </c>
      <c r="AY6" s="109" t="s">
        <v>129</v>
      </c>
      <c r="AZ6" s="109" t="s">
        <v>135</v>
      </c>
      <c r="BA6" s="109" t="s">
        <v>136</v>
      </c>
      <c r="BB6" s="108">
        <v>0</v>
      </c>
      <c r="BC6" s="108">
        <v>0</v>
      </c>
      <c r="BD6" s="109" t="s">
        <v>132</v>
      </c>
      <c r="BE6" s="108">
        <v>0</v>
      </c>
      <c r="BF6" s="108">
        <v>0</v>
      </c>
      <c r="BG6" s="109" t="s">
        <v>132</v>
      </c>
      <c r="BH6" s="108">
        <v>0</v>
      </c>
      <c r="BI6" s="108">
        <v>0</v>
      </c>
      <c r="BJ6" s="109" t="s">
        <v>132</v>
      </c>
      <c r="BK6" s="108">
        <v>0</v>
      </c>
      <c r="BL6" s="108">
        <v>0</v>
      </c>
      <c r="BM6" s="109" t="s">
        <v>132</v>
      </c>
      <c r="BP6" s="109" t="s">
        <v>137</v>
      </c>
      <c r="BQ6" s="109" t="s">
        <v>129</v>
      </c>
      <c r="BR6" s="109" t="s">
        <v>129</v>
      </c>
      <c r="BU6" s="109" t="s">
        <v>128</v>
      </c>
      <c r="BV6" s="109" t="s">
        <v>132</v>
      </c>
      <c r="BW6" s="109" t="s">
        <v>129</v>
      </c>
      <c r="BX6" s="109" t="s">
        <v>129</v>
      </c>
      <c r="BY6" s="109" t="s">
        <v>142</v>
      </c>
      <c r="BZ6" s="109" t="s">
        <v>139</v>
      </c>
      <c r="CA6" s="109" t="s">
        <v>129</v>
      </c>
      <c r="CB6" s="109" t="s">
        <v>129</v>
      </c>
      <c r="CC6" s="109" t="s">
        <v>129</v>
      </c>
      <c r="CD6" s="109" t="s">
        <v>129</v>
      </c>
      <c r="CE6" s="109" t="s">
        <v>129</v>
      </c>
      <c r="CF6" s="109" t="s">
        <v>129</v>
      </c>
      <c r="CG6" s="108">
        <v>0</v>
      </c>
      <c r="CH6" s="108">
        <v>0</v>
      </c>
      <c r="CI6" s="108">
        <v>0</v>
      </c>
      <c r="CJ6" s="90"/>
      <c r="CK6" s="90"/>
      <c r="CL6" s="109" t="s">
        <v>129</v>
      </c>
      <c r="CM6" s="4"/>
      <c r="CO6" s="109" t="s">
        <v>129</v>
      </c>
      <c r="CR6" s="109" t="s">
        <v>129</v>
      </c>
      <c r="CU6" s="109" t="s">
        <v>129</v>
      </c>
      <c r="CX6" s="109" t="s">
        <v>129</v>
      </c>
      <c r="CY6" s="109" t="s">
        <v>129</v>
      </c>
      <c r="CZ6" s="109" t="s">
        <v>129</v>
      </c>
      <c r="DA6" s="109" t="s">
        <v>129</v>
      </c>
      <c r="DB6" s="109" t="s">
        <v>129</v>
      </c>
      <c r="DC6" s="109" t="s">
        <v>129</v>
      </c>
      <c r="DD6" s="90"/>
      <c r="DE6" s="109" t="s">
        <v>129</v>
      </c>
      <c r="DF6" s="109" t="s">
        <v>129</v>
      </c>
      <c r="DG6" s="109" t="s">
        <v>129</v>
      </c>
      <c r="DH6" s="109" t="s">
        <v>129</v>
      </c>
      <c r="DI6" s="109" t="s">
        <v>129</v>
      </c>
      <c r="DJ6" s="109" t="s">
        <v>129</v>
      </c>
      <c r="DK6" s="109" t="s">
        <v>129</v>
      </c>
      <c r="DL6" s="108">
        <v>0</v>
      </c>
      <c r="DM6" s="109" t="s">
        <v>129</v>
      </c>
      <c r="DN6" s="109" t="s">
        <v>140</v>
      </c>
      <c r="DO6" s="109" t="s">
        <v>129</v>
      </c>
      <c r="DP6" s="109" t="s">
        <v>129</v>
      </c>
      <c r="DQ6" s="109" t="s">
        <v>129</v>
      </c>
      <c r="DR6" s="109" t="s">
        <v>129</v>
      </c>
      <c r="DS6" s="109" t="s">
        <v>132</v>
      </c>
      <c r="DT6" s="109" t="s">
        <v>129</v>
      </c>
      <c r="DU6" s="109" t="s">
        <v>129</v>
      </c>
      <c r="DV6" s="109" t="s">
        <v>129</v>
      </c>
      <c r="DW6" s="109" t="s">
        <v>129</v>
      </c>
      <c r="DX6" s="109" t="s">
        <v>129</v>
      </c>
      <c r="DY6" s="109" t="s">
        <v>129</v>
      </c>
      <c r="DZ6" s="109" t="s">
        <v>129</v>
      </c>
      <c r="EA6" s="109" t="s">
        <v>129</v>
      </c>
    </row>
    <row r="7" spans="2:131" x14ac:dyDescent="0.25">
      <c r="B7" s="108">
        <v>131</v>
      </c>
      <c r="C7" s="90">
        <v>40544</v>
      </c>
      <c r="D7" s="4">
        <v>0</v>
      </c>
      <c r="E7" s="109" t="s">
        <v>25</v>
      </c>
      <c r="F7" s="109" t="s">
        <v>122</v>
      </c>
      <c r="G7" s="109" t="s">
        <v>123</v>
      </c>
      <c r="H7" s="109" t="s">
        <v>124</v>
      </c>
      <c r="I7" s="109" t="s">
        <v>125</v>
      </c>
      <c r="J7" s="109" t="s">
        <v>126</v>
      </c>
      <c r="K7" s="109" t="s">
        <v>127</v>
      </c>
      <c r="L7" s="108">
        <v>1000000</v>
      </c>
      <c r="M7" s="109" t="s">
        <v>128</v>
      </c>
      <c r="N7" s="108">
        <v>1000000</v>
      </c>
      <c r="O7" s="109" t="s">
        <v>128</v>
      </c>
      <c r="P7" s="108">
        <v>1.2423</v>
      </c>
      <c r="Q7" s="108">
        <v>0</v>
      </c>
      <c r="R7" s="16">
        <f>AVERAGE('FX Hist ECB'!J2:J31)</f>
        <v>1.4395736842105264</v>
      </c>
      <c r="S7" s="16">
        <f>R7/'FX Hist ECB'!$J$36</f>
        <v>0.99548695402152443</v>
      </c>
      <c r="T7" s="16">
        <v>0</v>
      </c>
      <c r="U7" s="16">
        <v>0</v>
      </c>
      <c r="V7" s="111">
        <v>0</v>
      </c>
      <c r="W7" s="16">
        <v>0</v>
      </c>
      <c r="X7" s="16">
        <f t="shared" si="0"/>
        <v>197273.6842105265</v>
      </c>
      <c r="Y7" s="16">
        <f>X7*'FX Hist ECB'!$P$35</f>
        <v>1055542.4056103367</v>
      </c>
      <c r="AA7" s="108">
        <v>0</v>
      </c>
      <c r="AB7" s="108">
        <v>0</v>
      </c>
      <c r="AC7" s="109" t="s">
        <v>129</v>
      </c>
      <c r="AF7" s="109" t="s">
        <v>130</v>
      </c>
      <c r="AG7" s="109" t="s">
        <v>130</v>
      </c>
      <c r="AH7" s="109" t="s">
        <v>131</v>
      </c>
      <c r="AI7" s="109" t="s">
        <v>132</v>
      </c>
      <c r="AJ7" s="109" t="s">
        <v>133</v>
      </c>
      <c r="AK7" s="109" t="s">
        <v>129</v>
      </c>
      <c r="AL7" s="109" t="s">
        <v>129</v>
      </c>
      <c r="AM7" s="109" t="s">
        <v>129</v>
      </c>
      <c r="AN7" s="109" t="s">
        <v>129</v>
      </c>
      <c r="AO7" s="109" t="s">
        <v>129</v>
      </c>
      <c r="AP7" s="109" t="s">
        <v>129</v>
      </c>
      <c r="AQ7" s="90">
        <v>40695</v>
      </c>
      <c r="AR7" s="90">
        <v>40724</v>
      </c>
      <c r="AS7" s="109" t="s">
        <v>134</v>
      </c>
      <c r="AT7" s="108">
        <v>1</v>
      </c>
      <c r="AU7" s="109" t="s">
        <v>129</v>
      </c>
      <c r="AW7" s="90"/>
      <c r="AX7" s="109" t="s">
        <v>129</v>
      </c>
      <c r="AY7" s="109" t="s">
        <v>129</v>
      </c>
      <c r="AZ7" s="109" t="s">
        <v>135</v>
      </c>
      <c r="BA7" s="109" t="s">
        <v>136</v>
      </c>
      <c r="BB7" s="108">
        <v>0</v>
      </c>
      <c r="BC7" s="108">
        <v>0</v>
      </c>
      <c r="BD7" s="109" t="s">
        <v>132</v>
      </c>
      <c r="BE7" s="108">
        <v>0</v>
      </c>
      <c r="BF7" s="108">
        <v>0</v>
      </c>
      <c r="BG7" s="109" t="s">
        <v>132</v>
      </c>
      <c r="BH7" s="108">
        <v>0</v>
      </c>
      <c r="BI7" s="108">
        <v>0</v>
      </c>
      <c r="BJ7" s="109" t="s">
        <v>132</v>
      </c>
      <c r="BK7" s="108">
        <v>0</v>
      </c>
      <c r="BL7" s="108">
        <v>0</v>
      </c>
      <c r="BM7" s="109" t="s">
        <v>132</v>
      </c>
      <c r="BP7" s="109" t="s">
        <v>137</v>
      </c>
      <c r="BQ7" s="109" t="s">
        <v>129</v>
      </c>
      <c r="BR7" s="109" t="s">
        <v>129</v>
      </c>
      <c r="BU7" s="109" t="s">
        <v>128</v>
      </c>
      <c r="BV7" s="109" t="s">
        <v>132</v>
      </c>
      <c r="BW7" s="109" t="s">
        <v>129</v>
      </c>
      <c r="BX7" s="109" t="s">
        <v>129</v>
      </c>
      <c r="BY7" s="109" t="s">
        <v>143</v>
      </c>
      <c r="BZ7" s="109" t="s">
        <v>139</v>
      </c>
      <c r="CA7" s="109" t="s">
        <v>129</v>
      </c>
      <c r="CB7" s="109" t="s">
        <v>129</v>
      </c>
      <c r="CC7" s="109" t="s">
        <v>129</v>
      </c>
      <c r="CD7" s="109" t="s">
        <v>129</v>
      </c>
      <c r="CE7" s="109" t="s">
        <v>129</v>
      </c>
      <c r="CF7" s="109" t="s">
        <v>129</v>
      </c>
      <c r="CG7" s="108">
        <v>0</v>
      </c>
      <c r="CH7" s="108">
        <v>0</v>
      </c>
      <c r="CI7" s="108">
        <v>0</v>
      </c>
      <c r="CJ7" s="90"/>
      <c r="CK7" s="90"/>
      <c r="CL7" s="109" t="s">
        <v>129</v>
      </c>
      <c r="CM7" s="4"/>
      <c r="CO7" s="109" t="s">
        <v>129</v>
      </c>
      <c r="CR7" s="109" t="s">
        <v>129</v>
      </c>
      <c r="CU7" s="109" t="s">
        <v>129</v>
      </c>
      <c r="CX7" s="109" t="s">
        <v>129</v>
      </c>
      <c r="CY7" s="109" t="s">
        <v>129</v>
      </c>
      <c r="CZ7" s="109" t="s">
        <v>129</v>
      </c>
      <c r="DA7" s="109" t="s">
        <v>129</v>
      </c>
      <c r="DB7" s="109" t="s">
        <v>129</v>
      </c>
      <c r="DC7" s="109" t="s">
        <v>129</v>
      </c>
      <c r="DD7" s="90"/>
      <c r="DE7" s="109" t="s">
        <v>129</v>
      </c>
      <c r="DF7" s="109" t="s">
        <v>129</v>
      </c>
      <c r="DG7" s="109" t="s">
        <v>129</v>
      </c>
      <c r="DH7" s="109" t="s">
        <v>129</v>
      </c>
      <c r="DI7" s="109" t="s">
        <v>129</v>
      </c>
      <c r="DJ7" s="109" t="s">
        <v>129</v>
      </c>
      <c r="DK7" s="109" t="s">
        <v>129</v>
      </c>
      <c r="DL7" s="108">
        <v>0</v>
      </c>
      <c r="DM7" s="109" t="s">
        <v>129</v>
      </c>
      <c r="DN7" s="109" t="s">
        <v>140</v>
      </c>
      <c r="DO7" s="109" t="s">
        <v>129</v>
      </c>
      <c r="DP7" s="109" t="s">
        <v>129</v>
      </c>
      <c r="DQ7" s="109" t="s">
        <v>129</v>
      </c>
      <c r="DR7" s="109" t="s">
        <v>129</v>
      </c>
      <c r="DS7" s="109" t="s">
        <v>132</v>
      </c>
      <c r="DT7" s="109" t="s">
        <v>129</v>
      </c>
      <c r="DU7" s="109" t="s">
        <v>129</v>
      </c>
      <c r="DV7" s="109" t="s">
        <v>129</v>
      </c>
      <c r="DW7" s="109" t="s">
        <v>129</v>
      </c>
      <c r="DX7" s="109" t="s">
        <v>129</v>
      </c>
      <c r="DY7" s="109" t="s">
        <v>129</v>
      </c>
      <c r="DZ7" s="109" t="s">
        <v>129</v>
      </c>
      <c r="EA7" s="109" t="s">
        <v>129</v>
      </c>
    </row>
    <row r="8" spans="2:131" x14ac:dyDescent="0.25">
      <c r="B8" s="108">
        <v>133</v>
      </c>
      <c r="C8" s="90">
        <v>40544</v>
      </c>
      <c r="D8" s="4">
        <v>0</v>
      </c>
      <c r="E8" s="109" t="s">
        <v>25</v>
      </c>
      <c r="F8" s="109" t="s">
        <v>122</v>
      </c>
      <c r="G8" s="109" t="s">
        <v>123</v>
      </c>
      <c r="H8" s="109" t="s">
        <v>144</v>
      </c>
      <c r="I8" s="109" t="s">
        <v>125</v>
      </c>
      <c r="J8" s="109" t="s">
        <v>126</v>
      </c>
      <c r="K8" s="109" t="s">
        <v>127</v>
      </c>
      <c r="L8" s="108">
        <v>1000000</v>
      </c>
      <c r="M8" s="109" t="s">
        <v>128</v>
      </c>
      <c r="N8" s="108">
        <v>1000000</v>
      </c>
      <c r="O8" s="109" t="s">
        <v>128</v>
      </c>
      <c r="P8" s="108">
        <v>1.4443999999999999</v>
      </c>
      <c r="Q8" s="108">
        <v>1.0025074411119399</v>
      </c>
      <c r="R8" s="16">
        <v>1.3684521102308884</v>
      </c>
      <c r="S8" s="16">
        <f>R8/'FX ECB'!$J$96</f>
        <v>1.0025074411111614</v>
      </c>
      <c r="T8" s="16">
        <f>(R8-P8)*N8</f>
        <v>-75947.889769111483</v>
      </c>
      <c r="U8" s="16">
        <v>-55638.282159087234</v>
      </c>
      <c r="V8" s="112">
        <f>T8/'FX ECB'!$J$96</f>
        <v>-55638.282159087234</v>
      </c>
      <c r="W8" s="25">
        <f>T8*'FX ECB'!$M$96</f>
        <v>-436304.71864057623</v>
      </c>
      <c r="X8" s="34">
        <v>0</v>
      </c>
      <c r="Y8" s="34"/>
      <c r="Z8" s="26"/>
      <c r="AA8" s="26">
        <v>-55638.282158362003</v>
      </c>
      <c r="AB8" s="108">
        <v>-55638.282158362003</v>
      </c>
      <c r="AC8" s="109" t="s">
        <v>145</v>
      </c>
      <c r="AF8" s="109" t="s">
        <v>130</v>
      </c>
      <c r="AG8" s="109" t="s">
        <v>130</v>
      </c>
      <c r="AH8" s="109" t="s">
        <v>131</v>
      </c>
      <c r="AI8" s="109" t="s">
        <v>132</v>
      </c>
      <c r="AJ8" s="109" t="s">
        <v>133</v>
      </c>
      <c r="AK8" s="109" t="s">
        <v>129</v>
      </c>
      <c r="AL8" s="109" t="s">
        <v>129</v>
      </c>
      <c r="AM8" s="109" t="s">
        <v>129</v>
      </c>
      <c r="AN8" s="109" t="s">
        <v>129</v>
      </c>
      <c r="AO8" s="109" t="s">
        <v>129</v>
      </c>
      <c r="AP8" s="109" t="s">
        <v>129</v>
      </c>
      <c r="AQ8" s="90">
        <v>40817</v>
      </c>
      <c r="AR8" s="90">
        <v>40908</v>
      </c>
      <c r="AS8" s="109" t="s">
        <v>134</v>
      </c>
      <c r="AT8" s="108">
        <v>1</v>
      </c>
      <c r="AU8" s="109" t="s">
        <v>129</v>
      </c>
      <c r="AW8" s="90"/>
      <c r="AX8" s="109" t="s">
        <v>129</v>
      </c>
      <c r="AY8" s="109" t="s">
        <v>129</v>
      </c>
      <c r="AZ8" s="109" t="s">
        <v>135</v>
      </c>
      <c r="BA8" s="109" t="s">
        <v>136</v>
      </c>
      <c r="BB8" s="108">
        <v>0</v>
      </c>
      <c r="BC8" s="108">
        <v>0</v>
      </c>
      <c r="BD8" s="109" t="s">
        <v>132</v>
      </c>
      <c r="BE8" s="108">
        <v>0</v>
      </c>
      <c r="BF8" s="108">
        <v>0</v>
      </c>
      <c r="BG8" s="109" t="s">
        <v>132</v>
      </c>
      <c r="BH8" s="108">
        <v>0</v>
      </c>
      <c r="BI8" s="108">
        <v>0</v>
      </c>
      <c r="BJ8" s="109" t="s">
        <v>132</v>
      </c>
      <c r="BK8" s="108">
        <v>0</v>
      </c>
      <c r="BL8" s="108">
        <v>0</v>
      </c>
      <c r="BM8" s="109" t="s">
        <v>132</v>
      </c>
      <c r="BP8" s="109" t="s">
        <v>137</v>
      </c>
      <c r="BQ8" s="109" t="s">
        <v>129</v>
      </c>
      <c r="BR8" s="109" t="s">
        <v>129</v>
      </c>
      <c r="BU8" s="109" t="s">
        <v>128</v>
      </c>
      <c r="BV8" s="109" t="s">
        <v>132</v>
      </c>
      <c r="BW8" s="109" t="s">
        <v>129</v>
      </c>
      <c r="BX8" s="109" t="s">
        <v>129</v>
      </c>
      <c r="BY8" s="109" t="s">
        <v>146</v>
      </c>
      <c r="BZ8" s="109" t="s">
        <v>139</v>
      </c>
      <c r="CA8" s="109" t="s">
        <v>129</v>
      </c>
      <c r="CB8" s="109" t="s">
        <v>129</v>
      </c>
      <c r="CC8" s="109" t="s">
        <v>129</v>
      </c>
      <c r="CD8" s="109" t="s">
        <v>129</v>
      </c>
      <c r="CE8" s="109" t="s">
        <v>129</v>
      </c>
      <c r="CF8" s="109" t="s">
        <v>129</v>
      </c>
      <c r="CG8" s="108">
        <v>0</v>
      </c>
      <c r="CH8" s="108">
        <v>0</v>
      </c>
      <c r="CI8" s="108">
        <v>0</v>
      </c>
      <c r="CJ8" s="90"/>
      <c r="CK8" s="90"/>
      <c r="CL8" s="109" t="s">
        <v>129</v>
      </c>
      <c r="CM8" s="4"/>
      <c r="CO8" s="109" t="s">
        <v>129</v>
      </c>
      <c r="CR8" s="109" t="s">
        <v>129</v>
      </c>
      <c r="CU8" s="109" t="s">
        <v>129</v>
      </c>
      <c r="CX8" s="109" t="s">
        <v>129</v>
      </c>
      <c r="CY8" s="109" t="s">
        <v>129</v>
      </c>
      <c r="CZ8" s="109" t="s">
        <v>129</v>
      </c>
      <c r="DA8" s="109" t="s">
        <v>129</v>
      </c>
      <c r="DB8" s="109" t="s">
        <v>129</v>
      </c>
      <c r="DC8" s="109" t="s">
        <v>129</v>
      </c>
      <c r="DD8" s="90"/>
      <c r="DE8" s="109" t="s">
        <v>129</v>
      </c>
      <c r="DF8" s="109" t="s">
        <v>129</v>
      </c>
      <c r="DG8" s="109" t="s">
        <v>129</v>
      </c>
      <c r="DH8" s="109" t="s">
        <v>129</v>
      </c>
      <c r="DI8" s="109" t="s">
        <v>129</v>
      </c>
      <c r="DJ8" s="109" t="s">
        <v>129</v>
      </c>
      <c r="DK8" s="109" t="s">
        <v>129</v>
      </c>
      <c r="DL8" s="108">
        <v>0</v>
      </c>
      <c r="DM8" s="109" t="s">
        <v>129</v>
      </c>
      <c r="DN8" s="109" t="s">
        <v>140</v>
      </c>
      <c r="DO8" s="109" t="s">
        <v>129</v>
      </c>
      <c r="DP8" s="109" t="s">
        <v>129</v>
      </c>
      <c r="DQ8" s="109" t="s">
        <v>129</v>
      </c>
      <c r="DR8" s="109" t="s">
        <v>129</v>
      </c>
      <c r="DS8" s="109" t="s">
        <v>132</v>
      </c>
      <c r="DT8" s="109" t="s">
        <v>129</v>
      </c>
      <c r="DU8" s="109" t="s">
        <v>129</v>
      </c>
      <c r="DV8" s="109" t="s">
        <v>129</v>
      </c>
      <c r="DW8" s="109" t="s">
        <v>129</v>
      </c>
      <c r="DX8" s="109" t="s">
        <v>129</v>
      </c>
      <c r="DY8" s="109" t="s">
        <v>129</v>
      </c>
      <c r="DZ8" s="109" t="s">
        <v>129</v>
      </c>
      <c r="EA8" s="109" t="s">
        <v>129</v>
      </c>
    </row>
    <row r="9" spans="2:131" x14ac:dyDescent="0.25">
      <c r="B9" s="108">
        <v>135</v>
      </c>
      <c r="C9" s="90">
        <v>40544</v>
      </c>
      <c r="D9" s="4">
        <v>0</v>
      </c>
      <c r="E9" s="109" t="s">
        <v>25</v>
      </c>
      <c r="F9" s="109" t="s">
        <v>122</v>
      </c>
      <c r="G9" s="109" t="s">
        <v>123</v>
      </c>
      <c r="H9" s="109" t="s">
        <v>144</v>
      </c>
      <c r="I9" s="109" t="s">
        <v>125</v>
      </c>
      <c r="J9" s="109" t="s">
        <v>126</v>
      </c>
      <c r="K9" s="109" t="s">
        <v>141</v>
      </c>
      <c r="L9" s="108">
        <v>-1000000</v>
      </c>
      <c r="M9" s="109" t="s">
        <v>128</v>
      </c>
      <c r="N9" s="108">
        <v>-1000000</v>
      </c>
      <c r="O9" s="109" t="s">
        <v>128</v>
      </c>
      <c r="P9" s="108">
        <v>1.4534</v>
      </c>
      <c r="Q9" s="108">
        <v>1.0025074411119399</v>
      </c>
      <c r="R9" s="16">
        <v>1.3684521102308884</v>
      </c>
      <c r="S9" s="16">
        <f>R9/'FX ECB'!$J$96</f>
        <v>1.0025074411111614</v>
      </c>
      <c r="T9" s="16">
        <f t="shared" ref="T9:T10" si="1">(R9-P9)*N9</f>
        <v>84947.8897691116</v>
      </c>
      <c r="U9" s="16">
        <v>62231.546842992218</v>
      </c>
      <c r="V9" s="112">
        <f>T9/'FX ECB'!$J$96</f>
        <v>62231.546842992218</v>
      </c>
      <c r="W9" s="25">
        <f>T9*'FX ECB'!$M$96</f>
        <v>488007.8334960764</v>
      </c>
      <c r="X9" s="34">
        <v>0</v>
      </c>
      <c r="Y9" s="34"/>
      <c r="Z9" s="26"/>
      <c r="AA9" s="26">
        <v>62231.5468422673</v>
      </c>
      <c r="AB9" s="108">
        <v>62231.5468422673</v>
      </c>
      <c r="AC9" s="109" t="s">
        <v>145</v>
      </c>
      <c r="AF9" s="109" t="s">
        <v>130</v>
      </c>
      <c r="AG9" s="109" t="s">
        <v>130</v>
      </c>
      <c r="AH9" s="109" t="s">
        <v>131</v>
      </c>
      <c r="AI9" s="109" t="s">
        <v>132</v>
      </c>
      <c r="AJ9" s="109" t="s">
        <v>133</v>
      </c>
      <c r="AK9" s="109" t="s">
        <v>129</v>
      </c>
      <c r="AL9" s="109" t="s">
        <v>129</v>
      </c>
      <c r="AM9" s="109" t="s">
        <v>129</v>
      </c>
      <c r="AN9" s="109" t="s">
        <v>129</v>
      </c>
      <c r="AO9" s="109" t="s">
        <v>129</v>
      </c>
      <c r="AP9" s="109" t="s">
        <v>129</v>
      </c>
      <c r="AQ9" s="90">
        <v>40817</v>
      </c>
      <c r="AR9" s="90">
        <v>40908</v>
      </c>
      <c r="AS9" s="109" t="s">
        <v>134</v>
      </c>
      <c r="AT9" s="108">
        <v>1</v>
      </c>
      <c r="AU9" s="109" t="s">
        <v>129</v>
      </c>
      <c r="AW9" s="90"/>
      <c r="AX9" s="109" t="s">
        <v>129</v>
      </c>
      <c r="AY9" s="109" t="s">
        <v>129</v>
      </c>
      <c r="AZ9" s="109" t="s">
        <v>135</v>
      </c>
      <c r="BA9" s="109" t="s">
        <v>136</v>
      </c>
      <c r="BB9" s="108">
        <v>0</v>
      </c>
      <c r="BC9" s="108">
        <v>0</v>
      </c>
      <c r="BD9" s="109" t="s">
        <v>132</v>
      </c>
      <c r="BE9" s="108">
        <v>0</v>
      </c>
      <c r="BF9" s="108">
        <v>0</v>
      </c>
      <c r="BG9" s="109" t="s">
        <v>132</v>
      </c>
      <c r="BH9" s="108">
        <v>0</v>
      </c>
      <c r="BI9" s="108">
        <v>0</v>
      </c>
      <c r="BJ9" s="109" t="s">
        <v>132</v>
      </c>
      <c r="BK9" s="108">
        <v>0</v>
      </c>
      <c r="BL9" s="108">
        <v>0</v>
      </c>
      <c r="BM9" s="109" t="s">
        <v>132</v>
      </c>
      <c r="BP9" s="109" t="s">
        <v>137</v>
      </c>
      <c r="BQ9" s="109" t="s">
        <v>129</v>
      </c>
      <c r="BR9" s="109" t="s">
        <v>129</v>
      </c>
      <c r="BU9" s="109" t="s">
        <v>128</v>
      </c>
      <c r="BV9" s="109" t="s">
        <v>132</v>
      </c>
      <c r="BW9" s="109" t="s">
        <v>129</v>
      </c>
      <c r="BX9" s="109" t="s">
        <v>129</v>
      </c>
      <c r="BY9" s="109" t="s">
        <v>147</v>
      </c>
      <c r="BZ9" s="109" t="s">
        <v>139</v>
      </c>
      <c r="CA9" s="109" t="s">
        <v>129</v>
      </c>
      <c r="CB9" s="109" t="s">
        <v>129</v>
      </c>
      <c r="CC9" s="109" t="s">
        <v>129</v>
      </c>
      <c r="CD9" s="109" t="s">
        <v>129</v>
      </c>
      <c r="CE9" s="109" t="s">
        <v>129</v>
      </c>
      <c r="CF9" s="109" t="s">
        <v>129</v>
      </c>
      <c r="CG9" s="108">
        <v>0</v>
      </c>
      <c r="CH9" s="108">
        <v>0</v>
      </c>
      <c r="CI9" s="108">
        <v>0</v>
      </c>
      <c r="CJ9" s="90"/>
      <c r="CK9" s="90"/>
      <c r="CL9" s="109" t="s">
        <v>129</v>
      </c>
      <c r="CM9" s="4"/>
      <c r="CO9" s="109" t="s">
        <v>129</v>
      </c>
      <c r="CR9" s="109" t="s">
        <v>129</v>
      </c>
      <c r="CU9" s="109" t="s">
        <v>129</v>
      </c>
      <c r="CX9" s="109" t="s">
        <v>129</v>
      </c>
      <c r="CY9" s="109" t="s">
        <v>129</v>
      </c>
      <c r="CZ9" s="109" t="s">
        <v>129</v>
      </c>
      <c r="DA9" s="109" t="s">
        <v>129</v>
      </c>
      <c r="DB9" s="109" t="s">
        <v>129</v>
      </c>
      <c r="DC9" s="109" t="s">
        <v>129</v>
      </c>
      <c r="DD9" s="90"/>
      <c r="DE9" s="109" t="s">
        <v>129</v>
      </c>
      <c r="DF9" s="109" t="s">
        <v>129</v>
      </c>
      <c r="DG9" s="109" t="s">
        <v>129</v>
      </c>
      <c r="DH9" s="109" t="s">
        <v>129</v>
      </c>
      <c r="DI9" s="109" t="s">
        <v>129</v>
      </c>
      <c r="DJ9" s="109" t="s">
        <v>129</v>
      </c>
      <c r="DK9" s="109" t="s">
        <v>129</v>
      </c>
      <c r="DL9" s="108">
        <v>0</v>
      </c>
      <c r="DM9" s="109" t="s">
        <v>129</v>
      </c>
      <c r="DN9" s="109" t="s">
        <v>140</v>
      </c>
      <c r="DO9" s="109" t="s">
        <v>129</v>
      </c>
      <c r="DP9" s="109" t="s">
        <v>129</v>
      </c>
      <c r="DQ9" s="109" t="s">
        <v>129</v>
      </c>
      <c r="DR9" s="109" t="s">
        <v>129</v>
      </c>
      <c r="DS9" s="109" t="s">
        <v>132</v>
      </c>
      <c r="DT9" s="109" t="s">
        <v>129</v>
      </c>
      <c r="DU9" s="109" t="s">
        <v>129</v>
      </c>
      <c r="DV9" s="109" t="s">
        <v>129</v>
      </c>
      <c r="DW9" s="109" t="s">
        <v>129</v>
      </c>
      <c r="DX9" s="109" t="s">
        <v>129</v>
      </c>
      <c r="DY9" s="109" t="s">
        <v>129</v>
      </c>
      <c r="DZ9" s="109" t="s">
        <v>129</v>
      </c>
      <c r="EA9" s="109" t="s">
        <v>129</v>
      </c>
    </row>
    <row r="10" spans="2:131" x14ac:dyDescent="0.25">
      <c r="B10" s="108">
        <v>137</v>
      </c>
      <c r="C10" s="90">
        <v>40544</v>
      </c>
      <c r="D10" s="4">
        <v>0</v>
      </c>
      <c r="E10" s="109" t="s">
        <v>25</v>
      </c>
      <c r="F10" s="109" t="s">
        <v>122</v>
      </c>
      <c r="G10" s="109" t="s">
        <v>123</v>
      </c>
      <c r="H10" s="109" t="s">
        <v>144</v>
      </c>
      <c r="I10" s="109" t="s">
        <v>125</v>
      </c>
      <c r="J10" s="109" t="s">
        <v>126</v>
      </c>
      <c r="K10" s="109" t="s">
        <v>127</v>
      </c>
      <c r="L10" s="108">
        <v>1000000</v>
      </c>
      <c r="M10" s="109" t="s">
        <v>128</v>
      </c>
      <c r="N10" s="108">
        <v>1000000</v>
      </c>
      <c r="O10" s="109" t="s">
        <v>128</v>
      </c>
      <c r="P10" s="108">
        <v>1.2423</v>
      </c>
      <c r="Q10" s="108">
        <v>1.0025074411119399</v>
      </c>
      <c r="R10" s="16">
        <v>1.3684521102308884</v>
      </c>
      <c r="S10" s="16">
        <f>R10/'FX ECB'!$J$96</f>
        <v>1.0025074411111614</v>
      </c>
      <c r="T10" s="16">
        <f t="shared" si="1"/>
        <v>126152.11023088846</v>
      </c>
      <c r="U10" s="16">
        <v>92417.139242821679</v>
      </c>
      <c r="V10" s="112">
        <f>T10/'FX ECB'!$J$96</f>
        <v>92417.139242821679</v>
      </c>
      <c r="W10" s="25">
        <f>T10*'FX ECB'!$M$96</f>
        <v>724717.44939236215</v>
      </c>
      <c r="X10" s="34">
        <v>0</v>
      </c>
      <c r="Y10" s="34"/>
      <c r="Z10" s="26"/>
      <c r="AA10" s="26">
        <v>92417.1392435546</v>
      </c>
      <c r="AB10" s="108">
        <v>92417.1392435546</v>
      </c>
      <c r="AC10" s="109" t="s">
        <v>145</v>
      </c>
      <c r="AF10" s="109" t="s">
        <v>130</v>
      </c>
      <c r="AG10" s="109" t="s">
        <v>130</v>
      </c>
      <c r="AH10" s="109" t="s">
        <v>131</v>
      </c>
      <c r="AI10" s="109" t="s">
        <v>132</v>
      </c>
      <c r="AJ10" s="109" t="s">
        <v>133</v>
      </c>
      <c r="AK10" s="109" t="s">
        <v>129</v>
      </c>
      <c r="AL10" s="109" t="s">
        <v>129</v>
      </c>
      <c r="AM10" s="109" t="s">
        <v>129</v>
      </c>
      <c r="AN10" s="109" t="s">
        <v>129</v>
      </c>
      <c r="AO10" s="109" t="s">
        <v>129</v>
      </c>
      <c r="AP10" s="109" t="s">
        <v>129</v>
      </c>
      <c r="AQ10" s="90">
        <v>40817</v>
      </c>
      <c r="AR10" s="90">
        <v>40908</v>
      </c>
      <c r="AS10" s="109" t="s">
        <v>134</v>
      </c>
      <c r="AT10" s="108">
        <v>1</v>
      </c>
      <c r="AU10" s="109" t="s">
        <v>129</v>
      </c>
      <c r="AW10" s="90"/>
      <c r="AX10" s="109" t="s">
        <v>129</v>
      </c>
      <c r="AY10" s="109" t="s">
        <v>129</v>
      </c>
      <c r="AZ10" s="109" t="s">
        <v>135</v>
      </c>
      <c r="BA10" s="109" t="s">
        <v>136</v>
      </c>
      <c r="BB10" s="108">
        <v>0</v>
      </c>
      <c r="BC10" s="108">
        <v>0</v>
      </c>
      <c r="BD10" s="109" t="s">
        <v>132</v>
      </c>
      <c r="BE10" s="108">
        <v>0</v>
      </c>
      <c r="BF10" s="108">
        <v>0</v>
      </c>
      <c r="BG10" s="109" t="s">
        <v>132</v>
      </c>
      <c r="BH10" s="108">
        <v>0</v>
      </c>
      <c r="BI10" s="108">
        <v>0</v>
      </c>
      <c r="BJ10" s="109" t="s">
        <v>132</v>
      </c>
      <c r="BK10" s="108">
        <v>0</v>
      </c>
      <c r="BL10" s="108">
        <v>0</v>
      </c>
      <c r="BM10" s="109" t="s">
        <v>132</v>
      </c>
      <c r="BP10" s="109" t="s">
        <v>137</v>
      </c>
      <c r="BQ10" s="109" t="s">
        <v>129</v>
      </c>
      <c r="BR10" s="109" t="s">
        <v>129</v>
      </c>
      <c r="BU10" s="109" t="s">
        <v>128</v>
      </c>
      <c r="BV10" s="109" t="s">
        <v>132</v>
      </c>
      <c r="BW10" s="109" t="s">
        <v>129</v>
      </c>
      <c r="BX10" s="109" t="s">
        <v>129</v>
      </c>
      <c r="BY10" s="109" t="s">
        <v>148</v>
      </c>
      <c r="BZ10" s="109" t="s">
        <v>139</v>
      </c>
      <c r="CA10" s="109" t="s">
        <v>129</v>
      </c>
      <c r="CB10" s="109" t="s">
        <v>129</v>
      </c>
      <c r="CC10" s="109" t="s">
        <v>129</v>
      </c>
      <c r="CD10" s="109" t="s">
        <v>129</v>
      </c>
      <c r="CE10" s="109" t="s">
        <v>129</v>
      </c>
      <c r="CF10" s="109" t="s">
        <v>129</v>
      </c>
      <c r="CG10" s="108">
        <v>0</v>
      </c>
      <c r="CH10" s="108">
        <v>0</v>
      </c>
      <c r="CI10" s="108">
        <v>0</v>
      </c>
      <c r="CJ10" s="90"/>
      <c r="CK10" s="90"/>
      <c r="CL10" s="109" t="s">
        <v>129</v>
      </c>
      <c r="CM10" s="4"/>
      <c r="CO10" s="109" t="s">
        <v>129</v>
      </c>
      <c r="CR10" s="109" t="s">
        <v>129</v>
      </c>
      <c r="CU10" s="109" t="s">
        <v>129</v>
      </c>
      <c r="CX10" s="109" t="s">
        <v>129</v>
      </c>
      <c r="CY10" s="109" t="s">
        <v>129</v>
      </c>
      <c r="CZ10" s="109" t="s">
        <v>129</v>
      </c>
      <c r="DA10" s="109" t="s">
        <v>129</v>
      </c>
      <c r="DB10" s="109" t="s">
        <v>129</v>
      </c>
      <c r="DC10" s="109" t="s">
        <v>129</v>
      </c>
      <c r="DD10" s="90"/>
      <c r="DE10" s="109" t="s">
        <v>129</v>
      </c>
      <c r="DF10" s="109" t="s">
        <v>129</v>
      </c>
      <c r="DG10" s="109" t="s">
        <v>129</v>
      </c>
      <c r="DH10" s="109" t="s">
        <v>129</v>
      </c>
      <c r="DI10" s="109" t="s">
        <v>129</v>
      </c>
      <c r="DJ10" s="109" t="s">
        <v>129</v>
      </c>
      <c r="DK10" s="109" t="s">
        <v>129</v>
      </c>
      <c r="DL10" s="108">
        <v>0</v>
      </c>
      <c r="DM10" s="109" t="s">
        <v>129</v>
      </c>
      <c r="DN10" s="109" t="s">
        <v>140</v>
      </c>
      <c r="DO10" s="109" t="s">
        <v>129</v>
      </c>
      <c r="DP10" s="109" t="s">
        <v>129</v>
      </c>
      <c r="DQ10" s="109" t="s">
        <v>129</v>
      </c>
      <c r="DR10" s="109" t="s">
        <v>129</v>
      </c>
      <c r="DS10" s="109" t="s">
        <v>132</v>
      </c>
      <c r="DT10" s="109" t="s">
        <v>129</v>
      </c>
      <c r="DU10" s="109" t="s">
        <v>129</v>
      </c>
      <c r="DV10" s="109" t="s">
        <v>129</v>
      </c>
      <c r="DW10" s="109" t="s">
        <v>129</v>
      </c>
      <c r="DX10" s="109" t="s">
        <v>129</v>
      </c>
      <c r="DY10" s="109" t="s">
        <v>129</v>
      </c>
      <c r="DZ10" s="109" t="s">
        <v>129</v>
      </c>
      <c r="EA10" s="109" t="s">
        <v>129</v>
      </c>
    </row>
    <row r="11" spans="2:131" x14ac:dyDescent="0.25">
      <c r="B11" s="108">
        <v>139</v>
      </c>
      <c r="C11" s="90">
        <v>40544</v>
      </c>
      <c r="D11" s="4">
        <v>0</v>
      </c>
      <c r="E11" s="109" t="s">
        <v>25</v>
      </c>
      <c r="F11" s="109" t="s">
        <v>122</v>
      </c>
      <c r="G11" s="109" t="s">
        <v>123</v>
      </c>
      <c r="H11" s="109" t="s">
        <v>149</v>
      </c>
      <c r="I11" s="109" t="s">
        <v>125</v>
      </c>
      <c r="J11" s="109" t="s">
        <v>126</v>
      </c>
      <c r="K11" s="109" t="s">
        <v>127</v>
      </c>
      <c r="L11" s="108">
        <v>1000000</v>
      </c>
      <c r="M11" s="109" t="s">
        <v>128</v>
      </c>
      <c r="N11" s="108">
        <v>1000000</v>
      </c>
      <c r="O11" s="109" t="s">
        <v>128</v>
      </c>
      <c r="P11" s="108">
        <v>1.4443999999999999</v>
      </c>
      <c r="Q11" s="108">
        <v>1.001511046948</v>
      </c>
      <c r="R11" s="16">
        <f>AVERAGE('FX ECB'!J94:J184)</f>
        <v>1.3632059533107999</v>
      </c>
      <c r="S11" s="16">
        <f>R11/'FX ECB'!$J$187</f>
        <v>1.0015110469554382</v>
      </c>
      <c r="T11" s="16">
        <f>(R11-P11)*L11</f>
        <v>-81194.046689200055</v>
      </c>
      <c r="U11" s="16">
        <v>-59651.10004747018</v>
      </c>
      <c r="V11" s="111">
        <f>T11/'FX ECB'!$J$187</f>
        <v>-59651.10004747018</v>
      </c>
      <c r="W11" s="25">
        <f>T11*'FX ECB'!$M$187</f>
        <v>-469498.95888913429</v>
      </c>
      <c r="X11" s="34">
        <v>0</v>
      </c>
      <c r="Y11" s="34"/>
      <c r="AA11" s="108">
        <v>-59651.100047421598</v>
      </c>
      <c r="AB11" s="108">
        <v>-59651.100047421598</v>
      </c>
      <c r="AC11" s="109" t="s">
        <v>145</v>
      </c>
      <c r="AF11" s="109" t="s">
        <v>130</v>
      </c>
      <c r="AG11" s="109" t="s">
        <v>130</v>
      </c>
      <c r="AH11" s="109" t="s">
        <v>131</v>
      </c>
      <c r="AI11" s="109" t="s">
        <v>132</v>
      </c>
      <c r="AJ11" s="109" t="s">
        <v>133</v>
      </c>
      <c r="AK11" s="109" t="s">
        <v>129</v>
      </c>
      <c r="AL11" s="109" t="s">
        <v>129</v>
      </c>
      <c r="AM11" s="109" t="s">
        <v>129</v>
      </c>
      <c r="AN11" s="109" t="s">
        <v>129</v>
      </c>
      <c r="AO11" s="109" t="s">
        <v>129</v>
      </c>
      <c r="AP11" s="109" t="s">
        <v>129</v>
      </c>
      <c r="AQ11" s="90">
        <v>40909</v>
      </c>
      <c r="AR11" s="90">
        <v>40999</v>
      </c>
      <c r="AS11" s="109" t="s">
        <v>134</v>
      </c>
      <c r="AT11" s="108">
        <v>1</v>
      </c>
      <c r="AU11" s="109" t="s">
        <v>129</v>
      </c>
      <c r="AW11" s="90"/>
      <c r="AX11" s="109" t="s">
        <v>129</v>
      </c>
      <c r="AY11" s="109" t="s">
        <v>129</v>
      </c>
      <c r="AZ11" s="109" t="s">
        <v>135</v>
      </c>
      <c r="BA11" s="109" t="s">
        <v>136</v>
      </c>
      <c r="BB11" s="108">
        <v>0</v>
      </c>
      <c r="BC11" s="108">
        <v>0</v>
      </c>
      <c r="BD11" s="109" t="s">
        <v>132</v>
      </c>
      <c r="BE11" s="108">
        <v>0</v>
      </c>
      <c r="BF11" s="108">
        <v>0</v>
      </c>
      <c r="BG11" s="109" t="s">
        <v>132</v>
      </c>
      <c r="BH11" s="108">
        <v>0</v>
      </c>
      <c r="BI11" s="108">
        <v>0</v>
      </c>
      <c r="BJ11" s="109" t="s">
        <v>132</v>
      </c>
      <c r="BK11" s="108">
        <v>0</v>
      </c>
      <c r="BL11" s="108">
        <v>0</v>
      </c>
      <c r="BM11" s="109" t="s">
        <v>132</v>
      </c>
      <c r="BP11" s="109" t="s">
        <v>137</v>
      </c>
      <c r="BQ11" s="109" t="s">
        <v>129</v>
      </c>
      <c r="BR11" s="109" t="s">
        <v>129</v>
      </c>
      <c r="BU11" s="109" t="s">
        <v>128</v>
      </c>
      <c r="BV11" s="109" t="s">
        <v>132</v>
      </c>
      <c r="BW11" s="109" t="s">
        <v>129</v>
      </c>
      <c r="BX11" s="109" t="s">
        <v>129</v>
      </c>
      <c r="BY11" s="109" t="s">
        <v>150</v>
      </c>
      <c r="BZ11" s="109" t="s">
        <v>139</v>
      </c>
      <c r="CA11" s="109" t="s">
        <v>129</v>
      </c>
      <c r="CB11" s="109" t="s">
        <v>129</v>
      </c>
      <c r="CC11" s="109" t="s">
        <v>129</v>
      </c>
      <c r="CD11" s="109" t="s">
        <v>129</v>
      </c>
      <c r="CE11" s="109" t="s">
        <v>129</v>
      </c>
      <c r="CF11" s="109" t="s">
        <v>129</v>
      </c>
      <c r="CG11" s="108">
        <v>0</v>
      </c>
      <c r="CH11" s="108">
        <v>0</v>
      </c>
      <c r="CI11" s="108">
        <v>0</v>
      </c>
      <c r="CJ11" s="90"/>
      <c r="CK11" s="90"/>
      <c r="CL11" s="109" t="s">
        <v>129</v>
      </c>
      <c r="CM11" s="4"/>
      <c r="CO11" s="109" t="s">
        <v>129</v>
      </c>
      <c r="CR11" s="109" t="s">
        <v>129</v>
      </c>
      <c r="CU11" s="109" t="s">
        <v>129</v>
      </c>
      <c r="CX11" s="109" t="s">
        <v>129</v>
      </c>
      <c r="CY11" s="109" t="s">
        <v>129</v>
      </c>
      <c r="CZ11" s="109" t="s">
        <v>129</v>
      </c>
      <c r="DA11" s="109" t="s">
        <v>129</v>
      </c>
      <c r="DB11" s="109" t="s">
        <v>129</v>
      </c>
      <c r="DC11" s="109" t="s">
        <v>129</v>
      </c>
      <c r="DD11" s="90"/>
      <c r="DE11" s="109" t="s">
        <v>129</v>
      </c>
      <c r="DF11" s="109" t="s">
        <v>129</v>
      </c>
      <c r="DG11" s="109" t="s">
        <v>129</v>
      </c>
      <c r="DH11" s="109" t="s">
        <v>129</v>
      </c>
      <c r="DI11" s="109" t="s">
        <v>129</v>
      </c>
      <c r="DJ11" s="109" t="s">
        <v>129</v>
      </c>
      <c r="DK11" s="109" t="s">
        <v>129</v>
      </c>
      <c r="DL11" s="108">
        <v>0</v>
      </c>
      <c r="DM11" s="109" t="s">
        <v>129</v>
      </c>
      <c r="DN11" s="109" t="s">
        <v>140</v>
      </c>
      <c r="DO11" s="109" t="s">
        <v>129</v>
      </c>
      <c r="DP11" s="109" t="s">
        <v>129</v>
      </c>
      <c r="DQ11" s="109" t="s">
        <v>129</v>
      </c>
      <c r="DR11" s="109" t="s">
        <v>129</v>
      </c>
      <c r="DS11" s="109" t="s">
        <v>132</v>
      </c>
      <c r="DT11" s="109" t="s">
        <v>129</v>
      </c>
      <c r="DU11" s="109" t="s">
        <v>129</v>
      </c>
      <c r="DV11" s="109" t="s">
        <v>129</v>
      </c>
      <c r="DW11" s="109" t="s">
        <v>129</v>
      </c>
      <c r="DX11" s="109" t="s">
        <v>129</v>
      </c>
      <c r="DY11" s="109" t="s">
        <v>129</v>
      </c>
      <c r="DZ11" s="109" t="s">
        <v>129</v>
      </c>
      <c r="EA11" s="109" t="s">
        <v>129</v>
      </c>
    </row>
    <row r="12" spans="2:131" x14ac:dyDescent="0.25">
      <c r="B12" s="108">
        <v>141</v>
      </c>
      <c r="C12" s="90">
        <v>40544</v>
      </c>
      <c r="D12" s="4">
        <v>0</v>
      </c>
      <c r="E12" s="109" t="s">
        <v>25</v>
      </c>
      <c r="F12" s="109" t="s">
        <v>122</v>
      </c>
      <c r="G12" s="109" t="s">
        <v>123</v>
      </c>
      <c r="H12" s="109" t="s">
        <v>149</v>
      </c>
      <c r="I12" s="109" t="s">
        <v>125</v>
      </c>
      <c r="J12" s="109" t="s">
        <v>126</v>
      </c>
      <c r="K12" s="109" t="s">
        <v>141</v>
      </c>
      <c r="L12" s="108">
        <v>-1000000</v>
      </c>
      <c r="M12" s="109" t="s">
        <v>128</v>
      </c>
      <c r="N12" s="108">
        <v>-1000000</v>
      </c>
      <c r="O12" s="109" t="s">
        <v>128</v>
      </c>
      <c r="P12" s="108">
        <v>1.4534</v>
      </c>
      <c r="Q12" s="108">
        <v>1.001511046948</v>
      </c>
      <c r="R12" s="16">
        <f>AVERAGE('FX ECB'!J94:J184)</f>
        <v>1.3632059533107999</v>
      </c>
      <c r="S12" s="16">
        <f>R12/'FX ECB'!$J$187</f>
        <v>1.0015110469554382</v>
      </c>
      <c r="T12" s="16">
        <f t="shared" ref="T12:T13" si="2">(R12-P12)*L12</f>
        <v>90194.046689200171</v>
      </c>
      <c r="U12" s="16">
        <v>66263.159949869994</v>
      </c>
      <c r="V12" s="111">
        <f>T12/'FX ECB'!$J$187</f>
        <v>66263.159949869994</v>
      </c>
      <c r="W12" s="25">
        <f>T12*'FX ECB'!$M$187</f>
        <v>521540.83637033525</v>
      </c>
      <c r="X12" s="34">
        <v>0</v>
      </c>
      <c r="Y12" s="34"/>
      <c r="AA12" s="108">
        <v>66263.159949774898</v>
      </c>
      <c r="AB12" s="108">
        <v>66263.159949774898</v>
      </c>
      <c r="AC12" s="109" t="s">
        <v>145</v>
      </c>
      <c r="AF12" s="109" t="s">
        <v>130</v>
      </c>
      <c r="AG12" s="109" t="s">
        <v>130</v>
      </c>
      <c r="AH12" s="109" t="s">
        <v>131</v>
      </c>
      <c r="AI12" s="109" t="s">
        <v>132</v>
      </c>
      <c r="AJ12" s="109" t="s">
        <v>133</v>
      </c>
      <c r="AK12" s="109" t="s">
        <v>129</v>
      </c>
      <c r="AL12" s="109" t="s">
        <v>129</v>
      </c>
      <c r="AM12" s="109" t="s">
        <v>129</v>
      </c>
      <c r="AN12" s="109" t="s">
        <v>129</v>
      </c>
      <c r="AO12" s="109" t="s">
        <v>129</v>
      </c>
      <c r="AP12" s="109" t="s">
        <v>129</v>
      </c>
      <c r="AQ12" s="90">
        <v>40909</v>
      </c>
      <c r="AR12" s="90">
        <v>40999</v>
      </c>
      <c r="AS12" s="109" t="s">
        <v>134</v>
      </c>
      <c r="AT12" s="108">
        <v>1</v>
      </c>
      <c r="AU12" s="109" t="s">
        <v>129</v>
      </c>
      <c r="AW12" s="90"/>
      <c r="AX12" s="109" t="s">
        <v>129</v>
      </c>
      <c r="AY12" s="109" t="s">
        <v>129</v>
      </c>
      <c r="AZ12" s="109" t="s">
        <v>135</v>
      </c>
      <c r="BA12" s="109" t="s">
        <v>136</v>
      </c>
      <c r="BB12" s="108">
        <v>0</v>
      </c>
      <c r="BC12" s="108">
        <v>0</v>
      </c>
      <c r="BD12" s="109" t="s">
        <v>132</v>
      </c>
      <c r="BE12" s="108">
        <v>0</v>
      </c>
      <c r="BF12" s="108">
        <v>0</v>
      </c>
      <c r="BG12" s="109" t="s">
        <v>132</v>
      </c>
      <c r="BH12" s="108">
        <v>0</v>
      </c>
      <c r="BI12" s="108">
        <v>0</v>
      </c>
      <c r="BJ12" s="109" t="s">
        <v>132</v>
      </c>
      <c r="BK12" s="108">
        <v>0</v>
      </c>
      <c r="BL12" s="108">
        <v>0</v>
      </c>
      <c r="BM12" s="109" t="s">
        <v>132</v>
      </c>
      <c r="BP12" s="109" t="s">
        <v>137</v>
      </c>
      <c r="BQ12" s="109" t="s">
        <v>129</v>
      </c>
      <c r="BR12" s="109" t="s">
        <v>129</v>
      </c>
      <c r="BU12" s="109" t="s">
        <v>128</v>
      </c>
      <c r="BV12" s="109" t="s">
        <v>132</v>
      </c>
      <c r="BW12" s="109" t="s">
        <v>129</v>
      </c>
      <c r="BX12" s="109" t="s">
        <v>129</v>
      </c>
      <c r="BY12" s="109" t="s">
        <v>151</v>
      </c>
      <c r="BZ12" s="109" t="s">
        <v>139</v>
      </c>
      <c r="CA12" s="109" t="s">
        <v>129</v>
      </c>
      <c r="CB12" s="109" t="s">
        <v>129</v>
      </c>
      <c r="CC12" s="109" t="s">
        <v>129</v>
      </c>
      <c r="CD12" s="109" t="s">
        <v>129</v>
      </c>
      <c r="CE12" s="109" t="s">
        <v>129</v>
      </c>
      <c r="CF12" s="109" t="s">
        <v>129</v>
      </c>
      <c r="CG12" s="108">
        <v>0</v>
      </c>
      <c r="CH12" s="108">
        <v>0</v>
      </c>
      <c r="CI12" s="108">
        <v>0</v>
      </c>
      <c r="CJ12" s="90"/>
      <c r="CK12" s="90"/>
      <c r="CL12" s="109" t="s">
        <v>129</v>
      </c>
      <c r="CM12" s="4"/>
      <c r="CO12" s="109" t="s">
        <v>129</v>
      </c>
      <c r="CR12" s="109" t="s">
        <v>129</v>
      </c>
      <c r="CU12" s="109" t="s">
        <v>129</v>
      </c>
      <c r="CX12" s="109" t="s">
        <v>129</v>
      </c>
      <c r="CY12" s="109" t="s">
        <v>129</v>
      </c>
      <c r="CZ12" s="109" t="s">
        <v>129</v>
      </c>
      <c r="DA12" s="109" t="s">
        <v>129</v>
      </c>
      <c r="DB12" s="109" t="s">
        <v>129</v>
      </c>
      <c r="DC12" s="109" t="s">
        <v>129</v>
      </c>
      <c r="DD12" s="90"/>
      <c r="DE12" s="109" t="s">
        <v>129</v>
      </c>
      <c r="DF12" s="109" t="s">
        <v>129</v>
      </c>
      <c r="DG12" s="109" t="s">
        <v>129</v>
      </c>
      <c r="DH12" s="109" t="s">
        <v>129</v>
      </c>
      <c r="DI12" s="109" t="s">
        <v>129</v>
      </c>
      <c r="DJ12" s="109" t="s">
        <v>129</v>
      </c>
      <c r="DK12" s="109" t="s">
        <v>129</v>
      </c>
      <c r="DL12" s="108">
        <v>0</v>
      </c>
      <c r="DM12" s="109" t="s">
        <v>129</v>
      </c>
      <c r="DN12" s="109" t="s">
        <v>140</v>
      </c>
      <c r="DO12" s="109" t="s">
        <v>129</v>
      </c>
      <c r="DP12" s="109" t="s">
        <v>129</v>
      </c>
      <c r="DQ12" s="109" t="s">
        <v>129</v>
      </c>
      <c r="DR12" s="109" t="s">
        <v>129</v>
      </c>
      <c r="DS12" s="109" t="s">
        <v>132</v>
      </c>
      <c r="DT12" s="109" t="s">
        <v>129</v>
      </c>
      <c r="DU12" s="109" t="s">
        <v>129</v>
      </c>
      <c r="DV12" s="109" t="s">
        <v>129</v>
      </c>
      <c r="DW12" s="109" t="s">
        <v>129</v>
      </c>
      <c r="DX12" s="109" t="s">
        <v>129</v>
      </c>
      <c r="DY12" s="109" t="s">
        <v>129</v>
      </c>
      <c r="DZ12" s="109" t="s">
        <v>129</v>
      </c>
      <c r="EA12" s="109" t="s">
        <v>129</v>
      </c>
    </row>
    <row r="13" spans="2:131" x14ac:dyDescent="0.25">
      <c r="B13" s="108">
        <v>143</v>
      </c>
      <c r="C13" s="90">
        <v>40544</v>
      </c>
      <c r="D13" s="4">
        <v>0</v>
      </c>
      <c r="E13" s="109" t="s">
        <v>25</v>
      </c>
      <c r="F13" s="109" t="s">
        <v>122</v>
      </c>
      <c r="G13" s="109" t="s">
        <v>123</v>
      </c>
      <c r="H13" s="109" t="s">
        <v>149</v>
      </c>
      <c r="I13" s="109" t="s">
        <v>125</v>
      </c>
      <c r="J13" s="109" t="s">
        <v>126</v>
      </c>
      <c r="K13" s="109" t="s">
        <v>127</v>
      </c>
      <c r="L13" s="108">
        <v>1000000</v>
      </c>
      <c r="M13" s="109" t="s">
        <v>128</v>
      </c>
      <c r="N13" s="108">
        <v>1000000</v>
      </c>
      <c r="O13" s="109" t="s">
        <v>128</v>
      </c>
      <c r="P13" s="108">
        <v>1.2423</v>
      </c>
      <c r="Q13" s="108">
        <v>1.001511046948</v>
      </c>
      <c r="R13" s="16">
        <f>AVERAGE('FX ECB'!J94:J184)</f>
        <v>1.3632059533107999</v>
      </c>
      <c r="S13" s="16">
        <f>R13/'FX ECB'!$J$187</f>
        <v>1.0015110469554382</v>
      </c>
      <c r="T13" s="16">
        <f t="shared" si="2"/>
        <v>120905.9533107999</v>
      </c>
      <c r="U13" s="16">
        <v>88826.378427528281</v>
      </c>
      <c r="V13" s="111">
        <f>T13/'FX ECB'!$J$187</f>
        <v>88826.378427528281</v>
      </c>
      <c r="W13" s="25">
        <f>T13*'FX ECB'!$M$187</f>
        <v>699130.31210537511</v>
      </c>
      <c r="X13" s="34">
        <v>0</v>
      </c>
      <c r="Y13" s="34"/>
      <c r="AA13" s="108">
        <v>88826.378426529496</v>
      </c>
      <c r="AB13" s="108">
        <v>88826.378426529496</v>
      </c>
      <c r="AC13" s="109" t="s">
        <v>145</v>
      </c>
      <c r="AF13" s="109" t="s">
        <v>130</v>
      </c>
      <c r="AG13" s="109" t="s">
        <v>130</v>
      </c>
      <c r="AH13" s="109" t="s">
        <v>131</v>
      </c>
      <c r="AI13" s="109" t="s">
        <v>132</v>
      </c>
      <c r="AJ13" s="109" t="s">
        <v>133</v>
      </c>
      <c r="AK13" s="109" t="s">
        <v>129</v>
      </c>
      <c r="AL13" s="109" t="s">
        <v>129</v>
      </c>
      <c r="AM13" s="109" t="s">
        <v>129</v>
      </c>
      <c r="AN13" s="109" t="s">
        <v>129</v>
      </c>
      <c r="AO13" s="109" t="s">
        <v>129</v>
      </c>
      <c r="AP13" s="109" t="s">
        <v>129</v>
      </c>
      <c r="AQ13" s="90">
        <v>40909</v>
      </c>
      <c r="AR13" s="90">
        <v>40999</v>
      </c>
      <c r="AS13" s="109" t="s">
        <v>134</v>
      </c>
      <c r="AT13" s="108">
        <v>1</v>
      </c>
      <c r="AU13" s="109" t="s">
        <v>129</v>
      </c>
      <c r="AW13" s="90"/>
      <c r="AX13" s="109" t="s">
        <v>129</v>
      </c>
      <c r="AY13" s="109" t="s">
        <v>129</v>
      </c>
      <c r="AZ13" s="109" t="s">
        <v>135</v>
      </c>
      <c r="BA13" s="109" t="s">
        <v>136</v>
      </c>
      <c r="BB13" s="108">
        <v>0</v>
      </c>
      <c r="BC13" s="108">
        <v>0</v>
      </c>
      <c r="BD13" s="109" t="s">
        <v>132</v>
      </c>
      <c r="BE13" s="108">
        <v>0</v>
      </c>
      <c r="BF13" s="108">
        <v>0</v>
      </c>
      <c r="BG13" s="109" t="s">
        <v>132</v>
      </c>
      <c r="BH13" s="108">
        <v>0</v>
      </c>
      <c r="BI13" s="108">
        <v>0</v>
      </c>
      <c r="BJ13" s="109" t="s">
        <v>132</v>
      </c>
      <c r="BK13" s="108">
        <v>0</v>
      </c>
      <c r="BL13" s="108">
        <v>0</v>
      </c>
      <c r="BM13" s="109" t="s">
        <v>132</v>
      </c>
      <c r="BP13" s="109" t="s">
        <v>137</v>
      </c>
      <c r="BQ13" s="109" t="s">
        <v>129</v>
      </c>
      <c r="BR13" s="109" t="s">
        <v>129</v>
      </c>
      <c r="BU13" s="109" t="s">
        <v>128</v>
      </c>
      <c r="BV13" s="109" t="s">
        <v>132</v>
      </c>
      <c r="BW13" s="109" t="s">
        <v>129</v>
      </c>
      <c r="BX13" s="109" t="s">
        <v>129</v>
      </c>
      <c r="BY13" s="109" t="s">
        <v>152</v>
      </c>
      <c r="BZ13" s="109" t="s">
        <v>139</v>
      </c>
      <c r="CA13" s="109" t="s">
        <v>129</v>
      </c>
      <c r="CB13" s="109" t="s">
        <v>129</v>
      </c>
      <c r="CC13" s="109" t="s">
        <v>129</v>
      </c>
      <c r="CD13" s="109" t="s">
        <v>129</v>
      </c>
      <c r="CE13" s="109" t="s">
        <v>129</v>
      </c>
      <c r="CF13" s="109" t="s">
        <v>129</v>
      </c>
      <c r="CG13" s="108">
        <v>0</v>
      </c>
      <c r="CH13" s="108">
        <v>0</v>
      </c>
      <c r="CI13" s="108">
        <v>0</v>
      </c>
      <c r="CJ13" s="90"/>
      <c r="CK13" s="90"/>
      <c r="CL13" s="109" t="s">
        <v>129</v>
      </c>
      <c r="CM13" s="4"/>
      <c r="CO13" s="109" t="s">
        <v>129</v>
      </c>
      <c r="CR13" s="109" t="s">
        <v>129</v>
      </c>
      <c r="CU13" s="109" t="s">
        <v>129</v>
      </c>
      <c r="CX13" s="109" t="s">
        <v>129</v>
      </c>
      <c r="CY13" s="109" t="s">
        <v>129</v>
      </c>
      <c r="CZ13" s="109" t="s">
        <v>129</v>
      </c>
      <c r="DA13" s="109" t="s">
        <v>129</v>
      </c>
      <c r="DB13" s="109" t="s">
        <v>129</v>
      </c>
      <c r="DC13" s="109" t="s">
        <v>129</v>
      </c>
      <c r="DD13" s="90"/>
      <c r="DE13" s="109" t="s">
        <v>129</v>
      </c>
      <c r="DF13" s="109" t="s">
        <v>129</v>
      </c>
      <c r="DG13" s="109" t="s">
        <v>129</v>
      </c>
      <c r="DH13" s="109" t="s">
        <v>129</v>
      </c>
      <c r="DI13" s="109" t="s">
        <v>129</v>
      </c>
      <c r="DJ13" s="109" t="s">
        <v>129</v>
      </c>
      <c r="DK13" s="109" t="s">
        <v>129</v>
      </c>
      <c r="DL13" s="108">
        <v>0</v>
      </c>
      <c r="DM13" s="109" t="s">
        <v>129</v>
      </c>
      <c r="DN13" s="109" t="s">
        <v>140</v>
      </c>
      <c r="DO13" s="109" t="s">
        <v>129</v>
      </c>
      <c r="DP13" s="109" t="s">
        <v>129</v>
      </c>
      <c r="DQ13" s="109" t="s">
        <v>129</v>
      </c>
      <c r="DR13" s="109" t="s">
        <v>129</v>
      </c>
      <c r="DS13" s="109" t="s">
        <v>132</v>
      </c>
      <c r="DT13" s="109" t="s">
        <v>129</v>
      </c>
      <c r="DU13" s="109" t="s">
        <v>129</v>
      </c>
      <c r="DV13" s="109" t="s">
        <v>129</v>
      </c>
      <c r="DW13" s="109" t="s">
        <v>129</v>
      </c>
      <c r="DX13" s="109" t="s">
        <v>129</v>
      </c>
      <c r="DY13" s="109" t="s">
        <v>129</v>
      </c>
      <c r="DZ13" s="109" t="s">
        <v>129</v>
      </c>
      <c r="EA13" s="109" t="s">
        <v>129</v>
      </c>
    </row>
    <row r="14" spans="2:131" x14ac:dyDescent="0.25">
      <c r="B14" s="108">
        <v>145</v>
      </c>
      <c r="C14" s="90">
        <v>40544</v>
      </c>
      <c r="D14" s="4">
        <v>0</v>
      </c>
      <c r="E14" s="109" t="s">
        <v>25</v>
      </c>
      <c r="F14" s="109" t="s">
        <v>122</v>
      </c>
      <c r="G14" s="109" t="s">
        <v>123</v>
      </c>
      <c r="H14" s="109" t="s">
        <v>153</v>
      </c>
      <c r="I14" s="109" t="s">
        <v>125</v>
      </c>
      <c r="J14" s="109" t="s">
        <v>126</v>
      </c>
      <c r="K14" s="109" t="s">
        <v>127</v>
      </c>
      <c r="L14" s="108">
        <v>1000000</v>
      </c>
      <c r="M14" s="109" t="s">
        <v>132</v>
      </c>
      <c r="N14" s="108">
        <v>1000000</v>
      </c>
      <c r="O14" s="109" t="s">
        <v>132</v>
      </c>
      <c r="P14" s="108">
        <v>0.87229999999999996</v>
      </c>
      <c r="Q14" s="108">
        <v>0</v>
      </c>
      <c r="R14" s="16">
        <f>AVERAGE('FX Hist ECB'!K2:K31)</f>
        <v>0.69473047720674841</v>
      </c>
      <c r="S14" s="16">
        <f>R14</f>
        <v>0.69473047720674841</v>
      </c>
      <c r="T14" s="16">
        <v>0</v>
      </c>
      <c r="U14" s="16">
        <v>0</v>
      </c>
      <c r="V14" s="111">
        <v>0</v>
      </c>
      <c r="W14" s="16">
        <v>0</v>
      </c>
      <c r="X14" s="16">
        <f>(R14-P14)*N14</f>
        <v>-177569.52279325156</v>
      </c>
      <c r="Y14" s="16">
        <f>X14*'FX Hist ECB'!$O$35</f>
        <v>-1379373.0810360229</v>
      </c>
      <c r="AA14" s="108">
        <v>0</v>
      </c>
      <c r="AB14" s="108">
        <v>0</v>
      </c>
      <c r="AC14" s="109" t="s">
        <v>129</v>
      </c>
      <c r="AF14" s="109" t="s">
        <v>130</v>
      </c>
      <c r="AG14" s="109" t="s">
        <v>130</v>
      </c>
      <c r="AH14" s="109" t="s">
        <v>131</v>
      </c>
      <c r="AI14" s="109" t="s">
        <v>128</v>
      </c>
      <c r="AJ14" s="109" t="s">
        <v>133</v>
      </c>
      <c r="AK14" s="109" t="s">
        <v>129</v>
      </c>
      <c r="AL14" s="109" t="s">
        <v>129</v>
      </c>
      <c r="AM14" s="109" t="s">
        <v>129</v>
      </c>
      <c r="AN14" s="109" t="s">
        <v>129</v>
      </c>
      <c r="AO14" s="109" t="s">
        <v>129</v>
      </c>
      <c r="AP14" s="109" t="s">
        <v>129</v>
      </c>
      <c r="AQ14" s="90">
        <v>40695</v>
      </c>
      <c r="AR14" s="90">
        <v>40724</v>
      </c>
      <c r="AS14" s="109" t="s">
        <v>134</v>
      </c>
      <c r="AT14" s="108">
        <v>1</v>
      </c>
      <c r="AU14" s="109" t="s">
        <v>129</v>
      </c>
      <c r="AW14" s="90"/>
      <c r="AX14" s="109" t="s">
        <v>129</v>
      </c>
      <c r="AY14" s="109" t="s">
        <v>129</v>
      </c>
      <c r="AZ14" s="109" t="s">
        <v>135</v>
      </c>
      <c r="BA14" s="109" t="s">
        <v>136</v>
      </c>
      <c r="BB14" s="108">
        <v>0</v>
      </c>
      <c r="BC14" s="108">
        <v>0</v>
      </c>
      <c r="BD14" s="109" t="s">
        <v>128</v>
      </c>
      <c r="BE14" s="108">
        <v>0</v>
      </c>
      <c r="BF14" s="108">
        <v>0</v>
      </c>
      <c r="BG14" s="109" t="s">
        <v>128</v>
      </c>
      <c r="BH14" s="108">
        <v>0</v>
      </c>
      <c r="BI14" s="108">
        <v>0</v>
      </c>
      <c r="BJ14" s="109" t="s">
        <v>128</v>
      </c>
      <c r="BK14" s="108">
        <v>0</v>
      </c>
      <c r="BL14" s="108">
        <v>0</v>
      </c>
      <c r="BM14" s="109" t="s">
        <v>128</v>
      </c>
      <c r="BP14" s="109" t="s">
        <v>137</v>
      </c>
      <c r="BQ14" s="109" t="s">
        <v>129</v>
      </c>
      <c r="BR14" s="109" t="s">
        <v>129</v>
      </c>
      <c r="BU14" s="109" t="s">
        <v>132</v>
      </c>
      <c r="BV14" s="109" t="s">
        <v>128</v>
      </c>
      <c r="BW14" s="109" t="s">
        <v>129</v>
      </c>
      <c r="BX14" s="109" t="s">
        <v>129</v>
      </c>
      <c r="BY14" s="109" t="s">
        <v>154</v>
      </c>
      <c r="BZ14" s="109" t="s">
        <v>139</v>
      </c>
      <c r="CA14" s="109" t="s">
        <v>129</v>
      </c>
      <c r="CB14" s="109" t="s">
        <v>129</v>
      </c>
      <c r="CC14" s="109" t="s">
        <v>129</v>
      </c>
      <c r="CD14" s="109" t="s">
        <v>129</v>
      </c>
      <c r="CE14" s="109" t="s">
        <v>129</v>
      </c>
      <c r="CF14" s="109" t="s">
        <v>129</v>
      </c>
      <c r="CG14" s="108">
        <v>0</v>
      </c>
      <c r="CH14" s="108">
        <v>0</v>
      </c>
      <c r="CI14" s="108">
        <v>0</v>
      </c>
      <c r="CJ14" s="90"/>
      <c r="CK14" s="90"/>
      <c r="CL14" s="109" t="s">
        <v>129</v>
      </c>
      <c r="CM14" s="4"/>
      <c r="CO14" s="109" t="s">
        <v>129</v>
      </c>
      <c r="CR14" s="109" t="s">
        <v>129</v>
      </c>
      <c r="CU14" s="109" t="s">
        <v>129</v>
      </c>
      <c r="CX14" s="109" t="s">
        <v>129</v>
      </c>
      <c r="CY14" s="109" t="s">
        <v>129</v>
      </c>
      <c r="CZ14" s="109" t="s">
        <v>129</v>
      </c>
      <c r="DA14" s="109" t="s">
        <v>129</v>
      </c>
      <c r="DB14" s="109" t="s">
        <v>129</v>
      </c>
      <c r="DC14" s="109" t="s">
        <v>129</v>
      </c>
      <c r="DD14" s="90"/>
      <c r="DE14" s="109" t="s">
        <v>129</v>
      </c>
      <c r="DF14" s="109" t="s">
        <v>129</v>
      </c>
      <c r="DG14" s="109" t="s">
        <v>129</v>
      </c>
      <c r="DH14" s="109" t="s">
        <v>129</v>
      </c>
      <c r="DI14" s="109" t="s">
        <v>129</v>
      </c>
      <c r="DJ14" s="109" t="s">
        <v>129</v>
      </c>
      <c r="DK14" s="109" t="s">
        <v>129</v>
      </c>
      <c r="DL14" s="108">
        <v>0</v>
      </c>
      <c r="DM14" s="109" t="s">
        <v>129</v>
      </c>
      <c r="DN14" s="109" t="s">
        <v>140</v>
      </c>
      <c r="DO14" s="109" t="s">
        <v>129</v>
      </c>
      <c r="DP14" s="109" t="s">
        <v>129</v>
      </c>
      <c r="DQ14" s="109" t="s">
        <v>129</v>
      </c>
      <c r="DR14" s="109" t="s">
        <v>129</v>
      </c>
      <c r="DS14" s="109" t="s">
        <v>128</v>
      </c>
      <c r="DT14" s="109" t="s">
        <v>129</v>
      </c>
      <c r="DU14" s="109" t="s">
        <v>129</v>
      </c>
      <c r="DV14" s="109" t="s">
        <v>129</v>
      </c>
      <c r="DW14" s="109" t="s">
        <v>129</v>
      </c>
      <c r="DX14" s="109" t="s">
        <v>129</v>
      </c>
      <c r="DY14" s="109" t="s">
        <v>129</v>
      </c>
      <c r="DZ14" s="109" t="s">
        <v>129</v>
      </c>
      <c r="EA14" s="109" t="s">
        <v>129</v>
      </c>
    </row>
    <row r="15" spans="2:131" x14ac:dyDescent="0.25">
      <c r="B15" s="108">
        <v>147</v>
      </c>
      <c r="C15" s="90">
        <v>40544</v>
      </c>
      <c r="D15" s="4">
        <v>0</v>
      </c>
      <c r="E15" s="109" t="s">
        <v>25</v>
      </c>
      <c r="F15" s="109" t="s">
        <v>122</v>
      </c>
      <c r="G15" s="109" t="s">
        <v>123</v>
      </c>
      <c r="H15" s="109" t="s">
        <v>153</v>
      </c>
      <c r="I15" s="109" t="s">
        <v>125</v>
      </c>
      <c r="J15" s="109" t="s">
        <v>126</v>
      </c>
      <c r="K15" s="109" t="s">
        <v>141</v>
      </c>
      <c r="L15" s="108">
        <v>-1000000</v>
      </c>
      <c r="M15" s="109" t="s">
        <v>132</v>
      </c>
      <c r="N15" s="108">
        <v>-1000000</v>
      </c>
      <c r="O15" s="109" t="s">
        <v>132</v>
      </c>
      <c r="P15" s="108">
        <v>0.98209999999999997</v>
      </c>
      <c r="Q15" s="108">
        <v>0</v>
      </c>
      <c r="R15" s="16">
        <f>AVERAGE('FX Hist ECB'!K2:K31)</f>
        <v>0.69473047720674841</v>
      </c>
      <c r="S15" s="16">
        <f t="shared" ref="S15:S16" si="3">R15</f>
        <v>0.69473047720674841</v>
      </c>
      <c r="T15" s="16">
        <v>0</v>
      </c>
      <c r="U15" s="16">
        <v>0</v>
      </c>
      <c r="V15" s="111">
        <v>0</v>
      </c>
      <c r="W15" s="16">
        <v>0</v>
      </c>
      <c r="X15" s="16">
        <f t="shared" ref="X15" si="4">(R15-P15)*N15</f>
        <v>287369.52279325156</v>
      </c>
      <c r="Y15" s="16">
        <f>X15*'FX Hist ECB'!$O$35</f>
        <v>2232307.5368778519</v>
      </c>
      <c r="AA15" s="108">
        <v>0</v>
      </c>
      <c r="AB15" s="108">
        <v>0</v>
      </c>
      <c r="AC15" s="109" t="s">
        <v>129</v>
      </c>
      <c r="AF15" s="109" t="s">
        <v>130</v>
      </c>
      <c r="AG15" s="109" t="s">
        <v>130</v>
      </c>
      <c r="AH15" s="109" t="s">
        <v>131</v>
      </c>
      <c r="AI15" s="109" t="s">
        <v>128</v>
      </c>
      <c r="AJ15" s="109" t="s">
        <v>133</v>
      </c>
      <c r="AK15" s="109" t="s">
        <v>129</v>
      </c>
      <c r="AL15" s="109" t="s">
        <v>129</v>
      </c>
      <c r="AM15" s="109" t="s">
        <v>129</v>
      </c>
      <c r="AN15" s="109" t="s">
        <v>129</v>
      </c>
      <c r="AO15" s="109" t="s">
        <v>129</v>
      </c>
      <c r="AP15" s="109" t="s">
        <v>129</v>
      </c>
      <c r="AQ15" s="90">
        <v>40695</v>
      </c>
      <c r="AR15" s="90">
        <v>40724</v>
      </c>
      <c r="AS15" s="109" t="s">
        <v>134</v>
      </c>
      <c r="AT15" s="108">
        <v>1</v>
      </c>
      <c r="AU15" s="109" t="s">
        <v>129</v>
      </c>
      <c r="AW15" s="90"/>
      <c r="AX15" s="109" t="s">
        <v>129</v>
      </c>
      <c r="AY15" s="109" t="s">
        <v>129</v>
      </c>
      <c r="AZ15" s="109" t="s">
        <v>135</v>
      </c>
      <c r="BA15" s="109" t="s">
        <v>136</v>
      </c>
      <c r="BB15" s="108">
        <v>0</v>
      </c>
      <c r="BC15" s="108">
        <v>0</v>
      </c>
      <c r="BD15" s="109" t="s">
        <v>128</v>
      </c>
      <c r="BE15" s="108">
        <v>0</v>
      </c>
      <c r="BF15" s="108">
        <v>0</v>
      </c>
      <c r="BG15" s="109" t="s">
        <v>128</v>
      </c>
      <c r="BH15" s="108">
        <v>0</v>
      </c>
      <c r="BI15" s="108">
        <v>0</v>
      </c>
      <c r="BJ15" s="109" t="s">
        <v>128</v>
      </c>
      <c r="BK15" s="108">
        <v>0</v>
      </c>
      <c r="BL15" s="108">
        <v>0</v>
      </c>
      <c r="BM15" s="109" t="s">
        <v>128</v>
      </c>
      <c r="BP15" s="109" t="s">
        <v>137</v>
      </c>
      <c r="BQ15" s="109" t="s">
        <v>129</v>
      </c>
      <c r="BR15" s="109" t="s">
        <v>129</v>
      </c>
      <c r="BU15" s="109" t="s">
        <v>132</v>
      </c>
      <c r="BV15" s="109" t="s">
        <v>128</v>
      </c>
      <c r="BW15" s="109" t="s">
        <v>129</v>
      </c>
      <c r="BX15" s="109" t="s">
        <v>129</v>
      </c>
      <c r="BY15" s="109" t="s">
        <v>155</v>
      </c>
      <c r="BZ15" s="109" t="s">
        <v>139</v>
      </c>
      <c r="CA15" s="109" t="s">
        <v>129</v>
      </c>
      <c r="CB15" s="109" t="s">
        <v>129</v>
      </c>
      <c r="CC15" s="109" t="s">
        <v>129</v>
      </c>
      <c r="CD15" s="109" t="s">
        <v>129</v>
      </c>
      <c r="CE15" s="109" t="s">
        <v>129</v>
      </c>
      <c r="CF15" s="109" t="s">
        <v>129</v>
      </c>
      <c r="CG15" s="108">
        <v>0</v>
      </c>
      <c r="CH15" s="108">
        <v>0</v>
      </c>
      <c r="CI15" s="108">
        <v>0</v>
      </c>
      <c r="CJ15" s="90"/>
      <c r="CK15" s="90"/>
      <c r="CL15" s="109" t="s">
        <v>129</v>
      </c>
      <c r="CM15" s="4"/>
      <c r="CO15" s="109" t="s">
        <v>129</v>
      </c>
      <c r="CR15" s="109" t="s">
        <v>129</v>
      </c>
      <c r="CU15" s="109" t="s">
        <v>129</v>
      </c>
      <c r="CX15" s="109" t="s">
        <v>129</v>
      </c>
      <c r="CY15" s="109" t="s">
        <v>129</v>
      </c>
      <c r="CZ15" s="109" t="s">
        <v>129</v>
      </c>
      <c r="DA15" s="109" t="s">
        <v>129</v>
      </c>
      <c r="DB15" s="109" t="s">
        <v>129</v>
      </c>
      <c r="DC15" s="109" t="s">
        <v>129</v>
      </c>
      <c r="DD15" s="90"/>
      <c r="DE15" s="109" t="s">
        <v>129</v>
      </c>
      <c r="DF15" s="109" t="s">
        <v>129</v>
      </c>
      <c r="DG15" s="109" t="s">
        <v>129</v>
      </c>
      <c r="DH15" s="109" t="s">
        <v>129</v>
      </c>
      <c r="DI15" s="109" t="s">
        <v>129</v>
      </c>
      <c r="DJ15" s="109" t="s">
        <v>129</v>
      </c>
      <c r="DK15" s="109" t="s">
        <v>129</v>
      </c>
      <c r="DL15" s="108">
        <v>0</v>
      </c>
      <c r="DM15" s="109" t="s">
        <v>129</v>
      </c>
      <c r="DN15" s="109" t="s">
        <v>140</v>
      </c>
      <c r="DO15" s="109" t="s">
        <v>129</v>
      </c>
      <c r="DP15" s="109" t="s">
        <v>129</v>
      </c>
      <c r="DQ15" s="109" t="s">
        <v>129</v>
      </c>
      <c r="DR15" s="109" t="s">
        <v>129</v>
      </c>
      <c r="DS15" s="109" t="s">
        <v>128</v>
      </c>
      <c r="DT15" s="109" t="s">
        <v>129</v>
      </c>
      <c r="DU15" s="109" t="s">
        <v>129</v>
      </c>
      <c r="DV15" s="109" t="s">
        <v>129</v>
      </c>
      <c r="DW15" s="109" t="s">
        <v>129</v>
      </c>
      <c r="DX15" s="109" t="s">
        <v>129</v>
      </c>
      <c r="DY15" s="109" t="s">
        <v>129</v>
      </c>
      <c r="DZ15" s="109" t="s">
        <v>129</v>
      </c>
      <c r="EA15" s="109" t="s">
        <v>129</v>
      </c>
    </row>
    <row r="16" spans="2:131" x14ac:dyDescent="0.25">
      <c r="B16" s="108">
        <v>149</v>
      </c>
      <c r="C16" s="90">
        <v>40544</v>
      </c>
      <c r="D16" s="4">
        <v>0</v>
      </c>
      <c r="E16" s="109" t="s">
        <v>25</v>
      </c>
      <c r="F16" s="109" t="s">
        <v>122</v>
      </c>
      <c r="G16" s="109" t="s">
        <v>123</v>
      </c>
      <c r="H16" s="109" t="s">
        <v>153</v>
      </c>
      <c r="I16" s="109" t="s">
        <v>125</v>
      </c>
      <c r="J16" s="109" t="s">
        <v>126</v>
      </c>
      <c r="K16" s="109" t="s">
        <v>141</v>
      </c>
      <c r="L16" s="108">
        <v>-1000000</v>
      </c>
      <c r="M16" s="109" t="s">
        <v>132</v>
      </c>
      <c r="N16" s="108">
        <v>-1000000</v>
      </c>
      <c r="O16" s="109" t="s">
        <v>132</v>
      </c>
      <c r="P16" s="108">
        <v>0.92110000000000003</v>
      </c>
      <c r="Q16" s="108">
        <v>0</v>
      </c>
      <c r="R16" s="16">
        <f>AVERAGE('FX Hist ECB'!K2:K31)</f>
        <v>0.69473047720674841</v>
      </c>
      <c r="S16" s="16">
        <f t="shared" si="3"/>
        <v>0.69473047720674841</v>
      </c>
      <c r="T16" s="16">
        <v>0</v>
      </c>
      <c r="U16" s="16">
        <v>0</v>
      </c>
      <c r="V16" s="111">
        <v>0</v>
      </c>
      <c r="W16" s="16">
        <v>0</v>
      </c>
      <c r="X16" s="16">
        <f>(R16-P16)*N16</f>
        <v>226369.52279325161</v>
      </c>
      <c r="Y16" s="16">
        <f>X16*'FX Hist ECB'!$O$35</f>
        <v>1758455.0614101696</v>
      </c>
      <c r="AA16" s="108">
        <v>0</v>
      </c>
      <c r="AB16" s="108">
        <v>0</v>
      </c>
      <c r="AC16" s="109" t="s">
        <v>129</v>
      </c>
      <c r="AF16" s="109" t="s">
        <v>130</v>
      </c>
      <c r="AG16" s="109" t="s">
        <v>130</v>
      </c>
      <c r="AH16" s="109" t="s">
        <v>131</v>
      </c>
      <c r="AI16" s="109" t="s">
        <v>128</v>
      </c>
      <c r="AJ16" s="109" t="s">
        <v>133</v>
      </c>
      <c r="AK16" s="109" t="s">
        <v>129</v>
      </c>
      <c r="AL16" s="109" t="s">
        <v>129</v>
      </c>
      <c r="AM16" s="109" t="s">
        <v>129</v>
      </c>
      <c r="AN16" s="109" t="s">
        <v>129</v>
      </c>
      <c r="AO16" s="109" t="s">
        <v>129</v>
      </c>
      <c r="AP16" s="109" t="s">
        <v>129</v>
      </c>
      <c r="AQ16" s="90">
        <v>40695</v>
      </c>
      <c r="AR16" s="90">
        <v>40724</v>
      </c>
      <c r="AS16" s="109" t="s">
        <v>134</v>
      </c>
      <c r="AT16" s="108">
        <v>1</v>
      </c>
      <c r="AU16" s="109" t="s">
        <v>129</v>
      </c>
      <c r="AW16" s="90"/>
      <c r="AX16" s="109" t="s">
        <v>129</v>
      </c>
      <c r="AY16" s="109" t="s">
        <v>129</v>
      </c>
      <c r="AZ16" s="109" t="s">
        <v>135</v>
      </c>
      <c r="BA16" s="109" t="s">
        <v>136</v>
      </c>
      <c r="BB16" s="108">
        <v>0</v>
      </c>
      <c r="BC16" s="108">
        <v>0</v>
      </c>
      <c r="BD16" s="109" t="s">
        <v>128</v>
      </c>
      <c r="BE16" s="108">
        <v>0</v>
      </c>
      <c r="BF16" s="108">
        <v>0</v>
      </c>
      <c r="BG16" s="109" t="s">
        <v>128</v>
      </c>
      <c r="BH16" s="108">
        <v>0</v>
      </c>
      <c r="BI16" s="108">
        <v>0</v>
      </c>
      <c r="BJ16" s="109" t="s">
        <v>128</v>
      </c>
      <c r="BK16" s="108">
        <v>0</v>
      </c>
      <c r="BL16" s="108">
        <v>0</v>
      </c>
      <c r="BM16" s="109" t="s">
        <v>128</v>
      </c>
      <c r="BP16" s="109" t="s">
        <v>137</v>
      </c>
      <c r="BQ16" s="109" t="s">
        <v>129</v>
      </c>
      <c r="BR16" s="109" t="s">
        <v>129</v>
      </c>
      <c r="BU16" s="109" t="s">
        <v>132</v>
      </c>
      <c r="BV16" s="109" t="s">
        <v>128</v>
      </c>
      <c r="BW16" s="109" t="s">
        <v>129</v>
      </c>
      <c r="BX16" s="109" t="s">
        <v>129</v>
      </c>
      <c r="BY16" s="109" t="s">
        <v>156</v>
      </c>
      <c r="BZ16" s="109" t="s">
        <v>139</v>
      </c>
      <c r="CA16" s="109" t="s">
        <v>129</v>
      </c>
      <c r="CB16" s="109" t="s">
        <v>129</v>
      </c>
      <c r="CC16" s="109" t="s">
        <v>129</v>
      </c>
      <c r="CD16" s="109" t="s">
        <v>129</v>
      </c>
      <c r="CE16" s="109" t="s">
        <v>129</v>
      </c>
      <c r="CF16" s="109" t="s">
        <v>129</v>
      </c>
      <c r="CG16" s="108">
        <v>0</v>
      </c>
      <c r="CH16" s="108">
        <v>0</v>
      </c>
      <c r="CI16" s="108">
        <v>0</v>
      </c>
      <c r="CJ16" s="90"/>
      <c r="CK16" s="90"/>
      <c r="CL16" s="109" t="s">
        <v>129</v>
      </c>
      <c r="CM16" s="4"/>
      <c r="CO16" s="109" t="s">
        <v>129</v>
      </c>
      <c r="CR16" s="109" t="s">
        <v>129</v>
      </c>
      <c r="CU16" s="109" t="s">
        <v>129</v>
      </c>
      <c r="CX16" s="109" t="s">
        <v>129</v>
      </c>
      <c r="CY16" s="109" t="s">
        <v>129</v>
      </c>
      <c r="CZ16" s="109" t="s">
        <v>129</v>
      </c>
      <c r="DA16" s="109" t="s">
        <v>129</v>
      </c>
      <c r="DB16" s="109" t="s">
        <v>129</v>
      </c>
      <c r="DC16" s="109" t="s">
        <v>129</v>
      </c>
      <c r="DD16" s="90"/>
      <c r="DE16" s="109" t="s">
        <v>129</v>
      </c>
      <c r="DF16" s="109" t="s">
        <v>129</v>
      </c>
      <c r="DG16" s="109" t="s">
        <v>129</v>
      </c>
      <c r="DH16" s="109" t="s">
        <v>129</v>
      </c>
      <c r="DI16" s="109" t="s">
        <v>129</v>
      </c>
      <c r="DJ16" s="109" t="s">
        <v>129</v>
      </c>
      <c r="DK16" s="109" t="s">
        <v>129</v>
      </c>
      <c r="DL16" s="108">
        <v>0</v>
      </c>
      <c r="DM16" s="109" t="s">
        <v>129</v>
      </c>
      <c r="DN16" s="109" t="s">
        <v>140</v>
      </c>
      <c r="DO16" s="109" t="s">
        <v>129</v>
      </c>
      <c r="DP16" s="109" t="s">
        <v>129</v>
      </c>
      <c r="DQ16" s="109" t="s">
        <v>129</v>
      </c>
      <c r="DR16" s="109" t="s">
        <v>129</v>
      </c>
      <c r="DS16" s="109" t="s">
        <v>128</v>
      </c>
      <c r="DT16" s="109" t="s">
        <v>129</v>
      </c>
      <c r="DU16" s="109" t="s">
        <v>129</v>
      </c>
      <c r="DV16" s="109" t="s">
        <v>129</v>
      </c>
      <c r="DW16" s="109" t="s">
        <v>129</v>
      </c>
      <c r="DX16" s="109" t="s">
        <v>129</v>
      </c>
      <c r="DY16" s="109" t="s">
        <v>129</v>
      </c>
      <c r="DZ16" s="109" t="s">
        <v>129</v>
      </c>
      <c r="EA16" s="109" t="s">
        <v>129</v>
      </c>
    </row>
    <row r="17" spans="2:131" x14ac:dyDescent="0.25">
      <c r="B17" s="108">
        <v>151</v>
      </c>
      <c r="C17" s="90">
        <v>40544</v>
      </c>
      <c r="D17" s="4">
        <v>0</v>
      </c>
      <c r="E17" s="109" t="s">
        <v>25</v>
      </c>
      <c r="F17" s="109" t="s">
        <v>122</v>
      </c>
      <c r="G17" s="109" t="s">
        <v>123</v>
      </c>
      <c r="H17" s="109" t="s">
        <v>157</v>
      </c>
      <c r="I17" s="109" t="s">
        <v>125</v>
      </c>
      <c r="J17" s="109" t="s">
        <v>126</v>
      </c>
      <c r="K17" s="109" t="s">
        <v>127</v>
      </c>
      <c r="L17" s="108">
        <v>1000000</v>
      </c>
      <c r="M17" s="109" t="s">
        <v>132</v>
      </c>
      <c r="N17" s="108">
        <v>1000000</v>
      </c>
      <c r="O17" s="109" t="s">
        <v>132</v>
      </c>
      <c r="P17" s="108">
        <v>0.87229999999999996</v>
      </c>
      <c r="Q17" s="108">
        <v>0.73083573815729796</v>
      </c>
      <c r="R17" s="16">
        <f>AVERAGE('FX ECB'!K2:K93)</f>
        <v>0.73083573815782965</v>
      </c>
      <c r="S17" s="16">
        <f>R17</f>
        <v>0.73083573815782965</v>
      </c>
      <c r="T17" s="16">
        <f>(S17-P17)*N17</f>
        <v>-141464.26184217032</v>
      </c>
      <c r="U17" s="16">
        <v>-141464.26184217032</v>
      </c>
      <c r="V17" s="111">
        <f>T17</f>
        <v>-141464.26184217032</v>
      </c>
      <c r="W17" s="16">
        <f>T17*'FX ECB'!$F$96</f>
        <v>-1098352.040749196</v>
      </c>
      <c r="X17" s="16"/>
      <c r="Y17" s="16"/>
      <c r="AA17" s="108">
        <v>-141464.26184270199</v>
      </c>
      <c r="AB17" s="108">
        <v>-141464.26184270199</v>
      </c>
      <c r="AC17" s="109" t="s">
        <v>145</v>
      </c>
      <c r="AF17" s="109" t="s">
        <v>130</v>
      </c>
      <c r="AG17" s="109" t="s">
        <v>130</v>
      </c>
      <c r="AH17" s="109" t="s">
        <v>131</v>
      </c>
      <c r="AI17" s="109" t="s">
        <v>128</v>
      </c>
      <c r="AJ17" s="109" t="s">
        <v>133</v>
      </c>
      <c r="AK17" s="109" t="s">
        <v>129</v>
      </c>
      <c r="AL17" s="109" t="s">
        <v>129</v>
      </c>
      <c r="AM17" s="109" t="s">
        <v>129</v>
      </c>
      <c r="AN17" s="109" t="s">
        <v>129</v>
      </c>
      <c r="AO17" s="109" t="s">
        <v>129</v>
      </c>
      <c r="AP17" s="109" t="s">
        <v>129</v>
      </c>
      <c r="AQ17" s="90">
        <v>40817</v>
      </c>
      <c r="AR17" s="90">
        <v>40908</v>
      </c>
      <c r="AS17" s="109" t="s">
        <v>134</v>
      </c>
      <c r="AT17" s="108">
        <v>1</v>
      </c>
      <c r="AU17" s="109" t="s">
        <v>129</v>
      </c>
      <c r="AW17" s="90"/>
      <c r="AX17" s="109" t="s">
        <v>129</v>
      </c>
      <c r="AY17" s="109" t="s">
        <v>129</v>
      </c>
      <c r="AZ17" s="109" t="s">
        <v>135</v>
      </c>
      <c r="BA17" s="109" t="s">
        <v>136</v>
      </c>
      <c r="BB17" s="108">
        <v>0</v>
      </c>
      <c r="BC17" s="108">
        <v>0</v>
      </c>
      <c r="BD17" s="109" t="s">
        <v>128</v>
      </c>
      <c r="BE17" s="108">
        <v>0</v>
      </c>
      <c r="BF17" s="108">
        <v>0</v>
      </c>
      <c r="BG17" s="109" t="s">
        <v>128</v>
      </c>
      <c r="BH17" s="108">
        <v>0</v>
      </c>
      <c r="BI17" s="108">
        <v>0</v>
      </c>
      <c r="BJ17" s="109" t="s">
        <v>128</v>
      </c>
      <c r="BK17" s="108">
        <v>0</v>
      </c>
      <c r="BL17" s="108">
        <v>0</v>
      </c>
      <c r="BM17" s="109" t="s">
        <v>128</v>
      </c>
      <c r="BP17" s="109" t="s">
        <v>137</v>
      </c>
      <c r="BQ17" s="109" t="s">
        <v>129</v>
      </c>
      <c r="BR17" s="109" t="s">
        <v>129</v>
      </c>
      <c r="BU17" s="109" t="s">
        <v>132</v>
      </c>
      <c r="BV17" s="109" t="s">
        <v>128</v>
      </c>
      <c r="BW17" s="109" t="s">
        <v>129</v>
      </c>
      <c r="BX17" s="109" t="s">
        <v>129</v>
      </c>
      <c r="BY17" s="109" t="s">
        <v>158</v>
      </c>
      <c r="BZ17" s="109" t="s">
        <v>139</v>
      </c>
      <c r="CA17" s="109" t="s">
        <v>129</v>
      </c>
      <c r="CB17" s="109" t="s">
        <v>129</v>
      </c>
      <c r="CC17" s="109" t="s">
        <v>129</v>
      </c>
      <c r="CD17" s="109" t="s">
        <v>129</v>
      </c>
      <c r="CE17" s="109" t="s">
        <v>129</v>
      </c>
      <c r="CF17" s="109" t="s">
        <v>129</v>
      </c>
      <c r="CG17" s="108">
        <v>0</v>
      </c>
      <c r="CH17" s="108">
        <v>0</v>
      </c>
      <c r="CI17" s="108">
        <v>0</v>
      </c>
      <c r="CJ17" s="90"/>
      <c r="CK17" s="90"/>
      <c r="CL17" s="109" t="s">
        <v>129</v>
      </c>
      <c r="CM17" s="4"/>
      <c r="CO17" s="109" t="s">
        <v>129</v>
      </c>
      <c r="CR17" s="109" t="s">
        <v>129</v>
      </c>
      <c r="CU17" s="109" t="s">
        <v>129</v>
      </c>
      <c r="CX17" s="109" t="s">
        <v>129</v>
      </c>
      <c r="CY17" s="109" t="s">
        <v>129</v>
      </c>
      <c r="CZ17" s="109" t="s">
        <v>129</v>
      </c>
      <c r="DA17" s="109" t="s">
        <v>129</v>
      </c>
      <c r="DB17" s="109" t="s">
        <v>129</v>
      </c>
      <c r="DC17" s="109" t="s">
        <v>129</v>
      </c>
      <c r="DD17" s="90"/>
      <c r="DE17" s="109" t="s">
        <v>129</v>
      </c>
      <c r="DF17" s="109" t="s">
        <v>129</v>
      </c>
      <c r="DG17" s="109" t="s">
        <v>129</v>
      </c>
      <c r="DH17" s="109" t="s">
        <v>129</v>
      </c>
      <c r="DI17" s="109" t="s">
        <v>129</v>
      </c>
      <c r="DJ17" s="109" t="s">
        <v>129</v>
      </c>
      <c r="DK17" s="109" t="s">
        <v>129</v>
      </c>
      <c r="DL17" s="108">
        <v>0</v>
      </c>
      <c r="DM17" s="109" t="s">
        <v>129</v>
      </c>
      <c r="DN17" s="109" t="s">
        <v>140</v>
      </c>
      <c r="DO17" s="109" t="s">
        <v>129</v>
      </c>
      <c r="DP17" s="109" t="s">
        <v>129</v>
      </c>
      <c r="DQ17" s="109" t="s">
        <v>129</v>
      </c>
      <c r="DR17" s="109" t="s">
        <v>129</v>
      </c>
      <c r="DS17" s="109" t="s">
        <v>128</v>
      </c>
      <c r="DT17" s="109" t="s">
        <v>129</v>
      </c>
      <c r="DU17" s="109" t="s">
        <v>129</v>
      </c>
      <c r="DV17" s="109" t="s">
        <v>129</v>
      </c>
      <c r="DW17" s="109" t="s">
        <v>129</v>
      </c>
      <c r="DX17" s="109" t="s">
        <v>129</v>
      </c>
      <c r="DY17" s="109" t="s">
        <v>129</v>
      </c>
      <c r="DZ17" s="109" t="s">
        <v>129</v>
      </c>
      <c r="EA17" s="109" t="s">
        <v>129</v>
      </c>
    </row>
    <row r="18" spans="2:131" x14ac:dyDescent="0.25">
      <c r="B18" s="108">
        <v>153</v>
      </c>
      <c r="C18" s="90">
        <v>40544</v>
      </c>
      <c r="D18" s="4">
        <v>0</v>
      </c>
      <c r="E18" s="109" t="s">
        <v>25</v>
      </c>
      <c r="F18" s="109" t="s">
        <v>122</v>
      </c>
      <c r="G18" s="109" t="s">
        <v>123</v>
      </c>
      <c r="H18" s="109" t="s">
        <v>157</v>
      </c>
      <c r="I18" s="109" t="s">
        <v>125</v>
      </c>
      <c r="J18" s="109" t="s">
        <v>126</v>
      </c>
      <c r="K18" s="109" t="s">
        <v>141</v>
      </c>
      <c r="L18" s="108">
        <v>-1000000</v>
      </c>
      <c r="M18" s="109" t="s">
        <v>132</v>
      </c>
      <c r="N18" s="108">
        <v>-1000000</v>
      </c>
      <c r="O18" s="109" t="s">
        <v>132</v>
      </c>
      <c r="P18" s="108">
        <v>0.98209999999999997</v>
      </c>
      <c r="Q18" s="108">
        <v>0.73083573815729796</v>
      </c>
      <c r="R18" s="16">
        <f>AVERAGE('FX ECB'!K2:K93)</f>
        <v>0.73083573815782965</v>
      </c>
      <c r="S18" s="16">
        <f t="shared" ref="S18:S19" si="5">R18</f>
        <v>0.73083573815782965</v>
      </c>
      <c r="T18" s="16">
        <f t="shared" ref="T18:T19" si="6">(S18-P18)*N18</f>
        <v>251264.26184217032</v>
      </c>
      <c r="U18" s="16">
        <v>251264.26184217032</v>
      </c>
      <c r="V18" s="111">
        <f t="shared" ref="V18:V19" si="7">T18</f>
        <v>251264.26184217032</v>
      </c>
      <c r="W18" s="16">
        <f>T18*'FX ECB'!$F$96</f>
        <v>1950857.4898555744</v>
      </c>
      <c r="X18" s="16"/>
      <c r="Y18" s="16"/>
      <c r="AA18" s="108">
        <v>251264.26184270199</v>
      </c>
      <c r="AB18" s="108">
        <v>251264.26184270199</v>
      </c>
      <c r="AC18" s="109" t="s">
        <v>145</v>
      </c>
      <c r="AF18" s="109" t="s">
        <v>130</v>
      </c>
      <c r="AG18" s="109" t="s">
        <v>130</v>
      </c>
      <c r="AH18" s="109" t="s">
        <v>131</v>
      </c>
      <c r="AI18" s="109" t="s">
        <v>128</v>
      </c>
      <c r="AJ18" s="109" t="s">
        <v>133</v>
      </c>
      <c r="AK18" s="109" t="s">
        <v>129</v>
      </c>
      <c r="AL18" s="109" t="s">
        <v>129</v>
      </c>
      <c r="AM18" s="109" t="s">
        <v>129</v>
      </c>
      <c r="AN18" s="109" t="s">
        <v>129</v>
      </c>
      <c r="AO18" s="109" t="s">
        <v>129</v>
      </c>
      <c r="AP18" s="109" t="s">
        <v>129</v>
      </c>
      <c r="AQ18" s="90">
        <v>40817</v>
      </c>
      <c r="AR18" s="90">
        <v>40908</v>
      </c>
      <c r="AS18" s="109" t="s">
        <v>134</v>
      </c>
      <c r="AT18" s="108">
        <v>1</v>
      </c>
      <c r="AU18" s="109" t="s">
        <v>129</v>
      </c>
      <c r="AW18" s="90"/>
      <c r="AX18" s="109" t="s">
        <v>129</v>
      </c>
      <c r="AY18" s="109" t="s">
        <v>129</v>
      </c>
      <c r="AZ18" s="109" t="s">
        <v>135</v>
      </c>
      <c r="BA18" s="109" t="s">
        <v>136</v>
      </c>
      <c r="BB18" s="108">
        <v>0</v>
      </c>
      <c r="BC18" s="108">
        <v>0</v>
      </c>
      <c r="BD18" s="109" t="s">
        <v>128</v>
      </c>
      <c r="BE18" s="108">
        <v>0</v>
      </c>
      <c r="BF18" s="108">
        <v>0</v>
      </c>
      <c r="BG18" s="109" t="s">
        <v>128</v>
      </c>
      <c r="BH18" s="108">
        <v>0</v>
      </c>
      <c r="BI18" s="108">
        <v>0</v>
      </c>
      <c r="BJ18" s="109" t="s">
        <v>128</v>
      </c>
      <c r="BK18" s="108">
        <v>0</v>
      </c>
      <c r="BL18" s="108">
        <v>0</v>
      </c>
      <c r="BM18" s="109" t="s">
        <v>128</v>
      </c>
      <c r="BP18" s="109" t="s">
        <v>137</v>
      </c>
      <c r="BQ18" s="109" t="s">
        <v>129</v>
      </c>
      <c r="BR18" s="109" t="s">
        <v>129</v>
      </c>
      <c r="BU18" s="109" t="s">
        <v>132</v>
      </c>
      <c r="BV18" s="109" t="s">
        <v>128</v>
      </c>
      <c r="BW18" s="109" t="s">
        <v>129</v>
      </c>
      <c r="BX18" s="109" t="s">
        <v>129</v>
      </c>
      <c r="BY18" s="109" t="s">
        <v>159</v>
      </c>
      <c r="BZ18" s="109" t="s">
        <v>139</v>
      </c>
      <c r="CA18" s="109" t="s">
        <v>129</v>
      </c>
      <c r="CB18" s="109" t="s">
        <v>129</v>
      </c>
      <c r="CC18" s="109" t="s">
        <v>129</v>
      </c>
      <c r="CD18" s="109" t="s">
        <v>129</v>
      </c>
      <c r="CE18" s="109" t="s">
        <v>129</v>
      </c>
      <c r="CF18" s="109" t="s">
        <v>129</v>
      </c>
      <c r="CG18" s="108">
        <v>0</v>
      </c>
      <c r="CH18" s="108">
        <v>0</v>
      </c>
      <c r="CI18" s="108">
        <v>0</v>
      </c>
      <c r="CJ18" s="90"/>
      <c r="CK18" s="90"/>
      <c r="CL18" s="109" t="s">
        <v>129</v>
      </c>
      <c r="CM18" s="4"/>
      <c r="CO18" s="109" t="s">
        <v>129</v>
      </c>
      <c r="CR18" s="109" t="s">
        <v>129</v>
      </c>
      <c r="CU18" s="109" t="s">
        <v>129</v>
      </c>
      <c r="CX18" s="109" t="s">
        <v>129</v>
      </c>
      <c r="CY18" s="109" t="s">
        <v>129</v>
      </c>
      <c r="CZ18" s="109" t="s">
        <v>129</v>
      </c>
      <c r="DA18" s="109" t="s">
        <v>129</v>
      </c>
      <c r="DB18" s="109" t="s">
        <v>129</v>
      </c>
      <c r="DC18" s="109" t="s">
        <v>129</v>
      </c>
      <c r="DD18" s="90"/>
      <c r="DE18" s="109" t="s">
        <v>129</v>
      </c>
      <c r="DF18" s="109" t="s">
        <v>129</v>
      </c>
      <c r="DG18" s="109" t="s">
        <v>129</v>
      </c>
      <c r="DH18" s="109" t="s">
        <v>129</v>
      </c>
      <c r="DI18" s="109" t="s">
        <v>129</v>
      </c>
      <c r="DJ18" s="109" t="s">
        <v>129</v>
      </c>
      <c r="DK18" s="109" t="s">
        <v>129</v>
      </c>
      <c r="DL18" s="108">
        <v>0</v>
      </c>
      <c r="DM18" s="109" t="s">
        <v>129</v>
      </c>
      <c r="DN18" s="109" t="s">
        <v>140</v>
      </c>
      <c r="DO18" s="109" t="s">
        <v>129</v>
      </c>
      <c r="DP18" s="109" t="s">
        <v>129</v>
      </c>
      <c r="DQ18" s="109" t="s">
        <v>129</v>
      </c>
      <c r="DR18" s="109" t="s">
        <v>129</v>
      </c>
      <c r="DS18" s="109" t="s">
        <v>128</v>
      </c>
      <c r="DT18" s="109" t="s">
        <v>129</v>
      </c>
      <c r="DU18" s="109" t="s">
        <v>129</v>
      </c>
      <c r="DV18" s="109" t="s">
        <v>129</v>
      </c>
      <c r="DW18" s="109" t="s">
        <v>129</v>
      </c>
      <c r="DX18" s="109" t="s">
        <v>129</v>
      </c>
      <c r="DY18" s="109" t="s">
        <v>129</v>
      </c>
      <c r="DZ18" s="109" t="s">
        <v>129</v>
      </c>
      <c r="EA18" s="109" t="s">
        <v>129</v>
      </c>
    </row>
    <row r="19" spans="2:131" x14ac:dyDescent="0.25">
      <c r="B19" s="108">
        <v>155</v>
      </c>
      <c r="C19" s="90">
        <v>40544</v>
      </c>
      <c r="D19" s="4">
        <v>0</v>
      </c>
      <c r="E19" s="109" t="s">
        <v>25</v>
      </c>
      <c r="F19" s="109" t="s">
        <v>122</v>
      </c>
      <c r="G19" s="109" t="s">
        <v>123</v>
      </c>
      <c r="H19" s="109" t="s">
        <v>157</v>
      </c>
      <c r="I19" s="109" t="s">
        <v>125</v>
      </c>
      <c r="J19" s="109" t="s">
        <v>126</v>
      </c>
      <c r="K19" s="109" t="s">
        <v>141</v>
      </c>
      <c r="L19" s="108">
        <v>-1000000</v>
      </c>
      <c r="M19" s="109" t="s">
        <v>132</v>
      </c>
      <c r="N19" s="108">
        <v>-1000000</v>
      </c>
      <c r="O19" s="109" t="s">
        <v>132</v>
      </c>
      <c r="P19" s="108">
        <v>0.92110000000000003</v>
      </c>
      <c r="Q19" s="108">
        <v>0.73083573815729796</v>
      </c>
      <c r="R19" s="16">
        <f>AVERAGE('FX ECB'!K2:K93)</f>
        <v>0.73083573815782965</v>
      </c>
      <c r="S19" s="16">
        <f t="shared" si="5"/>
        <v>0.73083573815782965</v>
      </c>
      <c r="T19" s="16">
        <f t="shared" si="6"/>
        <v>190264.26184217038</v>
      </c>
      <c r="U19" s="16">
        <v>190264.26184217038</v>
      </c>
      <c r="V19" s="16">
        <f t="shared" si="7"/>
        <v>190264.26184217038</v>
      </c>
      <c r="W19" s="16">
        <f>T19*'FX ECB'!$F$96</f>
        <v>1477243.3514631423</v>
      </c>
      <c r="X19" s="16"/>
      <c r="Y19" s="16"/>
      <c r="AA19" s="108">
        <v>190264.26184270199</v>
      </c>
      <c r="AB19" s="108">
        <v>190264.26184270199</v>
      </c>
      <c r="AC19" s="109" t="s">
        <v>145</v>
      </c>
      <c r="AF19" s="109" t="s">
        <v>130</v>
      </c>
      <c r="AG19" s="109" t="s">
        <v>130</v>
      </c>
      <c r="AH19" s="109" t="s">
        <v>131</v>
      </c>
      <c r="AI19" s="109" t="s">
        <v>128</v>
      </c>
      <c r="AJ19" s="109" t="s">
        <v>133</v>
      </c>
      <c r="AK19" s="109" t="s">
        <v>129</v>
      </c>
      <c r="AL19" s="109" t="s">
        <v>129</v>
      </c>
      <c r="AM19" s="109" t="s">
        <v>129</v>
      </c>
      <c r="AN19" s="109" t="s">
        <v>129</v>
      </c>
      <c r="AO19" s="109" t="s">
        <v>129</v>
      </c>
      <c r="AP19" s="109" t="s">
        <v>129</v>
      </c>
      <c r="AQ19" s="90">
        <v>40817</v>
      </c>
      <c r="AR19" s="90">
        <v>40908</v>
      </c>
      <c r="AS19" s="109" t="s">
        <v>134</v>
      </c>
      <c r="AT19" s="108">
        <v>1</v>
      </c>
      <c r="AU19" s="109" t="s">
        <v>129</v>
      </c>
      <c r="AW19" s="90"/>
      <c r="AX19" s="109" t="s">
        <v>129</v>
      </c>
      <c r="AY19" s="109" t="s">
        <v>129</v>
      </c>
      <c r="AZ19" s="109" t="s">
        <v>135</v>
      </c>
      <c r="BA19" s="109" t="s">
        <v>136</v>
      </c>
      <c r="BB19" s="108">
        <v>0</v>
      </c>
      <c r="BC19" s="108">
        <v>0</v>
      </c>
      <c r="BD19" s="109" t="s">
        <v>128</v>
      </c>
      <c r="BE19" s="108">
        <v>0</v>
      </c>
      <c r="BF19" s="108">
        <v>0</v>
      </c>
      <c r="BG19" s="109" t="s">
        <v>128</v>
      </c>
      <c r="BH19" s="108">
        <v>0</v>
      </c>
      <c r="BI19" s="108">
        <v>0</v>
      </c>
      <c r="BJ19" s="109" t="s">
        <v>128</v>
      </c>
      <c r="BK19" s="108">
        <v>0</v>
      </c>
      <c r="BL19" s="108">
        <v>0</v>
      </c>
      <c r="BM19" s="109" t="s">
        <v>128</v>
      </c>
      <c r="BP19" s="109" t="s">
        <v>137</v>
      </c>
      <c r="BQ19" s="109" t="s">
        <v>129</v>
      </c>
      <c r="BR19" s="109" t="s">
        <v>129</v>
      </c>
      <c r="BU19" s="109" t="s">
        <v>132</v>
      </c>
      <c r="BV19" s="109" t="s">
        <v>128</v>
      </c>
      <c r="BW19" s="109" t="s">
        <v>129</v>
      </c>
      <c r="BX19" s="109" t="s">
        <v>129</v>
      </c>
      <c r="BY19" s="109" t="s">
        <v>160</v>
      </c>
      <c r="BZ19" s="109" t="s">
        <v>139</v>
      </c>
      <c r="CA19" s="109" t="s">
        <v>129</v>
      </c>
      <c r="CB19" s="109" t="s">
        <v>129</v>
      </c>
      <c r="CC19" s="109" t="s">
        <v>129</v>
      </c>
      <c r="CD19" s="109" t="s">
        <v>129</v>
      </c>
      <c r="CE19" s="109" t="s">
        <v>129</v>
      </c>
      <c r="CF19" s="109" t="s">
        <v>129</v>
      </c>
      <c r="CG19" s="108">
        <v>0</v>
      </c>
      <c r="CH19" s="108">
        <v>0</v>
      </c>
      <c r="CI19" s="108">
        <v>0</v>
      </c>
      <c r="CJ19" s="90"/>
      <c r="CK19" s="90"/>
      <c r="CL19" s="109" t="s">
        <v>129</v>
      </c>
      <c r="CM19" s="4"/>
      <c r="CO19" s="109" t="s">
        <v>129</v>
      </c>
      <c r="CR19" s="109" t="s">
        <v>129</v>
      </c>
      <c r="CU19" s="109" t="s">
        <v>129</v>
      </c>
      <c r="CX19" s="109" t="s">
        <v>129</v>
      </c>
      <c r="CY19" s="109" t="s">
        <v>129</v>
      </c>
      <c r="CZ19" s="109" t="s">
        <v>129</v>
      </c>
      <c r="DA19" s="109" t="s">
        <v>129</v>
      </c>
      <c r="DB19" s="109" t="s">
        <v>129</v>
      </c>
      <c r="DC19" s="109" t="s">
        <v>129</v>
      </c>
      <c r="DD19" s="90"/>
      <c r="DE19" s="109" t="s">
        <v>129</v>
      </c>
      <c r="DF19" s="109" t="s">
        <v>129</v>
      </c>
      <c r="DG19" s="109" t="s">
        <v>129</v>
      </c>
      <c r="DH19" s="109" t="s">
        <v>129</v>
      </c>
      <c r="DI19" s="109" t="s">
        <v>129</v>
      </c>
      <c r="DJ19" s="109" t="s">
        <v>129</v>
      </c>
      <c r="DK19" s="109" t="s">
        <v>129</v>
      </c>
      <c r="DL19" s="108">
        <v>0</v>
      </c>
      <c r="DM19" s="109" t="s">
        <v>129</v>
      </c>
      <c r="DN19" s="109" t="s">
        <v>140</v>
      </c>
      <c r="DO19" s="109" t="s">
        <v>129</v>
      </c>
      <c r="DP19" s="109" t="s">
        <v>129</v>
      </c>
      <c r="DQ19" s="109" t="s">
        <v>129</v>
      </c>
      <c r="DR19" s="109" t="s">
        <v>129</v>
      </c>
      <c r="DS19" s="109" t="s">
        <v>128</v>
      </c>
      <c r="DT19" s="109" t="s">
        <v>129</v>
      </c>
      <c r="DU19" s="109" t="s">
        <v>129</v>
      </c>
      <c r="DV19" s="109" t="s">
        <v>129</v>
      </c>
      <c r="DW19" s="109" t="s">
        <v>129</v>
      </c>
      <c r="DX19" s="109" t="s">
        <v>129</v>
      </c>
      <c r="DY19" s="109" t="s">
        <v>129</v>
      </c>
      <c r="DZ19" s="109" t="s">
        <v>129</v>
      </c>
      <c r="EA19" s="109" t="s">
        <v>129</v>
      </c>
    </row>
    <row r="20" spans="2:131" x14ac:dyDescent="0.25">
      <c r="B20" s="108">
        <v>157</v>
      </c>
      <c r="C20" s="90">
        <v>40544</v>
      </c>
      <c r="D20" s="4">
        <v>0</v>
      </c>
      <c r="E20" s="109" t="s">
        <v>25</v>
      </c>
      <c r="F20" s="109" t="s">
        <v>122</v>
      </c>
      <c r="G20" s="109" t="s">
        <v>123</v>
      </c>
      <c r="H20" s="109" t="s">
        <v>161</v>
      </c>
      <c r="I20" s="109" t="s">
        <v>125</v>
      </c>
      <c r="J20" s="109" t="s">
        <v>126</v>
      </c>
      <c r="K20" s="109" t="s">
        <v>127</v>
      </c>
      <c r="L20" s="108">
        <v>1000000</v>
      </c>
      <c r="M20" s="109" t="s">
        <v>132</v>
      </c>
      <c r="N20" s="108">
        <v>1000000</v>
      </c>
      <c r="O20" s="109" t="s">
        <v>132</v>
      </c>
      <c r="P20" s="108">
        <v>0.87229999999999996</v>
      </c>
      <c r="Q20" s="108">
        <v>0.73356536220216695</v>
      </c>
      <c r="R20" s="16">
        <f>AVERAGE('FX ECB'!K94:K184)</f>
        <v>0.73356536220189505</v>
      </c>
      <c r="S20" s="16">
        <f>R20</f>
        <v>0.73356536220189505</v>
      </c>
      <c r="T20" s="16">
        <f>(S20-P20)*N20</f>
        <v>-138734.6377981049</v>
      </c>
      <c r="U20" s="16">
        <v>-138734.6377981049</v>
      </c>
      <c r="V20" s="16">
        <f>T20</f>
        <v>-138734.6377981049</v>
      </c>
      <c r="W20" s="16"/>
      <c r="X20" s="16"/>
      <c r="Y20" s="16"/>
      <c r="AA20" s="108">
        <v>-138734.63779783301</v>
      </c>
      <c r="AB20" s="108">
        <v>-138734.63779783301</v>
      </c>
      <c r="AC20" s="109" t="s">
        <v>145</v>
      </c>
      <c r="AF20" s="109" t="s">
        <v>130</v>
      </c>
      <c r="AG20" s="109" t="s">
        <v>130</v>
      </c>
      <c r="AH20" s="109" t="s">
        <v>131</v>
      </c>
      <c r="AI20" s="109" t="s">
        <v>128</v>
      </c>
      <c r="AJ20" s="109" t="s">
        <v>133</v>
      </c>
      <c r="AK20" s="109" t="s">
        <v>129</v>
      </c>
      <c r="AL20" s="109" t="s">
        <v>129</v>
      </c>
      <c r="AM20" s="109" t="s">
        <v>129</v>
      </c>
      <c r="AN20" s="109" t="s">
        <v>129</v>
      </c>
      <c r="AO20" s="109" t="s">
        <v>129</v>
      </c>
      <c r="AP20" s="109" t="s">
        <v>129</v>
      </c>
      <c r="AQ20" s="90">
        <v>40909</v>
      </c>
      <c r="AR20" s="90">
        <v>40999</v>
      </c>
      <c r="AS20" s="109" t="s">
        <v>134</v>
      </c>
      <c r="AT20" s="108">
        <v>1</v>
      </c>
      <c r="AU20" s="109" t="s">
        <v>129</v>
      </c>
      <c r="AW20" s="90"/>
      <c r="AX20" s="109" t="s">
        <v>129</v>
      </c>
      <c r="AY20" s="109" t="s">
        <v>129</v>
      </c>
      <c r="AZ20" s="109" t="s">
        <v>135</v>
      </c>
      <c r="BA20" s="109" t="s">
        <v>136</v>
      </c>
      <c r="BB20" s="108">
        <v>0</v>
      </c>
      <c r="BC20" s="108">
        <v>0</v>
      </c>
      <c r="BD20" s="109" t="s">
        <v>128</v>
      </c>
      <c r="BE20" s="108">
        <v>0</v>
      </c>
      <c r="BF20" s="108">
        <v>0</v>
      </c>
      <c r="BG20" s="109" t="s">
        <v>128</v>
      </c>
      <c r="BH20" s="108">
        <v>0</v>
      </c>
      <c r="BI20" s="108">
        <v>0</v>
      </c>
      <c r="BJ20" s="109" t="s">
        <v>128</v>
      </c>
      <c r="BK20" s="108">
        <v>0</v>
      </c>
      <c r="BL20" s="108">
        <v>0</v>
      </c>
      <c r="BM20" s="109" t="s">
        <v>128</v>
      </c>
      <c r="BP20" s="109" t="s">
        <v>137</v>
      </c>
      <c r="BQ20" s="109" t="s">
        <v>129</v>
      </c>
      <c r="BR20" s="109" t="s">
        <v>129</v>
      </c>
      <c r="BU20" s="109" t="s">
        <v>132</v>
      </c>
      <c r="BV20" s="109" t="s">
        <v>128</v>
      </c>
      <c r="BW20" s="109" t="s">
        <v>129</v>
      </c>
      <c r="BX20" s="109" t="s">
        <v>129</v>
      </c>
      <c r="BY20" s="109" t="s">
        <v>162</v>
      </c>
      <c r="BZ20" s="109" t="s">
        <v>139</v>
      </c>
      <c r="CA20" s="109" t="s">
        <v>129</v>
      </c>
      <c r="CB20" s="109" t="s">
        <v>129</v>
      </c>
      <c r="CC20" s="109" t="s">
        <v>129</v>
      </c>
      <c r="CD20" s="109" t="s">
        <v>129</v>
      </c>
      <c r="CE20" s="109" t="s">
        <v>129</v>
      </c>
      <c r="CF20" s="109" t="s">
        <v>129</v>
      </c>
      <c r="CG20" s="108">
        <v>0</v>
      </c>
      <c r="CH20" s="108">
        <v>0</v>
      </c>
      <c r="CI20" s="108">
        <v>0</v>
      </c>
      <c r="CJ20" s="90"/>
      <c r="CK20" s="90"/>
      <c r="CL20" s="109" t="s">
        <v>129</v>
      </c>
      <c r="CM20" s="4"/>
      <c r="CO20" s="109" t="s">
        <v>129</v>
      </c>
      <c r="CR20" s="109" t="s">
        <v>129</v>
      </c>
      <c r="CU20" s="109" t="s">
        <v>129</v>
      </c>
      <c r="CX20" s="109" t="s">
        <v>129</v>
      </c>
      <c r="CY20" s="109" t="s">
        <v>129</v>
      </c>
      <c r="CZ20" s="109" t="s">
        <v>129</v>
      </c>
      <c r="DA20" s="109" t="s">
        <v>129</v>
      </c>
      <c r="DB20" s="109" t="s">
        <v>129</v>
      </c>
      <c r="DC20" s="109" t="s">
        <v>129</v>
      </c>
      <c r="DD20" s="90"/>
      <c r="DE20" s="109" t="s">
        <v>129</v>
      </c>
      <c r="DF20" s="109" t="s">
        <v>129</v>
      </c>
      <c r="DG20" s="109" t="s">
        <v>129</v>
      </c>
      <c r="DH20" s="109" t="s">
        <v>129</v>
      </c>
      <c r="DI20" s="109" t="s">
        <v>129</v>
      </c>
      <c r="DJ20" s="109" t="s">
        <v>129</v>
      </c>
      <c r="DK20" s="109" t="s">
        <v>129</v>
      </c>
      <c r="DL20" s="108">
        <v>0</v>
      </c>
      <c r="DM20" s="109" t="s">
        <v>129</v>
      </c>
      <c r="DN20" s="109" t="s">
        <v>140</v>
      </c>
      <c r="DO20" s="109" t="s">
        <v>129</v>
      </c>
      <c r="DP20" s="109" t="s">
        <v>129</v>
      </c>
      <c r="DQ20" s="109" t="s">
        <v>129</v>
      </c>
      <c r="DR20" s="109" t="s">
        <v>129</v>
      </c>
      <c r="DS20" s="109" t="s">
        <v>128</v>
      </c>
      <c r="DT20" s="109" t="s">
        <v>129</v>
      </c>
      <c r="DU20" s="109" t="s">
        <v>129</v>
      </c>
      <c r="DV20" s="109" t="s">
        <v>129</v>
      </c>
      <c r="DW20" s="109" t="s">
        <v>129</v>
      </c>
      <c r="DX20" s="109" t="s">
        <v>129</v>
      </c>
      <c r="DY20" s="109" t="s">
        <v>129</v>
      </c>
      <c r="DZ20" s="109" t="s">
        <v>129</v>
      </c>
      <c r="EA20" s="109" t="s">
        <v>129</v>
      </c>
    </row>
    <row r="21" spans="2:131" x14ac:dyDescent="0.25">
      <c r="B21" s="108">
        <v>159</v>
      </c>
      <c r="C21" s="90">
        <v>40544</v>
      </c>
      <c r="D21" s="4">
        <v>0</v>
      </c>
      <c r="E21" s="109" t="s">
        <v>25</v>
      </c>
      <c r="F21" s="109" t="s">
        <v>122</v>
      </c>
      <c r="G21" s="109" t="s">
        <v>123</v>
      </c>
      <c r="H21" s="109" t="s">
        <v>161</v>
      </c>
      <c r="I21" s="109" t="s">
        <v>125</v>
      </c>
      <c r="J21" s="109" t="s">
        <v>126</v>
      </c>
      <c r="K21" s="109" t="s">
        <v>141</v>
      </c>
      <c r="L21" s="108">
        <v>-2000000</v>
      </c>
      <c r="M21" s="109" t="s">
        <v>132</v>
      </c>
      <c r="N21" s="108">
        <v>-2000000</v>
      </c>
      <c r="O21" s="109" t="s">
        <v>132</v>
      </c>
      <c r="P21" s="108">
        <v>0.98209999999999997</v>
      </c>
      <c r="Q21" s="108">
        <v>0.73356536220216695</v>
      </c>
      <c r="R21" s="16">
        <f>AVERAGE('FX ECB'!K94:K184)</f>
        <v>0.73356536220189505</v>
      </c>
      <c r="S21" s="16">
        <f>R21</f>
        <v>0.73356536220189505</v>
      </c>
      <c r="T21" s="16">
        <f t="shared" ref="T21:T22" si="8">(S21-P21)*N21</f>
        <v>497069.27559620986</v>
      </c>
      <c r="U21" s="16">
        <v>497069.27559620986</v>
      </c>
      <c r="V21" s="16">
        <f t="shared" ref="V21:V22" si="9">T21</f>
        <v>497069.27559620986</v>
      </c>
      <c r="W21" s="16"/>
      <c r="X21" s="16"/>
      <c r="Y21" s="16"/>
      <c r="AA21" s="108">
        <v>497069.27559566702</v>
      </c>
      <c r="AB21" s="108">
        <v>497069.27559566702</v>
      </c>
      <c r="AC21" s="109" t="s">
        <v>145</v>
      </c>
      <c r="AF21" s="109" t="s">
        <v>130</v>
      </c>
      <c r="AG21" s="109" t="s">
        <v>130</v>
      </c>
      <c r="AH21" s="109" t="s">
        <v>131</v>
      </c>
      <c r="AI21" s="109" t="s">
        <v>128</v>
      </c>
      <c r="AJ21" s="109" t="s">
        <v>133</v>
      </c>
      <c r="AK21" s="109" t="s">
        <v>129</v>
      </c>
      <c r="AL21" s="109" t="s">
        <v>129</v>
      </c>
      <c r="AM21" s="109" t="s">
        <v>129</v>
      </c>
      <c r="AN21" s="109" t="s">
        <v>129</v>
      </c>
      <c r="AO21" s="109" t="s">
        <v>129</v>
      </c>
      <c r="AP21" s="109" t="s">
        <v>129</v>
      </c>
      <c r="AQ21" s="90">
        <v>40909</v>
      </c>
      <c r="AR21" s="90">
        <v>40999</v>
      </c>
      <c r="AS21" s="109" t="s">
        <v>134</v>
      </c>
      <c r="AT21" s="108">
        <v>1</v>
      </c>
      <c r="AU21" s="109" t="s">
        <v>129</v>
      </c>
      <c r="AW21" s="90"/>
      <c r="AX21" s="109" t="s">
        <v>129</v>
      </c>
      <c r="AY21" s="109" t="s">
        <v>129</v>
      </c>
      <c r="AZ21" s="109" t="s">
        <v>135</v>
      </c>
      <c r="BA21" s="109" t="s">
        <v>136</v>
      </c>
      <c r="BB21" s="108">
        <v>0</v>
      </c>
      <c r="BC21" s="108">
        <v>0</v>
      </c>
      <c r="BD21" s="109" t="s">
        <v>128</v>
      </c>
      <c r="BE21" s="108">
        <v>0</v>
      </c>
      <c r="BF21" s="108">
        <v>0</v>
      </c>
      <c r="BG21" s="109" t="s">
        <v>128</v>
      </c>
      <c r="BH21" s="108">
        <v>0</v>
      </c>
      <c r="BI21" s="108">
        <v>0</v>
      </c>
      <c r="BJ21" s="109" t="s">
        <v>128</v>
      </c>
      <c r="BK21" s="108">
        <v>0</v>
      </c>
      <c r="BL21" s="108">
        <v>0</v>
      </c>
      <c r="BM21" s="109" t="s">
        <v>128</v>
      </c>
      <c r="BP21" s="109" t="s">
        <v>137</v>
      </c>
      <c r="BQ21" s="109" t="s">
        <v>129</v>
      </c>
      <c r="BR21" s="109" t="s">
        <v>129</v>
      </c>
      <c r="BU21" s="109" t="s">
        <v>132</v>
      </c>
      <c r="BV21" s="109" t="s">
        <v>128</v>
      </c>
      <c r="BW21" s="109" t="s">
        <v>129</v>
      </c>
      <c r="BX21" s="109" t="s">
        <v>129</v>
      </c>
      <c r="BY21" s="109" t="s">
        <v>163</v>
      </c>
      <c r="BZ21" s="109" t="s">
        <v>139</v>
      </c>
      <c r="CA21" s="109" t="s">
        <v>129</v>
      </c>
      <c r="CB21" s="109" t="s">
        <v>129</v>
      </c>
      <c r="CC21" s="109" t="s">
        <v>129</v>
      </c>
      <c r="CD21" s="109" t="s">
        <v>129</v>
      </c>
      <c r="CE21" s="109" t="s">
        <v>129</v>
      </c>
      <c r="CF21" s="109" t="s">
        <v>129</v>
      </c>
      <c r="CG21" s="108">
        <v>0</v>
      </c>
      <c r="CH21" s="108">
        <v>0</v>
      </c>
      <c r="CI21" s="108">
        <v>0</v>
      </c>
      <c r="CJ21" s="90"/>
      <c r="CK21" s="90"/>
      <c r="CL21" s="109" t="s">
        <v>129</v>
      </c>
      <c r="CM21" s="4"/>
      <c r="CO21" s="109" t="s">
        <v>129</v>
      </c>
      <c r="CR21" s="109" t="s">
        <v>129</v>
      </c>
      <c r="CU21" s="109" t="s">
        <v>129</v>
      </c>
      <c r="CX21" s="109" t="s">
        <v>129</v>
      </c>
      <c r="CY21" s="109" t="s">
        <v>129</v>
      </c>
      <c r="CZ21" s="109" t="s">
        <v>129</v>
      </c>
      <c r="DA21" s="109" t="s">
        <v>129</v>
      </c>
      <c r="DB21" s="109" t="s">
        <v>129</v>
      </c>
      <c r="DC21" s="109" t="s">
        <v>129</v>
      </c>
      <c r="DD21" s="90"/>
      <c r="DE21" s="109" t="s">
        <v>129</v>
      </c>
      <c r="DF21" s="109" t="s">
        <v>129</v>
      </c>
      <c r="DG21" s="109" t="s">
        <v>129</v>
      </c>
      <c r="DH21" s="109" t="s">
        <v>129</v>
      </c>
      <c r="DI21" s="109" t="s">
        <v>129</v>
      </c>
      <c r="DJ21" s="109" t="s">
        <v>129</v>
      </c>
      <c r="DK21" s="109" t="s">
        <v>129</v>
      </c>
      <c r="DL21" s="108">
        <v>0</v>
      </c>
      <c r="DM21" s="109" t="s">
        <v>129</v>
      </c>
      <c r="DN21" s="109" t="s">
        <v>140</v>
      </c>
      <c r="DO21" s="109" t="s">
        <v>129</v>
      </c>
      <c r="DP21" s="109" t="s">
        <v>129</v>
      </c>
      <c r="DQ21" s="109" t="s">
        <v>129</v>
      </c>
      <c r="DR21" s="109" t="s">
        <v>129</v>
      </c>
      <c r="DS21" s="109" t="s">
        <v>128</v>
      </c>
      <c r="DT21" s="109" t="s">
        <v>129</v>
      </c>
      <c r="DU21" s="109" t="s">
        <v>129</v>
      </c>
      <c r="DV21" s="109" t="s">
        <v>129</v>
      </c>
      <c r="DW21" s="109" t="s">
        <v>129</v>
      </c>
      <c r="DX21" s="109" t="s">
        <v>129</v>
      </c>
      <c r="DY21" s="109" t="s">
        <v>129</v>
      </c>
      <c r="DZ21" s="109" t="s">
        <v>129</v>
      </c>
      <c r="EA21" s="109" t="s">
        <v>129</v>
      </c>
    </row>
    <row r="22" spans="2:131" x14ac:dyDescent="0.25">
      <c r="B22" s="108">
        <v>161</v>
      </c>
      <c r="C22" s="90">
        <v>40544</v>
      </c>
      <c r="D22" s="4">
        <v>0</v>
      </c>
      <c r="E22" s="109" t="s">
        <v>25</v>
      </c>
      <c r="F22" s="109" t="s">
        <v>122</v>
      </c>
      <c r="G22" s="109" t="s">
        <v>123</v>
      </c>
      <c r="H22" s="109" t="s">
        <v>161</v>
      </c>
      <c r="I22" s="109" t="s">
        <v>125</v>
      </c>
      <c r="J22" s="109" t="s">
        <v>126</v>
      </c>
      <c r="K22" s="109" t="s">
        <v>127</v>
      </c>
      <c r="L22" s="108">
        <v>1000000</v>
      </c>
      <c r="M22" s="109" t="s">
        <v>132</v>
      </c>
      <c r="N22" s="108">
        <v>1000000</v>
      </c>
      <c r="O22" s="109" t="s">
        <v>132</v>
      </c>
      <c r="P22" s="108">
        <v>0.92110000000000003</v>
      </c>
      <c r="Q22" s="108">
        <v>0.73356536220216695</v>
      </c>
      <c r="R22" s="16">
        <f>AVERAGE('FX ECB'!K94:K184)</f>
        <v>0.73356536220189505</v>
      </c>
      <c r="S22" s="16">
        <f>R22</f>
        <v>0.73356536220189505</v>
      </c>
      <c r="T22" s="16">
        <f t="shared" si="8"/>
        <v>-187534.63779810499</v>
      </c>
      <c r="U22" s="16">
        <v>-187534.63779810499</v>
      </c>
      <c r="V22" s="111">
        <f t="shared" si="9"/>
        <v>-187534.63779810499</v>
      </c>
      <c r="W22" s="16"/>
      <c r="X22" s="16"/>
      <c r="Y22" s="16"/>
      <c r="AA22" s="108">
        <v>-187534.63779783301</v>
      </c>
      <c r="AB22" s="108">
        <v>-187534.63779783301</v>
      </c>
      <c r="AC22" s="109" t="s">
        <v>145</v>
      </c>
      <c r="AF22" s="109" t="s">
        <v>130</v>
      </c>
      <c r="AG22" s="109" t="s">
        <v>130</v>
      </c>
      <c r="AH22" s="109" t="s">
        <v>131</v>
      </c>
      <c r="AI22" s="109" t="s">
        <v>128</v>
      </c>
      <c r="AJ22" s="109" t="s">
        <v>133</v>
      </c>
      <c r="AK22" s="109" t="s">
        <v>129</v>
      </c>
      <c r="AL22" s="109" t="s">
        <v>129</v>
      </c>
      <c r="AM22" s="109" t="s">
        <v>129</v>
      </c>
      <c r="AN22" s="109" t="s">
        <v>129</v>
      </c>
      <c r="AO22" s="109" t="s">
        <v>129</v>
      </c>
      <c r="AP22" s="109" t="s">
        <v>129</v>
      </c>
      <c r="AQ22" s="90">
        <v>40909</v>
      </c>
      <c r="AR22" s="90">
        <v>40999</v>
      </c>
      <c r="AS22" s="109" t="s">
        <v>134</v>
      </c>
      <c r="AT22" s="108">
        <v>1</v>
      </c>
      <c r="AU22" s="109" t="s">
        <v>129</v>
      </c>
      <c r="AW22" s="90"/>
      <c r="AX22" s="109" t="s">
        <v>129</v>
      </c>
      <c r="AY22" s="109" t="s">
        <v>129</v>
      </c>
      <c r="AZ22" s="109" t="s">
        <v>135</v>
      </c>
      <c r="BA22" s="109" t="s">
        <v>136</v>
      </c>
      <c r="BB22" s="108">
        <v>0</v>
      </c>
      <c r="BC22" s="108">
        <v>0</v>
      </c>
      <c r="BD22" s="109" t="s">
        <v>128</v>
      </c>
      <c r="BE22" s="108">
        <v>0</v>
      </c>
      <c r="BF22" s="108">
        <v>0</v>
      </c>
      <c r="BG22" s="109" t="s">
        <v>128</v>
      </c>
      <c r="BH22" s="108">
        <v>0</v>
      </c>
      <c r="BI22" s="108">
        <v>0</v>
      </c>
      <c r="BJ22" s="109" t="s">
        <v>128</v>
      </c>
      <c r="BK22" s="108">
        <v>0</v>
      </c>
      <c r="BL22" s="108">
        <v>0</v>
      </c>
      <c r="BM22" s="109" t="s">
        <v>128</v>
      </c>
      <c r="BP22" s="109" t="s">
        <v>137</v>
      </c>
      <c r="BQ22" s="109" t="s">
        <v>129</v>
      </c>
      <c r="BR22" s="109" t="s">
        <v>129</v>
      </c>
      <c r="BU22" s="109" t="s">
        <v>132</v>
      </c>
      <c r="BV22" s="109" t="s">
        <v>128</v>
      </c>
      <c r="BW22" s="109" t="s">
        <v>129</v>
      </c>
      <c r="BX22" s="109" t="s">
        <v>129</v>
      </c>
      <c r="BY22" s="109" t="s">
        <v>164</v>
      </c>
      <c r="BZ22" s="109" t="s">
        <v>139</v>
      </c>
      <c r="CA22" s="109" t="s">
        <v>129</v>
      </c>
      <c r="CB22" s="109" t="s">
        <v>129</v>
      </c>
      <c r="CC22" s="109" t="s">
        <v>129</v>
      </c>
      <c r="CD22" s="109" t="s">
        <v>129</v>
      </c>
      <c r="CE22" s="109" t="s">
        <v>129</v>
      </c>
      <c r="CF22" s="109" t="s">
        <v>129</v>
      </c>
      <c r="CG22" s="108">
        <v>0</v>
      </c>
      <c r="CH22" s="108">
        <v>0</v>
      </c>
      <c r="CI22" s="108">
        <v>0</v>
      </c>
      <c r="CJ22" s="90"/>
      <c r="CK22" s="90"/>
      <c r="CL22" s="109" t="s">
        <v>129</v>
      </c>
      <c r="CM22" s="4"/>
      <c r="CO22" s="109" t="s">
        <v>129</v>
      </c>
      <c r="CR22" s="109" t="s">
        <v>129</v>
      </c>
      <c r="CU22" s="109" t="s">
        <v>129</v>
      </c>
      <c r="CX22" s="109" t="s">
        <v>129</v>
      </c>
      <c r="CY22" s="109" t="s">
        <v>129</v>
      </c>
      <c r="CZ22" s="109" t="s">
        <v>129</v>
      </c>
      <c r="DA22" s="109" t="s">
        <v>129</v>
      </c>
      <c r="DB22" s="109" t="s">
        <v>129</v>
      </c>
      <c r="DC22" s="109" t="s">
        <v>129</v>
      </c>
      <c r="DD22" s="90"/>
      <c r="DE22" s="109" t="s">
        <v>129</v>
      </c>
      <c r="DF22" s="109" t="s">
        <v>129</v>
      </c>
      <c r="DG22" s="109" t="s">
        <v>129</v>
      </c>
      <c r="DH22" s="109" t="s">
        <v>129</v>
      </c>
      <c r="DI22" s="109" t="s">
        <v>129</v>
      </c>
      <c r="DJ22" s="109" t="s">
        <v>129</v>
      </c>
      <c r="DK22" s="109" t="s">
        <v>129</v>
      </c>
      <c r="DL22" s="108">
        <v>0</v>
      </c>
      <c r="DM22" s="109" t="s">
        <v>129</v>
      </c>
      <c r="DN22" s="109" t="s">
        <v>140</v>
      </c>
      <c r="DO22" s="109" t="s">
        <v>129</v>
      </c>
      <c r="DP22" s="109" t="s">
        <v>129</v>
      </c>
      <c r="DQ22" s="109" t="s">
        <v>129</v>
      </c>
      <c r="DR22" s="109" t="s">
        <v>129</v>
      </c>
      <c r="DS22" s="109" t="s">
        <v>128</v>
      </c>
      <c r="DT22" s="109" t="s">
        <v>129</v>
      </c>
      <c r="DU22" s="109" t="s">
        <v>129</v>
      </c>
      <c r="DV22" s="109" t="s">
        <v>129</v>
      </c>
      <c r="DW22" s="109" t="s">
        <v>129</v>
      </c>
      <c r="DX22" s="109" t="s">
        <v>129</v>
      </c>
      <c r="DY22" s="109" t="s">
        <v>129</v>
      </c>
      <c r="DZ22" s="109" t="s">
        <v>129</v>
      </c>
      <c r="EA22" s="109" t="s">
        <v>129</v>
      </c>
    </row>
    <row r="23" spans="2:131" x14ac:dyDescent="0.25">
      <c r="B23" s="108">
        <v>163</v>
      </c>
      <c r="C23" s="90">
        <v>40544</v>
      </c>
      <c r="D23" s="4">
        <v>0</v>
      </c>
      <c r="E23" s="109" t="s">
        <v>25</v>
      </c>
      <c r="F23" s="109" t="s">
        <v>122</v>
      </c>
      <c r="G23" s="109" t="s">
        <v>123</v>
      </c>
      <c r="H23" s="109" t="s">
        <v>165</v>
      </c>
      <c r="I23" s="109" t="s">
        <v>125</v>
      </c>
      <c r="J23" s="109" t="s">
        <v>126</v>
      </c>
      <c r="K23" s="109" t="s">
        <v>127</v>
      </c>
      <c r="L23" s="108">
        <v>1000000</v>
      </c>
      <c r="M23" s="109" t="s">
        <v>128</v>
      </c>
      <c r="N23" s="108">
        <v>1000000</v>
      </c>
      <c r="O23" s="109" t="s">
        <v>128</v>
      </c>
      <c r="P23" s="108">
        <v>8.5420999999999996</v>
      </c>
      <c r="Q23" s="108">
        <v>0</v>
      </c>
      <c r="R23" s="16">
        <f>AVERAGE('FX Hist ECB'!L2:L31)</f>
        <v>9.1170473684210531</v>
      </c>
      <c r="S23" s="16"/>
      <c r="T23" s="16">
        <v>0</v>
      </c>
      <c r="U23" s="16">
        <v>0</v>
      </c>
      <c r="V23" s="111">
        <v>0</v>
      </c>
      <c r="W23" s="16">
        <v>0</v>
      </c>
      <c r="X23" s="16">
        <f>(R23-P23)*N23</f>
        <v>574947.36842105351</v>
      </c>
      <c r="Y23" s="16">
        <f>X23*'FX Hist ECB'!$N$35</f>
        <v>490445.84627701843</v>
      </c>
      <c r="AA23" s="108">
        <v>0</v>
      </c>
      <c r="AB23" s="108">
        <v>0</v>
      </c>
      <c r="AC23" s="109" t="s">
        <v>129</v>
      </c>
      <c r="AF23" s="109" t="s">
        <v>130</v>
      </c>
      <c r="AG23" s="109" t="s">
        <v>130</v>
      </c>
      <c r="AH23" s="109" t="s">
        <v>131</v>
      </c>
      <c r="AI23" s="109" t="s">
        <v>166</v>
      </c>
      <c r="AJ23" s="109" t="s">
        <v>133</v>
      </c>
      <c r="AK23" s="109" t="s">
        <v>129</v>
      </c>
      <c r="AL23" s="109" t="s">
        <v>129</v>
      </c>
      <c r="AM23" s="109" t="s">
        <v>129</v>
      </c>
      <c r="AN23" s="109" t="s">
        <v>129</v>
      </c>
      <c r="AO23" s="109" t="s">
        <v>129</v>
      </c>
      <c r="AP23" s="109" t="s">
        <v>129</v>
      </c>
      <c r="AQ23" s="90">
        <v>40695</v>
      </c>
      <c r="AR23" s="90">
        <v>40724</v>
      </c>
      <c r="AS23" s="109" t="s">
        <v>134</v>
      </c>
      <c r="AT23" s="108">
        <v>1</v>
      </c>
      <c r="AU23" s="109" t="s">
        <v>129</v>
      </c>
      <c r="AW23" s="90"/>
      <c r="AX23" s="109" t="s">
        <v>129</v>
      </c>
      <c r="AY23" s="109" t="s">
        <v>129</v>
      </c>
      <c r="AZ23" s="109" t="s">
        <v>135</v>
      </c>
      <c r="BA23" s="109" t="s">
        <v>136</v>
      </c>
      <c r="BB23" s="108">
        <v>0</v>
      </c>
      <c r="BC23" s="108">
        <v>0</v>
      </c>
      <c r="BD23" s="109" t="s">
        <v>166</v>
      </c>
      <c r="BE23" s="108">
        <v>0</v>
      </c>
      <c r="BF23" s="108">
        <v>0</v>
      </c>
      <c r="BG23" s="109" t="s">
        <v>166</v>
      </c>
      <c r="BH23" s="108">
        <v>0</v>
      </c>
      <c r="BI23" s="108">
        <v>0</v>
      </c>
      <c r="BJ23" s="109" t="s">
        <v>166</v>
      </c>
      <c r="BK23" s="108">
        <v>0</v>
      </c>
      <c r="BL23" s="108">
        <v>0</v>
      </c>
      <c r="BM23" s="109" t="s">
        <v>166</v>
      </c>
      <c r="BP23" s="109" t="s">
        <v>137</v>
      </c>
      <c r="BQ23" s="109" t="s">
        <v>129</v>
      </c>
      <c r="BR23" s="109" t="s">
        <v>129</v>
      </c>
      <c r="BU23" s="109" t="s">
        <v>128</v>
      </c>
      <c r="BV23" s="109" t="s">
        <v>166</v>
      </c>
      <c r="BW23" s="109" t="s">
        <v>129</v>
      </c>
      <c r="BX23" s="109" t="s">
        <v>129</v>
      </c>
      <c r="BY23" s="109" t="s">
        <v>167</v>
      </c>
      <c r="BZ23" s="109" t="s">
        <v>139</v>
      </c>
      <c r="CA23" s="109" t="s">
        <v>129</v>
      </c>
      <c r="CB23" s="109" t="s">
        <v>129</v>
      </c>
      <c r="CC23" s="109" t="s">
        <v>129</v>
      </c>
      <c r="CD23" s="109" t="s">
        <v>129</v>
      </c>
      <c r="CE23" s="109" t="s">
        <v>129</v>
      </c>
      <c r="CF23" s="109" t="s">
        <v>129</v>
      </c>
      <c r="CG23" s="108">
        <v>0</v>
      </c>
      <c r="CH23" s="108">
        <v>0</v>
      </c>
      <c r="CI23" s="108">
        <v>0</v>
      </c>
      <c r="CJ23" s="90"/>
      <c r="CK23" s="90"/>
      <c r="CL23" s="109" t="s">
        <v>129</v>
      </c>
      <c r="CM23" s="4"/>
      <c r="CO23" s="109" t="s">
        <v>129</v>
      </c>
      <c r="CR23" s="109" t="s">
        <v>129</v>
      </c>
      <c r="CU23" s="109" t="s">
        <v>129</v>
      </c>
      <c r="CX23" s="109" t="s">
        <v>129</v>
      </c>
      <c r="CY23" s="109" t="s">
        <v>129</v>
      </c>
      <c r="CZ23" s="109" t="s">
        <v>129</v>
      </c>
      <c r="DA23" s="109" t="s">
        <v>129</v>
      </c>
      <c r="DB23" s="109" t="s">
        <v>129</v>
      </c>
      <c r="DC23" s="109" t="s">
        <v>129</v>
      </c>
      <c r="DD23" s="90"/>
      <c r="DE23" s="109" t="s">
        <v>129</v>
      </c>
      <c r="DF23" s="109" t="s">
        <v>129</v>
      </c>
      <c r="DG23" s="109" t="s">
        <v>129</v>
      </c>
      <c r="DH23" s="109" t="s">
        <v>129</v>
      </c>
      <c r="DI23" s="109" t="s">
        <v>129</v>
      </c>
      <c r="DJ23" s="109" t="s">
        <v>129</v>
      </c>
      <c r="DK23" s="109" t="s">
        <v>129</v>
      </c>
      <c r="DL23" s="108">
        <v>0</v>
      </c>
      <c r="DM23" s="109" t="s">
        <v>129</v>
      </c>
      <c r="DN23" s="109" t="s">
        <v>140</v>
      </c>
      <c r="DO23" s="109" t="s">
        <v>129</v>
      </c>
      <c r="DP23" s="109" t="s">
        <v>129</v>
      </c>
      <c r="DQ23" s="109" t="s">
        <v>129</v>
      </c>
      <c r="DR23" s="109" t="s">
        <v>129</v>
      </c>
      <c r="DS23" s="109" t="s">
        <v>166</v>
      </c>
      <c r="DT23" s="109" t="s">
        <v>129</v>
      </c>
      <c r="DU23" s="109" t="s">
        <v>129</v>
      </c>
      <c r="DV23" s="109" t="s">
        <v>129</v>
      </c>
      <c r="DW23" s="109" t="s">
        <v>129</v>
      </c>
      <c r="DX23" s="109" t="s">
        <v>129</v>
      </c>
      <c r="DY23" s="109" t="s">
        <v>129</v>
      </c>
      <c r="DZ23" s="109" t="s">
        <v>129</v>
      </c>
      <c r="EA23" s="109" t="s">
        <v>129</v>
      </c>
    </row>
    <row r="24" spans="2:131" x14ac:dyDescent="0.25">
      <c r="B24" s="108">
        <v>165</v>
      </c>
      <c r="C24" s="90">
        <v>40544</v>
      </c>
      <c r="D24" s="4">
        <v>0</v>
      </c>
      <c r="E24" s="109" t="s">
        <v>25</v>
      </c>
      <c r="F24" s="109" t="s">
        <v>122</v>
      </c>
      <c r="G24" s="109" t="s">
        <v>123</v>
      </c>
      <c r="H24" s="109" t="s">
        <v>165</v>
      </c>
      <c r="I24" s="109" t="s">
        <v>125</v>
      </c>
      <c r="J24" s="109" t="s">
        <v>126</v>
      </c>
      <c r="K24" s="109" t="s">
        <v>141</v>
      </c>
      <c r="L24" s="108">
        <v>-1000000</v>
      </c>
      <c r="M24" s="109" t="s">
        <v>128</v>
      </c>
      <c r="N24" s="108">
        <v>-1000000</v>
      </c>
      <c r="O24" s="109" t="s">
        <v>128</v>
      </c>
      <c r="P24" s="108">
        <v>8.5620999999999992</v>
      </c>
      <c r="Q24" s="108">
        <v>0</v>
      </c>
      <c r="R24" s="16">
        <f>AVERAGE('FX Hist ECB'!L2:L31)</f>
        <v>9.1170473684210531</v>
      </c>
      <c r="S24" s="16"/>
      <c r="T24" s="16">
        <v>0</v>
      </c>
      <c r="U24" s="16">
        <v>0</v>
      </c>
      <c r="V24" s="111">
        <v>0</v>
      </c>
      <c r="W24" s="16">
        <v>0</v>
      </c>
      <c r="X24" s="16">
        <f t="shared" ref="X24:X25" si="10">(R24-P24)*N24</f>
        <v>-554947.36842105398</v>
      </c>
      <c r="Y24" s="16">
        <f>X24*'FX Hist ECB'!$N$35</f>
        <v>-473385.29871337302</v>
      </c>
      <c r="AA24" s="108">
        <v>0</v>
      </c>
      <c r="AB24" s="108">
        <v>0</v>
      </c>
      <c r="AC24" s="109" t="s">
        <v>129</v>
      </c>
      <c r="AF24" s="109" t="s">
        <v>130</v>
      </c>
      <c r="AG24" s="109" t="s">
        <v>130</v>
      </c>
      <c r="AH24" s="109" t="s">
        <v>131</v>
      </c>
      <c r="AI24" s="109" t="s">
        <v>166</v>
      </c>
      <c r="AJ24" s="109" t="s">
        <v>133</v>
      </c>
      <c r="AK24" s="109" t="s">
        <v>129</v>
      </c>
      <c r="AL24" s="109" t="s">
        <v>129</v>
      </c>
      <c r="AM24" s="109" t="s">
        <v>129</v>
      </c>
      <c r="AN24" s="109" t="s">
        <v>129</v>
      </c>
      <c r="AO24" s="109" t="s">
        <v>129</v>
      </c>
      <c r="AP24" s="109" t="s">
        <v>129</v>
      </c>
      <c r="AQ24" s="90">
        <v>40695</v>
      </c>
      <c r="AR24" s="90">
        <v>40724</v>
      </c>
      <c r="AS24" s="109" t="s">
        <v>134</v>
      </c>
      <c r="AT24" s="108">
        <v>1</v>
      </c>
      <c r="AU24" s="109" t="s">
        <v>129</v>
      </c>
      <c r="AW24" s="90"/>
      <c r="AX24" s="109" t="s">
        <v>129</v>
      </c>
      <c r="AY24" s="109" t="s">
        <v>129</v>
      </c>
      <c r="AZ24" s="109" t="s">
        <v>135</v>
      </c>
      <c r="BA24" s="109" t="s">
        <v>136</v>
      </c>
      <c r="BB24" s="108">
        <v>0</v>
      </c>
      <c r="BC24" s="108">
        <v>0</v>
      </c>
      <c r="BD24" s="109" t="s">
        <v>166</v>
      </c>
      <c r="BE24" s="108">
        <v>0</v>
      </c>
      <c r="BF24" s="108">
        <v>0</v>
      </c>
      <c r="BG24" s="109" t="s">
        <v>166</v>
      </c>
      <c r="BH24" s="108">
        <v>0</v>
      </c>
      <c r="BI24" s="108">
        <v>0</v>
      </c>
      <c r="BJ24" s="109" t="s">
        <v>166</v>
      </c>
      <c r="BK24" s="108">
        <v>0</v>
      </c>
      <c r="BL24" s="108">
        <v>0</v>
      </c>
      <c r="BM24" s="109" t="s">
        <v>166</v>
      </c>
      <c r="BP24" s="109" t="s">
        <v>137</v>
      </c>
      <c r="BQ24" s="109" t="s">
        <v>129</v>
      </c>
      <c r="BR24" s="109" t="s">
        <v>129</v>
      </c>
      <c r="BU24" s="109" t="s">
        <v>128</v>
      </c>
      <c r="BV24" s="109" t="s">
        <v>166</v>
      </c>
      <c r="BW24" s="109" t="s">
        <v>129</v>
      </c>
      <c r="BX24" s="109" t="s">
        <v>129</v>
      </c>
      <c r="BY24" s="109" t="s">
        <v>168</v>
      </c>
      <c r="BZ24" s="109" t="s">
        <v>139</v>
      </c>
      <c r="CA24" s="109" t="s">
        <v>129</v>
      </c>
      <c r="CB24" s="109" t="s">
        <v>129</v>
      </c>
      <c r="CC24" s="109" t="s">
        <v>129</v>
      </c>
      <c r="CD24" s="109" t="s">
        <v>129</v>
      </c>
      <c r="CE24" s="109" t="s">
        <v>129</v>
      </c>
      <c r="CF24" s="109" t="s">
        <v>129</v>
      </c>
      <c r="CG24" s="108">
        <v>0</v>
      </c>
      <c r="CH24" s="108">
        <v>0</v>
      </c>
      <c r="CI24" s="108">
        <v>0</v>
      </c>
      <c r="CJ24" s="90"/>
      <c r="CK24" s="90"/>
      <c r="CL24" s="109" t="s">
        <v>129</v>
      </c>
      <c r="CM24" s="4"/>
      <c r="CO24" s="109" t="s">
        <v>129</v>
      </c>
      <c r="CR24" s="109" t="s">
        <v>129</v>
      </c>
      <c r="CU24" s="109" t="s">
        <v>129</v>
      </c>
      <c r="CX24" s="109" t="s">
        <v>129</v>
      </c>
      <c r="CY24" s="109" t="s">
        <v>129</v>
      </c>
      <c r="CZ24" s="109" t="s">
        <v>129</v>
      </c>
      <c r="DA24" s="109" t="s">
        <v>129</v>
      </c>
      <c r="DB24" s="109" t="s">
        <v>129</v>
      </c>
      <c r="DC24" s="109" t="s">
        <v>129</v>
      </c>
      <c r="DD24" s="90"/>
      <c r="DE24" s="109" t="s">
        <v>129</v>
      </c>
      <c r="DF24" s="109" t="s">
        <v>129</v>
      </c>
      <c r="DG24" s="109" t="s">
        <v>129</v>
      </c>
      <c r="DH24" s="109" t="s">
        <v>129</v>
      </c>
      <c r="DI24" s="109" t="s">
        <v>129</v>
      </c>
      <c r="DJ24" s="109" t="s">
        <v>129</v>
      </c>
      <c r="DK24" s="109" t="s">
        <v>129</v>
      </c>
      <c r="DL24" s="108">
        <v>0</v>
      </c>
      <c r="DM24" s="109" t="s">
        <v>129</v>
      </c>
      <c r="DN24" s="109" t="s">
        <v>140</v>
      </c>
      <c r="DO24" s="109" t="s">
        <v>129</v>
      </c>
      <c r="DP24" s="109" t="s">
        <v>129</v>
      </c>
      <c r="DQ24" s="109" t="s">
        <v>129</v>
      </c>
      <c r="DR24" s="109" t="s">
        <v>129</v>
      </c>
      <c r="DS24" s="109" t="s">
        <v>166</v>
      </c>
      <c r="DT24" s="109" t="s">
        <v>129</v>
      </c>
      <c r="DU24" s="109" t="s">
        <v>129</v>
      </c>
      <c r="DV24" s="109" t="s">
        <v>129</v>
      </c>
      <c r="DW24" s="109" t="s">
        <v>129</v>
      </c>
      <c r="DX24" s="109" t="s">
        <v>129</v>
      </c>
      <c r="DY24" s="109" t="s">
        <v>129</v>
      </c>
      <c r="DZ24" s="109" t="s">
        <v>129</v>
      </c>
      <c r="EA24" s="109" t="s">
        <v>129</v>
      </c>
    </row>
    <row r="25" spans="2:131" x14ac:dyDescent="0.25">
      <c r="B25" s="108">
        <v>167</v>
      </c>
      <c r="C25" s="90">
        <v>40544</v>
      </c>
      <c r="D25" s="4">
        <v>0</v>
      </c>
      <c r="E25" s="109" t="s">
        <v>25</v>
      </c>
      <c r="F25" s="109" t="s">
        <v>122</v>
      </c>
      <c r="G25" s="109" t="s">
        <v>123</v>
      </c>
      <c r="H25" s="109" t="s">
        <v>165</v>
      </c>
      <c r="I25" s="109" t="s">
        <v>125</v>
      </c>
      <c r="J25" s="109" t="s">
        <v>126</v>
      </c>
      <c r="K25" s="109" t="s">
        <v>127</v>
      </c>
      <c r="L25" s="108">
        <v>1000000</v>
      </c>
      <c r="M25" s="109" t="s">
        <v>128</v>
      </c>
      <c r="N25" s="108">
        <v>1000000</v>
      </c>
      <c r="O25" s="109" t="s">
        <v>128</v>
      </c>
      <c r="P25" s="108">
        <v>9.0123999999999995</v>
      </c>
      <c r="Q25" s="108">
        <v>0</v>
      </c>
      <c r="R25" s="16">
        <f>AVERAGE('FX Hist ECB'!L2:L31)</f>
        <v>9.1170473684210531</v>
      </c>
      <c r="S25" s="16"/>
      <c r="T25" s="16">
        <v>0</v>
      </c>
      <c r="U25" s="16">
        <v>0</v>
      </c>
      <c r="V25" s="111">
        <v>0</v>
      </c>
      <c r="W25" s="16">
        <v>0</v>
      </c>
      <c r="X25" s="16">
        <f t="shared" si="10"/>
        <v>104647.3684210536</v>
      </c>
      <c r="Y25" s="16">
        <f>X25*'FX Hist ECB'!$N$35</f>
        <v>89267.070317887526</v>
      </c>
      <c r="AA25" s="108">
        <v>0</v>
      </c>
      <c r="AB25" s="108">
        <v>0</v>
      </c>
      <c r="AC25" s="109" t="s">
        <v>129</v>
      </c>
      <c r="AF25" s="109" t="s">
        <v>130</v>
      </c>
      <c r="AG25" s="109" t="s">
        <v>130</v>
      </c>
      <c r="AH25" s="109" t="s">
        <v>131</v>
      </c>
      <c r="AI25" s="109" t="s">
        <v>166</v>
      </c>
      <c r="AJ25" s="109" t="s">
        <v>133</v>
      </c>
      <c r="AK25" s="109" t="s">
        <v>129</v>
      </c>
      <c r="AL25" s="109" t="s">
        <v>129</v>
      </c>
      <c r="AM25" s="109" t="s">
        <v>129</v>
      </c>
      <c r="AN25" s="109" t="s">
        <v>129</v>
      </c>
      <c r="AO25" s="109" t="s">
        <v>129</v>
      </c>
      <c r="AP25" s="109" t="s">
        <v>129</v>
      </c>
      <c r="AQ25" s="90">
        <v>40695</v>
      </c>
      <c r="AR25" s="90">
        <v>40724</v>
      </c>
      <c r="AS25" s="109" t="s">
        <v>134</v>
      </c>
      <c r="AT25" s="108">
        <v>1</v>
      </c>
      <c r="AU25" s="109" t="s">
        <v>129</v>
      </c>
      <c r="AW25" s="90"/>
      <c r="AX25" s="109" t="s">
        <v>129</v>
      </c>
      <c r="AY25" s="109" t="s">
        <v>129</v>
      </c>
      <c r="AZ25" s="109" t="s">
        <v>135</v>
      </c>
      <c r="BA25" s="109" t="s">
        <v>136</v>
      </c>
      <c r="BB25" s="108">
        <v>0</v>
      </c>
      <c r="BC25" s="108">
        <v>0</v>
      </c>
      <c r="BD25" s="109" t="s">
        <v>166</v>
      </c>
      <c r="BE25" s="108">
        <v>0</v>
      </c>
      <c r="BF25" s="108">
        <v>0</v>
      </c>
      <c r="BG25" s="109" t="s">
        <v>166</v>
      </c>
      <c r="BH25" s="108">
        <v>0</v>
      </c>
      <c r="BI25" s="108">
        <v>0</v>
      </c>
      <c r="BJ25" s="109" t="s">
        <v>166</v>
      </c>
      <c r="BK25" s="108">
        <v>0</v>
      </c>
      <c r="BL25" s="108">
        <v>0</v>
      </c>
      <c r="BM25" s="109" t="s">
        <v>166</v>
      </c>
      <c r="BP25" s="109" t="s">
        <v>137</v>
      </c>
      <c r="BQ25" s="109" t="s">
        <v>129</v>
      </c>
      <c r="BR25" s="109" t="s">
        <v>129</v>
      </c>
      <c r="BU25" s="109" t="s">
        <v>128</v>
      </c>
      <c r="BV25" s="109" t="s">
        <v>166</v>
      </c>
      <c r="BW25" s="109" t="s">
        <v>129</v>
      </c>
      <c r="BX25" s="109" t="s">
        <v>129</v>
      </c>
      <c r="BY25" s="109" t="s">
        <v>169</v>
      </c>
      <c r="BZ25" s="109" t="s">
        <v>139</v>
      </c>
      <c r="CA25" s="109" t="s">
        <v>129</v>
      </c>
      <c r="CB25" s="109" t="s">
        <v>129</v>
      </c>
      <c r="CC25" s="109" t="s">
        <v>129</v>
      </c>
      <c r="CD25" s="109" t="s">
        <v>129</v>
      </c>
      <c r="CE25" s="109" t="s">
        <v>129</v>
      </c>
      <c r="CF25" s="109" t="s">
        <v>129</v>
      </c>
      <c r="CG25" s="108">
        <v>0</v>
      </c>
      <c r="CH25" s="108">
        <v>0</v>
      </c>
      <c r="CI25" s="108">
        <v>0</v>
      </c>
      <c r="CJ25" s="90"/>
      <c r="CK25" s="90"/>
      <c r="CL25" s="109" t="s">
        <v>129</v>
      </c>
      <c r="CM25" s="4"/>
      <c r="CO25" s="109" t="s">
        <v>129</v>
      </c>
      <c r="CR25" s="109" t="s">
        <v>129</v>
      </c>
      <c r="CU25" s="109" t="s">
        <v>129</v>
      </c>
      <c r="CX25" s="109" t="s">
        <v>129</v>
      </c>
      <c r="CY25" s="109" t="s">
        <v>129</v>
      </c>
      <c r="CZ25" s="109" t="s">
        <v>129</v>
      </c>
      <c r="DA25" s="109" t="s">
        <v>129</v>
      </c>
      <c r="DB25" s="109" t="s">
        <v>129</v>
      </c>
      <c r="DC25" s="109" t="s">
        <v>129</v>
      </c>
      <c r="DD25" s="90"/>
      <c r="DE25" s="109" t="s">
        <v>129</v>
      </c>
      <c r="DF25" s="109" t="s">
        <v>129</v>
      </c>
      <c r="DG25" s="109" t="s">
        <v>129</v>
      </c>
      <c r="DH25" s="109" t="s">
        <v>129</v>
      </c>
      <c r="DI25" s="109" t="s">
        <v>129</v>
      </c>
      <c r="DJ25" s="109" t="s">
        <v>129</v>
      </c>
      <c r="DK25" s="109" t="s">
        <v>129</v>
      </c>
      <c r="DL25" s="108">
        <v>0</v>
      </c>
      <c r="DM25" s="109" t="s">
        <v>129</v>
      </c>
      <c r="DN25" s="109" t="s">
        <v>140</v>
      </c>
      <c r="DO25" s="109" t="s">
        <v>129</v>
      </c>
      <c r="DP25" s="109" t="s">
        <v>129</v>
      </c>
      <c r="DQ25" s="109" t="s">
        <v>129</v>
      </c>
      <c r="DR25" s="109" t="s">
        <v>129</v>
      </c>
      <c r="DS25" s="109" t="s">
        <v>166</v>
      </c>
      <c r="DT25" s="109" t="s">
        <v>129</v>
      </c>
      <c r="DU25" s="109" t="s">
        <v>129</v>
      </c>
      <c r="DV25" s="109" t="s">
        <v>129</v>
      </c>
      <c r="DW25" s="109" t="s">
        <v>129</v>
      </c>
      <c r="DX25" s="109" t="s">
        <v>129</v>
      </c>
      <c r="DY25" s="109" t="s">
        <v>129</v>
      </c>
      <c r="DZ25" s="109" t="s">
        <v>129</v>
      </c>
      <c r="EA25" s="109" t="s">
        <v>129</v>
      </c>
    </row>
    <row r="26" spans="2:131" x14ac:dyDescent="0.25">
      <c r="B26" s="108">
        <v>169</v>
      </c>
      <c r="C26" s="90">
        <v>40544</v>
      </c>
      <c r="D26" s="4">
        <v>0</v>
      </c>
      <c r="E26" s="109" t="s">
        <v>25</v>
      </c>
      <c r="F26" s="109" t="s">
        <v>122</v>
      </c>
      <c r="G26" s="109" t="s">
        <v>123</v>
      </c>
      <c r="H26" s="109" t="s">
        <v>170</v>
      </c>
      <c r="I26" s="109" t="s">
        <v>125</v>
      </c>
      <c r="J26" s="109" t="s">
        <v>126</v>
      </c>
      <c r="K26" s="109" t="s">
        <v>127</v>
      </c>
      <c r="L26" s="108">
        <v>1000000</v>
      </c>
      <c r="M26" s="109" t="s">
        <v>128</v>
      </c>
      <c r="N26" s="108">
        <v>1000000</v>
      </c>
      <c r="O26" s="109" t="s">
        <v>128</v>
      </c>
      <c r="P26" s="108">
        <v>8.5420999999999996</v>
      </c>
      <c r="Q26" s="108">
        <v>1.00095714107165</v>
      </c>
      <c r="R26" s="16">
        <f>AVERAGE('FX ECB'!L5:L93)</f>
        <v>9.0768135688205085</v>
      </c>
      <c r="S26" s="16">
        <f>R26/'FX ECB'!$L$96</f>
        <v>1.0009571410715565</v>
      </c>
      <c r="T26" s="16">
        <f>(R26-P26)*L26</f>
        <v>534713.5688205089</v>
      </c>
      <c r="U26" s="16">
        <v>58966.217723946895</v>
      </c>
      <c r="V26" s="111">
        <f>T35</f>
        <v>52787.555723895799</v>
      </c>
      <c r="W26" s="16">
        <f>T26*'FX ECB'!G96</f>
        <v>457823.51478012564</v>
      </c>
      <c r="X26" s="16"/>
      <c r="Y26" s="16"/>
      <c r="AA26" s="108">
        <v>58966.217723959002</v>
      </c>
      <c r="AB26" s="108">
        <v>58966.217723959002</v>
      </c>
      <c r="AC26" s="109" t="s">
        <v>145</v>
      </c>
      <c r="AF26" s="109" t="s">
        <v>130</v>
      </c>
      <c r="AG26" s="109" t="s">
        <v>130</v>
      </c>
      <c r="AH26" s="109" t="s">
        <v>131</v>
      </c>
      <c r="AI26" s="109" t="s">
        <v>166</v>
      </c>
      <c r="AJ26" s="109" t="s">
        <v>133</v>
      </c>
      <c r="AK26" s="109" t="s">
        <v>129</v>
      </c>
      <c r="AL26" s="109" t="s">
        <v>129</v>
      </c>
      <c r="AM26" s="109" t="s">
        <v>129</v>
      </c>
      <c r="AN26" s="109" t="s">
        <v>129</v>
      </c>
      <c r="AO26" s="109" t="s">
        <v>129</v>
      </c>
      <c r="AP26" s="109" t="s">
        <v>129</v>
      </c>
      <c r="AQ26" s="90">
        <v>40817</v>
      </c>
      <c r="AR26" s="90">
        <v>40908</v>
      </c>
      <c r="AS26" s="109" t="s">
        <v>134</v>
      </c>
      <c r="AT26" s="108">
        <v>1</v>
      </c>
      <c r="AU26" s="109" t="s">
        <v>129</v>
      </c>
      <c r="AW26" s="90"/>
      <c r="AX26" s="109" t="s">
        <v>129</v>
      </c>
      <c r="AY26" s="109" t="s">
        <v>129</v>
      </c>
      <c r="AZ26" s="109" t="s">
        <v>135</v>
      </c>
      <c r="BA26" s="109" t="s">
        <v>136</v>
      </c>
      <c r="BB26" s="108">
        <v>0</v>
      </c>
      <c r="BC26" s="108">
        <v>0</v>
      </c>
      <c r="BD26" s="109" t="s">
        <v>166</v>
      </c>
      <c r="BE26" s="108">
        <v>0</v>
      </c>
      <c r="BF26" s="108">
        <v>0</v>
      </c>
      <c r="BG26" s="109" t="s">
        <v>166</v>
      </c>
      <c r="BH26" s="108">
        <v>0</v>
      </c>
      <c r="BI26" s="108">
        <v>0</v>
      </c>
      <c r="BJ26" s="109" t="s">
        <v>166</v>
      </c>
      <c r="BK26" s="108">
        <v>0</v>
      </c>
      <c r="BL26" s="108">
        <v>0</v>
      </c>
      <c r="BM26" s="109" t="s">
        <v>166</v>
      </c>
      <c r="BP26" s="109" t="s">
        <v>137</v>
      </c>
      <c r="BQ26" s="109" t="s">
        <v>129</v>
      </c>
      <c r="BR26" s="109" t="s">
        <v>129</v>
      </c>
      <c r="BU26" s="109" t="s">
        <v>128</v>
      </c>
      <c r="BV26" s="109" t="s">
        <v>166</v>
      </c>
      <c r="BW26" s="109" t="s">
        <v>129</v>
      </c>
      <c r="BX26" s="109" t="s">
        <v>129</v>
      </c>
      <c r="BY26" s="109" t="s">
        <v>171</v>
      </c>
      <c r="BZ26" s="109" t="s">
        <v>139</v>
      </c>
      <c r="CA26" s="109" t="s">
        <v>129</v>
      </c>
      <c r="CB26" s="109" t="s">
        <v>129</v>
      </c>
      <c r="CC26" s="109" t="s">
        <v>129</v>
      </c>
      <c r="CD26" s="109" t="s">
        <v>129</v>
      </c>
      <c r="CE26" s="109" t="s">
        <v>129</v>
      </c>
      <c r="CF26" s="109" t="s">
        <v>129</v>
      </c>
      <c r="CG26" s="108">
        <v>0</v>
      </c>
      <c r="CH26" s="108">
        <v>0</v>
      </c>
      <c r="CI26" s="108">
        <v>0</v>
      </c>
      <c r="CJ26" s="90"/>
      <c r="CK26" s="90"/>
      <c r="CL26" s="109" t="s">
        <v>129</v>
      </c>
      <c r="CM26" s="4"/>
      <c r="CO26" s="109" t="s">
        <v>129</v>
      </c>
      <c r="CR26" s="109" t="s">
        <v>129</v>
      </c>
      <c r="CU26" s="109" t="s">
        <v>129</v>
      </c>
      <c r="CX26" s="109" t="s">
        <v>129</v>
      </c>
      <c r="CY26" s="109" t="s">
        <v>129</v>
      </c>
      <c r="CZ26" s="109" t="s">
        <v>129</v>
      </c>
      <c r="DA26" s="109" t="s">
        <v>129</v>
      </c>
      <c r="DB26" s="109" t="s">
        <v>129</v>
      </c>
      <c r="DC26" s="109" t="s">
        <v>129</v>
      </c>
      <c r="DD26" s="90"/>
      <c r="DE26" s="109" t="s">
        <v>129</v>
      </c>
      <c r="DF26" s="109" t="s">
        <v>129</v>
      </c>
      <c r="DG26" s="109" t="s">
        <v>129</v>
      </c>
      <c r="DH26" s="109" t="s">
        <v>129</v>
      </c>
      <c r="DI26" s="109" t="s">
        <v>129</v>
      </c>
      <c r="DJ26" s="109" t="s">
        <v>129</v>
      </c>
      <c r="DK26" s="109" t="s">
        <v>129</v>
      </c>
      <c r="DL26" s="108">
        <v>0</v>
      </c>
      <c r="DM26" s="109" t="s">
        <v>129</v>
      </c>
      <c r="DN26" s="109" t="s">
        <v>140</v>
      </c>
      <c r="DO26" s="109" t="s">
        <v>129</v>
      </c>
      <c r="DP26" s="109" t="s">
        <v>129</v>
      </c>
      <c r="DQ26" s="109" t="s">
        <v>129</v>
      </c>
      <c r="DR26" s="109" t="s">
        <v>129</v>
      </c>
      <c r="DS26" s="109" t="s">
        <v>166</v>
      </c>
      <c r="DT26" s="109" t="s">
        <v>129</v>
      </c>
      <c r="DU26" s="109" t="s">
        <v>129</v>
      </c>
      <c r="DV26" s="109" t="s">
        <v>129</v>
      </c>
      <c r="DW26" s="109" t="s">
        <v>129</v>
      </c>
      <c r="DX26" s="109" t="s">
        <v>129</v>
      </c>
      <c r="DY26" s="109" t="s">
        <v>129</v>
      </c>
      <c r="DZ26" s="109" t="s">
        <v>129</v>
      </c>
      <c r="EA26" s="109" t="s">
        <v>129</v>
      </c>
    </row>
    <row r="27" spans="2:131" x14ac:dyDescent="0.25">
      <c r="B27" s="108">
        <v>171</v>
      </c>
      <c r="C27" s="90">
        <v>40544</v>
      </c>
      <c r="D27" s="4">
        <v>0</v>
      </c>
      <c r="E27" s="109" t="s">
        <v>25</v>
      </c>
      <c r="F27" s="109" t="s">
        <v>122</v>
      </c>
      <c r="G27" s="109" t="s">
        <v>123</v>
      </c>
      <c r="H27" s="109" t="s">
        <v>170</v>
      </c>
      <c r="I27" s="109" t="s">
        <v>125</v>
      </c>
      <c r="J27" s="109" t="s">
        <v>126</v>
      </c>
      <c r="K27" s="109" t="s">
        <v>141</v>
      </c>
      <c r="L27" s="108">
        <v>-1000000</v>
      </c>
      <c r="M27" s="109" t="s">
        <v>128</v>
      </c>
      <c r="N27" s="108">
        <v>-1000000</v>
      </c>
      <c r="O27" s="109" t="s">
        <v>128</v>
      </c>
      <c r="P27" s="108">
        <v>8.5620999999999992</v>
      </c>
      <c r="Q27" s="108">
        <v>1.00095714107165</v>
      </c>
      <c r="R27" s="16">
        <f>AVERAGE('FX ECB'!L5:L93)</f>
        <v>9.0768135688205085</v>
      </c>
      <c r="S27" s="16">
        <f>R27/'FX ECB'!$L$96</f>
        <v>1.0009571410715565</v>
      </c>
      <c r="T27" s="16">
        <f t="shared" ref="T27:T30" si="11">(R27-P27)*L27</f>
        <v>-514713.56882050936</v>
      </c>
      <c r="U27" s="16">
        <v>-56760.692330079837</v>
      </c>
      <c r="V27" s="111">
        <f>T27/'FX ECB'!$L$96</f>
        <v>-56760.692330079837</v>
      </c>
      <c r="W27" s="16">
        <f>T27*'FX ECB'!G96</f>
        <v>-440699.44905686373</v>
      </c>
      <c r="X27" s="16"/>
      <c r="Y27" s="16"/>
      <c r="AA27" s="108">
        <v>-56760.692330091602</v>
      </c>
      <c r="AB27" s="108">
        <v>-56760.692330091602</v>
      </c>
      <c r="AC27" s="109" t="s">
        <v>145</v>
      </c>
      <c r="AF27" s="109" t="s">
        <v>130</v>
      </c>
      <c r="AG27" s="109" t="s">
        <v>130</v>
      </c>
      <c r="AH27" s="109" t="s">
        <v>131</v>
      </c>
      <c r="AI27" s="109" t="s">
        <v>166</v>
      </c>
      <c r="AJ27" s="109" t="s">
        <v>133</v>
      </c>
      <c r="AK27" s="109" t="s">
        <v>129</v>
      </c>
      <c r="AL27" s="109" t="s">
        <v>129</v>
      </c>
      <c r="AM27" s="109" t="s">
        <v>129</v>
      </c>
      <c r="AN27" s="109" t="s">
        <v>129</v>
      </c>
      <c r="AO27" s="109" t="s">
        <v>129</v>
      </c>
      <c r="AP27" s="109" t="s">
        <v>129</v>
      </c>
      <c r="AQ27" s="90">
        <v>40817</v>
      </c>
      <c r="AR27" s="90">
        <v>40908</v>
      </c>
      <c r="AS27" s="109" t="s">
        <v>134</v>
      </c>
      <c r="AT27" s="108">
        <v>1</v>
      </c>
      <c r="AU27" s="109" t="s">
        <v>129</v>
      </c>
      <c r="AW27" s="90"/>
      <c r="AX27" s="109" t="s">
        <v>129</v>
      </c>
      <c r="AY27" s="109" t="s">
        <v>129</v>
      </c>
      <c r="AZ27" s="109" t="s">
        <v>135</v>
      </c>
      <c r="BA27" s="109" t="s">
        <v>136</v>
      </c>
      <c r="BB27" s="108">
        <v>0</v>
      </c>
      <c r="BC27" s="108">
        <v>0</v>
      </c>
      <c r="BD27" s="109" t="s">
        <v>166</v>
      </c>
      <c r="BE27" s="108">
        <v>0</v>
      </c>
      <c r="BF27" s="108">
        <v>0</v>
      </c>
      <c r="BG27" s="109" t="s">
        <v>166</v>
      </c>
      <c r="BH27" s="108">
        <v>0</v>
      </c>
      <c r="BI27" s="108">
        <v>0</v>
      </c>
      <c r="BJ27" s="109" t="s">
        <v>166</v>
      </c>
      <c r="BK27" s="108">
        <v>0</v>
      </c>
      <c r="BL27" s="108">
        <v>0</v>
      </c>
      <c r="BM27" s="109" t="s">
        <v>166</v>
      </c>
      <c r="BP27" s="109" t="s">
        <v>137</v>
      </c>
      <c r="BQ27" s="109" t="s">
        <v>129</v>
      </c>
      <c r="BR27" s="109" t="s">
        <v>129</v>
      </c>
      <c r="BU27" s="109" t="s">
        <v>128</v>
      </c>
      <c r="BV27" s="109" t="s">
        <v>166</v>
      </c>
      <c r="BW27" s="109" t="s">
        <v>129</v>
      </c>
      <c r="BX27" s="109" t="s">
        <v>129</v>
      </c>
      <c r="BY27" s="109" t="s">
        <v>172</v>
      </c>
      <c r="BZ27" s="109" t="s">
        <v>139</v>
      </c>
      <c r="CA27" s="109" t="s">
        <v>129</v>
      </c>
      <c r="CB27" s="109" t="s">
        <v>129</v>
      </c>
      <c r="CC27" s="109" t="s">
        <v>129</v>
      </c>
      <c r="CD27" s="109" t="s">
        <v>129</v>
      </c>
      <c r="CE27" s="109" t="s">
        <v>129</v>
      </c>
      <c r="CF27" s="109" t="s">
        <v>129</v>
      </c>
      <c r="CG27" s="108">
        <v>0</v>
      </c>
      <c r="CH27" s="108">
        <v>0</v>
      </c>
      <c r="CI27" s="108">
        <v>0</v>
      </c>
      <c r="CJ27" s="90"/>
      <c r="CK27" s="90"/>
      <c r="CL27" s="109" t="s">
        <v>129</v>
      </c>
      <c r="CM27" s="4"/>
      <c r="CO27" s="109" t="s">
        <v>129</v>
      </c>
      <c r="CR27" s="109" t="s">
        <v>129</v>
      </c>
      <c r="CU27" s="109" t="s">
        <v>129</v>
      </c>
      <c r="CX27" s="109" t="s">
        <v>129</v>
      </c>
      <c r="CY27" s="109" t="s">
        <v>129</v>
      </c>
      <c r="CZ27" s="109" t="s">
        <v>129</v>
      </c>
      <c r="DA27" s="109" t="s">
        <v>129</v>
      </c>
      <c r="DB27" s="109" t="s">
        <v>129</v>
      </c>
      <c r="DC27" s="109" t="s">
        <v>129</v>
      </c>
      <c r="DD27" s="90"/>
      <c r="DE27" s="109" t="s">
        <v>129</v>
      </c>
      <c r="DF27" s="109" t="s">
        <v>129</v>
      </c>
      <c r="DG27" s="109" t="s">
        <v>129</v>
      </c>
      <c r="DH27" s="109" t="s">
        <v>129</v>
      </c>
      <c r="DI27" s="109" t="s">
        <v>129</v>
      </c>
      <c r="DJ27" s="109" t="s">
        <v>129</v>
      </c>
      <c r="DK27" s="109" t="s">
        <v>129</v>
      </c>
      <c r="DL27" s="108">
        <v>0</v>
      </c>
      <c r="DM27" s="109" t="s">
        <v>129</v>
      </c>
      <c r="DN27" s="109" t="s">
        <v>140</v>
      </c>
      <c r="DO27" s="109" t="s">
        <v>129</v>
      </c>
      <c r="DP27" s="109" t="s">
        <v>129</v>
      </c>
      <c r="DQ27" s="109" t="s">
        <v>129</v>
      </c>
      <c r="DR27" s="109" t="s">
        <v>129</v>
      </c>
      <c r="DS27" s="109" t="s">
        <v>166</v>
      </c>
      <c r="DT27" s="109" t="s">
        <v>129</v>
      </c>
      <c r="DU27" s="109" t="s">
        <v>129</v>
      </c>
      <c r="DV27" s="109" t="s">
        <v>129</v>
      </c>
      <c r="DW27" s="109" t="s">
        <v>129</v>
      </c>
      <c r="DX27" s="109" t="s">
        <v>129</v>
      </c>
      <c r="DY27" s="109" t="s">
        <v>129</v>
      </c>
      <c r="DZ27" s="109" t="s">
        <v>129</v>
      </c>
      <c r="EA27" s="109" t="s">
        <v>129</v>
      </c>
    </row>
    <row r="28" spans="2:131" x14ac:dyDescent="0.25">
      <c r="B28" s="108">
        <v>173</v>
      </c>
      <c r="C28" s="90">
        <v>40544</v>
      </c>
      <c r="D28" s="4">
        <v>0</v>
      </c>
      <c r="E28" s="109" t="s">
        <v>25</v>
      </c>
      <c r="F28" s="109" t="s">
        <v>122</v>
      </c>
      <c r="G28" s="109" t="s">
        <v>123</v>
      </c>
      <c r="H28" s="109" t="s">
        <v>170</v>
      </c>
      <c r="I28" s="109" t="s">
        <v>125</v>
      </c>
      <c r="J28" s="109" t="s">
        <v>126</v>
      </c>
      <c r="K28" s="109" t="s">
        <v>127</v>
      </c>
      <c r="L28" s="108">
        <v>1000000</v>
      </c>
      <c r="M28" s="109" t="s">
        <v>128</v>
      </c>
      <c r="N28" s="108">
        <v>1000000</v>
      </c>
      <c r="O28" s="109" t="s">
        <v>128</v>
      </c>
      <c r="P28" s="108">
        <v>9.0123999999999995</v>
      </c>
      <c r="Q28" s="108">
        <v>1.00095714107165</v>
      </c>
      <c r="R28" s="16">
        <f>AVERAGE('FX ECB'!L5:L93)</f>
        <v>9.0768135688205085</v>
      </c>
      <c r="S28" s="16">
        <f>R28/'FX ECB'!$L$96</f>
        <v>1.0009571410715565</v>
      </c>
      <c r="T28" s="16">
        <f t="shared" si="11"/>
        <v>64413.568820508968</v>
      </c>
      <c r="U28" s="16">
        <v>7103.2880871619436</v>
      </c>
      <c r="V28" s="111">
        <f>T28/'FX ECB'!$L$96</f>
        <v>7103.2880871619436</v>
      </c>
      <c r="W28" s="16">
        <f>T28*'FX ECB'!G96</f>
        <v>55151.109297613613</v>
      </c>
      <c r="X28" s="16"/>
      <c r="Y28" s="16"/>
      <c r="AA28" s="108">
        <v>7103.2880871692896</v>
      </c>
      <c r="AB28" s="108">
        <v>7103.2880871692896</v>
      </c>
      <c r="AC28" s="109" t="s">
        <v>145</v>
      </c>
      <c r="AF28" s="109" t="s">
        <v>130</v>
      </c>
      <c r="AG28" s="109" t="s">
        <v>130</v>
      </c>
      <c r="AH28" s="109" t="s">
        <v>131</v>
      </c>
      <c r="AI28" s="109" t="s">
        <v>166</v>
      </c>
      <c r="AJ28" s="109" t="s">
        <v>133</v>
      </c>
      <c r="AK28" s="109" t="s">
        <v>129</v>
      </c>
      <c r="AL28" s="109" t="s">
        <v>129</v>
      </c>
      <c r="AM28" s="109" t="s">
        <v>129</v>
      </c>
      <c r="AN28" s="109" t="s">
        <v>129</v>
      </c>
      <c r="AO28" s="109" t="s">
        <v>129</v>
      </c>
      <c r="AP28" s="109" t="s">
        <v>129</v>
      </c>
      <c r="AQ28" s="90">
        <v>40817</v>
      </c>
      <c r="AR28" s="90">
        <v>40908</v>
      </c>
      <c r="AS28" s="109" t="s">
        <v>134</v>
      </c>
      <c r="AT28" s="108">
        <v>1</v>
      </c>
      <c r="AU28" s="109" t="s">
        <v>129</v>
      </c>
      <c r="AW28" s="90"/>
      <c r="AX28" s="109" t="s">
        <v>129</v>
      </c>
      <c r="AY28" s="109" t="s">
        <v>129</v>
      </c>
      <c r="AZ28" s="109" t="s">
        <v>135</v>
      </c>
      <c r="BA28" s="109" t="s">
        <v>136</v>
      </c>
      <c r="BB28" s="108">
        <v>0</v>
      </c>
      <c r="BC28" s="108">
        <v>0</v>
      </c>
      <c r="BD28" s="109" t="s">
        <v>166</v>
      </c>
      <c r="BE28" s="108">
        <v>0</v>
      </c>
      <c r="BF28" s="108">
        <v>0</v>
      </c>
      <c r="BG28" s="109" t="s">
        <v>166</v>
      </c>
      <c r="BH28" s="108">
        <v>0</v>
      </c>
      <c r="BI28" s="108">
        <v>0</v>
      </c>
      <c r="BJ28" s="109" t="s">
        <v>166</v>
      </c>
      <c r="BK28" s="108">
        <v>0</v>
      </c>
      <c r="BL28" s="108">
        <v>0</v>
      </c>
      <c r="BM28" s="109" t="s">
        <v>166</v>
      </c>
      <c r="BP28" s="109" t="s">
        <v>137</v>
      </c>
      <c r="BQ28" s="109" t="s">
        <v>129</v>
      </c>
      <c r="BR28" s="109" t="s">
        <v>129</v>
      </c>
      <c r="BU28" s="109" t="s">
        <v>128</v>
      </c>
      <c r="BV28" s="109" t="s">
        <v>166</v>
      </c>
      <c r="BW28" s="109" t="s">
        <v>129</v>
      </c>
      <c r="BX28" s="109" t="s">
        <v>129</v>
      </c>
      <c r="BY28" s="109" t="s">
        <v>173</v>
      </c>
      <c r="BZ28" s="109" t="s">
        <v>139</v>
      </c>
      <c r="CA28" s="109" t="s">
        <v>129</v>
      </c>
      <c r="CB28" s="109" t="s">
        <v>129</v>
      </c>
      <c r="CC28" s="109" t="s">
        <v>129</v>
      </c>
      <c r="CD28" s="109" t="s">
        <v>129</v>
      </c>
      <c r="CE28" s="109" t="s">
        <v>129</v>
      </c>
      <c r="CF28" s="109" t="s">
        <v>129</v>
      </c>
      <c r="CG28" s="108">
        <v>0</v>
      </c>
      <c r="CH28" s="108">
        <v>0</v>
      </c>
      <c r="CI28" s="108">
        <v>0</v>
      </c>
      <c r="CJ28" s="90"/>
      <c r="CK28" s="90"/>
      <c r="CL28" s="109" t="s">
        <v>129</v>
      </c>
      <c r="CM28" s="4"/>
      <c r="CO28" s="109" t="s">
        <v>129</v>
      </c>
      <c r="CR28" s="109" t="s">
        <v>129</v>
      </c>
      <c r="CU28" s="109" t="s">
        <v>129</v>
      </c>
      <c r="CX28" s="109" t="s">
        <v>129</v>
      </c>
      <c r="CY28" s="109" t="s">
        <v>129</v>
      </c>
      <c r="CZ28" s="109" t="s">
        <v>129</v>
      </c>
      <c r="DA28" s="109" t="s">
        <v>129</v>
      </c>
      <c r="DB28" s="109" t="s">
        <v>129</v>
      </c>
      <c r="DC28" s="109" t="s">
        <v>129</v>
      </c>
      <c r="DD28" s="90"/>
      <c r="DE28" s="109" t="s">
        <v>129</v>
      </c>
      <c r="DF28" s="109" t="s">
        <v>129</v>
      </c>
      <c r="DG28" s="109" t="s">
        <v>129</v>
      </c>
      <c r="DH28" s="109" t="s">
        <v>129</v>
      </c>
      <c r="DI28" s="109" t="s">
        <v>129</v>
      </c>
      <c r="DJ28" s="109" t="s">
        <v>129</v>
      </c>
      <c r="DK28" s="109" t="s">
        <v>129</v>
      </c>
      <c r="DL28" s="108">
        <v>0</v>
      </c>
      <c r="DM28" s="109" t="s">
        <v>129</v>
      </c>
      <c r="DN28" s="109" t="s">
        <v>140</v>
      </c>
      <c r="DO28" s="109" t="s">
        <v>129</v>
      </c>
      <c r="DP28" s="109" t="s">
        <v>129</v>
      </c>
      <c r="DQ28" s="109" t="s">
        <v>129</v>
      </c>
      <c r="DR28" s="109" t="s">
        <v>129</v>
      </c>
      <c r="DS28" s="109" t="s">
        <v>166</v>
      </c>
      <c r="DT28" s="109" t="s">
        <v>129</v>
      </c>
      <c r="DU28" s="109" t="s">
        <v>129</v>
      </c>
      <c r="DV28" s="109" t="s">
        <v>129</v>
      </c>
      <c r="DW28" s="109" t="s">
        <v>129</v>
      </c>
      <c r="DX28" s="109" t="s">
        <v>129</v>
      </c>
      <c r="DY28" s="109" t="s">
        <v>129</v>
      </c>
      <c r="DZ28" s="109" t="s">
        <v>129</v>
      </c>
      <c r="EA28" s="109" t="s">
        <v>129</v>
      </c>
    </row>
    <row r="29" spans="2:131" x14ac:dyDescent="0.25">
      <c r="B29" s="108">
        <v>175</v>
      </c>
      <c r="C29" s="90">
        <v>40544</v>
      </c>
      <c r="D29" s="4">
        <v>0</v>
      </c>
      <c r="E29" s="109" t="s">
        <v>25</v>
      </c>
      <c r="F29" s="109" t="s">
        <v>122</v>
      </c>
      <c r="G29" s="109" t="s">
        <v>123</v>
      </c>
      <c r="H29" s="109" t="s">
        <v>174</v>
      </c>
      <c r="I29" s="109" t="s">
        <v>125</v>
      </c>
      <c r="J29" s="109" t="s">
        <v>126</v>
      </c>
      <c r="K29" s="109" t="s">
        <v>127</v>
      </c>
      <c r="L29" s="108">
        <v>1000000</v>
      </c>
      <c r="M29" s="109" t="s">
        <v>128</v>
      </c>
      <c r="N29" s="108">
        <v>1000000</v>
      </c>
      <c r="O29" s="109" t="s">
        <v>128</v>
      </c>
      <c r="P29" s="108">
        <v>8.5420999999999996</v>
      </c>
      <c r="Q29" s="108">
        <v>0.99908968965338996</v>
      </c>
      <c r="R29" s="16">
        <f>AVERAGE('FX ECB'!L94:L184)</f>
        <v>9.0775160373917441</v>
      </c>
      <c r="S29" s="16">
        <f>R29/'FX ECB'!$L$187</f>
        <v>0.99908968965362632</v>
      </c>
      <c r="T29" s="16">
        <f t="shared" si="11"/>
        <v>535416.03739174444</v>
      </c>
      <c r="U29" s="16">
        <v>58928.966958563942</v>
      </c>
      <c r="V29" s="112">
        <f>T29/'FX ECB'!$L$187</f>
        <v>58928.966958563942</v>
      </c>
      <c r="W29" s="25">
        <f>T29*'FX ECB'!$G$187</f>
        <v>459222.99912341108</v>
      </c>
      <c r="X29" s="25"/>
      <c r="Y29" s="25"/>
      <c r="Z29" s="26"/>
      <c r="AA29" s="26">
        <v>58928.966958291203</v>
      </c>
      <c r="AB29" s="108">
        <v>58928.966958291203</v>
      </c>
      <c r="AC29" s="109" t="s">
        <v>145</v>
      </c>
      <c r="AF29" s="109" t="s">
        <v>130</v>
      </c>
      <c r="AG29" s="109" t="s">
        <v>130</v>
      </c>
      <c r="AH29" s="109" t="s">
        <v>131</v>
      </c>
      <c r="AI29" s="109" t="s">
        <v>166</v>
      </c>
      <c r="AJ29" s="109" t="s">
        <v>133</v>
      </c>
      <c r="AK29" s="109" t="s">
        <v>129</v>
      </c>
      <c r="AL29" s="109" t="s">
        <v>129</v>
      </c>
      <c r="AM29" s="109" t="s">
        <v>129</v>
      </c>
      <c r="AN29" s="109" t="s">
        <v>129</v>
      </c>
      <c r="AO29" s="109" t="s">
        <v>129</v>
      </c>
      <c r="AP29" s="109" t="s">
        <v>129</v>
      </c>
      <c r="AQ29" s="90">
        <v>40909</v>
      </c>
      <c r="AR29" s="90">
        <v>40999</v>
      </c>
      <c r="AS29" s="109" t="s">
        <v>134</v>
      </c>
      <c r="AT29" s="108">
        <v>1</v>
      </c>
      <c r="AU29" s="109" t="s">
        <v>129</v>
      </c>
      <c r="AW29" s="90"/>
      <c r="AX29" s="109" t="s">
        <v>129</v>
      </c>
      <c r="AY29" s="109" t="s">
        <v>129</v>
      </c>
      <c r="AZ29" s="109" t="s">
        <v>135</v>
      </c>
      <c r="BA29" s="109" t="s">
        <v>136</v>
      </c>
      <c r="BB29" s="108">
        <v>0</v>
      </c>
      <c r="BC29" s="108">
        <v>0</v>
      </c>
      <c r="BD29" s="109" t="s">
        <v>166</v>
      </c>
      <c r="BE29" s="108">
        <v>0</v>
      </c>
      <c r="BF29" s="108">
        <v>0</v>
      </c>
      <c r="BG29" s="109" t="s">
        <v>166</v>
      </c>
      <c r="BH29" s="108">
        <v>0</v>
      </c>
      <c r="BI29" s="108">
        <v>0</v>
      </c>
      <c r="BJ29" s="109" t="s">
        <v>166</v>
      </c>
      <c r="BK29" s="108">
        <v>0</v>
      </c>
      <c r="BL29" s="108">
        <v>0</v>
      </c>
      <c r="BM29" s="109" t="s">
        <v>166</v>
      </c>
      <c r="BP29" s="109" t="s">
        <v>137</v>
      </c>
      <c r="BQ29" s="109" t="s">
        <v>129</v>
      </c>
      <c r="BR29" s="109" t="s">
        <v>129</v>
      </c>
      <c r="BU29" s="109" t="s">
        <v>128</v>
      </c>
      <c r="BV29" s="109" t="s">
        <v>166</v>
      </c>
      <c r="BW29" s="109" t="s">
        <v>129</v>
      </c>
      <c r="BX29" s="109" t="s">
        <v>129</v>
      </c>
      <c r="BY29" s="109" t="s">
        <v>175</v>
      </c>
      <c r="BZ29" s="109" t="s">
        <v>139</v>
      </c>
      <c r="CA29" s="109" t="s">
        <v>129</v>
      </c>
      <c r="CB29" s="109" t="s">
        <v>129</v>
      </c>
      <c r="CC29" s="109" t="s">
        <v>129</v>
      </c>
      <c r="CD29" s="109" t="s">
        <v>129</v>
      </c>
      <c r="CE29" s="109" t="s">
        <v>129</v>
      </c>
      <c r="CF29" s="109" t="s">
        <v>129</v>
      </c>
      <c r="CG29" s="108">
        <v>0</v>
      </c>
      <c r="CH29" s="108">
        <v>0</v>
      </c>
      <c r="CI29" s="108">
        <v>0</v>
      </c>
      <c r="CJ29" s="90"/>
      <c r="CK29" s="90"/>
      <c r="CL29" s="109" t="s">
        <v>129</v>
      </c>
      <c r="CM29" s="4"/>
      <c r="CO29" s="109" t="s">
        <v>129</v>
      </c>
      <c r="CR29" s="109" t="s">
        <v>129</v>
      </c>
      <c r="CU29" s="109" t="s">
        <v>129</v>
      </c>
      <c r="CX29" s="109" t="s">
        <v>129</v>
      </c>
      <c r="CY29" s="109" t="s">
        <v>129</v>
      </c>
      <c r="CZ29" s="109" t="s">
        <v>129</v>
      </c>
      <c r="DA29" s="109" t="s">
        <v>129</v>
      </c>
      <c r="DB29" s="109" t="s">
        <v>129</v>
      </c>
      <c r="DC29" s="109" t="s">
        <v>129</v>
      </c>
      <c r="DD29" s="90"/>
      <c r="DE29" s="109" t="s">
        <v>129</v>
      </c>
      <c r="DF29" s="109" t="s">
        <v>129</v>
      </c>
      <c r="DG29" s="109" t="s">
        <v>129</v>
      </c>
      <c r="DH29" s="109" t="s">
        <v>129</v>
      </c>
      <c r="DI29" s="109" t="s">
        <v>129</v>
      </c>
      <c r="DJ29" s="109" t="s">
        <v>129</v>
      </c>
      <c r="DK29" s="109" t="s">
        <v>129</v>
      </c>
      <c r="DL29" s="108">
        <v>0</v>
      </c>
      <c r="DM29" s="109" t="s">
        <v>129</v>
      </c>
      <c r="DN29" s="109" t="s">
        <v>140</v>
      </c>
      <c r="DO29" s="109" t="s">
        <v>129</v>
      </c>
      <c r="DP29" s="109" t="s">
        <v>129</v>
      </c>
      <c r="DQ29" s="109" t="s">
        <v>129</v>
      </c>
      <c r="DR29" s="109" t="s">
        <v>129</v>
      </c>
      <c r="DS29" s="109" t="s">
        <v>166</v>
      </c>
      <c r="DT29" s="109" t="s">
        <v>129</v>
      </c>
      <c r="DU29" s="109" t="s">
        <v>129</v>
      </c>
      <c r="DV29" s="109" t="s">
        <v>129</v>
      </c>
      <c r="DW29" s="109" t="s">
        <v>129</v>
      </c>
      <c r="DX29" s="109" t="s">
        <v>129</v>
      </c>
      <c r="DY29" s="109" t="s">
        <v>129</v>
      </c>
      <c r="DZ29" s="109" t="s">
        <v>129</v>
      </c>
      <c r="EA29" s="109" t="s">
        <v>129</v>
      </c>
    </row>
    <row r="30" spans="2:131" x14ac:dyDescent="0.25">
      <c r="B30" s="108">
        <v>177</v>
      </c>
      <c r="C30" s="90">
        <v>40544</v>
      </c>
      <c r="D30" s="4">
        <v>0</v>
      </c>
      <c r="E30" s="109" t="s">
        <v>25</v>
      </c>
      <c r="F30" s="109" t="s">
        <v>122</v>
      </c>
      <c r="G30" s="109" t="s">
        <v>123</v>
      </c>
      <c r="H30" s="109" t="s">
        <v>174</v>
      </c>
      <c r="I30" s="109" t="s">
        <v>125</v>
      </c>
      <c r="J30" s="109" t="s">
        <v>126</v>
      </c>
      <c r="K30" s="109" t="s">
        <v>141</v>
      </c>
      <c r="L30" s="108">
        <v>-1000000</v>
      </c>
      <c r="M30" s="109" t="s">
        <v>128</v>
      </c>
      <c r="N30" s="108">
        <v>-1000000</v>
      </c>
      <c r="O30" s="109" t="s">
        <v>128</v>
      </c>
      <c r="P30" s="108">
        <v>8.5620999999999992</v>
      </c>
      <c r="Q30" s="108">
        <v>0.99908968965338996</v>
      </c>
      <c r="R30" s="16">
        <f>AVERAGE('FX ECB'!L94:L184)</f>
        <v>9.0775160373917441</v>
      </c>
      <c r="S30" s="16">
        <f>R30/'FX ECB'!$L$187</f>
        <v>0.99908968965362632</v>
      </c>
      <c r="T30" s="16">
        <f t="shared" si="11"/>
        <v>-515416.0373917449</v>
      </c>
      <c r="U30" s="16">
        <v>-56727.726695174279</v>
      </c>
      <c r="V30" s="112">
        <f>T30/'FX ECB'!$L$187</f>
        <v>-56727.726695174279</v>
      </c>
      <c r="W30" s="25">
        <f>T30*'FX ECB'!$G$187</f>
        <v>-442069.12374229683</v>
      </c>
      <c r="X30" s="25"/>
      <c r="Y30" s="25"/>
      <c r="Z30" s="26"/>
      <c r="AA30" s="26">
        <v>-56727.726694901503</v>
      </c>
      <c r="AB30" s="108">
        <v>-56727.726694901503</v>
      </c>
      <c r="AC30" s="109" t="s">
        <v>145</v>
      </c>
      <c r="AF30" s="109" t="s">
        <v>130</v>
      </c>
      <c r="AG30" s="109" t="s">
        <v>130</v>
      </c>
      <c r="AH30" s="109" t="s">
        <v>131</v>
      </c>
      <c r="AI30" s="109" t="s">
        <v>166</v>
      </c>
      <c r="AJ30" s="109" t="s">
        <v>133</v>
      </c>
      <c r="AK30" s="109" t="s">
        <v>129</v>
      </c>
      <c r="AL30" s="109" t="s">
        <v>129</v>
      </c>
      <c r="AM30" s="109" t="s">
        <v>129</v>
      </c>
      <c r="AN30" s="109" t="s">
        <v>129</v>
      </c>
      <c r="AO30" s="109" t="s">
        <v>129</v>
      </c>
      <c r="AP30" s="109" t="s">
        <v>129</v>
      </c>
      <c r="AQ30" s="90">
        <v>40909</v>
      </c>
      <c r="AR30" s="90">
        <v>40999</v>
      </c>
      <c r="AS30" s="109" t="s">
        <v>134</v>
      </c>
      <c r="AT30" s="108">
        <v>1</v>
      </c>
      <c r="AU30" s="109" t="s">
        <v>129</v>
      </c>
      <c r="AW30" s="90"/>
      <c r="AX30" s="109" t="s">
        <v>129</v>
      </c>
      <c r="AY30" s="109" t="s">
        <v>129</v>
      </c>
      <c r="AZ30" s="109" t="s">
        <v>135</v>
      </c>
      <c r="BA30" s="109" t="s">
        <v>136</v>
      </c>
      <c r="BB30" s="108">
        <v>0</v>
      </c>
      <c r="BC30" s="108">
        <v>0</v>
      </c>
      <c r="BD30" s="109" t="s">
        <v>166</v>
      </c>
      <c r="BE30" s="108">
        <v>0</v>
      </c>
      <c r="BF30" s="108">
        <v>0</v>
      </c>
      <c r="BG30" s="109" t="s">
        <v>166</v>
      </c>
      <c r="BH30" s="108">
        <v>0</v>
      </c>
      <c r="BI30" s="108">
        <v>0</v>
      </c>
      <c r="BJ30" s="109" t="s">
        <v>166</v>
      </c>
      <c r="BK30" s="108">
        <v>0</v>
      </c>
      <c r="BL30" s="108">
        <v>0</v>
      </c>
      <c r="BM30" s="109" t="s">
        <v>166</v>
      </c>
      <c r="BP30" s="109" t="s">
        <v>137</v>
      </c>
      <c r="BQ30" s="109" t="s">
        <v>129</v>
      </c>
      <c r="BR30" s="109" t="s">
        <v>129</v>
      </c>
      <c r="BU30" s="109" t="s">
        <v>128</v>
      </c>
      <c r="BV30" s="109" t="s">
        <v>166</v>
      </c>
      <c r="BW30" s="109" t="s">
        <v>129</v>
      </c>
      <c r="BX30" s="109" t="s">
        <v>129</v>
      </c>
      <c r="BY30" s="109" t="s">
        <v>176</v>
      </c>
      <c r="BZ30" s="109" t="s">
        <v>139</v>
      </c>
      <c r="CA30" s="109" t="s">
        <v>129</v>
      </c>
      <c r="CB30" s="109" t="s">
        <v>129</v>
      </c>
      <c r="CC30" s="109" t="s">
        <v>129</v>
      </c>
      <c r="CD30" s="109" t="s">
        <v>129</v>
      </c>
      <c r="CE30" s="109" t="s">
        <v>129</v>
      </c>
      <c r="CF30" s="109" t="s">
        <v>129</v>
      </c>
      <c r="CG30" s="108">
        <v>0</v>
      </c>
      <c r="CH30" s="108">
        <v>0</v>
      </c>
      <c r="CI30" s="108">
        <v>0</v>
      </c>
      <c r="CJ30" s="90"/>
      <c r="CK30" s="90"/>
      <c r="CL30" s="109" t="s">
        <v>129</v>
      </c>
      <c r="CM30" s="4"/>
      <c r="CO30" s="109" t="s">
        <v>129</v>
      </c>
      <c r="CR30" s="109" t="s">
        <v>129</v>
      </c>
      <c r="CU30" s="109" t="s">
        <v>129</v>
      </c>
      <c r="CX30" s="109" t="s">
        <v>129</v>
      </c>
      <c r="CY30" s="109" t="s">
        <v>129</v>
      </c>
      <c r="CZ30" s="109" t="s">
        <v>129</v>
      </c>
      <c r="DA30" s="109" t="s">
        <v>129</v>
      </c>
      <c r="DB30" s="109" t="s">
        <v>129</v>
      </c>
      <c r="DC30" s="109" t="s">
        <v>129</v>
      </c>
      <c r="DD30" s="90"/>
      <c r="DE30" s="109" t="s">
        <v>129</v>
      </c>
      <c r="DF30" s="109" t="s">
        <v>129</v>
      </c>
      <c r="DG30" s="109" t="s">
        <v>129</v>
      </c>
      <c r="DH30" s="109" t="s">
        <v>129</v>
      </c>
      <c r="DI30" s="109" t="s">
        <v>129</v>
      </c>
      <c r="DJ30" s="109" t="s">
        <v>129</v>
      </c>
      <c r="DK30" s="109" t="s">
        <v>129</v>
      </c>
      <c r="DL30" s="108">
        <v>0</v>
      </c>
      <c r="DM30" s="109" t="s">
        <v>129</v>
      </c>
      <c r="DN30" s="109" t="s">
        <v>140</v>
      </c>
      <c r="DO30" s="109" t="s">
        <v>129</v>
      </c>
      <c r="DP30" s="109" t="s">
        <v>129</v>
      </c>
      <c r="DQ30" s="109" t="s">
        <v>129</v>
      </c>
      <c r="DR30" s="109" t="s">
        <v>129</v>
      </c>
      <c r="DS30" s="109" t="s">
        <v>166</v>
      </c>
      <c r="DT30" s="109" t="s">
        <v>129</v>
      </c>
      <c r="DU30" s="109" t="s">
        <v>129</v>
      </c>
      <c r="DV30" s="109" t="s">
        <v>129</v>
      </c>
      <c r="DW30" s="109" t="s">
        <v>129</v>
      </c>
      <c r="DX30" s="109" t="s">
        <v>129</v>
      </c>
      <c r="DY30" s="109" t="s">
        <v>129</v>
      </c>
      <c r="DZ30" s="109" t="s">
        <v>129</v>
      </c>
      <c r="EA30" s="109" t="s">
        <v>129</v>
      </c>
    </row>
    <row r="31" spans="2:131" x14ac:dyDescent="0.25">
      <c r="B31" s="108">
        <v>179</v>
      </c>
      <c r="C31" s="90">
        <v>40544</v>
      </c>
      <c r="D31" s="4">
        <v>0</v>
      </c>
      <c r="E31" s="109" t="s">
        <v>25</v>
      </c>
      <c r="F31" s="109" t="s">
        <v>122</v>
      </c>
      <c r="G31" s="109" t="s">
        <v>123</v>
      </c>
      <c r="H31" s="109" t="s">
        <v>174</v>
      </c>
      <c r="I31" s="109" t="s">
        <v>125</v>
      </c>
      <c r="J31" s="109" t="s">
        <v>126</v>
      </c>
      <c r="K31" s="109" t="s">
        <v>127</v>
      </c>
      <c r="L31" s="108">
        <v>1000000</v>
      </c>
      <c r="M31" s="109" t="s">
        <v>128</v>
      </c>
      <c r="N31" s="108">
        <v>1000000</v>
      </c>
      <c r="O31" s="109" t="s">
        <v>128</v>
      </c>
      <c r="P31" s="108">
        <v>9.0123999999999995</v>
      </c>
      <c r="Q31" s="108">
        <v>0.99908968965338996</v>
      </c>
      <c r="R31" s="16">
        <f>AVERAGE('FX ECB'!L94:L184)</f>
        <v>9.0775160373917441</v>
      </c>
      <c r="S31" s="16">
        <f>R31/'FX ECB'!$L$187</f>
        <v>0.99908968965362632</v>
      </c>
      <c r="T31" s="16">
        <f>(R31-P31)*L31</f>
        <v>65116.037391744539</v>
      </c>
      <c r="U31" s="16">
        <v>7166.8021649549009</v>
      </c>
      <c r="V31" s="112">
        <f>T31/'FX ECB'!$L$187</f>
        <v>7166.8021649549009</v>
      </c>
      <c r="W31" s="25">
        <f>T31*'FX ECB'!$G$187</f>
        <v>55849.619536499486</v>
      </c>
      <c r="X31" s="25"/>
      <c r="Y31" s="25"/>
      <c r="Z31" s="26"/>
      <c r="AA31" s="26">
        <v>7166.8021646803199</v>
      </c>
      <c r="AB31" s="108">
        <v>7166.8021646803199</v>
      </c>
      <c r="AC31" s="109" t="s">
        <v>145</v>
      </c>
      <c r="AF31" s="109" t="s">
        <v>130</v>
      </c>
      <c r="AG31" s="109" t="s">
        <v>130</v>
      </c>
      <c r="AH31" s="109" t="s">
        <v>131</v>
      </c>
      <c r="AI31" s="109" t="s">
        <v>166</v>
      </c>
      <c r="AJ31" s="109" t="s">
        <v>133</v>
      </c>
      <c r="AK31" s="109" t="s">
        <v>129</v>
      </c>
      <c r="AL31" s="109" t="s">
        <v>129</v>
      </c>
      <c r="AM31" s="109" t="s">
        <v>129</v>
      </c>
      <c r="AN31" s="109" t="s">
        <v>129</v>
      </c>
      <c r="AO31" s="109" t="s">
        <v>129</v>
      </c>
      <c r="AP31" s="109" t="s">
        <v>129</v>
      </c>
      <c r="AQ31" s="90">
        <v>40909</v>
      </c>
      <c r="AR31" s="90">
        <v>40999</v>
      </c>
      <c r="AS31" s="109" t="s">
        <v>134</v>
      </c>
      <c r="AT31" s="108">
        <v>1</v>
      </c>
      <c r="AU31" s="109" t="s">
        <v>129</v>
      </c>
      <c r="AW31" s="90"/>
      <c r="AX31" s="109" t="s">
        <v>129</v>
      </c>
      <c r="AY31" s="109" t="s">
        <v>129</v>
      </c>
      <c r="AZ31" s="109" t="s">
        <v>135</v>
      </c>
      <c r="BA31" s="109" t="s">
        <v>136</v>
      </c>
      <c r="BB31" s="108">
        <v>0</v>
      </c>
      <c r="BC31" s="108">
        <v>0</v>
      </c>
      <c r="BD31" s="109" t="s">
        <v>166</v>
      </c>
      <c r="BE31" s="108">
        <v>0</v>
      </c>
      <c r="BF31" s="108">
        <v>0</v>
      </c>
      <c r="BG31" s="109" t="s">
        <v>166</v>
      </c>
      <c r="BH31" s="108">
        <v>0</v>
      </c>
      <c r="BI31" s="108">
        <v>0</v>
      </c>
      <c r="BJ31" s="109" t="s">
        <v>166</v>
      </c>
      <c r="BK31" s="108">
        <v>0</v>
      </c>
      <c r="BL31" s="108">
        <v>0</v>
      </c>
      <c r="BM31" s="109" t="s">
        <v>166</v>
      </c>
      <c r="BP31" s="109" t="s">
        <v>137</v>
      </c>
      <c r="BQ31" s="109" t="s">
        <v>129</v>
      </c>
      <c r="BR31" s="109" t="s">
        <v>129</v>
      </c>
      <c r="BU31" s="109" t="s">
        <v>128</v>
      </c>
      <c r="BV31" s="109" t="s">
        <v>166</v>
      </c>
      <c r="BW31" s="109" t="s">
        <v>129</v>
      </c>
      <c r="BX31" s="109" t="s">
        <v>129</v>
      </c>
      <c r="BY31" s="109" t="s">
        <v>177</v>
      </c>
      <c r="BZ31" s="109" t="s">
        <v>139</v>
      </c>
      <c r="CA31" s="109" t="s">
        <v>129</v>
      </c>
      <c r="CB31" s="109" t="s">
        <v>129</v>
      </c>
      <c r="CC31" s="109" t="s">
        <v>129</v>
      </c>
      <c r="CD31" s="109" t="s">
        <v>129</v>
      </c>
      <c r="CE31" s="109" t="s">
        <v>129</v>
      </c>
      <c r="CF31" s="109" t="s">
        <v>129</v>
      </c>
      <c r="CG31" s="108">
        <v>0</v>
      </c>
      <c r="CH31" s="108">
        <v>0</v>
      </c>
      <c r="CI31" s="108">
        <v>0</v>
      </c>
      <c r="CJ31" s="90"/>
      <c r="CK31" s="90"/>
      <c r="CL31" s="109" t="s">
        <v>129</v>
      </c>
      <c r="CM31" s="4"/>
      <c r="CO31" s="109" t="s">
        <v>129</v>
      </c>
      <c r="CR31" s="109" t="s">
        <v>129</v>
      </c>
      <c r="CU31" s="109" t="s">
        <v>129</v>
      </c>
      <c r="CX31" s="109" t="s">
        <v>129</v>
      </c>
      <c r="CY31" s="109" t="s">
        <v>129</v>
      </c>
      <c r="CZ31" s="109" t="s">
        <v>129</v>
      </c>
      <c r="DA31" s="109" t="s">
        <v>129</v>
      </c>
      <c r="DB31" s="109" t="s">
        <v>129</v>
      </c>
      <c r="DC31" s="109" t="s">
        <v>129</v>
      </c>
      <c r="DD31" s="90"/>
      <c r="DE31" s="109" t="s">
        <v>129</v>
      </c>
      <c r="DF31" s="109" t="s">
        <v>129</v>
      </c>
      <c r="DG31" s="109" t="s">
        <v>129</v>
      </c>
      <c r="DH31" s="109" t="s">
        <v>129</v>
      </c>
      <c r="DI31" s="109" t="s">
        <v>129</v>
      </c>
      <c r="DJ31" s="109" t="s">
        <v>129</v>
      </c>
      <c r="DK31" s="109" t="s">
        <v>129</v>
      </c>
      <c r="DL31" s="108">
        <v>0</v>
      </c>
      <c r="DM31" s="109" t="s">
        <v>129</v>
      </c>
      <c r="DN31" s="109" t="s">
        <v>140</v>
      </c>
      <c r="DO31" s="109" t="s">
        <v>129</v>
      </c>
      <c r="DP31" s="109" t="s">
        <v>129</v>
      </c>
      <c r="DQ31" s="109" t="s">
        <v>129</v>
      </c>
      <c r="DR31" s="109" t="s">
        <v>129</v>
      </c>
      <c r="DS31" s="109" t="s">
        <v>166</v>
      </c>
      <c r="DT31" s="109" t="s">
        <v>129</v>
      </c>
      <c r="DU31" s="109" t="s">
        <v>129</v>
      </c>
      <c r="DV31" s="109" t="s">
        <v>129</v>
      </c>
      <c r="DW31" s="109" t="s">
        <v>129</v>
      </c>
      <c r="DX31" s="109" t="s">
        <v>129</v>
      </c>
      <c r="DY31" s="109" t="s">
        <v>129</v>
      </c>
      <c r="DZ31" s="109" t="s">
        <v>129</v>
      </c>
      <c r="EA31" s="109" t="s">
        <v>129</v>
      </c>
    </row>
    <row r="34" spans="17:20" x14ac:dyDescent="0.25">
      <c r="R34" s="108">
        <f>AVERAGE('FX ECB'!P5:P93)</f>
        <v>0.11092011920419319</v>
      </c>
      <c r="S34" s="108">
        <f>(R34-(1/P26))*N26</f>
        <v>-6147.1125069785385</v>
      </c>
    </row>
    <row r="35" spans="17:20" x14ac:dyDescent="0.25">
      <c r="Q35" s="108" t="s">
        <v>171</v>
      </c>
      <c r="R35" s="108">
        <f>AVERAGE('FX ECB'!Q5:Q93)</f>
        <v>9.016045181521422</v>
      </c>
      <c r="S35" s="108">
        <f>(R35-P26)*N26</f>
        <v>473945.1815214224</v>
      </c>
      <c r="T35" s="16">
        <f>S35/'FX ECB'!$Q$96</f>
        <v>52787.555723895799</v>
      </c>
    </row>
    <row r="36" spans="17:20" x14ac:dyDescent="0.25">
      <c r="T36" s="111"/>
    </row>
    <row r="37" spans="17:20" x14ac:dyDescent="0.25">
      <c r="Q37" s="108" t="s">
        <v>171</v>
      </c>
      <c r="R37" s="108">
        <f>AVERAGE('FX ECB'!T5:T93)</f>
        <v>9.0768135688205085</v>
      </c>
      <c r="S37" s="108">
        <f>(R37-P26)*N26</f>
        <v>534713.5688205089</v>
      </c>
      <c r="T37" s="16">
        <f>S37*'FX ECB'!N96</f>
        <v>457823.51478012564</v>
      </c>
    </row>
    <row r="39" spans="17:20" x14ac:dyDescent="0.25">
      <c r="Q39" s="108" t="s">
        <v>171</v>
      </c>
      <c r="R39" s="108">
        <f>AVERAGE('FX ECB'!U5:U93)</f>
        <v>0.73579303404458185</v>
      </c>
      <c r="S39" s="108">
        <f>(R39-P22)*N22</f>
        <v>-185306.96595541819</v>
      </c>
      <c r="T39" s="16">
        <f>S39*'FX ECB'!O96</f>
        <v>-1438754.0822801837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BK30"/>
  <sheetViews>
    <sheetView topLeftCell="P1" workbookViewId="0">
      <selection activeCell="AF15" sqref="AF15"/>
    </sheetView>
  </sheetViews>
  <sheetFormatPr defaultRowHeight="15" x14ac:dyDescent="0.25"/>
  <cols>
    <col min="4" max="4" width="34.28515625" bestFit="1" customWidth="1"/>
    <col min="5" max="5" width="5.28515625" bestFit="1" customWidth="1"/>
    <col min="6" max="6" width="10.5703125" bestFit="1" customWidth="1"/>
    <col min="7" max="7" width="10.140625" bestFit="1" customWidth="1"/>
    <col min="8" max="8" width="11.28515625" bestFit="1" customWidth="1"/>
    <col min="9" max="9" width="22.42578125" bestFit="1" customWidth="1"/>
    <col min="10" max="11" width="10.140625" bestFit="1" customWidth="1"/>
    <col min="12" max="12" width="9.7109375" bestFit="1" customWidth="1"/>
    <col min="13" max="13" width="8.7109375" bestFit="1" customWidth="1"/>
    <col min="14" max="14" width="4.85546875" bestFit="1" customWidth="1"/>
    <col min="15" max="15" width="20.7109375" bestFit="1" customWidth="1"/>
    <col min="16" max="16" width="8" bestFit="1" customWidth="1"/>
    <col min="17" max="17" width="8.28515625" bestFit="1" customWidth="1"/>
    <col min="18" max="18" width="9" bestFit="1" customWidth="1"/>
    <col min="19" max="19" width="6.140625" bestFit="1" customWidth="1"/>
    <col min="20" max="20" width="8.5703125" bestFit="1" customWidth="1"/>
    <col min="21" max="21" width="9.7109375" bestFit="1" customWidth="1"/>
    <col min="22" max="22" width="9" bestFit="1" customWidth="1"/>
    <col min="23" max="23" width="12" bestFit="1" customWidth="1"/>
    <col min="24" max="24" width="11.85546875" bestFit="1" customWidth="1"/>
    <col min="25" max="25" width="12.7109375" bestFit="1" customWidth="1"/>
    <col min="26" max="26" width="12" bestFit="1" customWidth="1"/>
    <col min="27" max="27" width="15" bestFit="1" customWidth="1"/>
    <col min="28" max="28" width="17.5703125" bestFit="1" customWidth="1"/>
    <col min="29" max="29" width="9.28515625" bestFit="1" customWidth="1"/>
    <col min="30" max="30" width="34.7109375" style="30" customWidth="1"/>
    <col min="31" max="31" width="12" bestFit="1" customWidth="1"/>
    <col min="32" max="32" width="23.28515625" style="30" customWidth="1"/>
    <col min="33" max="33" width="12" bestFit="1" customWidth="1"/>
    <col min="34" max="34" width="19.85546875" style="35" customWidth="1"/>
    <col min="35" max="35" width="12" bestFit="1" customWidth="1"/>
    <col min="36" max="36" width="12" style="35" customWidth="1"/>
    <col min="37" max="37" width="12" bestFit="1" customWidth="1"/>
    <col min="38" max="38" width="15" style="35" bestFit="1" customWidth="1"/>
    <col min="39" max="39" width="12" bestFit="1" customWidth="1"/>
    <col min="40" max="40" width="12" style="35" customWidth="1"/>
    <col min="41" max="41" width="12" bestFit="1" customWidth="1"/>
    <col min="42" max="42" width="12" style="35" customWidth="1"/>
    <col min="43" max="43" width="6.42578125" bestFit="1" customWidth="1"/>
    <col min="44" max="44" width="6.140625" bestFit="1" customWidth="1"/>
    <col min="45" max="45" width="7.85546875" bestFit="1" customWidth="1"/>
    <col min="46" max="46" width="6.28515625" bestFit="1" customWidth="1"/>
    <col min="47" max="47" width="5.7109375" bestFit="1" customWidth="1"/>
    <col min="48" max="48" width="7.85546875" bestFit="1" customWidth="1"/>
    <col min="49" max="49" width="6" bestFit="1" customWidth="1"/>
    <col min="50" max="50" width="5.42578125" bestFit="1" customWidth="1"/>
    <col min="51" max="51" width="4.42578125" bestFit="1" customWidth="1"/>
    <col min="52" max="52" width="11.7109375" bestFit="1" customWidth="1"/>
    <col min="53" max="53" width="9.85546875" bestFit="1" customWidth="1"/>
    <col min="54" max="54" width="5.140625" bestFit="1" customWidth="1"/>
    <col min="55" max="55" width="9" bestFit="1" customWidth="1"/>
    <col min="56" max="56" width="10.7109375" bestFit="1" customWidth="1"/>
    <col min="57" max="57" width="9.5703125" bestFit="1" customWidth="1"/>
    <col min="58" max="58" width="9.42578125" bestFit="1" customWidth="1"/>
    <col min="59" max="59" width="8.85546875" bestFit="1" customWidth="1"/>
    <col min="60" max="60" width="7.42578125" bestFit="1" customWidth="1"/>
    <col min="61" max="61" width="7.85546875" bestFit="1" customWidth="1"/>
    <col min="62" max="62" width="9.85546875" bestFit="1" customWidth="1"/>
    <col min="63" max="63" width="16.140625" bestFit="1" customWidth="1"/>
  </cols>
  <sheetData>
    <row r="4" spans="3:63" x14ac:dyDescent="0.25">
      <c r="C4" s="32" t="s">
        <v>129</v>
      </c>
      <c r="D4" s="60" t="s">
        <v>4</v>
      </c>
      <c r="E4" s="60" t="s">
        <v>191</v>
      </c>
      <c r="F4" s="60" t="s">
        <v>192</v>
      </c>
      <c r="G4" s="60" t="s">
        <v>193</v>
      </c>
      <c r="H4" s="60" t="s">
        <v>3</v>
      </c>
      <c r="I4" s="60" t="s">
        <v>194</v>
      </c>
      <c r="J4" s="60" t="s">
        <v>33</v>
      </c>
      <c r="K4" s="60" t="s">
        <v>34</v>
      </c>
      <c r="L4" s="60" t="s">
        <v>35</v>
      </c>
      <c r="M4" s="60" t="s">
        <v>195</v>
      </c>
      <c r="N4" s="60" t="s">
        <v>196</v>
      </c>
      <c r="O4" s="60" t="s">
        <v>197</v>
      </c>
      <c r="P4" s="60" t="s">
        <v>198</v>
      </c>
      <c r="Q4" s="60" t="s">
        <v>199</v>
      </c>
      <c r="R4" s="60" t="s">
        <v>200</v>
      </c>
      <c r="S4" s="60" t="s">
        <v>201</v>
      </c>
      <c r="T4" s="60" t="s">
        <v>202</v>
      </c>
      <c r="U4" s="60" t="s">
        <v>203</v>
      </c>
      <c r="V4" s="60" t="s">
        <v>204</v>
      </c>
      <c r="W4" s="60" t="s">
        <v>15</v>
      </c>
      <c r="X4" s="60" t="s">
        <v>205</v>
      </c>
      <c r="Y4" s="60" t="s">
        <v>206</v>
      </c>
      <c r="Z4" s="60" t="s">
        <v>17</v>
      </c>
      <c r="AA4" s="60" t="s">
        <v>207</v>
      </c>
      <c r="AB4" s="60" t="s">
        <v>208</v>
      </c>
      <c r="AC4" s="60" t="s">
        <v>184</v>
      </c>
      <c r="AD4" s="15" t="s">
        <v>241</v>
      </c>
      <c r="AE4" s="60" t="s">
        <v>209</v>
      </c>
      <c r="AF4" s="15" t="s">
        <v>242</v>
      </c>
      <c r="AG4" s="60" t="s">
        <v>18</v>
      </c>
      <c r="AH4" s="15" t="s">
        <v>244</v>
      </c>
      <c r="AI4" s="60" t="s">
        <v>210</v>
      </c>
      <c r="AJ4" s="15" t="s">
        <v>245</v>
      </c>
      <c r="AK4" s="60" t="s">
        <v>211</v>
      </c>
      <c r="AL4" s="15" t="s">
        <v>246</v>
      </c>
      <c r="AM4" s="60" t="s">
        <v>212</v>
      </c>
      <c r="AN4" s="15" t="s">
        <v>247</v>
      </c>
      <c r="AO4" s="60" t="s">
        <v>213</v>
      </c>
      <c r="AP4" s="15" t="s">
        <v>248</v>
      </c>
      <c r="AQ4" s="32" t="s">
        <v>39</v>
      </c>
      <c r="AR4" s="32" t="s">
        <v>38</v>
      </c>
      <c r="AS4" s="32" t="s">
        <v>214</v>
      </c>
      <c r="AT4" s="32" t="s">
        <v>215</v>
      </c>
      <c r="AU4" s="32" t="s">
        <v>216</v>
      </c>
      <c r="AV4" s="32" t="s">
        <v>217</v>
      </c>
      <c r="AW4" s="32" t="s">
        <v>218</v>
      </c>
      <c r="AX4" s="32" t="s">
        <v>219</v>
      </c>
      <c r="AY4" s="32" t="s">
        <v>220</v>
      </c>
      <c r="AZ4" s="32" t="s">
        <v>221</v>
      </c>
      <c r="BA4" s="32" t="s">
        <v>222</v>
      </c>
      <c r="BB4" s="32" t="s">
        <v>223</v>
      </c>
      <c r="BC4" s="32" t="s">
        <v>224</v>
      </c>
      <c r="BD4" s="32" t="s">
        <v>225</v>
      </c>
      <c r="BE4" s="32" t="s">
        <v>226</v>
      </c>
      <c r="BF4" s="32" t="s">
        <v>227</v>
      </c>
      <c r="BG4" s="32" t="s">
        <v>107</v>
      </c>
      <c r="BH4" s="32" t="s">
        <v>228</v>
      </c>
      <c r="BI4" s="32" t="s">
        <v>229</v>
      </c>
      <c r="BJ4" s="32" t="s">
        <v>230</v>
      </c>
      <c r="BK4" s="32" t="s">
        <v>231</v>
      </c>
    </row>
    <row r="5" spans="3:63" x14ac:dyDescent="0.25">
      <c r="C5" s="31" t="s">
        <v>129</v>
      </c>
      <c r="D5" s="59" t="s">
        <v>232</v>
      </c>
      <c r="E5" s="59" t="s">
        <v>129</v>
      </c>
      <c r="F5" s="59" t="s">
        <v>129</v>
      </c>
      <c r="G5" s="62"/>
      <c r="H5" s="59" t="s">
        <v>129</v>
      </c>
      <c r="I5" s="59" t="s">
        <v>129</v>
      </c>
      <c r="J5" s="61"/>
      <c r="K5" s="61"/>
      <c r="L5" s="62"/>
      <c r="M5" s="62"/>
      <c r="N5" s="59" t="s">
        <v>129</v>
      </c>
      <c r="O5" s="59" t="s">
        <v>129</v>
      </c>
      <c r="P5" s="62"/>
      <c r="Q5" s="62"/>
      <c r="R5" s="62"/>
      <c r="S5" s="62"/>
      <c r="T5" s="62"/>
      <c r="U5" s="59" t="s">
        <v>129</v>
      </c>
      <c r="V5" s="62"/>
      <c r="W5" s="62"/>
      <c r="X5" s="59" t="s">
        <v>129</v>
      </c>
      <c r="Y5" s="62"/>
      <c r="Z5" s="62"/>
      <c r="AA5" s="62"/>
      <c r="AB5" s="62"/>
      <c r="AC5" s="62"/>
      <c r="AD5" s="16"/>
      <c r="AE5" s="62"/>
      <c r="AF5" s="16"/>
      <c r="AG5" s="62"/>
      <c r="AH5" s="16"/>
      <c r="AI5" s="62"/>
      <c r="AJ5" s="16"/>
      <c r="AK5" s="62"/>
      <c r="AL5" s="16"/>
      <c r="AM5" s="62"/>
      <c r="AN5" s="16"/>
      <c r="AO5" s="62"/>
      <c r="AP5" s="16"/>
      <c r="AQ5" s="33"/>
      <c r="AR5" s="30"/>
      <c r="AS5" s="30"/>
      <c r="AT5" s="30"/>
      <c r="AU5" s="30"/>
      <c r="AV5" s="30"/>
      <c r="AW5" s="30"/>
      <c r="AX5" s="30"/>
      <c r="AY5" s="30"/>
      <c r="AZ5" s="31" t="s">
        <v>129</v>
      </c>
      <c r="BA5" s="31" t="s">
        <v>129</v>
      </c>
      <c r="BB5" s="31" t="s">
        <v>129</v>
      </c>
      <c r="BC5" s="31" t="s">
        <v>129</v>
      </c>
      <c r="BD5" s="30"/>
      <c r="BE5" s="30"/>
      <c r="BF5" s="30"/>
      <c r="BG5" s="31" t="s">
        <v>129</v>
      </c>
      <c r="BH5" s="31" t="s">
        <v>129</v>
      </c>
      <c r="BI5" s="31" t="s">
        <v>129</v>
      </c>
      <c r="BJ5" s="30"/>
      <c r="BK5" s="31" t="s">
        <v>129</v>
      </c>
    </row>
    <row r="6" spans="3:63" x14ac:dyDescent="0.25">
      <c r="C6" s="31" t="s">
        <v>129</v>
      </c>
      <c r="D6" s="59" t="s">
        <v>233</v>
      </c>
      <c r="E6" s="59" t="s">
        <v>129</v>
      </c>
      <c r="F6" s="59" t="s">
        <v>129</v>
      </c>
      <c r="G6" s="62"/>
      <c r="H6" s="59" t="s">
        <v>129</v>
      </c>
      <c r="I6" s="59" t="s">
        <v>129</v>
      </c>
      <c r="J6" s="61"/>
      <c r="K6" s="61"/>
      <c r="L6" s="62"/>
      <c r="M6" s="62"/>
      <c r="N6" s="59" t="s">
        <v>129</v>
      </c>
      <c r="O6" s="59" t="s">
        <v>129</v>
      </c>
      <c r="P6" s="62"/>
      <c r="Q6" s="62"/>
      <c r="R6" s="62"/>
      <c r="S6" s="62"/>
      <c r="T6" s="62"/>
      <c r="U6" s="59" t="s">
        <v>129</v>
      </c>
      <c r="V6" s="62">
        <v>1842200</v>
      </c>
      <c r="W6" s="62"/>
      <c r="X6" s="59" t="s">
        <v>129</v>
      </c>
      <c r="Y6" s="62">
        <v>-730835.74</v>
      </c>
      <c r="Z6" s="62">
        <v>190264.26</v>
      </c>
      <c r="AA6" s="62">
        <v>109800</v>
      </c>
      <c r="AB6" s="62">
        <v>280600</v>
      </c>
      <c r="AC6" s="62">
        <v>390400</v>
      </c>
      <c r="AD6" s="16"/>
      <c r="AE6" s="62">
        <v>616769.52</v>
      </c>
      <c r="AF6" s="16"/>
      <c r="AG6" s="62">
        <v>190264.26</v>
      </c>
      <c r="AH6" s="16"/>
      <c r="AI6" s="62">
        <v>807033.78</v>
      </c>
      <c r="AJ6" s="16"/>
      <c r="AK6" s="62">
        <v>336169.52</v>
      </c>
      <c r="AL6" s="16"/>
      <c r="AM6" s="62">
        <v>470864.26</v>
      </c>
      <c r="AN6" s="16"/>
      <c r="AO6" s="62">
        <v>807033.78</v>
      </c>
      <c r="AP6" s="16"/>
      <c r="AQ6" s="33"/>
      <c r="AR6" s="30"/>
      <c r="AS6" s="30"/>
      <c r="AT6" s="30"/>
      <c r="AU6" s="30"/>
      <c r="AV6" s="30"/>
      <c r="AW6" s="30"/>
      <c r="AX6" s="30"/>
      <c r="AY6" s="30"/>
      <c r="AZ6" s="31" t="s">
        <v>129</v>
      </c>
      <c r="BA6" s="31" t="s">
        <v>129</v>
      </c>
      <c r="BB6" s="31" t="s">
        <v>129</v>
      </c>
      <c r="BC6" s="31" t="s">
        <v>129</v>
      </c>
      <c r="BD6" s="30">
        <v>0</v>
      </c>
      <c r="BE6" s="30">
        <v>0</v>
      </c>
      <c r="BF6" s="30">
        <v>0</v>
      </c>
      <c r="BG6" s="31" t="s">
        <v>129</v>
      </c>
      <c r="BH6" s="31" t="s">
        <v>129</v>
      </c>
      <c r="BI6" s="31" t="s">
        <v>129</v>
      </c>
      <c r="BJ6" s="30"/>
      <c r="BK6" s="31" t="s">
        <v>129</v>
      </c>
    </row>
    <row r="7" spans="3:63" x14ac:dyDescent="0.25">
      <c r="C7" s="31" t="s">
        <v>129</v>
      </c>
      <c r="D7" s="59" t="s">
        <v>234</v>
      </c>
      <c r="E7" s="59" t="s">
        <v>128</v>
      </c>
      <c r="F7" s="59" t="s">
        <v>235</v>
      </c>
      <c r="G7" s="62">
        <v>293</v>
      </c>
      <c r="H7" s="59" t="s">
        <v>25</v>
      </c>
      <c r="I7" s="59" t="s">
        <v>153</v>
      </c>
      <c r="J7" s="61">
        <v>40695</v>
      </c>
      <c r="K7" s="61">
        <v>40724</v>
      </c>
      <c r="L7" s="62" t="s">
        <v>134</v>
      </c>
      <c r="M7" s="62">
        <v>-1000000</v>
      </c>
      <c r="N7" s="59" t="s">
        <v>132</v>
      </c>
      <c r="O7" s="59" t="s">
        <v>125</v>
      </c>
      <c r="P7" s="62"/>
      <c r="Q7" s="62"/>
      <c r="R7" s="62">
        <v>0</v>
      </c>
      <c r="S7" s="62">
        <v>0</v>
      </c>
      <c r="T7" s="62">
        <v>0.92110000000000003</v>
      </c>
      <c r="U7" s="59" t="s">
        <v>128</v>
      </c>
      <c r="V7" s="62">
        <v>921100</v>
      </c>
      <c r="W7" s="62">
        <v>0</v>
      </c>
      <c r="X7" s="59" t="s">
        <v>129</v>
      </c>
      <c r="Y7" s="62">
        <v>0</v>
      </c>
      <c r="Z7" s="62">
        <v>0</v>
      </c>
      <c r="AA7" s="62">
        <v>109800</v>
      </c>
      <c r="AB7" s="62">
        <v>0</v>
      </c>
      <c r="AC7" s="62">
        <v>109800</v>
      </c>
      <c r="AD7" s="16">
        <f>('TransMon Data Dump'!P14-'TransMon Data Dump'!P15)*'TransMon Data Dump'!L15</f>
        <v>109800.00000000001</v>
      </c>
      <c r="AE7" s="62">
        <v>336169.52279325202</v>
      </c>
      <c r="AF7" s="16">
        <f>'TransMon Data Dump'!W16+AD7</f>
        <v>336169.52279325161</v>
      </c>
      <c r="AG7" s="62">
        <v>0</v>
      </c>
      <c r="AH7" s="16">
        <v>0</v>
      </c>
      <c r="AI7" s="62">
        <v>336169.52279325202</v>
      </c>
      <c r="AJ7" s="16">
        <f>AF7+AH7</f>
        <v>336169.52279325161</v>
      </c>
      <c r="AK7" s="62">
        <v>336169.52279325202</v>
      </c>
      <c r="AL7" s="16">
        <f>AF7</f>
        <v>336169.52279325161</v>
      </c>
      <c r="AM7" s="62">
        <v>0</v>
      </c>
      <c r="AN7" s="16">
        <f>AH7</f>
        <v>0</v>
      </c>
      <c r="AO7" s="62">
        <v>336169.52279325202</v>
      </c>
      <c r="AP7" s="16">
        <f>AN7+AL7</f>
        <v>336169.52279325161</v>
      </c>
      <c r="AQ7" s="33"/>
      <c r="AR7" s="30"/>
      <c r="AS7" s="30"/>
      <c r="AT7" s="30"/>
      <c r="AU7" s="30"/>
      <c r="AV7" s="30"/>
      <c r="AW7" s="30"/>
      <c r="AX7" s="30"/>
      <c r="AY7" s="30"/>
      <c r="AZ7" s="31" t="s">
        <v>133</v>
      </c>
      <c r="BA7" s="31" t="s">
        <v>129</v>
      </c>
      <c r="BB7" s="31" t="s">
        <v>129</v>
      </c>
      <c r="BC7" s="31" t="s">
        <v>126</v>
      </c>
      <c r="BD7" s="30">
        <v>0</v>
      </c>
      <c r="BE7" s="30">
        <v>0</v>
      </c>
      <c r="BF7" s="30">
        <v>0</v>
      </c>
      <c r="BG7" s="31" t="s">
        <v>129</v>
      </c>
      <c r="BH7" s="31" t="s">
        <v>236</v>
      </c>
      <c r="BI7" s="31" t="s">
        <v>236</v>
      </c>
      <c r="BJ7" s="30">
        <v>-1000000</v>
      </c>
      <c r="BK7" s="31" t="s">
        <v>129</v>
      </c>
    </row>
    <row r="8" spans="3:63" x14ac:dyDescent="0.25">
      <c r="C8" s="31" t="s">
        <v>129</v>
      </c>
      <c r="D8" s="59" t="s">
        <v>234</v>
      </c>
      <c r="E8" s="59" t="s">
        <v>128</v>
      </c>
      <c r="F8" s="59" t="s">
        <v>131</v>
      </c>
      <c r="G8" s="62">
        <v>294</v>
      </c>
      <c r="H8" s="59" t="s">
        <v>25</v>
      </c>
      <c r="I8" s="59" t="s">
        <v>157</v>
      </c>
      <c r="J8" s="61">
        <v>40817</v>
      </c>
      <c r="K8" s="61">
        <v>40908</v>
      </c>
      <c r="L8" s="62" t="s">
        <v>134</v>
      </c>
      <c r="M8" s="62">
        <v>-1000000</v>
      </c>
      <c r="N8" s="59" t="s">
        <v>132</v>
      </c>
      <c r="O8" s="59" t="s">
        <v>125</v>
      </c>
      <c r="P8" s="62"/>
      <c r="Q8" s="62"/>
      <c r="R8" s="62">
        <v>0</v>
      </c>
      <c r="S8" s="62">
        <v>0</v>
      </c>
      <c r="T8" s="62">
        <v>0.92110000000000003</v>
      </c>
      <c r="U8" s="59" t="s">
        <v>128</v>
      </c>
      <c r="V8" s="62">
        <v>921100</v>
      </c>
      <c r="W8" s="62">
        <v>0.73083573815729796</v>
      </c>
      <c r="X8" s="59" t="s">
        <v>145</v>
      </c>
      <c r="Y8" s="62">
        <v>-730835.73815729795</v>
      </c>
      <c r="Z8" s="62">
        <v>190264.26184270199</v>
      </c>
      <c r="AA8" s="62">
        <v>0</v>
      </c>
      <c r="AB8" s="62">
        <v>109800</v>
      </c>
      <c r="AC8" s="62">
        <v>109800</v>
      </c>
      <c r="AD8" s="16">
        <f>('TransMon Data Dump'!P17-'TransMon Data Dump'!P18)*'TransMon Data Dump'!L18</f>
        <v>109800.00000000001</v>
      </c>
      <c r="AE8" s="62">
        <v>109800</v>
      </c>
      <c r="AF8" s="16">
        <f>AD8</f>
        <v>109800.00000000001</v>
      </c>
      <c r="AG8" s="62">
        <v>190264.26184270199</v>
      </c>
      <c r="AH8" s="16">
        <f>'TransMon Data Dump'!U19</f>
        <v>190264.26184217038</v>
      </c>
      <c r="AI8" s="62">
        <v>300064.26184270199</v>
      </c>
      <c r="AJ8" s="16">
        <f t="shared" ref="AJ8" si="0">AF8+AH8</f>
        <v>300064.26184217038</v>
      </c>
      <c r="AK8" s="62">
        <v>0</v>
      </c>
      <c r="AL8" s="16">
        <v>0</v>
      </c>
      <c r="AM8" s="62">
        <v>300064.26184270199</v>
      </c>
      <c r="AN8" s="16">
        <f>AH8+AF8</f>
        <v>300064.26184217038</v>
      </c>
      <c r="AO8" s="62">
        <v>300064.26184270199</v>
      </c>
      <c r="AP8" s="16">
        <f t="shared" ref="AP8:AP17" si="1">AN8+AL8</f>
        <v>300064.26184217038</v>
      </c>
      <c r="AQ8" s="33"/>
      <c r="AR8" s="30"/>
      <c r="AS8" s="30"/>
      <c r="AT8" s="30"/>
      <c r="AU8" s="30"/>
      <c r="AV8" s="30"/>
      <c r="AW8" s="30"/>
      <c r="AX8" s="30"/>
      <c r="AY8" s="30"/>
      <c r="AZ8" s="31" t="s">
        <v>133</v>
      </c>
      <c r="BA8" s="31" t="s">
        <v>129</v>
      </c>
      <c r="BB8" s="31" t="s">
        <v>129</v>
      </c>
      <c r="BC8" s="31" t="s">
        <v>126</v>
      </c>
      <c r="BD8" s="30">
        <v>0</v>
      </c>
      <c r="BE8" s="30">
        <v>0</v>
      </c>
      <c r="BF8" s="30">
        <v>0</v>
      </c>
      <c r="BG8" s="31" t="s">
        <v>129</v>
      </c>
      <c r="BH8" s="31" t="s">
        <v>237</v>
      </c>
      <c r="BI8" s="31" t="s">
        <v>237</v>
      </c>
      <c r="BJ8" s="30">
        <v>-1000000</v>
      </c>
      <c r="BK8" s="31" t="s">
        <v>129</v>
      </c>
    </row>
    <row r="9" spans="3:63" x14ac:dyDescent="0.25">
      <c r="C9" s="31" t="s">
        <v>129</v>
      </c>
      <c r="D9" s="59" t="s">
        <v>234</v>
      </c>
      <c r="E9" s="59" t="s">
        <v>128</v>
      </c>
      <c r="F9" s="59" t="s">
        <v>131</v>
      </c>
      <c r="G9" s="62">
        <v>294</v>
      </c>
      <c r="H9" s="59" t="s">
        <v>25</v>
      </c>
      <c r="I9" s="59" t="s">
        <v>161</v>
      </c>
      <c r="J9" s="61">
        <v>40909</v>
      </c>
      <c r="K9" s="61">
        <v>40999</v>
      </c>
      <c r="L9" s="62" t="s">
        <v>134</v>
      </c>
      <c r="M9" s="62">
        <v>0</v>
      </c>
      <c r="N9" s="59" t="s">
        <v>132</v>
      </c>
      <c r="O9" s="59" t="s">
        <v>125</v>
      </c>
      <c r="P9" s="62"/>
      <c r="Q9" s="62"/>
      <c r="R9" s="62">
        <v>0</v>
      </c>
      <c r="S9" s="62">
        <v>0</v>
      </c>
      <c r="T9" s="62">
        <v>0</v>
      </c>
      <c r="U9" s="59" t="s">
        <v>128</v>
      </c>
      <c r="V9" s="62">
        <v>0</v>
      </c>
      <c r="W9" s="62">
        <v>0</v>
      </c>
      <c r="X9" s="59" t="s">
        <v>145</v>
      </c>
      <c r="Y9" s="62">
        <v>0</v>
      </c>
      <c r="Z9" s="62">
        <v>0</v>
      </c>
      <c r="AA9" s="62">
        <v>0</v>
      </c>
      <c r="AB9" s="62">
        <v>170800</v>
      </c>
      <c r="AC9" s="62">
        <v>170800</v>
      </c>
      <c r="AD9" s="16">
        <f>(('TransMon Data Dump'!P20-'TransMon Data Dump'!P21)*('TransMon Data Dump'!N21+'TransMon Data Dump'!N20))+('TransMon Data Dump'!P22-'TransMon Data Dump'!P21)*('TransMon Data Dump'!N21+'TransMon Data Dump'!N22)</f>
        <v>170799.99999999994</v>
      </c>
      <c r="AE9" s="62">
        <v>170800</v>
      </c>
      <c r="AF9" s="16">
        <f>AD9</f>
        <v>170799.99999999994</v>
      </c>
      <c r="AG9" s="62">
        <v>0</v>
      </c>
      <c r="AH9" s="16">
        <v>0</v>
      </c>
      <c r="AI9" s="62">
        <v>170800</v>
      </c>
      <c r="AJ9" s="16">
        <f>AF9+AH9</f>
        <v>170799.99999999994</v>
      </c>
      <c r="AK9" s="62">
        <v>0</v>
      </c>
      <c r="AL9" s="16">
        <v>0</v>
      </c>
      <c r="AM9" s="62">
        <v>170800</v>
      </c>
      <c r="AN9" s="16">
        <f>AH9+AD9</f>
        <v>170799.99999999994</v>
      </c>
      <c r="AO9" s="62">
        <v>170800</v>
      </c>
      <c r="AP9" s="16">
        <f t="shared" si="1"/>
        <v>170799.99999999994</v>
      </c>
      <c r="AQ9" s="33"/>
      <c r="AR9" s="30"/>
      <c r="AS9" s="30"/>
      <c r="AT9" s="30"/>
      <c r="AU9" s="30"/>
      <c r="AV9" s="30"/>
      <c r="AW9" s="30"/>
      <c r="AX9" s="30"/>
      <c r="AY9" s="30"/>
      <c r="AZ9" s="31" t="s">
        <v>133</v>
      </c>
      <c r="BA9" s="31" t="s">
        <v>129</v>
      </c>
      <c r="BB9" s="31" t="s">
        <v>129</v>
      </c>
      <c r="BC9" s="31" t="s">
        <v>126</v>
      </c>
      <c r="BD9" s="30">
        <v>0</v>
      </c>
      <c r="BE9" s="30">
        <v>0</v>
      </c>
      <c r="BF9" s="30">
        <v>0</v>
      </c>
      <c r="BG9" s="31" t="s">
        <v>129</v>
      </c>
      <c r="BH9" s="31" t="s">
        <v>238</v>
      </c>
      <c r="BI9" s="31" t="s">
        <v>238</v>
      </c>
      <c r="BJ9" s="30">
        <v>0</v>
      </c>
      <c r="BK9" s="31" t="s">
        <v>129</v>
      </c>
    </row>
    <row r="10" spans="3:63" x14ac:dyDescent="0.25">
      <c r="C10" s="31" t="s">
        <v>129</v>
      </c>
      <c r="D10" s="59" t="s">
        <v>239</v>
      </c>
      <c r="E10" s="59" t="s">
        <v>129</v>
      </c>
      <c r="F10" s="59" t="s">
        <v>129</v>
      </c>
      <c r="G10" s="62"/>
      <c r="H10" s="59" t="s">
        <v>129</v>
      </c>
      <c r="I10" s="59" t="s">
        <v>129</v>
      </c>
      <c r="J10" s="61"/>
      <c r="K10" s="61"/>
      <c r="L10" s="62"/>
      <c r="M10" s="62"/>
      <c r="N10" s="59" t="s">
        <v>129</v>
      </c>
      <c r="O10" s="59" t="s">
        <v>129</v>
      </c>
      <c r="P10" s="62"/>
      <c r="Q10" s="62"/>
      <c r="R10" s="62"/>
      <c r="S10" s="62"/>
      <c r="T10" s="62"/>
      <c r="U10" s="59" t="s">
        <v>129</v>
      </c>
      <c r="V10" s="62">
        <v>-27037200</v>
      </c>
      <c r="W10" s="62"/>
      <c r="X10" s="59" t="s">
        <v>129</v>
      </c>
      <c r="Y10" s="62">
        <v>18154329.609999999</v>
      </c>
      <c r="Z10" s="62">
        <v>129529.61</v>
      </c>
      <c r="AA10" s="62">
        <v>20000</v>
      </c>
      <c r="AB10" s="62">
        <v>40000</v>
      </c>
      <c r="AC10" s="62">
        <v>60000</v>
      </c>
      <c r="AD10" s="16"/>
      <c r="AE10" s="62">
        <v>164647.37</v>
      </c>
      <c r="AF10" s="16"/>
      <c r="AG10" s="62">
        <v>129529.61</v>
      </c>
      <c r="AH10" s="16"/>
      <c r="AI10" s="62">
        <v>294176.96999999997</v>
      </c>
      <c r="AJ10" s="16"/>
      <c r="AK10" s="62">
        <v>124647.37</v>
      </c>
      <c r="AL10" s="16"/>
      <c r="AM10" s="62">
        <v>169529.61</v>
      </c>
      <c r="AN10" s="16"/>
      <c r="AO10" s="62">
        <v>294176.96999999997</v>
      </c>
      <c r="AP10" s="16"/>
      <c r="AQ10" s="33"/>
      <c r="AR10" s="30"/>
      <c r="AS10" s="30"/>
      <c r="AT10" s="30"/>
      <c r="AU10" s="30"/>
      <c r="AV10" s="30"/>
      <c r="AW10" s="30"/>
      <c r="AX10" s="30"/>
      <c r="AY10" s="30"/>
      <c r="AZ10" s="31" t="s">
        <v>129</v>
      </c>
      <c r="BA10" s="31" t="s">
        <v>129</v>
      </c>
      <c r="BB10" s="31" t="s">
        <v>129</v>
      </c>
      <c r="BC10" s="31" t="s">
        <v>129</v>
      </c>
      <c r="BD10" s="30">
        <v>0</v>
      </c>
      <c r="BE10" s="30">
        <v>0</v>
      </c>
      <c r="BF10" s="30">
        <v>0</v>
      </c>
      <c r="BG10" s="31" t="s">
        <v>129</v>
      </c>
      <c r="BH10" s="31" t="s">
        <v>129</v>
      </c>
      <c r="BI10" s="31" t="s">
        <v>129</v>
      </c>
      <c r="BJ10" s="30"/>
      <c r="BK10" s="31" t="s">
        <v>129</v>
      </c>
    </row>
    <row r="11" spans="3:63" x14ac:dyDescent="0.25">
      <c r="C11" s="31" t="s">
        <v>129</v>
      </c>
      <c r="D11" s="59" t="s">
        <v>234</v>
      </c>
      <c r="E11" s="59" t="s">
        <v>166</v>
      </c>
      <c r="F11" s="59" t="s">
        <v>235</v>
      </c>
      <c r="G11" s="62">
        <v>293</v>
      </c>
      <c r="H11" s="59" t="s">
        <v>25</v>
      </c>
      <c r="I11" s="59" t="s">
        <v>165</v>
      </c>
      <c r="J11" s="61">
        <v>40695</v>
      </c>
      <c r="K11" s="61">
        <v>40724</v>
      </c>
      <c r="L11" s="62" t="s">
        <v>134</v>
      </c>
      <c r="M11" s="62">
        <v>1000000</v>
      </c>
      <c r="N11" s="59" t="s">
        <v>128</v>
      </c>
      <c r="O11" s="59" t="s">
        <v>125</v>
      </c>
      <c r="P11" s="62"/>
      <c r="Q11" s="62"/>
      <c r="R11" s="62">
        <v>0</v>
      </c>
      <c r="S11" s="62">
        <v>0</v>
      </c>
      <c r="T11" s="62">
        <v>9.0123999999999995</v>
      </c>
      <c r="U11" s="59" t="s">
        <v>166</v>
      </c>
      <c r="V11" s="62">
        <v>-9012400</v>
      </c>
      <c r="W11" s="62">
        <v>0</v>
      </c>
      <c r="X11" s="59" t="s">
        <v>129</v>
      </c>
      <c r="Y11" s="62">
        <v>0</v>
      </c>
      <c r="Z11" s="62">
        <v>0</v>
      </c>
      <c r="AA11" s="62">
        <v>19999.9999999996</v>
      </c>
      <c r="AB11" s="62">
        <v>0</v>
      </c>
      <c r="AC11" s="62">
        <v>19999.9999999996</v>
      </c>
      <c r="AD11" s="16">
        <f>('TransMon Data Dump'!P23-'TransMon Data Dump'!P24)*'TransMon Data Dump'!N24</f>
        <v>19999.999999999574</v>
      </c>
      <c r="AE11" s="62">
        <v>124647.368421051</v>
      </c>
      <c r="AF11" s="16">
        <f>'TransMon Data Dump'!W25+AD11</f>
        <v>124647.36842105318</v>
      </c>
      <c r="AG11" s="62">
        <v>0</v>
      </c>
      <c r="AH11" s="16">
        <v>0</v>
      </c>
      <c r="AI11" s="62">
        <v>124647.368421051</v>
      </c>
      <c r="AJ11" s="16">
        <f>AF11+AH11</f>
        <v>124647.36842105318</v>
      </c>
      <c r="AK11" s="62">
        <v>124647.368421051</v>
      </c>
      <c r="AL11" s="16">
        <f t="shared" ref="AL11:AL15" si="2">AF11</f>
        <v>124647.36842105318</v>
      </c>
      <c r="AM11" s="62">
        <v>0</v>
      </c>
      <c r="AN11" s="16">
        <f>AH11</f>
        <v>0</v>
      </c>
      <c r="AO11" s="62">
        <v>124647.368421051</v>
      </c>
      <c r="AP11" s="16">
        <f t="shared" si="1"/>
        <v>124647.36842105318</v>
      </c>
      <c r="AQ11" s="33"/>
      <c r="AR11" s="30"/>
      <c r="AS11" s="30"/>
      <c r="AT11" s="30"/>
      <c r="AU11" s="30"/>
      <c r="AV11" s="30"/>
      <c r="AW11" s="30"/>
      <c r="AX11" s="30"/>
      <c r="AY11" s="30"/>
      <c r="AZ11" s="31" t="s">
        <v>133</v>
      </c>
      <c r="BA11" s="31" t="s">
        <v>129</v>
      </c>
      <c r="BB11" s="31" t="s">
        <v>129</v>
      </c>
      <c r="BC11" s="31" t="s">
        <v>126</v>
      </c>
      <c r="BD11" s="30">
        <v>0</v>
      </c>
      <c r="BE11" s="30">
        <v>0</v>
      </c>
      <c r="BF11" s="30">
        <v>0</v>
      </c>
      <c r="BG11" s="31" t="s">
        <v>129</v>
      </c>
      <c r="BH11" s="31" t="s">
        <v>236</v>
      </c>
      <c r="BI11" s="31" t="s">
        <v>236</v>
      </c>
      <c r="BJ11" s="30">
        <v>1000000</v>
      </c>
      <c r="BK11" s="31" t="s">
        <v>129</v>
      </c>
    </row>
    <row r="12" spans="3:63" x14ac:dyDescent="0.25">
      <c r="C12" s="31" t="s">
        <v>129</v>
      </c>
      <c r="D12" s="59" t="s">
        <v>234</v>
      </c>
      <c r="E12" s="59" t="s">
        <v>166</v>
      </c>
      <c r="F12" s="59" t="s">
        <v>131</v>
      </c>
      <c r="G12" s="62">
        <v>294</v>
      </c>
      <c r="H12" s="59" t="s">
        <v>25</v>
      </c>
      <c r="I12" s="59" t="s">
        <v>170</v>
      </c>
      <c r="J12" s="61">
        <v>40817</v>
      </c>
      <c r="K12" s="61">
        <v>40908</v>
      </c>
      <c r="L12" s="62" t="s">
        <v>134</v>
      </c>
      <c r="M12" s="62">
        <v>1000000</v>
      </c>
      <c r="N12" s="59" t="s">
        <v>128</v>
      </c>
      <c r="O12" s="59" t="s">
        <v>125</v>
      </c>
      <c r="P12" s="62"/>
      <c r="Q12" s="62"/>
      <c r="R12" s="62">
        <v>0</v>
      </c>
      <c r="S12" s="62">
        <v>0</v>
      </c>
      <c r="T12" s="62">
        <v>9.0123999999999995</v>
      </c>
      <c r="U12" s="59" t="s">
        <v>166</v>
      </c>
      <c r="V12" s="62">
        <v>-9012400</v>
      </c>
      <c r="W12" s="62">
        <v>9.0768135688205707</v>
      </c>
      <c r="X12" s="59" t="s">
        <v>145</v>
      </c>
      <c r="Y12" s="62">
        <v>9076813.5688205697</v>
      </c>
      <c r="Z12" s="62">
        <v>64413.568820569701</v>
      </c>
      <c r="AA12" s="62">
        <v>0</v>
      </c>
      <c r="AB12" s="62">
        <v>19999.9999999996</v>
      </c>
      <c r="AC12" s="62">
        <v>19999.9999999996</v>
      </c>
      <c r="AD12" s="16">
        <f>('TransMon Data Dump'!P26-'TransMon Data Dump'!P27)*'TransMon Data Dump'!N27</f>
        <v>19999.999999999574</v>
      </c>
      <c r="AE12" s="62">
        <v>19999.9999999996</v>
      </c>
      <c r="AF12" s="16">
        <f>AD12</f>
        <v>19999.999999999574</v>
      </c>
      <c r="AG12" s="62">
        <v>64413.568820569701</v>
      </c>
      <c r="AH12" s="16">
        <f>'TransMon Data Dump'!T28</f>
        <v>64413.568820508968</v>
      </c>
      <c r="AI12" s="62">
        <v>84413.568820569199</v>
      </c>
      <c r="AJ12" s="16">
        <f t="shared" ref="AJ12:AJ13" si="3">AH12+AF12</f>
        <v>84413.568820508546</v>
      </c>
      <c r="AK12" s="62">
        <v>0</v>
      </c>
      <c r="AL12" s="16">
        <v>0</v>
      </c>
      <c r="AM12" s="62">
        <v>84413.568820569199</v>
      </c>
      <c r="AN12" s="16">
        <f>AH12+AD12</f>
        <v>84413.568820508546</v>
      </c>
      <c r="AO12" s="62">
        <v>84413.568820569199</v>
      </c>
      <c r="AP12" s="16">
        <f t="shared" si="1"/>
        <v>84413.568820508546</v>
      </c>
      <c r="AQ12" s="33"/>
      <c r="AR12" s="30"/>
      <c r="AS12" s="30"/>
      <c r="AT12" s="30"/>
      <c r="AU12" s="30"/>
      <c r="AV12" s="30"/>
      <c r="AW12" s="30"/>
      <c r="AX12" s="30"/>
      <c r="AY12" s="30"/>
      <c r="AZ12" s="31" t="s">
        <v>133</v>
      </c>
      <c r="BA12" s="31" t="s">
        <v>129</v>
      </c>
      <c r="BB12" s="31" t="s">
        <v>129</v>
      </c>
      <c r="BC12" s="31" t="s">
        <v>126</v>
      </c>
      <c r="BD12" s="30">
        <v>0</v>
      </c>
      <c r="BE12" s="30">
        <v>0</v>
      </c>
      <c r="BF12" s="30">
        <v>0</v>
      </c>
      <c r="BG12" s="31" t="s">
        <v>129</v>
      </c>
      <c r="BH12" s="31" t="s">
        <v>237</v>
      </c>
      <c r="BI12" s="31" t="s">
        <v>237</v>
      </c>
      <c r="BJ12" s="30">
        <v>1000000</v>
      </c>
      <c r="BK12" s="31" t="s">
        <v>129</v>
      </c>
    </row>
    <row r="13" spans="3:63" x14ac:dyDescent="0.25">
      <c r="C13" s="31" t="s">
        <v>129</v>
      </c>
      <c r="D13" s="59" t="s">
        <v>234</v>
      </c>
      <c r="E13" s="59" t="s">
        <v>166</v>
      </c>
      <c r="F13" s="59" t="s">
        <v>131</v>
      </c>
      <c r="G13" s="62">
        <v>294</v>
      </c>
      <c r="H13" s="59" t="s">
        <v>25</v>
      </c>
      <c r="I13" s="59" t="s">
        <v>174</v>
      </c>
      <c r="J13" s="61">
        <v>40909</v>
      </c>
      <c r="K13" s="61">
        <v>40999</v>
      </c>
      <c r="L13" s="62" t="s">
        <v>134</v>
      </c>
      <c r="M13" s="62">
        <v>1000000</v>
      </c>
      <c r="N13" s="59" t="s">
        <v>128</v>
      </c>
      <c r="O13" s="59" t="s">
        <v>125</v>
      </c>
      <c r="P13" s="62"/>
      <c r="Q13" s="62"/>
      <c r="R13" s="62">
        <v>0</v>
      </c>
      <c r="S13" s="62">
        <v>0</v>
      </c>
      <c r="T13" s="62">
        <v>9.0123999999999995</v>
      </c>
      <c r="U13" s="59" t="s">
        <v>166</v>
      </c>
      <c r="V13" s="62">
        <v>-9012400</v>
      </c>
      <c r="W13" s="62">
        <v>9.0775160373892501</v>
      </c>
      <c r="X13" s="59" t="s">
        <v>145</v>
      </c>
      <c r="Y13" s="62">
        <v>9077516.0373892505</v>
      </c>
      <c r="Z13" s="62">
        <v>65116.037389246703</v>
      </c>
      <c r="AA13" s="62">
        <v>0</v>
      </c>
      <c r="AB13" s="62">
        <v>19999.9999999996</v>
      </c>
      <c r="AC13" s="62">
        <v>19999.9999999996</v>
      </c>
      <c r="AD13" s="16">
        <f>('TransMon Data Dump'!P29-'TransMon Data Dump'!P30)*'TransMon Data Dump'!N30</f>
        <v>19999.999999999574</v>
      </c>
      <c r="AE13" s="62">
        <v>19999.9999999996</v>
      </c>
      <c r="AF13" s="16">
        <f>AD13</f>
        <v>19999.999999999574</v>
      </c>
      <c r="AG13" s="62">
        <v>65116.037389246703</v>
      </c>
      <c r="AH13" s="16">
        <f>'TransMon Data Dump'!T31</f>
        <v>65116.037391744539</v>
      </c>
      <c r="AI13" s="62">
        <v>85116.037389246296</v>
      </c>
      <c r="AJ13" s="16">
        <f t="shared" si="3"/>
        <v>85116.037391744117</v>
      </c>
      <c r="AK13" s="62">
        <v>0</v>
      </c>
      <c r="AL13" s="16">
        <v>0</v>
      </c>
      <c r="AM13" s="62">
        <v>85116.037389246296</v>
      </c>
      <c r="AN13" s="16">
        <f>AH13+AD13</f>
        <v>85116.037391744117</v>
      </c>
      <c r="AO13" s="62">
        <v>85116.037389246296</v>
      </c>
      <c r="AP13" s="16">
        <f t="shared" si="1"/>
        <v>85116.037391744117</v>
      </c>
      <c r="AQ13" s="33"/>
      <c r="AR13" s="30"/>
      <c r="AS13" s="30"/>
      <c r="AT13" s="30"/>
      <c r="AU13" s="30"/>
      <c r="AV13" s="30"/>
      <c r="AW13" s="30"/>
      <c r="AX13" s="30"/>
      <c r="AY13" s="30"/>
      <c r="AZ13" s="31" t="s">
        <v>133</v>
      </c>
      <c r="BA13" s="31" t="s">
        <v>129</v>
      </c>
      <c r="BB13" s="31" t="s">
        <v>129</v>
      </c>
      <c r="BC13" s="31" t="s">
        <v>126</v>
      </c>
      <c r="BD13" s="30">
        <v>0</v>
      </c>
      <c r="BE13" s="30">
        <v>0</v>
      </c>
      <c r="BF13" s="30">
        <v>0</v>
      </c>
      <c r="BG13" s="31" t="s">
        <v>129</v>
      </c>
      <c r="BH13" s="31" t="s">
        <v>238</v>
      </c>
      <c r="BI13" s="31" t="s">
        <v>238</v>
      </c>
      <c r="BJ13" s="30">
        <v>1000000</v>
      </c>
      <c r="BK13" s="31" t="s">
        <v>129</v>
      </c>
    </row>
    <row r="14" spans="3:63" x14ac:dyDescent="0.25">
      <c r="C14" s="31" t="s">
        <v>129</v>
      </c>
      <c r="D14" s="59" t="s">
        <v>240</v>
      </c>
      <c r="E14" s="59" t="s">
        <v>129</v>
      </c>
      <c r="F14" s="59" t="s">
        <v>129</v>
      </c>
      <c r="G14" s="62"/>
      <c r="H14" s="59" t="s">
        <v>129</v>
      </c>
      <c r="I14" s="59" t="s">
        <v>129</v>
      </c>
      <c r="J14" s="61"/>
      <c r="K14" s="61"/>
      <c r="L14" s="62"/>
      <c r="M14" s="62"/>
      <c r="N14" s="59" t="s">
        <v>129</v>
      </c>
      <c r="O14" s="59" t="s">
        <v>129</v>
      </c>
      <c r="P14" s="62"/>
      <c r="Q14" s="62"/>
      <c r="R14" s="62"/>
      <c r="S14" s="62"/>
      <c r="T14" s="62"/>
      <c r="U14" s="59" t="s">
        <v>129</v>
      </c>
      <c r="V14" s="62">
        <v>-3726900</v>
      </c>
      <c r="W14" s="62"/>
      <c r="X14" s="59" t="s">
        <v>129</v>
      </c>
      <c r="Y14" s="62">
        <v>2731658.06</v>
      </c>
      <c r="Z14" s="62">
        <v>247058.06</v>
      </c>
      <c r="AA14" s="62">
        <v>9000</v>
      </c>
      <c r="AB14" s="62">
        <v>18000</v>
      </c>
      <c r="AC14" s="62">
        <v>27000</v>
      </c>
      <c r="AD14" s="16"/>
      <c r="AE14" s="62">
        <v>224273.68</v>
      </c>
      <c r="AF14" s="16"/>
      <c r="AG14" s="62">
        <v>247058.06</v>
      </c>
      <c r="AH14" s="16"/>
      <c r="AI14" s="62">
        <v>471331.75</v>
      </c>
      <c r="AJ14" s="16"/>
      <c r="AK14" s="62">
        <v>206273.68</v>
      </c>
      <c r="AL14" s="16"/>
      <c r="AM14" s="62">
        <v>265058.06</v>
      </c>
      <c r="AN14" s="16"/>
      <c r="AO14" s="62">
        <v>471331.75</v>
      </c>
      <c r="AP14" s="16"/>
      <c r="AQ14" s="33"/>
      <c r="AR14" s="30"/>
      <c r="AS14" s="30"/>
      <c r="AT14" s="30"/>
      <c r="AU14" s="30"/>
      <c r="AV14" s="30"/>
      <c r="AW14" s="30"/>
      <c r="AX14" s="30"/>
      <c r="AY14" s="30"/>
      <c r="AZ14" s="31" t="s">
        <v>129</v>
      </c>
      <c r="BA14" s="31" t="s">
        <v>129</v>
      </c>
      <c r="BB14" s="31" t="s">
        <v>129</v>
      </c>
      <c r="BC14" s="31" t="s">
        <v>129</v>
      </c>
      <c r="BD14" s="30">
        <v>0</v>
      </c>
      <c r="BE14" s="30">
        <v>0</v>
      </c>
      <c r="BF14" s="30">
        <v>0</v>
      </c>
      <c r="BG14" s="31" t="s">
        <v>129</v>
      </c>
      <c r="BH14" s="31" t="s">
        <v>129</v>
      </c>
      <c r="BI14" s="31" t="s">
        <v>129</v>
      </c>
      <c r="BJ14" s="30"/>
      <c r="BK14" s="31" t="s">
        <v>129</v>
      </c>
    </row>
    <row r="15" spans="3:63" x14ac:dyDescent="0.25">
      <c r="C15" s="31" t="s">
        <v>129</v>
      </c>
      <c r="D15" s="59" t="s">
        <v>234</v>
      </c>
      <c r="E15" s="59" t="s">
        <v>132</v>
      </c>
      <c r="F15" s="59" t="s">
        <v>235</v>
      </c>
      <c r="G15" s="62">
        <v>293</v>
      </c>
      <c r="H15" s="59" t="s">
        <v>25</v>
      </c>
      <c r="I15" s="59" t="s">
        <v>124</v>
      </c>
      <c r="J15" s="61">
        <v>40695</v>
      </c>
      <c r="K15" s="61">
        <v>40724</v>
      </c>
      <c r="L15" s="62" t="s">
        <v>134</v>
      </c>
      <c r="M15" s="62">
        <v>1000000</v>
      </c>
      <c r="N15" s="59" t="s">
        <v>128</v>
      </c>
      <c r="O15" s="59" t="s">
        <v>125</v>
      </c>
      <c r="P15" s="62"/>
      <c r="Q15" s="62"/>
      <c r="R15" s="62">
        <v>0</v>
      </c>
      <c r="S15" s="62">
        <v>0</v>
      </c>
      <c r="T15" s="62">
        <v>1.2423</v>
      </c>
      <c r="U15" s="59" t="s">
        <v>132</v>
      </c>
      <c r="V15" s="62">
        <v>-1242300</v>
      </c>
      <c r="W15" s="62">
        <v>0</v>
      </c>
      <c r="X15" s="59" t="s">
        <v>129</v>
      </c>
      <c r="Y15" s="62">
        <v>0</v>
      </c>
      <c r="Z15" s="62">
        <v>0</v>
      </c>
      <c r="AA15" s="62">
        <v>9000.0000000001201</v>
      </c>
      <c r="AB15" s="62">
        <v>0</v>
      </c>
      <c r="AC15" s="62">
        <v>9000.0000000001201</v>
      </c>
      <c r="AD15" s="16">
        <f>('TransMon Data Dump'!P6-'TransMon Data Dump'!P5)*'TransMon Data Dump'!L5</f>
        <v>9000.0000000001182</v>
      </c>
      <c r="AE15" s="62">
        <v>206273.68421052699</v>
      </c>
      <c r="AF15" s="16">
        <f>'TransMon Data Dump'!W7+AD15</f>
        <v>206273.68421052661</v>
      </c>
      <c r="AG15" s="62">
        <v>0</v>
      </c>
      <c r="AH15" s="16">
        <v>0</v>
      </c>
      <c r="AI15" s="62">
        <v>206273.68421052699</v>
      </c>
      <c r="AJ15" s="16">
        <f>AH15+AF15</f>
        <v>206273.68421052661</v>
      </c>
      <c r="AK15" s="62">
        <v>206273.68421052699</v>
      </c>
      <c r="AL15" s="16">
        <f t="shared" si="2"/>
        <v>206273.68421052661</v>
      </c>
      <c r="AM15" s="62">
        <v>0</v>
      </c>
      <c r="AN15" s="16">
        <f>AH15</f>
        <v>0</v>
      </c>
      <c r="AO15" s="62">
        <v>206273.68421052699</v>
      </c>
      <c r="AP15" s="16">
        <f t="shared" si="1"/>
        <v>206273.68421052661</v>
      </c>
      <c r="AQ15" s="33"/>
      <c r="AR15" s="30"/>
      <c r="AS15" s="30"/>
      <c r="AT15" s="30"/>
      <c r="AU15" s="30"/>
      <c r="AV15" s="30"/>
      <c r="AW15" s="30"/>
      <c r="AX15" s="30"/>
      <c r="AY15" s="30"/>
      <c r="AZ15" s="31" t="s">
        <v>133</v>
      </c>
      <c r="BA15" s="31" t="s">
        <v>129</v>
      </c>
      <c r="BB15" s="31" t="s">
        <v>129</v>
      </c>
      <c r="BC15" s="31" t="s">
        <v>126</v>
      </c>
      <c r="BD15" s="30">
        <v>0</v>
      </c>
      <c r="BE15" s="30">
        <v>0</v>
      </c>
      <c r="BF15" s="30">
        <v>0</v>
      </c>
      <c r="BG15" s="31" t="s">
        <v>129</v>
      </c>
      <c r="BH15" s="31" t="s">
        <v>236</v>
      </c>
      <c r="BI15" s="31" t="s">
        <v>236</v>
      </c>
      <c r="BJ15" s="30">
        <v>1000000</v>
      </c>
      <c r="BK15" s="31" t="s">
        <v>129</v>
      </c>
    </row>
    <row r="16" spans="3:63" x14ac:dyDescent="0.25">
      <c r="C16" s="31" t="s">
        <v>129</v>
      </c>
      <c r="D16" s="59" t="s">
        <v>234</v>
      </c>
      <c r="E16" s="59" t="s">
        <v>132</v>
      </c>
      <c r="F16" s="59" t="s">
        <v>131</v>
      </c>
      <c r="G16" s="62">
        <v>294</v>
      </c>
      <c r="H16" s="59" t="s">
        <v>25</v>
      </c>
      <c r="I16" s="59" t="s">
        <v>144</v>
      </c>
      <c r="J16" s="61">
        <v>40817</v>
      </c>
      <c r="K16" s="61">
        <v>40908</v>
      </c>
      <c r="L16" s="62" t="s">
        <v>134</v>
      </c>
      <c r="M16" s="62">
        <v>1000000</v>
      </c>
      <c r="N16" s="59" t="s">
        <v>128</v>
      </c>
      <c r="O16" s="59" t="s">
        <v>125</v>
      </c>
      <c r="P16" s="62"/>
      <c r="Q16" s="62"/>
      <c r="R16" s="62">
        <v>0</v>
      </c>
      <c r="S16" s="62">
        <v>0</v>
      </c>
      <c r="T16" s="62">
        <v>1.2423</v>
      </c>
      <c r="U16" s="59" t="s">
        <v>132</v>
      </c>
      <c r="V16" s="62">
        <v>-1242300</v>
      </c>
      <c r="W16" s="62">
        <v>1.3684521102318801</v>
      </c>
      <c r="X16" s="59" t="s">
        <v>145</v>
      </c>
      <c r="Y16" s="62">
        <v>1368452.1102318801</v>
      </c>
      <c r="Z16" s="62">
        <v>126152.110231882</v>
      </c>
      <c r="AA16" s="62">
        <v>0</v>
      </c>
      <c r="AB16" s="62">
        <v>9000.0000000001201</v>
      </c>
      <c r="AC16" s="62">
        <v>9000.0000000001201</v>
      </c>
      <c r="AD16" s="16">
        <f>('TransMon Data Dump'!P9-'TransMon Data Dump'!P8)*'TransMon Data Dump'!L8</f>
        <v>9000.0000000001182</v>
      </c>
      <c r="AE16" s="62">
        <v>9000.0000000001201</v>
      </c>
      <c r="AF16" s="16">
        <f>AD16</f>
        <v>9000.0000000001182</v>
      </c>
      <c r="AG16" s="62">
        <v>126152.110231882</v>
      </c>
      <c r="AH16" s="16">
        <f>'TransMon Data Dump'!T10</f>
        <v>126152.11023088846</v>
      </c>
      <c r="AI16" s="62">
        <v>135152.11023188301</v>
      </c>
      <c r="AJ16" s="16">
        <f t="shared" ref="AJ16:AJ17" si="4">AH16+AF16</f>
        <v>135152.11023088859</v>
      </c>
      <c r="AK16" s="62">
        <v>0</v>
      </c>
      <c r="AL16" s="16">
        <v>0</v>
      </c>
      <c r="AM16" s="62">
        <v>135152.11023188301</v>
      </c>
      <c r="AN16" s="16">
        <f>AH16+AD16</f>
        <v>135152.11023088859</v>
      </c>
      <c r="AO16" s="62">
        <v>135152.11023188301</v>
      </c>
      <c r="AP16" s="16">
        <f t="shared" si="1"/>
        <v>135152.11023088859</v>
      </c>
      <c r="AQ16" s="33"/>
      <c r="AR16" s="30"/>
      <c r="AS16" s="30"/>
      <c r="AT16" s="30"/>
      <c r="AU16" s="30"/>
      <c r="AV16" s="30"/>
      <c r="AW16" s="30"/>
      <c r="AX16" s="30"/>
      <c r="AY16" s="30"/>
      <c r="AZ16" s="31" t="s">
        <v>133</v>
      </c>
      <c r="BA16" s="31" t="s">
        <v>129</v>
      </c>
      <c r="BB16" s="31" t="s">
        <v>129</v>
      </c>
      <c r="BC16" s="31" t="s">
        <v>126</v>
      </c>
      <c r="BD16" s="30">
        <v>0</v>
      </c>
      <c r="BE16" s="30">
        <v>0</v>
      </c>
      <c r="BF16" s="30">
        <v>0</v>
      </c>
      <c r="BG16" s="31" t="s">
        <v>129</v>
      </c>
      <c r="BH16" s="31" t="s">
        <v>237</v>
      </c>
      <c r="BI16" s="31" t="s">
        <v>237</v>
      </c>
      <c r="BJ16" s="30">
        <v>1000000</v>
      </c>
      <c r="BK16" s="31" t="s">
        <v>129</v>
      </c>
    </row>
    <row r="17" spans="3:63" x14ac:dyDescent="0.25">
      <c r="C17" s="31" t="s">
        <v>129</v>
      </c>
      <c r="D17" s="59" t="s">
        <v>234</v>
      </c>
      <c r="E17" s="59" t="s">
        <v>132</v>
      </c>
      <c r="F17" s="59" t="s">
        <v>131</v>
      </c>
      <c r="G17" s="62">
        <v>294</v>
      </c>
      <c r="H17" s="59" t="s">
        <v>25</v>
      </c>
      <c r="I17" s="59" t="s">
        <v>149</v>
      </c>
      <c r="J17" s="61">
        <v>40909</v>
      </c>
      <c r="K17" s="61">
        <v>40999</v>
      </c>
      <c r="L17" s="62" t="s">
        <v>134</v>
      </c>
      <c r="M17" s="62">
        <v>1000000</v>
      </c>
      <c r="N17" s="59" t="s">
        <v>128</v>
      </c>
      <c r="O17" s="59" t="s">
        <v>125</v>
      </c>
      <c r="P17" s="62"/>
      <c r="Q17" s="62"/>
      <c r="R17" s="62">
        <v>0</v>
      </c>
      <c r="S17" s="62">
        <v>0</v>
      </c>
      <c r="T17" s="62">
        <v>1.2423</v>
      </c>
      <c r="U17" s="59" t="s">
        <v>132</v>
      </c>
      <c r="V17" s="62">
        <v>-1242300</v>
      </c>
      <c r="W17" s="62">
        <v>1.36320595331029</v>
      </c>
      <c r="X17" s="59" t="s">
        <v>145</v>
      </c>
      <c r="Y17" s="62">
        <v>1363205.9533102899</v>
      </c>
      <c r="Z17" s="62">
        <v>120905.953310293</v>
      </c>
      <c r="AA17" s="62">
        <v>0</v>
      </c>
      <c r="AB17" s="62">
        <v>9000.0000000001201</v>
      </c>
      <c r="AC17" s="62">
        <v>9000.0000000001201</v>
      </c>
      <c r="AD17" s="16">
        <f>('TransMon Data Dump'!P12-'TransMon Data Dump'!P11)*'TransMon Data Dump'!L11</f>
        <v>9000.0000000001182</v>
      </c>
      <c r="AE17" s="62">
        <v>9000.0000000001201</v>
      </c>
      <c r="AF17" s="16">
        <f>AD17</f>
        <v>9000.0000000001182</v>
      </c>
      <c r="AG17" s="62">
        <v>120905.953310293</v>
      </c>
      <c r="AH17" s="16">
        <f>'TransMon Data Dump'!T13</f>
        <v>120905.9533107999</v>
      </c>
      <c r="AI17" s="62">
        <v>129905.953310293</v>
      </c>
      <c r="AJ17" s="16">
        <f t="shared" si="4"/>
        <v>129905.95331080002</v>
      </c>
      <c r="AK17" s="62">
        <v>0</v>
      </c>
      <c r="AL17" s="16">
        <v>0</v>
      </c>
      <c r="AM17" s="62">
        <v>129905.953310293</v>
      </c>
      <c r="AN17" s="16">
        <f>AH17+AD17</f>
        <v>129905.95331080002</v>
      </c>
      <c r="AO17" s="62">
        <v>129905.953310293</v>
      </c>
      <c r="AP17" s="16">
        <f t="shared" si="1"/>
        <v>129905.95331080002</v>
      </c>
      <c r="AQ17" s="33"/>
      <c r="AR17" s="30"/>
      <c r="AS17" s="30"/>
      <c r="AT17" s="30"/>
      <c r="AU17" s="30"/>
      <c r="AV17" s="30"/>
      <c r="AW17" s="30"/>
      <c r="AX17" s="30"/>
      <c r="AY17" s="30"/>
      <c r="AZ17" s="31" t="s">
        <v>133</v>
      </c>
      <c r="BA17" s="31" t="s">
        <v>129</v>
      </c>
      <c r="BB17" s="31" t="s">
        <v>129</v>
      </c>
      <c r="BC17" s="31" t="s">
        <v>126</v>
      </c>
      <c r="BD17" s="30">
        <v>0</v>
      </c>
      <c r="BE17" s="30">
        <v>0</v>
      </c>
      <c r="BF17" s="30">
        <v>0</v>
      </c>
      <c r="BG17" s="31" t="s">
        <v>129</v>
      </c>
      <c r="BH17" s="31" t="s">
        <v>238</v>
      </c>
      <c r="BI17" s="31" t="s">
        <v>238</v>
      </c>
      <c r="BJ17" s="30">
        <v>1000000</v>
      </c>
      <c r="BK17" s="31" t="s">
        <v>129</v>
      </c>
    </row>
    <row r="30" spans="3:63" x14ac:dyDescent="0.25">
      <c r="AD30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BH17"/>
  <sheetViews>
    <sheetView topLeftCell="H1" workbookViewId="0">
      <selection activeCell="AA8" sqref="AA8"/>
    </sheetView>
  </sheetViews>
  <sheetFormatPr defaultRowHeight="15" x14ac:dyDescent="0.25"/>
  <cols>
    <col min="4" max="4" width="34.28515625" bestFit="1" customWidth="1"/>
    <col min="5" max="5" width="10.5703125" bestFit="1" customWidth="1"/>
    <col min="6" max="6" width="10.140625" bestFit="1" customWidth="1"/>
    <col min="7" max="7" width="11.28515625" bestFit="1" customWidth="1"/>
    <col min="8" max="8" width="22.42578125" bestFit="1" customWidth="1"/>
    <col min="9" max="10" width="10.140625" bestFit="1" customWidth="1"/>
    <col min="11" max="11" width="9.7109375" bestFit="1" customWidth="1"/>
    <col min="12" max="12" width="8.7109375" bestFit="1" customWidth="1"/>
    <col min="13" max="13" width="4.85546875" bestFit="1" customWidth="1"/>
    <col min="14" max="14" width="20.7109375" bestFit="1" customWidth="1"/>
    <col min="15" max="15" width="8" bestFit="1" customWidth="1"/>
    <col min="16" max="16" width="8.28515625" bestFit="1" customWidth="1"/>
    <col min="17" max="17" width="9" bestFit="1" customWidth="1"/>
    <col min="18" max="18" width="6.140625" bestFit="1" customWidth="1"/>
    <col min="19" max="19" width="12" bestFit="1" customWidth="1"/>
    <col min="20" max="20" width="9.7109375" bestFit="1" customWidth="1"/>
    <col min="21" max="21" width="12.7109375" bestFit="1" customWidth="1"/>
    <col min="22" max="22" width="12" bestFit="1" customWidth="1"/>
    <col min="23" max="23" width="15.7109375" style="39" customWidth="1"/>
    <col min="24" max="24" width="11.85546875" bestFit="1" customWidth="1"/>
    <col min="25" max="25" width="12.7109375" bestFit="1" customWidth="1"/>
    <col min="26" max="26" width="12" bestFit="1" customWidth="1"/>
    <col min="27" max="27" width="24" style="39" customWidth="1"/>
    <col min="28" max="28" width="15" bestFit="1" customWidth="1"/>
    <col min="29" max="29" width="17.5703125" bestFit="1" customWidth="1"/>
    <col min="30" max="30" width="12" bestFit="1" customWidth="1"/>
    <col min="31" max="31" width="18.85546875" style="39" customWidth="1"/>
    <col min="32" max="32" width="12" bestFit="1" customWidth="1"/>
    <col min="33" max="33" width="12.7109375" style="39" bestFit="1" customWidth="1"/>
    <col min="34" max="38" width="12" bestFit="1" customWidth="1"/>
    <col min="39" max="39" width="6.42578125" bestFit="1" customWidth="1"/>
    <col min="40" max="40" width="6.140625" bestFit="1" customWidth="1"/>
    <col min="41" max="41" width="7.85546875" bestFit="1" customWidth="1"/>
    <col min="42" max="42" width="6.28515625" bestFit="1" customWidth="1"/>
    <col min="43" max="43" width="5.7109375" bestFit="1" customWidth="1"/>
    <col min="44" max="44" width="7.85546875" bestFit="1" customWidth="1"/>
    <col min="45" max="45" width="6" bestFit="1" customWidth="1"/>
    <col min="46" max="46" width="5.42578125" bestFit="1" customWidth="1"/>
    <col min="47" max="47" width="4.42578125" bestFit="1" customWidth="1"/>
    <col min="48" max="48" width="5.28515625" bestFit="1" customWidth="1"/>
    <col min="49" max="49" width="11.7109375" bestFit="1" customWidth="1"/>
    <col min="50" max="50" width="9.85546875" bestFit="1" customWidth="1"/>
    <col min="51" max="51" width="5.140625" bestFit="1" customWidth="1"/>
    <col min="52" max="52" width="9" bestFit="1" customWidth="1"/>
    <col min="53" max="53" width="10.7109375" bestFit="1" customWidth="1"/>
    <col min="54" max="54" width="9.5703125" bestFit="1" customWidth="1"/>
    <col min="55" max="55" width="9.42578125" bestFit="1" customWidth="1"/>
    <col min="56" max="56" width="8.85546875" bestFit="1" customWidth="1"/>
    <col min="57" max="57" width="7.42578125" bestFit="1" customWidth="1"/>
    <col min="58" max="58" width="7.85546875" bestFit="1" customWidth="1"/>
    <col min="59" max="59" width="9.85546875" bestFit="1" customWidth="1"/>
    <col min="60" max="60" width="16.140625" bestFit="1" customWidth="1"/>
  </cols>
  <sheetData>
    <row r="4" spans="3:60" x14ac:dyDescent="0.25">
      <c r="C4" s="41" t="s">
        <v>129</v>
      </c>
      <c r="D4" s="53" t="s">
        <v>4</v>
      </c>
      <c r="E4" s="53" t="s">
        <v>192</v>
      </c>
      <c r="F4" s="53" t="s">
        <v>193</v>
      </c>
      <c r="G4" s="53" t="s">
        <v>3</v>
      </c>
      <c r="H4" s="53" t="s">
        <v>194</v>
      </c>
      <c r="I4" s="53" t="s">
        <v>33</v>
      </c>
      <c r="J4" s="53" t="s">
        <v>34</v>
      </c>
      <c r="K4" s="53" t="s">
        <v>35</v>
      </c>
      <c r="L4" s="53" t="s">
        <v>195</v>
      </c>
      <c r="M4" s="53" t="s">
        <v>196</v>
      </c>
      <c r="N4" s="53" t="s">
        <v>197</v>
      </c>
      <c r="O4" s="53" t="s">
        <v>198</v>
      </c>
      <c r="P4" s="53" t="s">
        <v>199</v>
      </c>
      <c r="Q4" s="53" t="s">
        <v>200</v>
      </c>
      <c r="R4" s="53" t="s">
        <v>201</v>
      </c>
      <c r="S4" s="53" t="s">
        <v>202</v>
      </c>
      <c r="T4" s="53" t="s">
        <v>203</v>
      </c>
      <c r="U4" s="53" t="s">
        <v>204</v>
      </c>
      <c r="V4" s="53" t="s">
        <v>15</v>
      </c>
      <c r="W4" s="15" t="s">
        <v>257</v>
      </c>
      <c r="X4" s="54" t="s">
        <v>205</v>
      </c>
      <c r="Y4" s="54" t="s">
        <v>206</v>
      </c>
      <c r="Z4" s="54" t="s">
        <v>17</v>
      </c>
      <c r="AA4" s="15" t="s">
        <v>258</v>
      </c>
      <c r="AB4" s="55" t="s">
        <v>207</v>
      </c>
      <c r="AC4" s="55" t="s">
        <v>208</v>
      </c>
      <c r="AD4" s="55" t="s">
        <v>184</v>
      </c>
      <c r="AE4" s="15" t="s">
        <v>259</v>
      </c>
      <c r="AF4" s="57" t="s">
        <v>209</v>
      </c>
      <c r="AG4" s="15" t="s">
        <v>260</v>
      </c>
      <c r="AH4" s="60" t="s">
        <v>18</v>
      </c>
      <c r="AI4" s="60" t="s">
        <v>210</v>
      </c>
      <c r="AJ4" s="60" t="s">
        <v>211</v>
      </c>
      <c r="AK4" s="60" t="s">
        <v>212</v>
      </c>
      <c r="AL4" s="60" t="s">
        <v>213</v>
      </c>
      <c r="AM4" s="60" t="s">
        <v>39</v>
      </c>
      <c r="AN4" s="60" t="s">
        <v>38</v>
      </c>
      <c r="AO4" s="60" t="s">
        <v>214</v>
      </c>
      <c r="AP4" s="60" t="s">
        <v>215</v>
      </c>
      <c r="AQ4" s="60" t="s">
        <v>216</v>
      </c>
      <c r="AR4" s="60" t="s">
        <v>217</v>
      </c>
      <c r="AS4" s="60" t="s">
        <v>218</v>
      </c>
      <c r="AT4" s="60" t="s">
        <v>219</v>
      </c>
      <c r="AU4" s="60" t="s">
        <v>220</v>
      </c>
      <c r="AV4" s="60" t="s">
        <v>191</v>
      </c>
      <c r="AW4" s="60" t="s">
        <v>221</v>
      </c>
      <c r="AX4" s="60" t="s">
        <v>222</v>
      </c>
      <c r="AY4" s="60" t="s">
        <v>223</v>
      </c>
      <c r="AZ4" s="60" t="s">
        <v>224</v>
      </c>
      <c r="BA4" s="60" t="s">
        <v>225</v>
      </c>
      <c r="BB4" s="60" t="s">
        <v>226</v>
      </c>
      <c r="BC4" s="60" t="s">
        <v>227</v>
      </c>
      <c r="BD4" s="60" t="s">
        <v>107</v>
      </c>
      <c r="BE4" s="60" t="s">
        <v>228</v>
      </c>
      <c r="BF4" s="60" t="s">
        <v>229</v>
      </c>
      <c r="BG4" s="60" t="s">
        <v>230</v>
      </c>
      <c r="BH4" s="60" t="s">
        <v>231</v>
      </c>
    </row>
    <row r="5" spans="3:60" x14ac:dyDescent="0.25">
      <c r="C5" s="40" t="s">
        <v>129</v>
      </c>
      <c r="D5" s="79" t="s">
        <v>249</v>
      </c>
      <c r="E5" s="79" t="s">
        <v>129</v>
      </c>
      <c r="F5" s="78"/>
      <c r="G5" s="79" t="s">
        <v>129</v>
      </c>
      <c r="H5" s="79" t="s">
        <v>129</v>
      </c>
      <c r="I5" s="80"/>
      <c r="J5" s="80"/>
      <c r="K5" s="78"/>
      <c r="L5" s="78"/>
      <c r="M5" s="79" t="s">
        <v>129</v>
      </c>
      <c r="N5" s="79" t="s">
        <v>129</v>
      </c>
      <c r="O5" s="78"/>
      <c r="P5" s="78"/>
      <c r="Q5" s="78"/>
      <c r="R5" s="78"/>
      <c r="S5" s="78"/>
      <c r="T5" s="79" t="s">
        <v>129</v>
      </c>
      <c r="U5" s="78">
        <v>-3872469.43</v>
      </c>
      <c r="V5" s="78"/>
      <c r="W5" s="16"/>
      <c r="X5" s="82" t="s">
        <v>129</v>
      </c>
      <c r="Y5" s="81">
        <v>3273229.58</v>
      </c>
      <c r="Z5" s="81">
        <v>385777.87</v>
      </c>
      <c r="AA5" s="16"/>
      <c r="AB5" s="83">
        <v>118589.46</v>
      </c>
      <c r="AC5" s="83">
        <v>298212.09000000003</v>
      </c>
      <c r="AD5" s="83">
        <v>416801.55</v>
      </c>
      <c r="AE5" s="16"/>
      <c r="AF5" s="56">
        <v>799507.12</v>
      </c>
      <c r="AG5" s="16"/>
      <c r="AH5" s="58">
        <v>385777.87</v>
      </c>
      <c r="AI5" s="58">
        <v>1185284.99</v>
      </c>
      <c r="AJ5" s="58">
        <v>501295.03</v>
      </c>
      <c r="AK5" s="58">
        <v>683989.96</v>
      </c>
      <c r="AL5" s="58">
        <v>1185284.99</v>
      </c>
      <c r="AM5" s="61"/>
      <c r="AN5" s="58"/>
      <c r="AO5" s="58"/>
      <c r="AP5" s="58"/>
      <c r="AQ5" s="58"/>
      <c r="AR5" s="58"/>
      <c r="AS5" s="58"/>
      <c r="AT5" s="58"/>
      <c r="AU5" s="58"/>
      <c r="AV5" s="59" t="s">
        <v>129</v>
      </c>
      <c r="AW5" s="59" t="s">
        <v>129</v>
      </c>
      <c r="AX5" s="59" t="s">
        <v>129</v>
      </c>
      <c r="AY5" s="59" t="s">
        <v>129</v>
      </c>
      <c r="AZ5" s="59" t="s">
        <v>129</v>
      </c>
      <c r="BA5" s="58">
        <v>0</v>
      </c>
      <c r="BB5" s="58">
        <v>0</v>
      </c>
      <c r="BC5" s="58">
        <v>0</v>
      </c>
      <c r="BD5" s="59" t="s">
        <v>129</v>
      </c>
      <c r="BE5" s="59" t="s">
        <v>129</v>
      </c>
      <c r="BF5" s="59" t="s">
        <v>129</v>
      </c>
      <c r="BG5" s="58"/>
      <c r="BH5" s="59" t="s">
        <v>129</v>
      </c>
    </row>
    <row r="6" spans="3:60" x14ac:dyDescent="0.25">
      <c r="C6" s="40" t="s">
        <v>129</v>
      </c>
      <c r="D6" s="79" t="s">
        <v>232</v>
      </c>
      <c r="E6" s="79" t="s">
        <v>129</v>
      </c>
      <c r="F6" s="78"/>
      <c r="G6" s="79" t="s">
        <v>129</v>
      </c>
      <c r="H6" s="79" t="s">
        <v>129</v>
      </c>
      <c r="I6" s="80"/>
      <c r="J6" s="80"/>
      <c r="K6" s="78"/>
      <c r="L6" s="78"/>
      <c r="M6" s="79" t="s">
        <v>129</v>
      </c>
      <c r="N6" s="79" t="s">
        <v>129</v>
      </c>
      <c r="O6" s="78"/>
      <c r="P6" s="78"/>
      <c r="Q6" s="78"/>
      <c r="R6" s="78"/>
      <c r="S6" s="78"/>
      <c r="T6" s="79" t="s">
        <v>129</v>
      </c>
      <c r="U6" s="78">
        <v>-3872469.43</v>
      </c>
      <c r="V6" s="78"/>
      <c r="W6" s="16"/>
      <c r="X6" s="82" t="s">
        <v>129</v>
      </c>
      <c r="Y6" s="81">
        <v>3273229.58</v>
      </c>
      <c r="Z6" s="81">
        <v>385777.87</v>
      </c>
      <c r="AA6" s="16"/>
      <c r="AB6" s="83">
        <v>118589.46</v>
      </c>
      <c r="AC6" s="83">
        <v>298212.09000000003</v>
      </c>
      <c r="AD6" s="83">
        <v>416801.55</v>
      </c>
      <c r="AE6" s="16"/>
      <c r="AF6" s="56">
        <v>799507.12</v>
      </c>
      <c r="AG6" s="16"/>
      <c r="AH6" s="58">
        <v>385777.87</v>
      </c>
      <c r="AI6" s="58">
        <v>1185284.99</v>
      </c>
      <c r="AJ6" s="58">
        <v>501295.03</v>
      </c>
      <c r="AK6" s="58">
        <v>683989.96</v>
      </c>
      <c r="AL6" s="58">
        <v>1185284.99</v>
      </c>
      <c r="AM6" s="61"/>
      <c r="AN6" s="58"/>
      <c r="AO6" s="58"/>
      <c r="AP6" s="58"/>
      <c r="AQ6" s="58"/>
      <c r="AR6" s="58"/>
      <c r="AS6" s="58"/>
      <c r="AT6" s="58"/>
      <c r="AU6" s="58"/>
      <c r="AV6" s="59" t="s">
        <v>129</v>
      </c>
      <c r="AW6" s="59" t="s">
        <v>129</v>
      </c>
      <c r="AX6" s="59" t="s">
        <v>129</v>
      </c>
      <c r="AY6" s="59" t="s">
        <v>129</v>
      </c>
      <c r="AZ6" s="59" t="s">
        <v>129</v>
      </c>
      <c r="BA6" s="58">
        <v>0</v>
      </c>
      <c r="BB6" s="58">
        <v>0</v>
      </c>
      <c r="BC6" s="58">
        <v>0</v>
      </c>
      <c r="BD6" s="59" t="s">
        <v>129</v>
      </c>
      <c r="BE6" s="59" t="s">
        <v>129</v>
      </c>
      <c r="BF6" s="59" t="s">
        <v>129</v>
      </c>
      <c r="BG6" s="58"/>
      <c r="BH6" s="59" t="s">
        <v>129</v>
      </c>
    </row>
    <row r="7" spans="3:60" x14ac:dyDescent="0.25">
      <c r="C7" s="40" t="s">
        <v>129</v>
      </c>
      <c r="D7" s="79" t="s">
        <v>250</v>
      </c>
      <c r="E7" s="79" t="s">
        <v>129</v>
      </c>
      <c r="F7" s="78"/>
      <c r="G7" s="79" t="s">
        <v>129</v>
      </c>
      <c r="H7" s="79" t="s">
        <v>129</v>
      </c>
      <c r="I7" s="80"/>
      <c r="J7" s="80"/>
      <c r="K7" s="78"/>
      <c r="L7" s="78"/>
      <c r="M7" s="79" t="s">
        <v>129</v>
      </c>
      <c r="N7" s="79" t="s">
        <v>129</v>
      </c>
      <c r="O7" s="78"/>
      <c r="P7" s="78"/>
      <c r="Q7" s="78"/>
      <c r="R7" s="78"/>
      <c r="S7" s="78"/>
      <c r="T7" s="79" t="s">
        <v>129</v>
      </c>
      <c r="U7" s="78">
        <v>-2887451.71</v>
      </c>
      <c r="V7" s="78"/>
      <c r="W7" s="16"/>
      <c r="X7" s="82" t="s">
        <v>129</v>
      </c>
      <c r="Y7" s="81">
        <v>3273229.58</v>
      </c>
      <c r="Z7" s="81">
        <v>385777.87</v>
      </c>
      <c r="AA7" s="16"/>
      <c r="AB7" s="83">
        <v>0</v>
      </c>
      <c r="AC7" s="83">
        <v>298212.09000000003</v>
      </c>
      <c r="AD7" s="83">
        <v>298212.09000000003</v>
      </c>
      <c r="AE7" s="16"/>
      <c r="AF7" s="56">
        <v>298212.09000000003</v>
      </c>
      <c r="AG7" s="16"/>
      <c r="AH7" s="58">
        <v>385777.87</v>
      </c>
      <c r="AI7" s="58">
        <v>683989.96</v>
      </c>
      <c r="AJ7" s="58">
        <v>0</v>
      </c>
      <c r="AK7" s="58">
        <v>683989.96</v>
      </c>
      <c r="AL7" s="58">
        <v>683989.96</v>
      </c>
      <c r="AM7" s="61"/>
      <c r="AN7" s="58"/>
      <c r="AO7" s="58"/>
      <c r="AP7" s="58"/>
      <c r="AQ7" s="58"/>
      <c r="AR7" s="58"/>
      <c r="AS7" s="58"/>
      <c r="AT7" s="58"/>
      <c r="AU7" s="58"/>
      <c r="AV7" s="59" t="s">
        <v>129</v>
      </c>
      <c r="AW7" s="59" t="s">
        <v>129</v>
      </c>
      <c r="AX7" s="59" t="s">
        <v>129</v>
      </c>
      <c r="AY7" s="59" t="s">
        <v>129</v>
      </c>
      <c r="AZ7" s="59" t="s">
        <v>129</v>
      </c>
      <c r="BA7" s="58">
        <v>0</v>
      </c>
      <c r="BB7" s="58">
        <v>0</v>
      </c>
      <c r="BC7" s="58">
        <v>0</v>
      </c>
      <c r="BD7" s="59" t="s">
        <v>129</v>
      </c>
      <c r="BE7" s="59" t="s">
        <v>129</v>
      </c>
      <c r="BF7" s="59" t="s">
        <v>129</v>
      </c>
      <c r="BG7" s="58"/>
      <c r="BH7" s="59" t="s">
        <v>129</v>
      </c>
    </row>
    <row r="8" spans="3:60" x14ac:dyDescent="0.25">
      <c r="C8" s="40" t="s">
        <v>129</v>
      </c>
      <c r="D8" s="79" t="s">
        <v>234</v>
      </c>
      <c r="E8" s="79" t="s">
        <v>131</v>
      </c>
      <c r="F8" s="78">
        <v>294</v>
      </c>
      <c r="G8" s="79" t="s">
        <v>25</v>
      </c>
      <c r="H8" s="79" t="s">
        <v>170</v>
      </c>
      <c r="I8" s="80">
        <v>40817</v>
      </c>
      <c r="J8" s="80">
        <v>40908</v>
      </c>
      <c r="K8" s="78" t="s">
        <v>134</v>
      </c>
      <c r="L8" s="78">
        <v>1000000</v>
      </c>
      <c r="M8" s="79" t="s">
        <v>128</v>
      </c>
      <c r="N8" s="79" t="s">
        <v>125</v>
      </c>
      <c r="O8" s="78"/>
      <c r="P8" s="78"/>
      <c r="Q8" s="78">
        <v>0</v>
      </c>
      <c r="R8" s="78">
        <v>0</v>
      </c>
      <c r="S8" s="78">
        <v>0.99385385298448503</v>
      </c>
      <c r="T8" s="79" t="s">
        <v>166</v>
      </c>
      <c r="U8" s="78">
        <v>-993853.85298448498</v>
      </c>
      <c r="V8" s="78">
        <v>1.00095714107165</v>
      </c>
      <c r="W8" s="16">
        <f>'TransMon Data Dump'!S26</f>
        <v>1.0009571410715565</v>
      </c>
      <c r="X8" s="82" t="s">
        <v>145</v>
      </c>
      <c r="Y8" s="81">
        <v>1000957.14107165</v>
      </c>
      <c r="Z8" s="81">
        <v>7103.2880871692896</v>
      </c>
      <c r="AA8" s="16">
        <f>'TransMon Data Dump'!U28</f>
        <v>7103.2880871619436</v>
      </c>
      <c r="AB8" s="83">
        <v>0</v>
      </c>
      <c r="AC8" s="83">
        <v>2205.5253938672599</v>
      </c>
      <c r="AD8" s="83">
        <v>2205.5253938672599</v>
      </c>
      <c r="AE8" s="16">
        <f>'PosMon Settlement Curr.'!AD12/'FX ECB'!L96</f>
        <v>2205.5253938670576</v>
      </c>
      <c r="AF8" s="56">
        <v>2205.5253938672599</v>
      </c>
      <c r="AG8" s="16">
        <f>AE8</f>
        <v>2205.5253938670576</v>
      </c>
      <c r="AH8" s="58">
        <v>7103.2880871692896</v>
      </c>
      <c r="AI8" s="58">
        <v>9308.81348103655</v>
      </c>
      <c r="AJ8" s="58">
        <v>0</v>
      </c>
      <c r="AK8" s="58">
        <v>9308.81348103655</v>
      </c>
      <c r="AL8" s="58">
        <v>9308.81348103655</v>
      </c>
      <c r="AM8" s="61"/>
      <c r="AN8" s="58"/>
      <c r="AO8" s="58"/>
      <c r="AP8" s="58"/>
      <c r="AQ8" s="58"/>
      <c r="AR8" s="58"/>
      <c r="AS8" s="58"/>
      <c r="AT8" s="58"/>
      <c r="AU8" s="58"/>
      <c r="AV8" s="59" t="s">
        <v>166</v>
      </c>
      <c r="AW8" s="59" t="s">
        <v>133</v>
      </c>
      <c r="AX8" s="59" t="s">
        <v>129</v>
      </c>
      <c r="AY8" s="59" t="s">
        <v>129</v>
      </c>
      <c r="AZ8" s="59" t="s">
        <v>126</v>
      </c>
      <c r="BA8" s="58">
        <v>0</v>
      </c>
      <c r="BB8" s="58">
        <v>0</v>
      </c>
      <c r="BC8" s="58">
        <v>0</v>
      </c>
      <c r="BD8" s="59" t="s">
        <v>129</v>
      </c>
      <c r="BE8" s="59" t="s">
        <v>237</v>
      </c>
      <c r="BF8" s="59" t="s">
        <v>237</v>
      </c>
      <c r="BG8" s="58">
        <v>1000000</v>
      </c>
      <c r="BH8" s="59" t="s">
        <v>129</v>
      </c>
    </row>
    <row r="9" spans="3:60" x14ac:dyDescent="0.25">
      <c r="C9" s="40" t="s">
        <v>129</v>
      </c>
      <c r="D9" s="79" t="s">
        <v>234</v>
      </c>
      <c r="E9" s="79" t="s">
        <v>131</v>
      </c>
      <c r="F9" s="78">
        <v>294</v>
      </c>
      <c r="G9" s="79" t="s">
        <v>25</v>
      </c>
      <c r="H9" s="79" t="s">
        <v>157</v>
      </c>
      <c r="I9" s="80">
        <v>40817</v>
      </c>
      <c r="J9" s="80">
        <v>40908</v>
      </c>
      <c r="K9" s="78" t="s">
        <v>134</v>
      </c>
      <c r="L9" s="78">
        <v>-1000000</v>
      </c>
      <c r="M9" s="79" t="s">
        <v>132</v>
      </c>
      <c r="N9" s="79" t="s">
        <v>125</v>
      </c>
      <c r="O9" s="78"/>
      <c r="P9" s="78"/>
      <c r="Q9" s="78">
        <v>0</v>
      </c>
      <c r="R9" s="78">
        <v>0</v>
      </c>
      <c r="S9" s="78">
        <v>0.92110000000000003</v>
      </c>
      <c r="T9" s="79" t="s">
        <v>128</v>
      </c>
      <c r="U9" s="78">
        <v>921100</v>
      </c>
      <c r="V9" s="78">
        <v>0.73083573815729796</v>
      </c>
      <c r="W9" s="16">
        <f>'TransMon Data Dump'!S17</f>
        <v>0.73083573815782965</v>
      </c>
      <c r="X9" s="82" t="s">
        <v>145</v>
      </c>
      <c r="Y9" s="81">
        <v>-730835.73815729795</v>
      </c>
      <c r="Z9" s="81">
        <v>190264.26184270199</v>
      </c>
      <c r="AA9" s="16">
        <f>'TransMon Data Dump'!U19</f>
        <v>190264.26184217038</v>
      </c>
      <c r="AB9" s="83">
        <v>0</v>
      </c>
      <c r="AC9" s="83">
        <v>109800</v>
      </c>
      <c r="AD9" s="83">
        <v>109800</v>
      </c>
      <c r="AE9" s="16">
        <f>'PosMon Settlement Curr.'!AD8</f>
        <v>109800.00000000001</v>
      </c>
      <c r="AF9" s="56">
        <v>109800</v>
      </c>
      <c r="AG9" s="16">
        <f t="shared" ref="AG9:AG13" si="0">AE9</f>
        <v>109800.00000000001</v>
      </c>
      <c r="AH9" s="58">
        <v>190264.26184270199</v>
      </c>
      <c r="AI9" s="58">
        <v>300064.26184270199</v>
      </c>
      <c r="AJ9" s="58">
        <v>0</v>
      </c>
      <c r="AK9" s="58">
        <v>300064.26184270199</v>
      </c>
      <c r="AL9" s="58">
        <v>300064.26184270199</v>
      </c>
      <c r="AM9" s="61"/>
      <c r="AN9" s="58"/>
      <c r="AO9" s="58"/>
      <c r="AP9" s="58"/>
      <c r="AQ9" s="58"/>
      <c r="AR9" s="58"/>
      <c r="AS9" s="58"/>
      <c r="AT9" s="58"/>
      <c r="AU9" s="58"/>
      <c r="AV9" s="59" t="s">
        <v>128</v>
      </c>
      <c r="AW9" s="59" t="s">
        <v>133</v>
      </c>
      <c r="AX9" s="59" t="s">
        <v>129</v>
      </c>
      <c r="AY9" s="59" t="s">
        <v>129</v>
      </c>
      <c r="AZ9" s="59" t="s">
        <v>126</v>
      </c>
      <c r="BA9" s="58">
        <v>0</v>
      </c>
      <c r="BB9" s="58">
        <v>0</v>
      </c>
      <c r="BC9" s="58">
        <v>0</v>
      </c>
      <c r="BD9" s="59" t="s">
        <v>129</v>
      </c>
      <c r="BE9" s="59" t="s">
        <v>237</v>
      </c>
      <c r="BF9" s="59" t="s">
        <v>237</v>
      </c>
      <c r="BG9" s="58">
        <v>-1000000</v>
      </c>
      <c r="BH9" s="59" t="s">
        <v>129</v>
      </c>
    </row>
    <row r="10" spans="3:60" x14ac:dyDescent="0.25">
      <c r="C10" s="40" t="s">
        <v>129</v>
      </c>
      <c r="D10" s="79" t="s">
        <v>234</v>
      </c>
      <c r="E10" s="79" t="s">
        <v>131</v>
      </c>
      <c r="F10" s="78">
        <v>294</v>
      </c>
      <c r="G10" s="79" t="s">
        <v>25</v>
      </c>
      <c r="H10" s="79" t="s">
        <v>144</v>
      </c>
      <c r="I10" s="80">
        <v>40817</v>
      </c>
      <c r="J10" s="80">
        <v>40908</v>
      </c>
      <c r="K10" s="78" t="s">
        <v>134</v>
      </c>
      <c r="L10" s="78">
        <v>1000000</v>
      </c>
      <c r="M10" s="79" t="s">
        <v>128</v>
      </c>
      <c r="N10" s="79" t="s">
        <v>125</v>
      </c>
      <c r="O10" s="78"/>
      <c r="P10" s="78"/>
      <c r="Q10" s="78">
        <v>0</v>
      </c>
      <c r="R10" s="78">
        <v>0</v>
      </c>
      <c r="S10" s="78">
        <v>0.91009030186838602</v>
      </c>
      <c r="T10" s="79" t="s">
        <v>132</v>
      </c>
      <c r="U10" s="78">
        <v>-910090.30186838598</v>
      </c>
      <c r="V10" s="78">
        <v>1.0025074411119399</v>
      </c>
      <c r="W10" s="16">
        <f>'TransMon Data Dump'!S8</f>
        <v>1.0025074411111614</v>
      </c>
      <c r="X10" s="82" t="s">
        <v>145</v>
      </c>
      <c r="Y10" s="81">
        <v>1002507.44111194</v>
      </c>
      <c r="Z10" s="81">
        <v>92417.1392435546</v>
      </c>
      <c r="AA10" s="16">
        <f>'TransMon Data Dump'!U10</f>
        <v>92417.139242821679</v>
      </c>
      <c r="AB10" s="83">
        <v>0</v>
      </c>
      <c r="AC10" s="83">
        <v>6593.2646839053295</v>
      </c>
      <c r="AD10" s="83">
        <v>6593.2646839053295</v>
      </c>
      <c r="AE10" s="16">
        <f>'PosMon Settlement Curr.'!AD16*'FX ECB'!K96</f>
        <v>6593.2646839049667</v>
      </c>
      <c r="AF10" s="56">
        <v>6593.2646839053295</v>
      </c>
      <c r="AG10" s="16">
        <f t="shared" si="0"/>
        <v>6593.2646839049667</v>
      </c>
      <c r="AH10" s="58">
        <v>92417.1392435546</v>
      </c>
      <c r="AI10" s="58">
        <v>99010.403927459905</v>
      </c>
      <c r="AJ10" s="58">
        <v>0</v>
      </c>
      <c r="AK10" s="58">
        <v>99010.403927459905</v>
      </c>
      <c r="AL10" s="58">
        <v>99010.403927459905</v>
      </c>
      <c r="AM10" s="61"/>
      <c r="AN10" s="58"/>
      <c r="AO10" s="58"/>
      <c r="AP10" s="58"/>
      <c r="AQ10" s="58"/>
      <c r="AR10" s="58"/>
      <c r="AS10" s="58"/>
      <c r="AT10" s="58"/>
      <c r="AU10" s="58"/>
      <c r="AV10" s="59" t="s">
        <v>132</v>
      </c>
      <c r="AW10" s="59" t="s">
        <v>133</v>
      </c>
      <c r="AX10" s="59" t="s">
        <v>129</v>
      </c>
      <c r="AY10" s="59" t="s">
        <v>129</v>
      </c>
      <c r="AZ10" s="59" t="s">
        <v>126</v>
      </c>
      <c r="BA10" s="58">
        <v>0</v>
      </c>
      <c r="BB10" s="58">
        <v>0</v>
      </c>
      <c r="BC10" s="58">
        <v>0</v>
      </c>
      <c r="BD10" s="59" t="s">
        <v>129</v>
      </c>
      <c r="BE10" s="59" t="s">
        <v>237</v>
      </c>
      <c r="BF10" s="59" t="s">
        <v>237</v>
      </c>
      <c r="BG10" s="58">
        <v>1000000</v>
      </c>
      <c r="BH10" s="59" t="s">
        <v>129</v>
      </c>
    </row>
    <row r="11" spans="3:60" x14ac:dyDescent="0.25">
      <c r="C11" s="40" t="s">
        <v>129</v>
      </c>
      <c r="D11" s="79" t="s">
        <v>234</v>
      </c>
      <c r="E11" s="79" t="s">
        <v>131</v>
      </c>
      <c r="F11" s="78">
        <v>294</v>
      </c>
      <c r="G11" s="79" t="s">
        <v>25</v>
      </c>
      <c r="H11" s="79" t="s">
        <v>174</v>
      </c>
      <c r="I11" s="80">
        <v>40909</v>
      </c>
      <c r="J11" s="80">
        <v>40999</v>
      </c>
      <c r="K11" s="78" t="s">
        <v>134</v>
      </c>
      <c r="L11" s="78">
        <v>1000000</v>
      </c>
      <c r="M11" s="79" t="s">
        <v>128</v>
      </c>
      <c r="N11" s="79" t="s">
        <v>125</v>
      </c>
      <c r="O11" s="78"/>
      <c r="P11" s="78"/>
      <c r="Q11" s="78">
        <v>0</v>
      </c>
      <c r="R11" s="78">
        <v>0</v>
      </c>
      <c r="S11" s="78">
        <v>0.99192288748870905</v>
      </c>
      <c r="T11" s="79" t="s">
        <v>166</v>
      </c>
      <c r="U11" s="78">
        <v>-991922.88748870895</v>
      </c>
      <c r="V11" s="78">
        <v>0.99908968965338996</v>
      </c>
      <c r="W11" s="16">
        <f>'TransMon Data Dump'!S29</f>
        <v>0.99908968965362632</v>
      </c>
      <c r="X11" s="82" t="s">
        <v>145</v>
      </c>
      <c r="Y11" s="81">
        <v>999089.68965338997</v>
      </c>
      <c r="Z11" s="81">
        <v>7166.8021646803199</v>
      </c>
      <c r="AA11" s="16">
        <f>'TransMon Data Dump'!U31</f>
        <v>7166.8021649549009</v>
      </c>
      <c r="AB11" s="83">
        <v>0</v>
      </c>
      <c r="AC11" s="83">
        <v>2201.24026338975</v>
      </c>
      <c r="AD11" s="83">
        <v>2201.24026338975</v>
      </c>
      <c r="AE11" s="16">
        <f>'PosMon Settlement Curr.'!AD13/'FX ECB'!L187</f>
        <v>2201.2402633896641</v>
      </c>
      <c r="AF11" s="56">
        <v>2201.24026338975</v>
      </c>
      <c r="AG11" s="16">
        <f t="shared" si="0"/>
        <v>2201.2402633896641</v>
      </c>
      <c r="AH11" s="58">
        <v>7166.8021646803199</v>
      </c>
      <c r="AI11" s="58">
        <v>9368.0424280700699</v>
      </c>
      <c r="AJ11" s="58">
        <v>0</v>
      </c>
      <c r="AK11" s="58">
        <v>9368.0424280700699</v>
      </c>
      <c r="AL11" s="58">
        <v>9368.0424280700699</v>
      </c>
      <c r="AM11" s="61"/>
      <c r="AN11" s="58"/>
      <c r="AO11" s="58"/>
      <c r="AP11" s="58"/>
      <c r="AQ11" s="58"/>
      <c r="AR11" s="58"/>
      <c r="AS11" s="58"/>
      <c r="AT11" s="58"/>
      <c r="AU11" s="58"/>
      <c r="AV11" s="59" t="s">
        <v>166</v>
      </c>
      <c r="AW11" s="59" t="s">
        <v>133</v>
      </c>
      <c r="AX11" s="59" t="s">
        <v>129</v>
      </c>
      <c r="AY11" s="59" t="s">
        <v>129</v>
      </c>
      <c r="AZ11" s="59" t="s">
        <v>126</v>
      </c>
      <c r="BA11" s="58">
        <v>0</v>
      </c>
      <c r="BB11" s="58">
        <v>0</v>
      </c>
      <c r="BC11" s="58">
        <v>0</v>
      </c>
      <c r="BD11" s="59" t="s">
        <v>129</v>
      </c>
      <c r="BE11" s="59" t="s">
        <v>238</v>
      </c>
      <c r="BF11" s="59" t="s">
        <v>238</v>
      </c>
      <c r="BG11" s="58">
        <v>1000000</v>
      </c>
      <c r="BH11" s="59" t="s">
        <v>129</v>
      </c>
    </row>
    <row r="12" spans="3:60" x14ac:dyDescent="0.25">
      <c r="C12" s="40" t="s">
        <v>129</v>
      </c>
      <c r="D12" s="79" t="s">
        <v>234</v>
      </c>
      <c r="E12" s="79" t="s">
        <v>131</v>
      </c>
      <c r="F12" s="78">
        <v>294</v>
      </c>
      <c r="G12" s="79" t="s">
        <v>25</v>
      </c>
      <c r="H12" s="79" t="s">
        <v>161</v>
      </c>
      <c r="I12" s="80">
        <v>40909</v>
      </c>
      <c r="J12" s="80">
        <v>40999</v>
      </c>
      <c r="K12" s="78" t="s">
        <v>134</v>
      </c>
      <c r="L12" s="78">
        <v>0</v>
      </c>
      <c r="M12" s="79" t="s">
        <v>132</v>
      </c>
      <c r="N12" s="79" t="s">
        <v>125</v>
      </c>
      <c r="O12" s="78"/>
      <c r="P12" s="78"/>
      <c r="Q12" s="78">
        <v>0</v>
      </c>
      <c r="R12" s="78">
        <v>0</v>
      </c>
      <c r="S12" s="78">
        <v>0</v>
      </c>
      <c r="T12" s="79" t="s">
        <v>128</v>
      </c>
      <c r="U12" s="78">
        <v>0</v>
      </c>
      <c r="V12" s="78">
        <v>0</v>
      </c>
      <c r="W12" s="16">
        <v>0</v>
      </c>
      <c r="X12" s="82" t="s">
        <v>145</v>
      </c>
      <c r="Y12" s="81">
        <v>0</v>
      </c>
      <c r="Z12" s="81">
        <v>0</v>
      </c>
      <c r="AA12" s="16">
        <v>0</v>
      </c>
      <c r="AB12" s="83">
        <v>0</v>
      </c>
      <c r="AC12" s="83">
        <v>170800</v>
      </c>
      <c r="AD12" s="83">
        <v>170800</v>
      </c>
      <c r="AE12" s="16">
        <f>'PosMon Settlement Curr.'!AF9</f>
        <v>170799.99999999994</v>
      </c>
      <c r="AF12" s="56">
        <v>170800</v>
      </c>
      <c r="AG12" s="16">
        <f t="shared" si="0"/>
        <v>170799.99999999994</v>
      </c>
      <c r="AH12" s="58">
        <v>0</v>
      </c>
      <c r="AI12" s="58">
        <v>170800</v>
      </c>
      <c r="AJ12" s="58">
        <v>0</v>
      </c>
      <c r="AK12" s="58">
        <v>170800</v>
      </c>
      <c r="AL12" s="58">
        <v>170800</v>
      </c>
      <c r="AM12" s="61"/>
      <c r="AN12" s="58"/>
      <c r="AO12" s="58"/>
      <c r="AP12" s="58"/>
      <c r="AQ12" s="58"/>
      <c r="AR12" s="58"/>
      <c r="AS12" s="58"/>
      <c r="AT12" s="58"/>
      <c r="AU12" s="58"/>
      <c r="AV12" s="59" t="s">
        <v>128</v>
      </c>
      <c r="AW12" s="59" t="s">
        <v>133</v>
      </c>
      <c r="AX12" s="59" t="s">
        <v>129</v>
      </c>
      <c r="AY12" s="59" t="s">
        <v>129</v>
      </c>
      <c r="AZ12" s="59" t="s">
        <v>126</v>
      </c>
      <c r="BA12" s="58">
        <v>0</v>
      </c>
      <c r="BB12" s="58">
        <v>0</v>
      </c>
      <c r="BC12" s="58">
        <v>0</v>
      </c>
      <c r="BD12" s="59" t="s">
        <v>129</v>
      </c>
      <c r="BE12" s="59" t="s">
        <v>238</v>
      </c>
      <c r="BF12" s="59" t="s">
        <v>238</v>
      </c>
      <c r="BG12" s="58">
        <v>0</v>
      </c>
      <c r="BH12" s="59" t="s">
        <v>129</v>
      </c>
    </row>
    <row r="13" spans="3:60" x14ac:dyDescent="0.25">
      <c r="C13" s="40" t="s">
        <v>129</v>
      </c>
      <c r="D13" s="79" t="s">
        <v>234</v>
      </c>
      <c r="E13" s="79" t="s">
        <v>131</v>
      </c>
      <c r="F13" s="78">
        <v>294</v>
      </c>
      <c r="G13" s="79" t="s">
        <v>25</v>
      </c>
      <c r="H13" s="79" t="s">
        <v>149</v>
      </c>
      <c r="I13" s="80">
        <v>40909</v>
      </c>
      <c r="J13" s="80">
        <v>40999</v>
      </c>
      <c r="K13" s="78" t="s">
        <v>134</v>
      </c>
      <c r="L13" s="78">
        <v>1000000</v>
      </c>
      <c r="M13" s="79" t="s">
        <v>128</v>
      </c>
      <c r="N13" s="79" t="s">
        <v>125</v>
      </c>
      <c r="O13" s="78"/>
      <c r="P13" s="78"/>
      <c r="Q13" s="78">
        <v>0</v>
      </c>
      <c r="R13" s="78">
        <v>0</v>
      </c>
      <c r="S13" s="78">
        <v>0.91268466852147201</v>
      </c>
      <c r="T13" s="79" t="s">
        <v>132</v>
      </c>
      <c r="U13" s="78">
        <v>-912684.66852147202</v>
      </c>
      <c r="V13" s="78">
        <v>1.001511046948</v>
      </c>
      <c r="W13" s="16">
        <f>'TransMon Data Dump'!S11</f>
        <v>1.0015110469554382</v>
      </c>
      <c r="X13" s="82" t="s">
        <v>145</v>
      </c>
      <c r="Y13" s="81">
        <v>1001511.046948</v>
      </c>
      <c r="Z13" s="81">
        <v>88826.378426529496</v>
      </c>
      <c r="AA13" s="16">
        <f>'TransMon Data Dump'!U13</f>
        <v>88826.378427528281</v>
      </c>
      <c r="AB13" s="83">
        <v>0</v>
      </c>
      <c r="AC13" s="83">
        <v>6612.0599023531804</v>
      </c>
      <c r="AD13" s="83">
        <v>6612.0599023531804</v>
      </c>
      <c r="AE13" s="16">
        <f>'PosMon Settlement Curr.'!AD17*'FX ECB'!K187</f>
        <v>6612.0599023998084</v>
      </c>
      <c r="AF13" s="56">
        <v>6612.0599023531804</v>
      </c>
      <c r="AG13" s="16">
        <f t="shared" si="0"/>
        <v>6612.0599023998084</v>
      </c>
      <c r="AH13" s="58">
        <v>88826.378426529496</v>
      </c>
      <c r="AI13" s="58">
        <v>95438.438328882694</v>
      </c>
      <c r="AJ13" s="58">
        <v>0</v>
      </c>
      <c r="AK13" s="58">
        <v>95438.438328882694</v>
      </c>
      <c r="AL13" s="58">
        <v>95438.438328882694</v>
      </c>
      <c r="AM13" s="61"/>
      <c r="AN13" s="58"/>
      <c r="AO13" s="58"/>
      <c r="AP13" s="58"/>
      <c r="AQ13" s="58"/>
      <c r="AR13" s="58"/>
      <c r="AS13" s="58"/>
      <c r="AT13" s="58"/>
      <c r="AU13" s="58"/>
      <c r="AV13" s="59" t="s">
        <v>132</v>
      </c>
      <c r="AW13" s="59" t="s">
        <v>133</v>
      </c>
      <c r="AX13" s="59" t="s">
        <v>129</v>
      </c>
      <c r="AY13" s="59" t="s">
        <v>129</v>
      </c>
      <c r="AZ13" s="59" t="s">
        <v>126</v>
      </c>
      <c r="BA13" s="58">
        <v>0</v>
      </c>
      <c r="BB13" s="58">
        <v>0</v>
      </c>
      <c r="BC13" s="58">
        <v>0</v>
      </c>
      <c r="BD13" s="59" t="s">
        <v>129</v>
      </c>
      <c r="BE13" s="59" t="s">
        <v>238</v>
      </c>
      <c r="BF13" s="59" t="s">
        <v>238</v>
      </c>
      <c r="BG13" s="58">
        <v>1000000</v>
      </c>
      <c r="BH13" s="59" t="s">
        <v>129</v>
      </c>
    </row>
    <row r="14" spans="3:60" x14ac:dyDescent="0.25">
      <c r="C14" s="40" t="s">
        <v>129</v>
      </c>
      <c r="D14" s="79" t="s">
        <v>251</v>
      </c>
      <c r="E14" s="79" t="s">
        <v>129</v>
      </c>
      <c r="F14" s="78"/>
      <c r="G14" s="79" t="s">
        <v>129</v>
      </c>
      <c r="H14" s="79" t="s">
        <v>129</v>
      </c>
      <c r="I14" s="80"/>
      <c r="J14" s="80"/>
      <c r="K14" s="78"/>
      <c r="L14" s="78"/>
      <c r="M14" s="79" t="s">
        <v>129</v>
      </c>
      <c r="N14" s="79" t="s">
        <v>129</v>
      </c>
      <c r="O14" s="78"/>
      <c r="P14" s="78"/>
      <c r="Q14" s="78"/>
      <c r="R14" s="78"/>
      <c r="S14" s="78"/>
      <c r="T14" s="79" t="s">
        <v>129</v>
      </c>
      <c r="U14" s="78">
        <v>-985017.72</v>
      </c>
      <c r="V14" s="78"/>
      <c r="W14" s="16"/>
      <c r="X14" s="82" t="s">
        <v>129</v>
      </c>
      <c r="Y14" s="81">
        <v>0</v>
      </c>
      <c r="Z14" s="81">
        <v>0</v>
      </c>
      <c r="AA14" s="16">
        <v>0</v>
      </c>
      <c r="AB14" s="83">
        <v>118589.46</v>
      </c>
      <c r="AC14" s="83">
        <v>0</v>
      </c>
      <c r="AD14" s="83">
        <v>118589.46</v>
      </c>
      <c r="AE14" s="16"/>
      <c r="AF14" s="56">
        <v>501295.03</v>
      </c>
      <c r="AG14" s="16"/>
      <c r="AH14" s="58">
        <v>0</v>
      </c>
      <c r="AI14" s="58">
        <v>501295.03</v>
      </c>
      <c r="AJ14" s="58">
        <v>501295.03</v>
      </c>
      <c r="AK14" s="58">
        <v>0</v>
      </c>
      <c r="AL14" s="58">
        <v>501295.03</v>
      </c>
      <c r="AM14" s="61"/>
      <c r="AN14" s="58"/>
      <c r="AO14" s="58"/>
      <c r="AP14" s="58"/>
      <c r="AQ14" s="58"/>
      <c r="AR14" s="58"/>
      <c r="AS14" s="58"/>
      <c r="AT14" s="58"/>
      <c r="AU14" s="58"/>
      <c r="AV14" s="59" t="s">
        <v>129</v>
      </c>
      <c r="AW14" s="59" t="s">
        <v>129</v>
      </c>
      <c r="AX14" s="59" t="s">
        <v>129</v>
      </c>
      <c r="AY14" s="59" t="s">
        <v>129</v>
      </c>
      <c r="AZ14" s="59" t="s">
        <v>129</v>
      </c>
      <c r="BA14" s="58">
        <v>0</v>
      </c>
      <c r="BB14" s="58">
        <v>0</v>
      </c>
      <c r="BC14" s="58">
        <v>0</v>
      </c>
      <c r="BD14" s="59" t="s">
        <v>129</v>
      </c>
      <c r="BE14" s="59" t="s">
        <v>129</v>
      </c>
      <c r="BF14" s="59" t="s">
        <v>129</v>
      </c>
      <c r="BG14" s="58"/>
      <c r="BH14" s="59" t="s">
        <v>129</v>
      </c>
    </row>
    <row r="15" spans="3:60" x14ac:dyDescent="0.25">
      <c r="C15" s="40" t="s">
        <v>129</v>
      </c>
      <c r="D15" s="79" t="s">
        <v>234</v>
      </c>
      <c r="E15" s="79" t="s">
        <v>235</v>
      </c>
      <c r="F15" s="78">
        <v>293</v>
      </c>
      <c r="G15" s="79" t="s">
        <v>25</v>
      </c>
      <c r="H15" s="79" t="s">
        <v>165</v>
      </c>
      <c r="I15" s="80">
        <v>40695</v>
      </c>
      <c r="J15" s="80">
        <v>40724</v>
      </c>
      <c r="K15" s="78" t="s">
        <v>134</v>
      </c>
      <c r="L15" s="78">
        <v>1000000</v>
      </c>
      <c r="M15" s="79" t="s">
        <v>128</v>
      </c>
      <c r="N15" s="79" t="s">
        <v>125</v>
      </c>
      <c r="O15" s="78"/>
      <c r="P15" s="78"/>
      <c r="Q15" s="78">
        <v>0</v>
      </c>
      <c r="R15" s="78">
        <v>0</v>
      </c>
      <c r="S15" s="78">
        <v>0.99447172413793095</v>
      </c>
      <c r="T15" s="79" t="s">
        <v>166</v>
      </c>
      <c r="U15" s="78">
        <v>-994471.72413793101</v>
      </c>
      <c r="V15" s="78">
        <v>0</v>
      </c>
      <c r="W15" s="16">
        <v>0</v>
      </c>
      <c r="X15" s="82" t="s">
        <v>129</v>
      </c>
      <c r="Y15" s="81">
        <v>0</v>
      </c>
      <c r="Z15" s="81">
        <v>0</v>
      </c>
      <c r="AA15" s="16">
        <v>0</v>
      </c>
      <c r="AB15" s="83">
        <v>2209.06454245851</v>
      </c>
      <c r="AC15" s="83">
        <v>0</v>
      </c>
      <c r="AD15" s="83">
        <v>2209.06454245851</v>
      </c>
      <c r="AE15" s="16">
        <f>'PosMon Settlement Curr.'!AC11/'FX ECB'!R33</f>
        <v>2209.0645424585146</v>
      </c>
      <c r="AF15" s="56">
        <v>13754.192377495399</v>
      </c>
      <c r="AG15" s="16">
        <f>'PosMon Settlement Curr.'!AF11/'FX ECB'!D33</f>
        <v>13754.192377495523</v>
      </c>
      <c r="AH15" s="58">
        <v>0</v>
      </c>
      <c r="AI15" s="58">
        <v>13754.192377495399</v>
      </c>
      <c r="AJ15" s="58">
        <v>13754.192377495399</v>
      </c>
      <c r="AK15" s="58">
        <v>0</v>
      </c>
      <c r="AL15" s="58">
        <v>13754.192377495399</v>
      </c>
      <c r="AM15" s="61"/>
      <c r="AN15" s="58"/>
      <c r="AO15" s="58"/>
      <c r="AP15" s="58"/>
      <c r="AQ15" s="58"/>
      <c r="AR15" s="58"/>
      <c r="AS15" s="58"/>
      <c r="AT15" s="58"/>
      <c r="AU15" s="58"/>
      <c r="AV15" s="59" t="s">
        <v>166</v>
      </c>
      <c r="AW15" s="59" t="s">
        <v>133</v>
      </c>
      <c r="AX15" s="59" t="s">
        <v>129</v>
      </c>
      <c r="AY15" s="59" t="s">
        <v>129</v>
      </c>
      <c r="AZ15" s="59" t="s">
        <v>126</v>
      </c>
      <c r="BA15" s="58">
        <v>0</v>
      </c>
      <c r="BB15" s="58">
        <v>0</v>
      </c>
      <c r="BC15" s="58">
        <v>0</v>
      </c>
      <c r="BD15" s="59" t="s">
        <v>129</v>
      </c>
      <c r="BE15" s="59" t="s">
        <v>236</v>
      </c>
      <c r="BF15" s="59" t="s">
        <v>236</v>
      </c>
      <c r="BG15" s="58">
        <v>1000000</v>
      </c>
      <c r="BH15" s="59" t="s">
        <v>129</v>
      </c>
    </row>
    <row r="16" spans="3:60" x14ac:dyDescent="0.25">
      <c r="C16" s="40" t="s">
        <v>129</v>
      </c>
      <c r="D16" s="79" t="s">
        <v>234</v>
      </c>
      <c r="E16" s="79" t="s">
        <v>235</v>
      </c>
      <c r="F16" s="78">
        <v>293</v>
      </c>
      <c r="G16" s="79" t="s">
        <v>25</v>
      </c>
      <c r="H16" s="79" t="s">
        <v>153</v>
      </c>
      <c r="I16" s="80">
        <v>40695</v>
      </c>
      <c r="J16" s="80">
        <v>40724</v>
      </c>
      <c r="K16" s="78" t="s">
        <v>134</v>
      </c>
      <c r="L16" s="78">
        <v>-1000000</v>
      </c>
      <c r="M16" s="79" t="s">
        <v>132</v>
      </c>
      <c r="N16" s="79" t="s">
        <v>125</v>
      </c>
      <c r="O16" s="78"/>
      <c r="P16" s="78"/>
      <c r="Q16" s="78">
        <v>0</v>
      </c>
      <c r="R16" s="78">
        <v>0</v>
      </c>
      <c r="S16" s="78">
        <v>0.92110000000000003</v>
      </c>
      <c r="T16" s="79" t="s">
        <v>128</v>
      </c>
      <c r="U16" s="78">
        <v>921100</v>
      </c>
      <c r="V16" s="78">
        <v>0</v>
      </c>
      <c r="W16" s="16">
        <v>0</v>
      </c>
      <c r="X16" s="82" t="s">
        <v>129</v>
      </c>
      <c r="Y16" s="81">
        <v>0</v>
      </c>
      <c r="Z16" s="81">
        <v>0</v>
      </c>
      <c r="AA16" s="16">
        <v>0</v>
      </c>
      <c r="AB16" s="83">
        <v>109800</v>
      </c>
      <c r="AC16" s="83">
        <v>0</v>
      </c>
      <c r="AD16" s="83">
        <v>109800</v>
      </c>
      <c r="AE16" s="16">
        <f>'PosMon Settlement Curr.'!AD7</f>
        <v>109800.00000000001</v>
      </c>
      <c r="AF16" s="56">
        <v>336169.52279325202</v>
      </c>
      <c r="AG16" s="16">
        <f>'PosMon Settlement Curr.'!AF7</f>
        <v>336169.52279325161</v>
      </c>
      <c r="AH16" s="58">
        <v>0</v>
      </c>
      <c r="AI16" s="58">
        <v>336169.52279325202</v>
      </c>
      <c r="AJ16" s="58">
        <v>336169.52279325202</v>
      </c>
      <c r="AK16" s="58">
        <v>0</v>
      </c>
      <c r="AL16" s="58">
        <v>336169.52279325202</v>
      </c>
      <c r="AM16" s="61"/>
      <c r="AN16" s="58"/>
      <c r="AO16" s="58"/>
      <c r="AP16" s="58"/>
      <c r="AQ16" s="58"/>
      <c r="AR16" s="58"/>
      <c r="AS16" s="58"/>
      <c r="AT16" s="58"/>
      <c r="AU16" s="58"/>
      <c r="AV16" s="59" t="s">
        <v>128</v>
      </c>
      <c r="AW16" s="59" t="s">
        <v>133</v>
      </c>
      <c r="AX16" s="59" t="s">
        <v>129</v>
      </c>
      <c r="AY16" s="59" t="s">
        <v>129</v>
      </c>
      <c r="AZ16" s="59" t="s">
        <v>126</v>
      </c>
      <c r="BA16" s="58">
        <v>0</v>
      </c>
      <c r="BB16" s="58">
        <v>0</v>
      </c>
      <c r="BC16" s="58">
        <v>0</v>
      </c>
      <c r="BD16" s="59" t="s">
        <v>129</v>
      </c>
      <c r="BE16" s="59" t="s">
        <v>236</v>
      </c>
      <c r="BF16" s="59" t="s">
        <v>236</v>
      </c>
      <c r="BG16" s="58">
        <v>-1000000</v>
      </c>
      <c r="BH16" s="59" t="s">
        <v>129</v>
      </c>
    </row>
    <row r="17" spans="3:60" x14ac:dyDescent="0.25">
      <c r="C17" s="40" t="s">
        <v>129</v>
      </c>
      <c r="D17" s="79" t="s">
        <v>234</v>
      </c>
      <c r="E17" s="79" t="s">
        <v>235</v>
      </c>
      <c r="F17" s="78">
        <v>293</v>
      </c>
      <c r="G17" s="79" t="s">
        <v>25</v>
      </c>
      <c r="H17" s="79" t="s">
        <v>124</v>
      </c>
      <c r="I17" s="80">
        <v>40695</v>
      </c>
      <c r="J17" s="80">
        <v>40724</v>
      </c>
      <c r="K17" s="78" t="s">
        <v>134</v>
      </c>
      <c r="L17" s="78">
        <v>1000000</v>
      </c>
      <c r="M17" s="79" t="s">
        <v>128</v>
      </c>
      <c r="N17" s="79" t="s">
        <v>125</v>
      </c>
      <c r="O17" s="78"/>
      <c r="P17" s="78"/>
      <c r="Q17" s="78">
        <v>0</v>
      </c>
      <c r="R17" s="78">
        <v>0</v>
      </c>
      <c r="S17" s="78">
        <v>0.91164599691788395</v>
      </c>
      <c r="T17" s="79" t="s">
        <v>132</v>
      </c>
      <c r="U17" s="78">
        <v>-911645.99691788398</v>
      </c>
      <c r="V17" s="78">
        <v>0</v>
      </c>
      <c r="W17" s="16">
        <v>0</v>
      </c>
      <c r="X17" s="82" t="s">
        <v>129</v>
      </c>
      <c r="Y17" s="81">
        <v>0</v>
      </c>
      <c r="Z17" s="81">
        <v>0</v>
      </c>
      <c r="AA17" s="16">
        <v>0</v>
      </c>
      <c r="AB17" s="83">
        <v>6580.3905291849196</v>
      </c>
      <c r="AC17" s="83">
        <v>0</v>
      </c>
      <c r="AD17" s="83">
        <v>6580.3905291849196</v>
      </c>
      <c r="AE17" s="16">
        <f>'PosMon Settlement Curr.'!AD15/'FX ECB'!S33</f>
        <v>6580.390529184916</v>
      </c>
      <c r="AF17" s="56">
        <v>151371.31005395699</v>
      </c>
      <c r="AG17" s="16">
        <f>'PosMon Settlement Curr.'!AF15/'FX ECB'!B33</f>
        <v>151371.31005395655</v>
      </c>
      <c r="AH17" s="58">
        <v>0</v>
      </c>
      <c r="AI17" s="58">
        <v>151371.31005395699</v>
      </c>
      <c r="AJ17" s="58">
        <v>151371.31005395699</v>
      </c>
      <c r="AK17" s="58">
        <v>0</v>
      </c>
      <c r="AL17" s="58">
        <v>151371.31005395699</v>
      </c>
      <c r="AM17" s="61"/>
      <c r="AN17" s="58"/>
      <c r="AO17" s="58"/>
      <c r="AP17" s="58"/>
      <c r="AQ17" s="58"/>
      <c r="AR17" s="58"/>
      <c r="AS17" s="58"/>
      <c r="AT17" s="58"/>
      <c r="AU17" s="58"/>
      <c r="AV17" s="59" t="s">
        <v>132</v>
      </c>
      <c r="AW17" s="59" t="s">
        <v>133</v>
      </c>
      <c r="AX17" s="59" t="s">
        <v>129</v>
      </c>
      <c r="AY17" s="59" t="s">
        <v>129</v>
      </c>
      <c r="AZ17" s="59" t="s">
        <v>126</v>
      </c>
      <c r="BA17" s="58">
        <v>0</v>
      </c>
      <c r="BB17" s="58">
        <v>0</v>
      </c>
      <c r="BC17" s="58">
        <v>0</v>
      </c>
      <c r="BD17" s="59" t="s">
        <v>129</v>
      </c>
      <c r="BE17" s="59" t="s">
        <v>236</v>
      </c>
      <c r="BF17" s="59" t="s">
        <v>236</v>
      </c>
      <c r="BG17" s="58">
        <v>1000000</v>
      </c>
      <c r="BH17" s="59" t="s"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BG21"/>
  <sheetViews>
    <sheetView topLeftCell="I1" workbookViewId="0">
      <selection activeCell="AF18" sqref="AF18"/>
    </sheetView>
  </sheetViews>
  <sheetFormatPr defaultRowHeight="15" x14ac:dyDescent="0.25"/>
  <cols>
    <col min="4" max="4" width="34.28515625" bestFit="1" customWidth="1"/>
    <col min="5" max="5" width="10.5703125" bestFit="1" customWidth="1"/>
    <col min="6" max="6" width="10.140625" bestFit="1" customWidth="1"/>
    <col min="7" max="7" width="11.28515625" bestFit="1" customWidth="1"/>
    <col min="8" max="8" width="22.42578125" bestFit="1" customWidth="1"/>
    <col min="9" max="10" width="10.140625" bestFit="1" customWidth="1"/>
    <col min="11" max="11" width="9.7109375" bestFit="1" customWidth="1"/>
    <col min="12" max="12" width="8.7109375" bestFit="1" customWidth="1"/>
    <col min="13" max="13" width="4.85546875" bestFit="1" customWidth="1"/>
    <col min="14" max="14" width="20.7109375" bestFit="1" customWidth="1"/>
    <col min="15" max="15" width="8" bestFit="1" customWidth="1"/>
    <col min="16" max="16" width="8.28515625" bestFit="1" customWidth="1"/>
    <col min="17" max="17" width="9" bestFit="1" customWidth="1"/>
    <col min="18" max="18" width="6.140625" bestFit="1" customWidth="1"/>
    <col min="19" max="19" width="12" bestFit="1" customWidth="1"/>
    <col min="20" max="20" width="9.7109375" bestFit="1" customWidth="1"/>
    <col min="21" max="21" width="12.7109375" bestFit="1" customWidth="1"/>
    <col min="22" max="22" width="12" bestFit="1" customWidth="1"/>
    <col min="23" max="23" width="11.85546875" bestFit="1" customWidth="1"/>
    <col min="24" max="24" width="12.7109375" bestFit="1" customWidth="1"/>
    <col min="25" max="25" width="12" bestFit="1" customWidth="1"/>
    <col min="26" max="26" width="17.7109375" style="36" customWidth="1"/>
    <col min="27" max="27" width="15" bestFit="1" customWidth="1"/>
    <col min="28" max="28" width="17.5703125" bestFit="1" customWidth="1"/>
    <col min="29" max="29" width="12" bestFit="1" customWidth="1"/>
    <col min="30" max="30" width="16.5703125" style="39" customWidth="1"/>
    <col min="31" max="31" width="12" bestFit="1" customWidth="1"/>
    <col min="32" max="32" width="19.42578125" style="43" customWidth="1"/>
    <col min="33" max="37" width="12" bestFit="1" customWidth="1"/>
    <col min="38" max="38" width="6.42578125" bestFit="1" customWidth="1"/>
    <col min="39" max="39" width="6.140625" bestFit="1" customWidth="1"/>
    <col min="40" max="40" width="7.85546875" bestFit="1" customWidth="1"/>
    <col min="41" max="41" width="6.28515625" bestFit="1" customWidth="1"/>
    <col min="42" max="42" width="5.7109375" bestFit="1" customWidth="1"/>
    <col min="43" max="43" width="7.85546875" bestFit="1" customWidth="1"/>
    <col min="44" max="44" width="6" bestFit="1" customWidth="1"/>
    <col min="45" max="45" width="5.42578125" bestFit="1" customWidth="1"/>
    <col min="46" max="46" width="4.42578125" bestFit="1" customWidth="1"/>
    <col min="47" max="47" width="5.28515625" bestFit="1" customWidth="1"/>
    <col min="48" max="48" width="11.7109375" bestFit="1" customWidth="1"/>
    <col min="49" max="49" width="9.85546875" bestFit="1" customWidth="1"/>
    <col min="50" max="50" width="5.140625" bestFit="1" customWidth="1"/>
    <col min="51" max="51" width="9" bestFit="1" customWidth="1"/>
    <col min="52" max="52" width="10.7109375" bestFit="1" customWidth="1"/>
    <col min="53" max="53" width="9.5703125" bestFit="1" customWidth="1"/>
    <col min="54" max="54" width="9.42578125" bestFit="1" customWidth="1"/>
    <col min="55" max="55" width="8.85546875" bestFit="1" customWidth="1"/>
    <col min="56" max="56" width="7.42578125" bestFit="1" customWidth="1"/>
    <col min="57" max="57" width="7.85546875" bestFit="1" customWidth="1"/>
    <col min="58" max="58" width="9.85546875" bestFit="1" customWidth="1"/>
    <col min="59" max="59" width="16.140625" bestFit="1" customWidth="1"/>
  </cols>
  <sheetData>
    <row r="4" spans="3:59" x14ac:dyDescent="0.25">
      <c r="C4" s="38" t="s">
        <v>129</v>
      </c>
      <c r="D4" s="45" t="s">
        <v>4</v>
      </c>
      <c r="E4" s="45" t="s">
        <v>192</v>
      </c>
      <c r="F4" s="45" t="s">
        <v>193</v>
      </c>
      <c r="G4" s="45" t="s">
        <v>3</v>
      </c>
      <c r="H4" s="45" t="s">
        <v>194</v>
      </c>
      <c r="I4" s="45" t="s">
        <v>33</v>
      </c>
      <c r="J4" s="45" t="s">
        <v>34</v>
      </c>
      <c r="K4" s="45" t="s">
        <v>35</v>
      </c>
      <c r="L4" s="45" t="s">
        <v>195</v>
      </c>
      <c r="M4" s="45" t="s">
        <v>196</v>
      </c>
      <c r="N4" s="45" t="s">
        <v>197</v>
      </c>
      <c r="O4" s="45" t="s">
        <v>198</v>
      </c>
      <c r="P4" s="45" t="s">
        <v>199</v>
      </c>
      <c r="Q4" s="45" t="s">
        <v>200</v>
      </c>
      <c r="R4" s="45" t="s">
        <v>201</v>
      </c>
      <c r="S4" s="45" t="s">
        <v>202</v>
      </c>
      <c r="T4" s="45" t="s">
        <v>203</v>
      </c>
      <c r="U4" s="45" t="s">
        <v>204</v>
      </c>
      <c r="V4" s="45" t="s">
        <v>15</v>
      </c>
      <c r="W4" s="45" t="s">
        <v>205</v>
      </c>
      <c r="X4" s="45" t="s">
        <v>206</v>
      </c>
      <c r="Y4" s="45" t="s">
        <v>17</v>
      </c>
      <c r="Z4" s="15" t="s">
        <v>252</v>
      </c>
      <c r="AA4" s="46" t="s">
        <v>207</v>
      </c>
      <c r="AB4" s="46" t="s">
        <v>208</v>
      </c>
      <c r="AC4" s="46" t="s">
        <v>184</v>
      </c>
      <c r="AD4" s="15" t="s">
        <v>241</v>
      </c>
      <c r="AE4" s="47" t="s">
        <v>209</v>
      </c>
      <c r="AF4" s="15" t="s">
        <v>242</v>
      </c>
      <c r="AG4" s="48" t="s">
        <v>18</v>
      </c>
      <c r="AH4" s="51" t="s">
        <v>210</v>
      </c>
      <c r="AI4" s="51" t="s">
        <v>211</v>
      </c>
      <c r="AJ4" s="51" t="s">
        <v>212</v>
      </c>
      <c r="AK4" s="51" t="s">
        <v>213</v>
      </c>
      <c r="AL4" s="51" t="s">
        <v>39</v>
      </c>
      <c r="AM4" s="51" t="s">
        <v>38</v>
      </c>
      <c r="AN4" s="51" t="s">
        <v>214</v>
      </c>
      <c r="AO4" s="51" t="s">
        <v>215</v>
      </c>
      <c r="AP4" s="51" t="s">
        <v>216</v>
      </c>
      <c r="AQ4" s="51" t="s">
        <v>217</v>
      </c>
      <c r="AR4" s="51" t="s">
        <v>218</v>
      </c>
      <c r="AS4" s="51" t="s">
        <v>219</v>
      </c>
      <c r="AT4" s="51" t="s">
        <v>220</v>
      </c>
      <c r="AU4" s="51" t="s">
        <v>191</v>
      </c>
      <c r="AV4" s="51" t="s">
        <v>221</v>
      </c>
      <c r="AW4" s="51" t="s">
        <v>222</v>
      </c>
      <c r="AX4" s="51" t="s">
        <v>223</v>
      </c>
      <c r="AY4" s="51" t="s">
        <v>224</v>
      </c>
      <c r="AZ4" s="51" t="s">
        <v>225</v>
      </c>
      <c r="BA4" s="51" t="s">
        <v>226</v>
      </c>
      <c r="BB4" s="51" t="s">
        <v>227</v>
      </c>
      <c r="BC4" s="51" t="s">
        <v>107</v>
      </c>
      <c r="BD4" s="51" t="s">
        <v>228</v>
      </c>
      <c r="BE4" s="51" t="s">
        <v>229</v>
      </c>
      <c r="BF4" s="51" t="s">
        <v>230</v>
      </c>
      <c r="BG4" s="51" t="s">
        <v>231</v>
      </c>
    </row>
    <row r="5" spans="3:59" x14ac:dyDescent="0.25">
      <c r="C5" s="37" t="s">
        <v>129</v>
      </c>
      <c r="D5" s="89" t="s">
        <v>249</v>
      </c>
      <c r="E5" s="89" t="s">
        <v>129</v>
      </c>
      <c r="F5" s="88"/>
      <c r="G5" s="89" t="s">
        <v>129</v>
      </c>
      <c r="H5" s="89" t="s">
        <v>129</v>
      </c>
      <c r="I5" s="90"/>
      <c r="J5" s="90"/>
      <c r="K5" s="88"/>
      <c r="L5" s="88"/>
      <c r="M5" s="89" t="s">
        <v>129</v>
      </c>
      <c r="N5" s="89" t="s">
        <v>129</v>
      </c>
      <c r="O5" s="88"/>
      <c r="P5" s="88"/>
      <c r="Q5" s="88"/>
      <c r="R5" s="88"/>
      <c r="S5" s="88"/>
      <c r="T5" s="89" t="s">
        <v>129</v>
      </c>
      <c r="U5" s="88">
        <v>-29660383.600000001</v>
      </c>
      <c r="V5" s="88"/>
      <c r="W5" s="89" t="s">
        <v>129</v>
      </c>
      <c r="X5" s="88">
        <v>25471228.960000001</v>
      </c>
      <c r="Y5" s="88">
        <v>2997994.34</v>
      </c>
      <c r="Z5" s="16"/>
      <c r="AA5" s="91">
        <v>918150.85</v>
      </c>
      <c r="AB5" s="91">
        <v>2320515.34</v>
      </c>
      <c r="AC5" s="91">
        <v>3238666.2</v>
      </c>
      <c r="AD5" s="16"/>
      <c r="AE5" s="92">
        <v>6140480.5899999999</v>
      </c>
      <c r="AF5" s="16"/>
      <c r="AG5" s="93">
        <v>2997994.34</v>
      </c>
      <c r="AH5" s="93">
        <v>9138474.9299999997</v>
      </c>
      <c r="AI5" s="93">
        <v>3819965.25</v>
      </c>
      <c r="AJ5" s="93">
        <v>5318509.68</v>
      </c>
      <c r="AK5" s="93">
        <v>9138474.9299999997</v>
      </c>
      <c r="AL5" s="52"/>
      <c r="AM5" s="49"/>
      <c r="AN5" s="49"/>
      <c r="AO5" s="49"/>
      <c r="AP5" s="49"/>
      <c r="AQ5" s="49"/>
      <c r="AR5" s="49"/>
      <c r="AS5" s="49"/>
      <c r="AT5" s="49"/>
      <c r="AU5" s="50" t="s">
        <v>129</v>
      </c>
      <c r="AV5" s="50" t="s">
        <v>129</v>
      </c>
      <c r="AW5" s="50" t="s">
        <v>129</v>
      </c>
      <c r="AX5" s="50" t="s">
        <v>129</v>
      </c>
      <c r="AY5" s="50" t="s">
        <v>129</v>
      </c>
      <c r="AZ5" s="49">
        <v>0</v>
      </c>
      <c r="BA5" s="49">
        <v>0</v>
      </c>
      <c r="BB5" s="49">
        <v>0</v>
      </c>
      <c r="BC5" s="50" t="s">
        <v>129</v>
      </c>
      <c r="BD5" s="50" t="s">
        <v>129</v>
      </c>
      <c r="BE5" s="50" t="s">
        <v>129</v>
      </c>
      <c r="BF5" s="49"/>
      <c r="BG5" s="50" t="s">
        <v>129</v>
      </c>
    </row>
    <row r="6" spans="3:59" x14ac:dyDescent="0.25">
      <c r="C6" s="37" t="s">
        <v>129</v>
      </c>
      <c r="D6" s="89" t="s">
        <v>232</v>
      </c>
      <c r="E6" s="89" t="s">
        <v>129</v>
      </c>
      <c r="F6" s="88"/>
      <c r="G6" s="89" t="s">
        <v>129</v>
      </c>
      <c r="H6" s="89" t="s">
        <v>129</v>
      </c>
      <c r="I6" s="90"/>
      <c r="J6" s="90"/>
      <c r="K6" s="88"/>
      <c r="L6" s="88"/>
      <c r="M6" s="89" t="s">
        <v>129</v>
      </c>
      <c r="N6" s="89" t="s">
        <v>129</v>
      </c>
      <c r="O6" s="88"/>
      <c r="P6" s="88"/>
      <c r="Q6" s="88"/>
      <c r="R6" s="88"/>
      <c r="S6" s="88"/>
      <c r="T6" s="89" t="s">
        <v>129</v>
      </c>
      <c r="U6" s="88">
        <v>-29660383.600000001</v>
      </c>
      <c r="V6" s="88"/>
      <c r="W6" s="89" t="s">
        <v>129</v>
      </c>
      <c r="X6" s="88">
        <v>25471228.960000001</v>
      </c>
      <c r="Y6" s="88">
        <v>2997994.34</v>
      </c>
      <c r="Z6" s="16"/>
      <c r="AA6" s="91">
        <v>918150.85</v>
      </c>
      <c r="AB6" s="91">
        <v>2320515.34</v>
      </c>
      <c r="AC6" s="91">
        <v>3238666.2</v>
      </c>
      <c r="AD6" s="16"/>
      <c r="AE6" s="92">
        <v>6140480.5899999999</v>
      </c>
      <c r="AF6" s="16"/>
      <c r="AG6" s="93">
        <v>2997994.34</v>
      </c>
      <c r="AH6" s="93">
        <v>9138474.9299999997</v>
      </c>
      <c r="AI6" s="93">
        <v>3819965.25</v>
      </c>
      <c r="AJ6" s="93">
        <v>5318509.68</v>
      </c>
      <c r="AK6" s="93">
        <v>9138474.9299999997</v>
      </c>
      <c r="AL6" s="52"/>
      <c r="AM6" s="49"/>
      <c r="AN6" s="49"/>
      <c r="AO6" s="49"/>
      <c r="AP6" s="49"/>
      <c r="AQ6" s="49"/>
      <c r="AR6" s="49"/>
      <c r="AS6" s="49"/>
      <c r="AT6" s="49"/>
      <c r="AU6" s="50" t="s">
        <v>129</v>
      </c>
      <c r="AV6" s="50" t="s">
        <v>129</v>
      </c>
      <c r="AW6" s="50" t="s">
        <v>129</v>
      </c>
      <c r="AX6" s="50" t="s">
        <v>129</v>
      </c>
      <c r="AY6" s="50" t="s">
        <v>129</v>
      </c>
      <c r="AZ6" s="49">
        <v>0</v>
      </c>
      <c r="BA6" s="49">
        <v>0</v>
      </c>
      <c r="BB6" s="49">
        <v>0</v>
      </c>
      <c r="BC6" s="50" t="s">
        <v>129</v>
      </c>
      <c r="BD6" s="50" t="s">
        <v>129</v>
      </c>
      <c r="BE6" s="50" t="s">
        <v>129</v>
      </c>
      <c r="BF6" s="49"/>
      <c r="BG6" s="50" t="s">
        <v>129</v>
      </c>
    </row>
    <row r="7" spans="3:59" x14ac:dyDescent="0.25">
      <c r="C7" s="37" t="s">
        <v>129</v>
      </c>
      <c r="D7" s="89" t="s">
        <v>250</v>
      </c>
      <c r="E7" s="89" t="s">
        <v>129</v>
      </c>
      <c r="F7" s="88"/>
      <c r="G7" s="89" t="s">
        <v>129</v>
      </c>
      <c r="H7" s="89" t="s">
        <v>129</v>
      </c>
      <c r="I7" s="90"/>
      <c r="J7" s="90"/>
      <c r="K7" s="88"/>
      <c r="L7" s="88"/>
      <c r="M7" s="89" t="s">
        <v>129</v>
      </c>
      <c r="N7" s="89" t="s">
        <v>129</v>
      </c>
      <c r="O7" s="88"/>
      <c r="P7" s="88"/>
      <c r="Q7" s="88"/>
      <c r="R7" s="88"/>
      <c r="S7" s="88"/>
      <c r="T7" s="89" t="s">
        <v>129</v>
      </c>
      <c r="U7" s="88">
        <v>-22473234.620000001</v>
      </c>
      <c r="V7" s="88"/>
      <c r="W7" s="89" t="s">
        <v>129</v>
      </c>
      <c r="X7" s="88">
        <v>25471228.960000001</v>
      </c>
      <c r="Y7" s="88">
        <v>2997994.34</v>
      </c>
      <c r="Z7" s="16"/>
      <c r="AA7" s="91">
        <v>0</v>
      </c>
      <c r="AB7" s="91">
        <v>2320515.34</v>
      </c>
      <c r="AC7" s="91">
        <v>2320515.34</v>
      </c>
      <c r="AD7" s="16"/>
      <c r="AE7" s="92">
        <v>2320515.34</v>
      </c>
      <c r="AF7" s="16"/>
      <c r="AG7" s="93">
        <v>2997994.34</v>
      </c>
      <c r="AH7" s="93">
        <v>5318509.68</v>
      </c>
      <c r="AI7" s="93">
        <v>0</v>
      </c>
      <c r="AJ7" s="93">
        <v>5318509.68</v>
      </c>
      <c r="AK7" s="93">
        <v>5318509.68</v>
      </c>
      <c r="AL7" s="52"/>
      <c r="AM7" s="49"/>
      <c r="AN7" s="49"/>
      <c r="AO7" s="49"/>
      <c r="AP7" s="49"/>
      <c r="AQ7" s="49"/>
      <c r="AR7" s="49"/>
      <c r="AS7" s="49"/>
      <c r="AT7" s="49"/>
      <c r="AU7" s="50" t="s">
        <v>129</v>
      </c>
      <c r="AV7" s="50" t="s">
        <v>129</v>
      </c>
      <c r="AW7" s="50" t="s">
        <v>129</v>
      </c>
      <c r="AX7" s="50" t="s">
        <v>129</v>
      </c>
      <c r="AY7" s="50" t="s">
        <v>129</v>
      </c>
      <c r="AZ7" s="49">
        <v>0</v>
      </c>
      <c r="BA7" s="49">
        <v>0</v>
      </c>
      <c r="BB7" s="49">
        <v>0</v>
      </c>
      <c r="BC7" s="50" t="s">
        <v>129</v>
      </c>
      <c r="BD7" s="50" t="s">
        <v>129</v>
      </c>
      <c r="BE7" s="50" t="s">
        <v>129</v>
      </c>
      <c r="BF7" s="49"/>
      <c r="BG7" s="50" t="s">
        <v>129</v>
      </c>
    </row>
    <row r="8" spans="3:59" x14ac:dyDescent="0.25">
      <c r="C8" s="37" t="s">
        <v>129</v>
      </c>
      <c r="D8" s="89" t="s">
        <v>234</v>
      </c>
      <c r="E8" s="89" t="s">
        <v>131</v>
      </c>
      <c r="F8" s="88">
        <v>294</v>
      </c>
      <c r="G8" s="89" t="s">
        <v>25</v>
      </c>
      <c r="H8" s="89" t="s">
        <v>170</v>
      </c>
      <c r="I8" s="90">
        <v>40817</v>
      </c>
      <c r="J8" s="90">
        <v>40908</v>
      </c>
      <c r="K8" s="88" t="s">
        <v>134</v>
      </c>
      <c r="L8" s="88">
        <v>1000000</v>
      </c>
      <c r="M8" s="89" t="s">
        <v>128</v>
      </c>
      <c r="N8" s="89" t="s">
        <v>125</v>
      </c>
      <c r="O8" s="88"/>
      <c r="P8" s="88"/>
      <c r="Q8" s="88">
        <v>0</v>
      </c>
      <c r="R8" s="88">
        <v>0</v>
      </c>
      <c r="S8" s="88">
        <v>7.7164464962169301</v>
      </c>
      <c r="T8" s="89" t="s">
        <v>166</v>
      </c>
      <c r="U8" s="88">
        <v>-7716446.4962169304</v>
      </c>
      <c r="V8" s="88">
        <v>7.7715976055146001</v>
      </c>
      <c r="W8" s="89" t="s">
        <v>145</v>
      </c>
      <c r="X8" s="88">
        <v>7771597.6055145999</v>
      </c>
      <c r="Y8" s="88">
        <v>55151.1092976695</v>
      </c>
      <c r="Z8" s="16">
        <f>'TransMon Data Dump'!V28</f>
        <v>55151.109297613613</v>
      </c>
      <c r="AA8" s="91">
        <v>0</v>
      </c>
      <c r="AB8" s="91">
        <v>17124.065723263</v>
      </c>
      <c r="AC8" s="91">
        <v>17124.065723263</v>
      </c>
      <c r="AD8" s="16">
        <f>'PosMon Settlement Curr.'!AD12*'FX ECB'!N96</f>
        <v>17124.065723261898</v>
      </c>
      <c r="AE8" s="92">
        <v>17124.065723263</v>
      </c>
      <c r="AF8" s="16">
        <f>AD8</f>
        <v>17124.065723261898</v>
      </c>
      <c r="AG8" s="93">
        <v>55151.1092976695</v>
      </c>
      <c r="AH8" s="93">
        <v>72275.175020932496</v>
      </c>
      <c r="AI8" s="93">
        <v>0</v>
      </c>
      <c r="AJ8" s="93">
        <v>72275.175020932496</v>
      </c>
      <c r="AK8" s="93">
        <v>72275.175020932496</v>
      </c>
      <c r="AL8" s="52"/>
      <c r="AM8" s="49"/>
      <c r="AN8" s="49"/>
      <c r="AO8" s="49"/>
      <c r="AP8" s="49"/>
      <c r="AQ8" s="49"/>
      <c r="AR8" s="49"/>
      <c r="AS8" s="49"/>
      <c r="AT8" s="49"/>
      <c r="AU8" s="50" t="s">
        <v>166</v>
      </c>
      <c r="AV8" s="50" t="s">
        <v>133</v>
      </c>
      <c r="AW8" s="50" t="s">
        <v>129</v>
      </c>
      <c r="AX8" s="50" t="s">
        <v>129</v>
      </c>
      <c r="AY8" s="50" t="s">
        <v>126</v>
      </c>
      <c r="AZ8" s="49">
        <v>0</v>
      </c>
      <c r="BA8" s="49">
        <v>0</v>
      </c>
      <c r="BB8" s="49">
        <v>0</v>
      </c>
      <c r="BC8" s="50" t="s">
        <v>129</v>
      </c>
      <c r="BD8" s="50" t="s">
        <v>237</v>
      </c>
      <c r="BE8" s="50" t="s">
        <v>237</v>
      </c>
      <c r="BF8" s="49">
        <v>1000000</v>
      </c>
      <c r="BG8" s="50" t="s">
        <v>129</v>
      </c>
    </row>
    <row r="9" spans="3:59" x14ac:dyDescent="0.25">
      <c r="C9" s="37" t="s">
        <v>129</v>
      </c>
      <c r="D9" s="89" t="s">
        <v>234</v>
      </c>
      <c r="E9" s="89" t="s">
        <v>131</v>
      </c>
      <c r="F9" s="88">
        <v>294</v>
      </c>
      <c r="G9" s="89" t="s">
        <v>25</v>
      </c>
      <c r="H9" s="89" t="s">
        <v>157</v>
      </c>
      <c r="I9" s="90">
        <v>40817</v>
      </c>
      <c r="J9" s="90">
        <v>40908</v>
      </c>
      <c r="K9" s="88" t="s">
        <v>134</v>
      </c>
      <c r="L9" s="88">
        <v>-1000000</v>
      </c>
      <c r="M9" s="89" t="s">
        <v>132</v>
      </c>
      <c r="N9" s="89" t="s">
        <v>125</v>
      </c>
      <c r="O9" s="88"/>
      <c r="P9" s="88"/>
      <c r="Q9" s="88">
        <v>0</v>
      </c>
      <c r="R9" s="88">
        <v>0</v>
      </c>
      <c r="S9" s="88">
        <v>7.1515734897255197</v>
      </c>
      <c r="T9" s="89" t="s">
        <v>128</v>
      </c>
      <c r="U9" s="88">
        <v>7151573.4897255199</v>
      </c>
      <c r="V9" s="88">
        <v>5.6743301382582896</v>
      </c>
      <c r="W9" s="89" t="s">
        <v>145</v>
      </c>
      <c r="X9" s="88">
        <v>-5674330.1382582895</v>
      </c>
      <c r="Y9" s="88">
        <v>1477243.3514672299</v>
      </c>
      <c r="Z9" s="16">
        <f>'TransMon Data Dump'!V19</f>
        <v>1477243.3514631423</v>
      </c>
      <c r="AA9" s="91">
        <v>0</v>
      </c>
      <c r="AB9" s="91">
        <v>852505.44910635403</v>
      </c>
      <c r="AC9" s="91">
        <v>852505.44910635403</v>
      </c>
      <c r="AD9" s="16">
        <f>'PosMon Settlement Curr.'!AD8*'FX ECB'!O96</f>
        <v>852505.44910637848</v>
      </c>
      <c r="AE9" s="92">
        <v>852505.44910635403</v>
      </c>
      <c r="AF9" s="16">
        <f t="shared" ref="AF9:AF13" si="0">AD9</f>
        <v>852505.44910637848</v>
      </c>
      <c r="AG9" s="93">
        <v>1477243.3514672299</v>
      </c>
      <c r="AH9" s="93">
        <v>2329748.80057358</v>
      </c>
      <c r="AI9" s="93">
        <v>0</v>
      </c>
      <c r="AJ9" s="93">
        <v>2329748.80057358</v>
      </c>
      <c r="AK9" s="93">
        <v>2329748.80057358</v>
      </c>
      <c r="AL9" s="52"/>
      <c r="AM9" s="49"/>
      <c r="AN9" s="49"/>
      <c r="AO9" s="49"/>
      <c r="AP9" s="49"/>
      <c r="AQ9" s="49"/>
      <c r="AR9" s="49"/>
      <c r="AS9" s="49"/>
      <c r="AT9" s="49"/>
      <c r="AU9" s="50" t="s">
        <v>128</v>
      </c>
      <c r="AV9" s="50" t="s">
        <v>133</v>
      </c>
      <c r="AW9" s="50" t="s">
        <v>129</v>
      </c>
      <c r="AX9" s="50" t="s">
        <v>129</v>
      </c>
      <c r="AY9" s="50" t="s">
        <v>126</v>
      </c>
      <c r="AZ9" s="49">
        <v>0</v>
      </c>
      <c r="BA9" s="49">
        <v>0</v>
      </c>
      <c r="BB9" s="49">
        <v>0</v>
      </c>
      <c r="BC9" s="50" t="s">
        <v>129</v>
      </c>
      <c r="BD9" s="50" t="s">
        <v>237</v>
      </c>
      <c r="BE9" s="50" t="s">
        <v>237</v>
      </c>
      <c r="BF9" s="49">
        <v>-1000000</v>
      </c>
      <c r="BG9" s="50" t="s">
        <v>129</v>
      </c>
    </row>
    <row r="10" spans="3:59" x14ac:dyDescent="0.25">
      <c r="C10" s="37" t="s">
        <v>129</v>
      </c>
      <c r="D10" s="89" t="s">
        <v>234</v>
      </c>
      <c r="E10" s="89" t="s">
        <v>131</v>
      </c>
      <c r="F10" s="88">
        <v>294</v>
      </c>
      <c r="G10" s="89" t="s">
        <v>25</v>
      </c>
      <c r="H10" s="89" t="s">
        <v>144</v>
      </c>
      <c r="I10" s="90">
        <v>40817</v>
      </c>
      <c r="J10" s="90">
        <v>40908</v>
      </c>
      <c r="K10" s="88" t="s">
        <v>134</v>
      </c>
      <c r="L10" s="88">
        <v>1000000</v>
      </c>
      <c r="M10" s="89" t="s">
        <v>128</v>
      </c>
      <c r="N10" s="89" t="s">
        <v>125</v>
      </c>
      <c r="O10" s="88"/>
      <c r="P10" s="88"/>
      <c r="Q10" s="88">
        <v>0</v>
      </c>
      <c r="R10" s="88">
        <v>0</v>
      </c>
      <c r="S10" s="88">
        <v>7.0660923635851196</v>
      </c>
      <c r="T10" s="89" t="s">
        <v>132</v>
      </c>
      <c r="U10" s="88">
        <v>-7066092.3635851201</v>
      </c>
      <c r="V10" s="88">
        <v>7.7836343926921403</v>
      </c>
      <c r="W10" s="89" t="s">
        <v>145</v>
      </c>
      <c r="X10" s="88">
        <v>7783634.3926921403</v>
      </c>
      <c r="Y10" s="88">
        <v>717542.02910702105</v>
      </c>
      <c r="Z10" s="16">
        <f>'TransMon Data Dump'!V10</f>
        <v>724717.44939236215</v>
      </c>
      <c r="AA10" s="91">
        <v>0</v>
      </c>
      <c r="AB10" s="91">
        <v>51191.202827229201</v>
      </c>
      <c r="AC10" s="91">
        <v>51191.202827229201</v>
      </c>
      <c r="AD10" s="16">
        <f>'PosMon Settlement Curr.'!AD16*'FX ECB'!M96</f>
        <v>51703.114855500178</v>
      </c>
      <c r="AE10" s="92">
        <v>51191.202827229201</v>
      </c>
      <c r="AF10" s="16">
        <f t="shared" si="0"/>
        <v>51703.114855500178</v>
      </c>
      <c r="AG10" s="93">
        <v>717542.02910702105</v>
      </c>
      <c r="AH10" s="93">
        <v>768733.23193424998</v>
      </c>
      <c r="AI10" s="93">
        <v>0</v>
      </c>
      <c r="AJ10" s="93">
        <v>768733.23193424998</v>
      </c>
      <c r="AK10" s="93">
        <v>768733.23193424998</v>
      </c>
      <c r="AL10" s="52"/>
      <c r="AM10" s="49"/>
      <c r="AN10" s="49"/>
      <c r="AO10" s="49"/>
      <c r="AP10" s="49"/>
      <c r="AQ10" s="49"/>
      <c r="AR10" s="49"/>
      <c r="AS10" s="49"/>
      <c r="AT10" s="49"/>
      <c r="AU10" s="50" t="s">
        <v>132</v>
      </c>
      <c r="AV10" s="50" t="s">
        <v>133</v>
      </c>
      <c r="AW10" s="50" t="s">
        <v>129</v>
      </c>
      <c r="AX10" s="50" t="s">
        <v>129</v>
      </c>
      <c r="AY10" s="50" t="s">
        <v>126</v>
      </c>
      <c r="AZ10" s="49">
        <v>0</v>
      </c>
      <c r="BA10" s="49">
        <v>0</v>
      </c>
      <c r="BB10" s="49">
        <v>0</v>
      </c>
      <c r="BC10" s="50" t="s">
        <v>129</v>
      </c>
      <c r="BD10" s="50" t="s">
        <v>237</v>
      </c>
      <c r="BE10" s="50" t="s">
        <v>237</v>
      </c>
      <c r="BF10" s="49">
        <v>1000000</v>
      </c>
      <c r="BG10" s="50" t="s">
        <v>129</v>
      </c>
    </row>
    <row r="11" spans="3:59" x14ac:dyDescent="0.25">
      <c r="C11" s="37" t="s">
        <v>129</v>
      </c>
      <c r="D11" s="89" t="s">
        <v>234</v>
      </c>
      <c r="E11" s="89" t="s">
        <v>131</v>
      </c>
      <c r="F11" s="88">
        <v>294</v>
      </c>
      <c r="G11" s="89" t="s">
        <v>25</v>
      </c>
      <c r="H11" s="89" t="s">
        <v>174</v>
      </c>
      <c r="I11" s="90">
        <v>40909</v>
      </c>
      <c r="J11" s="90">
        <v>40999</v>
      </c>
      <c r="K11" s="88" t="s">
        <v>134</v>
      </c>
      <c r="L11" s="88">
        <v>1000000</v>
      </c>
      <c r="M11" s="89" t="s">
        <v>128</v>
      </c>
      <c r="N11" s="89" t="s">
        <v>125</v>
      </c>
      <c r="O11" s="88"/>
      <c r="P11" s="88"/>
      <c r="Q11" s="88">
        <v>0</v>
      </c>
      <c r="R11" s="88">
        <v>0</v>
      </c>
      <c r="S11" s="88">
        <v>7.7298793242480999</v>
      </c>
      <c r="T11" s="89" t="s">
        <v>166</v>
      </c>
      <c r="U11" s="88">
        <v>-7729879.3242480997</v>
      </c>
      <c r="V11" s="88">
        <v>7.7857289437825301</v>
      </c>
      <c r="W11" s="89" t="s">
        <v>145</v>
      </c>
      <c r="X11" s="88">
        <v>7785728.9437825298</v>
      </c>
      <c r="Y11" s="88">
        <v>55849.619534431004</v>
      </c>
      <c r="Z11" s="16">
        <f>'TransMon Data Dump'!V31</f>
        <v>55849.619536499486</v>
      </c>
      <c r="AA11" s="91">
        <v>0</v>
      </c>
      <c r="AB11" s="91">
        <v>17153.875381137001</v>
      </c>
      <c r="AC11" s="91">
        <v>17153.875381137001</v>
      </c>
      <c r="AD11" s="16">
        <f>'PosMon Settlement Curr.'!AD13*'FX ECB'!G187</f>
        <v>17153.875381114314</v>
      </c>
      <c r="AE11" s="92">
        <v>17153.875381137001</v>
      </c>
      <c r="AF11" s="16">
        <f t="shared" si="0"/>
        <v>17153.875381114314</v>
      </c>
      <c r="AG11" s="93">
        <v>55849.619534431004</v>
      </c>
      <c r="AH11" s="93">
        <v>73003.494915567993</v>
      </c>
      <c r="AI11" s="93">
        <v>0</v>
      </c>
      <c r="AJ11" s="93">
        <v>73003.494915567993</v>
      </c>
      <c r="AK11" s="93">
        <v>73003.494915567993</v>
      </c>
      <c r="AL11" s="52"/>
      <c r="AM11" s="49"/>
      <c r="AN11" s="49"/>
      <c r="AO11" s="49"/>
      <c r="AP11" s="49"/>
      <c r="AQ11" s="49"/>
      <c r="AR11" s="49"/>
      <c r="AS11" s="49"/>
      <c r="AT11" s="49"/>
      <c r="AU11" s="50" t="s">
        <v>166</v>
      </c>
      <c r="AV11" s="50" t="s">
        <v>133</v>
      </c>
      <c r="AW11" s="50" t="s">
        <v>129</v>
      </c>
      <c r="AX11" s="50" t="s">
        <v>129</v>
      </c>
      <c r="AY11" s="50" t="s">
        <v>126</v>
      </c>
      <c r="AZ11" s="49">
        <v>0</v>
      </c>
      <c r="BA11" s="49">
        <v>0</v>
      </c>
      <c r="BB11" s="49">
        <v>0</v>
      </c>
      <c r="BC11" s="50" t="s">
        <v>129</v>
      </c>
      <c r="BD11" s="50" t="s">
        <v>238</v>
      </c>
      <c r="BE11" s="50" t="s">
        <v>238</v>
      </c>
      <c r="BF11" s="49">
        <v>1000000</v>
      </c>
      <c r="BG11" s="50" t="s">
        <v>129</v>
      </c>
    </row>
    <row r="12" spans="3:59" x14ac:dyDescent="0.25">
      <c r="C12" s="37" t="s">
        <v>129</v>
      </c>
      <c r="D12" s="89" t="s">
        <v>234</v>
      </c>
      <c r="E12" s="89" t="s">
        <v>131</v>
      </c>
      <c r="F12" s="88">
        <v>294</v>
      </c>
      <c r="G12" s="89" t="s">
        <v>25</v>
      </c>
      <c r="H12" s="89" t="s">
        <v>161</v>
      </c>
      <c r="I12" s="90">
        <v>40909</v>
      </c>
      <c r="J12" s="90">
        <v>40999</v>
      </c>
      <c r="K12" s="88" t="s">
        <v>134</v>
      </c>
      <c r="L12" s="88">
        <v>0</v>
      </c>
      <c r="M12" s="89" t="s">
        <v>132</v>
      </c>
      <c r="N12" s="89" t="s">
        <v>125</v>
      </c>
      <c r="O12" s="88"/>
      <c r="P12" s="88"/>
      <c r="Q12" s="88">
        <v>0</v>
      </c>
      <c r="R12" s="88">
        <v>0</v>
      </c>
      <c r="S12" s="88">
        <v>0</v>
      </c>
      <c r="T12" s="89" t="s">
        <v>128</v>
      </c>
      <c r="U12" s="88">
        <v>0</v>
      </c>
      <c r="V12" s="88">
        <v>0</v>
      </c>
      <c r="W12" s="89" t="s">
        <v>145</v>
      </c>
      <c r="X12" s="88">
        <v>0</v>
      </c>
      <c r="Y12" s="88">
        <v>0</v>
      </c>
      <c r="Z12" s="16">
        <f>'TransMon Data Dump'!V32</f>
        <v>0</v>
      </c>
      <c r="AA12" s="91">
        <v>0</v>
      </c>
      <c r="AB12" s="91">
        <v>1331014.1395407601</v>
      </c>
      <c r="AC12" s="91">
        <v>1331014.1395407601</v>
      </c>
      <c r="AD12" s="16">
        <f>'PosMon Settlement Curr.'!AD9*'FX ECB'!O187</f>
        <v>1331014.1395390593</v>
      </c>
      <c r="AE12" s="92">
        <v>1331014.1395407601</v>
      </c>
      <c r="AF12" s="16">
        <f t="shared" si="0"/>
        <v>1331014.1395390593</v>
      </c>
      <c r="AG12" s="93">
        <v>0</v>
      </c>
      <c r="AH12" s="93">
        <v>1331014.1395407601</v>
      </c>
      <c r="AI12" s="93">
        <v>0</v>
      </c>
      <c r="AJ12" s="93">
        <v>1331014.1395407601</v>
      </c>
      <c r="AK12" s="93">
        <v>1331014.1395407601</v>
      </c>
      <c r="AL12" s="52"/>
      <c r="AM12" s="49"/>
      <c r="AN12" s="49"/>
      <c r="AO12" s="49"/>
      <c r="AP12" s="49"/>
      <c r="AQ12" s="49"/>
      <c r="AR12" s="49"/>
      <c r="AS12" s="49"/>
      <c r="AT12" s="49"/>
      <c r="AU12" s="50" t="s">
        <v>128</v>
      </c>
      <c r="AV12" s="50" t="s">
        <v>133</v>
      </c>
      <c r="AW12" s="50" t="s">
        <v>129</v>
      </c>
      <c r="AX12" s="50" t="s">
        <v>129</v>
      </c>
      <c r="AY12" s="50" t="s">
        <v>126</v>
      </c>
      <c r="AZ12" s="49">
        <v>0</v>
      </c>
      <c r="BA12" s="49">
        <v>0</v>
      </c>
      <c r="BB12" s="49">
        <v>0</v>
      </c>
      <c r="BC12" s="50" t="s">
        <v>129</v>
      </c>
      <c r="BD12" s="50" t="s">
        <v>238</v>
      </c>
      <c r="BE12" s="50" t="s">
        <v>238</v>
      </c>
      <c r="BF12" s="49">
        <v>0</v>
      </c>
      <c r="BG12" s="50" t="s">
        <v>129</v>
      </c>
    </row>
    <row r="13" spans="3:59" x14ac:dyDescent="0.25">
      <c r="C13" s="37" t="s">
        <v>129</v>
      </c>
      <c r="D13" s="89" t="s">
        <v>234</v>
      </c>
      <c r="E13" s="89" t="s">
        <v>131</v>
      </c>
      <c r="F13" s="88">
        <v>294</v>
      </c>
      <c r="G13" s="89" t="s">
        <v>25</v>
      </c>
      <c r="H13" s="89" t="s">
        <v>149</v>
      </c>
      <c r="I13" s="90">
        <v>40909</v>
      </c>
      <c r="J13" s="90">
        <v>40999</v>
      </c>
      <c r="K13" s="88" t="s">
        <v>134</v>
      </c>
      <c r="L13" s="88">
        <v>1000000</v>
      </c>
      <c r="M13" s="89" t="s">
        <v>128</v>
      </c>
      <c r="N13" s="89" t="s">
        <v>125</v>
      </c>
      <c r="O13" s="88"/>
      <c r="P13" s="88"/>
      <c r="Q13" s="88">
        <v>0</v>
      </c>
      <c r="R13" s="88">
        <v>0</v>
      </c>
      <c r="S13" s="88">
        <v>7.1123899223896698</v>
      </c>
      <c r="T13" s="89" t="s">
        <v>132</v>
      </c>
      <c r="U13" s="88">
        <v>-7112389.9223896703</v>
      </c>
      <c r="V13" s="88">
        <v>7.8045981521900796</v>
      </c>
      <c r="W13" s="89" t="s">
        <v>145</v>
      </c>
      <c r="X13" s="88">
        <v>7804598.1521900799</v>
      </c>
      <c r="Y13" s="88">
        <v>692208.22980040696</v>
      </c>
      <c r="Z13" s="16">
        <f>'TransMon Data Dump'!V13</f>
        <v>699130.31210537511</v>
      </c>
      <c r="AA13" s="91">
        <v>0</v>
      </c>
      <c r="AB13" s="91">
        <v>51526.611367228397</v>
      </c>
      <c r="AC13" s="91">
        <v>51526.611367228397</v>
      </c>
      <c r="AD13" s="16">
        <f>'PosMon Settlement Curr.'!AD17*'FX ECB'!M187</f>
        <v>52041.877481201016</v>
      </c>
      <c r="AE13" s="92">
        <v>51526.611367228397</v>
      </c>
      <c r="AF13" s="16">
        <f t="shared" si="0"/>
        <v>52041.877481201016</v>
      </c>
      <c r="AG13" s="93">
        <v>692208.22980040696</v>
      </c>
      <c r="AH13" s="93">
        <v>743734.84116763505</v>
      </c>
      <c r="AI13" s="93">
        <v>0</v>
      </c>
      <c r="AJ13" s="93">
        <v>743734.84116763505</v>
      </c>
      <c r="AK13" s="93">
        <v>743734.84116763505</v>
      </c>
      <c r="AL13" s="52"/>
      <c r="AM13" s="49"/>
      <c r="AN13" s="49"/>
      <c r="AO13" s="49"/>
      <c r="AP13" s="49"/>
      <c r="AQ13" s="49"/>
      <c r="AR13" s="49"/>
      <c r="AS13" s="49"/>
      <c r="AT13" s="49"/>
      <c r="AU13" s="50" t="s">
        <v>132</v>
      </c>
      <c r="AV13" s="50" t="s">
        <v>133</v>
      </c>
      <c r="AW13" s="50" t="s">
        <v>129</v>
      </c>
      <c r="AX13" s="50" t="s">
        <v>129</v>
      </c>
      <c r="AY13" s="50" t="s">
        <v>126</v>
      </c>
      <c r="AZ13" s="49">
        <v>0</v>
      </c>
      <c r="BA13" s="49">
        <v>0</v>
      </c>
      <c r="BB13" s="49">
        <v>0</v>
      </c>
      <c r="BC13" s="50" t="s">
        <v>129</v>
      </c>
      <c r="BD13" s="50" t="s">
        <v>238</v>
      </c>
      <c r="BE13" s="50" t="s">
        <v>238</v>
      </c>
      <c r="BF13" s="49">
        <v>1000000</v>
      </c>
      <c r="BG13" s="50" t="s">
        <v>129</v>
      </c>
    </row>
    <row r="14" spans="3:59" x14ac:dyDescent="0.25">
      <c r="C14" s="37" t="s">
        <v>129</v>
      </c>
      <c r="D14" s="89" t="s">
        <v>251</v>
      </c>
      <c r="E14" s="89" t="s">
        <v>129</v>
      </c>
      <c r="F14" s="88"/>
      <c r="G14" s="89" t="s">
        <v>129</v>
      </c>
      <c r="H14" s="89" t="s">
        <v>129</v>
      </c>
      <c r="I14" s="90"/>
      <c r="J14" s="90"/>
      <c r="K14" s="88"/>
      <c r="L14" s="88"/>
      <c r="M14" s="89" t="s">
        <v>129</v>
      </c>
      <c r="N14" s="89" t="s">
        <v>129</v>
      </c>
      <c r="O14" s="88"/>
      <c r="P14" s="88"/>
      <c r="Q14" s="88"/>
      <c r="R14" s="88"/>
      <c r="S14" s="88"/>
      <c r="T14" s="89" t="s">
        <v>129</v>
      </c>
      <c r="U14" s="88">
        <v>-7187148.9900000002</v>
      </c>
      <c r="V14" s="88"/>
      <c r="W14" s="89" t="s">
        <v>129</v>
      </c>
      <c r="X14" s="88">
        <v>0</v>
      </c>
      <c r="Y14" s="88">
        <v>0</v>
      </c>
      <c r="Z14" s="16">
        <v>0</v>
      </c>
      <c r="AA14" s="91">
        <v>918150.85</v>
      </c>
      <c r="AB14" s="91">
        <v>0</v>
      </c>
      <c r="AC14" s="91">
        <v>918150.85</v>
      </c>
      <c r="AD14" s="16"/>
      <c r="AE14" s="92">
        <v>3819965.25</v>
      </c>
      <c r="AF14" s="16"/>
      <c r="AG14" s="93">
        <v>0</v>
      </c>
      <c r="AH14" s="93">
        <v>3819965.25</v>
      </c>
      <c r="AI14" s="93">
        <v>3819965.25</v>
      </c>
      <c r="AJ14" s="93">
        <v>0</v>
      </c>
      <c r="AK14" s="93">
        <v>3819965.25</v>
      </c>
      <c r="AL14" s="52"/>
      <c r="AM14" s="49"/>
      <c r="AN14" s="49"/>
      <c r="AO14" s="49"/>
      <c r="AP14" s="49"/>
      <c r="AQ14" s="49"/>
      <c r="AR14" s="49"/>
      <c r="AS14" s="49"/>
      <c r="AT14" s="49"/>
      <c r="AU14" s="50" t="s">
        <v>129</v>
      </c>
      <c r="AV14" s="50" t="s">
        <v>129</v>
      </c>
      <c r="AW14" s="50" t="s">
        <v>129</v>
      </c>
      <c r="AX14" s="50" t="s">
        <v>129</v>
      </c>
      <c r="AY14" s="50" t="s">
        <v>129</v>
      </c>
      <c r="AZ14" s="49">
        <v>0</v>
      </c>
      <c r="BA14" s="49">
        <v>0</v>
      </c>
      <c r="BB14" s="49">
        <v>0</v>
      </c>
      <c r="BC14" s="50" t="s">
        <v>129</v>
      </c>
      <c r="BD14" s="50" t="s">
        <v>129</v>
      </c>
      <c r="BE14" s="50" t="s">
        <v>129</v>
      </c>
      <c r="BF14" s="49"/>
      <c r="BG14" s="50" t="s">
        <v>129</v>
      </c>
    </row>
    <row r="15" spans="3:59" x14ac:dyDescent="0.25">
      <c r="C15" s="37" t="s">
        <v>129</v>
      </c>
      <c r="D15" s="89" t="s">
        <v>234</v>
      </c>
      <c r="E15" s="89" t="s">
        <v>235</v>
      </c>
      <c r="F15" s="88">
        <v>293</v>
      </c>
      <c r="G15" s="89" t="s">
        <v>25</v>
      </c>
      <c r="H15" s="89" t="s">
        <v>165</v>
      </c>
      <c r="I15" s="90">
        <v>40695</v>
      </c>
      <c r="J15" s="90">
        <v>40724</v>
      </c>
      <c r="K15" s="88" t="s">
        <v>134</v>
      </c>
      <c r="L15" s="88">
        <v>1000000</v>
      </c>
      <c r="M15" s="89" t="s">
        <v>128</v>
      </c>
      <c r="N15" s="89" t="s">
        <v>125</v>
      </c>
      <c r="O15" s="88"/>
      <c r="P15" s="88"/>
      <c r="Q15" s="88">
        <v>0</v>
      </c>
      <c r="R15" s="88">
        <v>0</v>
      </c>
      <c r="S15" s="88">
        <v>7.6864702611218503</v>
      </c>
      <c r="T15" s="89" t="s">
        <v>166</v>
      </c>
      <c r="U15" s="88">
        <v>-7686470.2611218505</v>
      </c>
      <c r="V15" s="88">
        <v>0</v>
      </c>
      <c r="W15" s="89" t="s">
        <v>129</v>
      </c>
      <c r="X15" s="88">
        <v>0</v>
      </c>
      <c r="Y15" s="88">
        <v>0</v>
      </c>
      <c r="Z15" s="16">
        <v>0</v>
      </c>
      <c r="AA15" s="91">
        <v>17060.547563645399</v>
      </c>
      <c r="AB15" s="91">
        <v>0</v>
      </c>
      <c r="AC15" s="91">
        <v>17060.547563645399</v>
      </c>
      <c r="AD15" s="16">
        <f>'PosMon Settlement Curr.'!AD11*'FX Hist ECB'!N35</f>
        <v>17060.547563645436</v>
      </c>
      <c r="AE15" s="92">
        <v>106311.899620043</v>
      </c>
      <c r="AF15" s="16">
        <f>AD15+'TransMon Data Dump'!X25</f>
        <v>106327.61788153296</v>
      </c>
      <c r="AG15" s="93">
        <v>0</v>
      </c>
      <c r="AH15" s="93">
        <v>106311.899620043</v>
      </c>
      <c r="AI15" s="93">
        <v>106311.899620043</v>
      </c>
      <c r="AJ15" s="93">
        <v>0</v>
      </c>
      <c r="AK15" s="93">
        <v>106311.899620043</v>
      </c>
      <c r="AL15" s="52"/>
      <c r="AM15" s="49"/>
      <c r="AN15" s="49"/>
      <c r="AO15" s="49"/>
      <c r="AP15" s="49"/>
      <c r="AQ15" s="49"/>
      <c r="AR15" s="49"/>
      <c r="AS15" s="49"/>
      <c r="AT15" s="49"/>
      <c r="AU15" s="50" t="s">
        <v>166</v>
      </c>
      <c r="AV15" s="50" t="s">
        <v>133</v>
      </c>
      <c r="AW15" s="50" t="s">
        <v>129</v>
      </c>
      <c r="AX15" s="50" t="s">
        <v>129</v>
      </c>
      <c r="AY15" s="50" t="s">
        <v>126</v>
      </c>
      <c r="AZ15" s="49">
        <v>0</v>
      </c>
      <c r="BA15" s="49">
        <v>0</v>
      </c>
      <c r="BB15" s="49">
        <v>0</v>
      </c>
      <c r="BC15" s="50" t="s">
        <v>129</v>
      </c>
      <c r="BD15" s="50" t="s">
        <v>236</v>
      </c>
      <c r="BE15" s="50" t="s">
        <v>236</v>
      </c>
      <c r="BF15" s="49">
        <v>1000000</v>
      </c>
      <c r="BG15" s="50" t="s">
        <v>129</v>
      </c>
    </row>
    <row r="16" spans="3:59" x14ac:dyDescent="0.25">
      <c r="C16" s="37" t="s">
        <v>129</v>
      </c>
      <c r="D16" s="89" t="s">
        <v>234</v>
      </c>
      <c r="E16" s="89" t="s">
        <v>235</v>
      </c>
      <c r="F16" s="88">
        <v>293</v>
      </c>
      <c r="G16" s="89" t="s">
        <v>25</v>
      </c>
      <c r="H16" s="89" t="s">
        <v>153</v>
      </c>
      <c r="I16" s="90">
        <v>40695</v>
      </c>
      <c r="J16" s="90">
        <v>40724</v>
      </c>
      <c r="K16" s="88" t="s">
        <v>134</v>
      </c>
      <c r="L16" s="88">
        <v>-1000000</v>
      </c>
      <c r="M16" s="89" t="s">
        <v>132</v>
      </c>
      <c r="N16" s="89" t="s">
        <v>125</v>
      </c>
      <c r="O16" s="88"/>
      <c r="P16" s="88"/>
      <c r="Q16" s="88">
        <v>0</v>
      </c>
      <c r="R16" s="88">
        <v>0</v>
      </c>
      <c r="S16" s="88">
        <v>7.1481965499999998</v>
      </c>
      <c r="T16" s="89" t="s">
        <v>128</v>
      </c>
      <c r="U16" s="88">
        <v>7148196.5499999998</v>
      </c>
      <c r="V16" s="88">
        <v>0</v>
      </c>
      <c r="W16" s="89" t="s">
        <v>129</v>
      </c>
      <c r="X16" s="88">
        <v>0</v>
      </c>
      <c r="Y16" s="88">
        <v>0</v>
      </c>
      <c r="Z16" s="16">
        <v>0</v>
      </c>
      <c r="AA16" s="91">
        <v>852934.45584183</v>
      </c>
      <c r="AB16" s="91">
        <v>0</v>
      </c>
      <c r="AC16" s="91">
        <v>852934.45584183</v>
      </c>
      <c r="AD16" s="16">
        <f>'PosMon Settlement Curr.'!AD7*'FX Hist ECB'!O35</f>
        <v>852934.4558418293</v>
      </c>
      <c r="AE16" s="92">
        <v>2609675.1374788601</v>
      </c>
      <c r="AF16" s="16">
        <f>AD16+'TransMon Data Dump'!X16</f>
        <v>2611389.5172519991</v>
      </c>
      <c r="AG16" s="93">
        <v>0</v>
      </c>
      <c r="AH16" s="93">
        <v>2609675.1374788601</v>
      </c>
      <c r="AI16" s="93">
        <v>2609675.1374788601</v>
      </c>
      <c r="AJ16" s="93">
        <v>0</v>
      </c>
      <c r="AK16" s="93">
        <v>2609675.1374788601</v>
      </c>
      <c r="AL16" s="52"/>
      <c r="AM16" s="49"/>
      <c r="AN16" s="49"/>
      <c r="AO16" s="49"/>
      <c r="AP16" s="49"/>
      <c r="AQ16" s="49"/>
      <c r="AR16" s="49"/>
      <c r="AS16" s="49"/>
      <c r="AT16" s="49"/>
      <c r="AU16" s="50" t="s">
        <v>128</v>
      </c>
      <c r="AV16" s="50" t="s">
        <v>133</v>
      </c>
      <c r="AW16" s="50" t="s">
        <v>129</v>
      </c>
      <c r="AX16" s="50" t="s">
        <v>129</v>
      </c>
      <c r="AY16" s="50" t="s">
        <v>126</v>
      </c>
      <c r="AZ16" s="49">
        <v>0</v>
      </c>
      <c r="BA16" s="49">
        <v>0</v>
      </c>
      <c r="BB16" s="49">
        <v>0</v>
      </c>
      <c r="BC16" s="50" t="s">
        <v>129</v>
      </c>
      <c r="BD16" s="50" t="s">
        <v>236</v>
      </c>
      <c r="BE16" s="50" t="s">
        <v>236</v>
      </c>
      <c r="BF16" s="49">
        <v>-1000000</v>
      </c>
      <c r="BG16" s="50" t="s">
        <v>129</v>
      </c>
    </row>
    <row r="17" spans="3:59" x14ac:dyDescent="0.25">
      <c r="C17" s="37" t="s">
        <v>129</v>
      </c>
      <c r="D17" s="89" t="s">
        <v>234</v>
      </c>
      <c r="E17" s="89" t="s">
        <v>235</v>
      </c>
      <c r="F17" s="88">
        <v>293</v>
      </c>
      <c r="G17" s="89" t="s">
        <v>25</v>
      </c>
      <c r="H17" s="89" t="s">
        <v>124</v>
      </c>
      <c r="I17" s="90">
        <v>40695</v>
      </c>
      <c r="J17" s="90">
        <v>40724</v>
      </c>
      <c r="K17" s="88" t="s">
        <v>134</v>
      </c>
      <c r="L17" s="88">
        <v>1000000</v>
      </c>
      <c r="M17" s="89" t="s">
        <v>128</v>
      </c>
      <c r="N17" s="89" t="s">
        <v>125</v>
      </c>
      <c r="O17" s="88"/>
      <c r="P17" s="88"/>
      <c r="Q17" s="88">
        <v>0</v>
      </c>
      <c r="R17" s="88">
        <v>0</v>
      </c>
      <c r="S17" s="88">
        <v>6.6488752758620704</v>
      </c>
      <c r="T17" s="89" t="s">
        <v>132</v>
      </c>
      <c r="U17" s="88">
        <v>-6648875.2758620698</v>
      </c>
      <c r="V17" s="88">
        <v>0</v>
      </c>
      <c r="W17" s="89" t="s">
        <v>129</v>
      </c>
      <c r="X17" s="88">
        <v>0</v>
      </c>
      <c r="Y17" s="88">
        <v>0</v>
      </c>
      <c r="Z17" s="16">
        <v>0</v>
      </c>
      <c r="AA17" s="91">
        <v>48155.848503113397</v>
      </c>
      <c r="AB17" s="91">
        <v>0</v>
      </c>
      <c r="AC17" s="91">
        <v>48155.848503113397</v>
      </c>
      <c r="AD17" s="16">
        <f>'PosMon Settlement Curr.'!AD15*'FX Hist ECB'!P35</f>
        <v>48155.848503113433</v>
      </c>
      <c r="AE17" s="92">
        <v>1103978.21147952</v>
      </c>
      <c r="AF17" s="16">
        <f>AD17+'TransMon Data Dump'!X7</f>
        <v>1103698.2541134502</v>
      </c>
      <c r="AG17" s="93">
        <v>0</v>
      </c>
      <c r="AH17" s="93">
        <v>1103978.21147952</v>
      </c>
      <c r="AI17" s="93">
        <v>1103978.21147952</v>
      </c>
      <c r="AJ17" s="93">
        <v>0</v>
      </c>
      <c r="AK17" s="93">
        <v>1103978.21147952</v>
      </c>
      <c r="AL17" s="52"/>
      <c r="AM17" s="49"/>
      <c r="AN17" s="49"/>
      <c r="AO17" s="49"/>
      <c r="AP17" s="49"/>
      <c r="AQ17" s="49"/>
      <c r="AR17" s="49"/>
      <c r="AS17" s="49"/>
      <c r="AT17" s="49"/>
      <c r="AU17" s="50" t="s">
        <v>132</v>
      </c>
      <c r="AV17" s="50" t="s">
        <v>133</v>
      </c>
      <c r="AW17" s="50" t="s">
        <v>129</v>
      </c>
      <c r="AX17" s="50" t="s">
        <v>129</v>
      </c>
      <c r="AY17" s="50" t="s">
        <v>126</v>
      </c>
      <c r="AZ17" s="49">
        <v>0</v>
      </c>
      <c r="BA17" s="49">
        <v>0</v>
      </c>
      <c r="BB17" s="49">
        <v>0</v>
      </c>
      <c r="BC17" s="50" t="s">
        <v>129</v>
      </c>
      <c r="BD17" s="50" t="s">
        <v>236</v>
      </c>
      <c r="BE17" s="50" t="s">
        <v>236</v>
      </c>
      <c r="BF17" s="49">
        <v>1000000</v>
      </c>
      <c r="BG17" s="50" t="s">
        <v>129</v>
      </c>
    </row>
    <row r="20" spans="3:59" x14ac:dyDescent="0.25">
      <c r="AE20" s="99"/>
    </row>
    <row r="21" spans="3:59" x14ac:dyDescent="0.25">
      <c r="AE21" s="9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R42"/>
  <sheetViews>
    <sheetView workbookViewId="0">
      <selection activeCell="E5" sqref="E5"/>
    </sheetView>
  </sheetViews>
  <sheetFormatPr defaultRowHeight="15" x14ac:dyDescent="0.25"/>
  <cols>
    <col min="1" max="1" width="9.140625" style="62"/>
    <col min="2" max="2" width="1.42578125" style="62" bestFit="1" customWidth="1"/>
    <col min="3" max="3" width="38.140625" style="62" bestFit="1" customWidth="1"/>
    <col min="4" max="4" width="4" style="62" bestFit="1" customWidth="1"/>
    <col min="5" max="5" width="6.42578125" style="62" bestFit="1" customWidth="1"/>
    <col min="6" max="6" width="6.7109375" style="62" bestFit="1" customWidth="1"/>
    <col min="7" max="7" width="7.140625" style="62" bestFit="1" customWidth="1"/>
    <col min="8" max="8" width="6.5703125" style="62" bestFit="1" customWidth="1"/>
    <col min="9" max="9" width="7" style="62" bestFit="1" customWidth="1"/>
    <col min="10" max="10" width="6.5703125" style="62" bestFit="1" customWidth="1"/>
    <col min="11" max="11" width="6" style="62" bestFit="1" customWidth="1"/>
    <col min="12" max="13" width="6.85546875" style="62" bestFit="1" customWidth="1"/>
    <col min="14" max="14" width="6.5703125" style="62" bestFit="1" customWidth="1"/>
    <col min="15" max="15" width="7" style="62" bestFit="1" customWidth="1"/>
    <col min="16" max="16" width="6.85546875" style="62" bestFit="1" customWidth="1"/>
    <col min="17" max="17" width="6.42578125" style="62" bestFit="1" customWidth="1"/>
    <col min="18" max="18" width="6.7109375" style="62" bestFit="1" customWidth="1"/>
    <col min="19" max="19" width="7.140625" style="62" bestFit="1" customWidth="1"/>
    <col min="20" max="20" width="6.5703125" style="62" bestFit="1" customWidth="1"/>
    <col min="21" max="21" width="7" style="62" bestFit="1" customWidth="1"/>
    <col min="22" max="22" width="6.5703125" style="62" bestFit="1" customWidth="1"/>
    <col min="23" max="23" width="10.7109375" style="62" bestFit="1" customWidth="1"/>
    <col min="24" max="24" width="10.7109375" style="62" customWidth="1"/>
    <col min="25" max="26" width="6.85546875" style="62" bestFit="1" customWidth="1"/>
    <col min="27" max="27" width="6.5703125" style="62" bestFit="1" customWidth="1"/>
    <col min="28" max="28" width="7" style="62" bestFit="1" customWidth="1"/>
    <col min="29" max="29" width="6.85546875" style="62" bestFit="1" customWidth="1"/>
    <col min="30" max="30" width="10.7109375" style="62" bestFit="1" customWidth="1"/>
    <col min="31" max="31" width="10.7109375" style="62" customWidth="1"/>
    <col min="32" max="32" width="6.7109375" style="62" bestFit="1" customWidth="1"/>
    <col min="33" max="33" width="7.140625" style="62" bestFit="1" customWidth="1"/>
    <col min="34" max="34" width="10.7109375" style="62" bestFit="1" customWidth="1"/>
    <col min="35" max="35" width="10.7109375" style="62" customWidth="1"/>
    <col min="36" max="36" width="7" style="62" bestFit="1" customWidth="1"/>
    <col min="37" max="37" width="6.5703125" style="62" bestFit="1" customWidth="1"/>
    <col min="38" max="38" width="6" style="62" bestFit="1" customWidth="1"/>
    <col min="39" max="40" width="6.85546875" style="62" bestFit="1" customWidth="1"/>
    <col min="41" max="41" width="6.5703125" style="62" bestFit="1" customWidth="1"/>
    <col min="42" max="42" width="7" style="62" bestFit="1" customWidth="1"/>
    <col min="43" max="43" width="6.85546875" style="62" bestFit="1" customWidth="1"/>
    <col min="44" max="44" width="1.42578125" style="62" bestFit="1" customWidth="1"/>
    <col min="45" max="16384" width="9.140625" style="62"/>
  </cols>
  <sheetData>
    <row r="4" spans="2:44" x14ac:dyDescent="0.25">
      <c r="B4" s="60" t="s">
        <v>264</v>
      </c>
      <c r="C4" s="60" t="s">
        <v>194</v>
      </c>
      <c r="D4" s="60" t="s">
        <v>0</v>
      </c>
      <c r="E4" s="60" t="s">
        <v>265</v>
      </c>
      <c r="F4" s="60" t="s">
        <v>266</v>
      </c>
      <c r="G4" s="60" t="s">
        <v>267</v>
      </c>
      <c r="H4" s="60" t="s">
        <v>268</v>
      </c>
      <c r="I4" s="60" t="s">
        <v>269</v>
      </c>
      <c r="J4" s="60" t="s">
        <v>270</v>
      </c>
      <c r="K4" s="60" t="s">
        <v>271</v>
      </c>
      <c r="L4" s="60" t="s">
        <v>272</v>
      </c>
      <c r="M4" s="60" t="s">
        <v>273</v>
      </c>
      <c r="N4" s="60" t="s">
        <v>274</v>
      </c>
      <c r="O4" s="60" t="s">
        <v>275</v>
      </c>
      <c r="P4" s="60" t="s">
        <v>276</v>
      </c>
      <c r="Q4" s="60" t="s">
        <v>277</v>
      </c>
      <c r="R4" s="60" t="s">
        <v>278</v>
      </c>
      <c r="S4" s="60" t="s">
        <v>279</v>
      </c>
      <c r="T4" s="60" t="s">
        <v>280</v>
      </c>
      <c r="U4" s="60" t="s">
        <v>281</v>
      </c>
      <c r="V4" s="60" t="s">
        <v>282</v>
      </c>
      <c r="W4" s="60" t="s">
        <v>283</v>
      </c>
      <c r="X4" s="15" t="s">
        <v>311</v>
      </c>
      <c r="Y4" s="60" t="s">
        <v>284</v>
      </c>
      <c r="Z4" s="60" t="s">
        <v>285</v>
      </c>
      <c r="AA4" s="60" t="s">
        <v>286</v>
      </c>
      <c r="AB4" s="60" t="s">
        <v>287</v>
      </c>
      <c r="AC4" s="60" t="s">
        <v>288</v>
      </c>
      <c r="AD4" s="60" t="s">
        <v>289</v>
      </c>
      <c r="AE4" s="15" t="s">
        <v>312</v>
      </c>
      <c r="AF4" s="60" t="s">
        <v>290</v>
      </c>
      <c r="AG4" s="60" t="s">
        <v>291</v>
      </c>
      <c r="AH4" s="60" t="s">
        <v>292</v>
      </c>
      <c r="AI4" s="15" t="s">
        <v>313</v>
      </c>
      <c r="AJ4" s="60" t="s">
        <v>293</v>
      </c>
      <c r="AK4" s="60" t="s">
        <v>294</v>
      </c>
      <c r="AL4" s="60" t="s">
        <v>295</v>
      </c>
      <c r="AM4" s="60" t="s">
        <v>296</v>
      </c>
      <c r="AN4" s="60" t="s">
        <v>297</v>
      </c>
      <c r="AO4" s="60" t="s">
        <v>298</v>
      </c>
      <c r="AP4" s="60" t="s">
        <v>299</v>
      </c>
      <c r="AQ4" s="60" t="s">
        <v>300</v>
      </c>
      <c r="AR4" s="60" t="s">
        <v>264</v>
      </c>
    </row>
    <row r="5" spans="2:44" x14ac:dyDescent="0.25">
      <c r="C5" s="59" t="s">
        <v>301</v>
      </c>
      <c r="E5" s="62">
        <v>0</v>
      </c>
      <c r="F5" s="62">
        <v>0</v>
      </c>
      <c r="G5" s="62">
        <v>0</v>
      </c>
      <c r="H5" s="62">
        <v>0</v>
      </c>
      <c r="I5" s="62">
        <v>0</v>
      </c>
      <c r="J5" s="62">
        <v>0</v>
      </c>
      <c r="K5" s="62">
        <v>0</v>
      </c>
      <c r="L5" s="62">
        <v>0</v>
      </c>
      <c r="M5" s="62">
        <v>0</v>
      </c>
      <c r="N5" s="62">
        <v>0</v>
      </c>
      <c r="O5" s="62">
        <v>0</v>
      </c>
      <c r="P5" s="62">
        <v>0</v>
      </c>
      <c r="Q5" s="62">
        <v>0</v>
      </c>
      <c r="R5" s="62">
        <v>0</v>
      </c>
      <c r="S5" s="62">
        <v>0</v>
      </c>
      <c r="T5" s="62">
        <v>0</v>
      </c>
      <c r="U5" s="62">
        <v>0</v>
      </c>
      <c r="V5" s="62">
        <v>0</v>
      </c>
      <c r="W5" s="62">
        <v>336169.52</v>
      </c>
      <c r="X5" s="16"/>
      <c r="Y5" s="62">
        <v>0</v>
      </c>
      <c r="Z5" s="62">
        <v>0</v>
      </c>
      <c r="AA5" s="62">
        <v>0</v>
      </c>
      <c r="AB5" s="62">
        <v>0</v>
      </c>
      <c r="AC5" s="62">
        <v>0</v>
      </c>
      <c r="AD5" s="62">
        <v>300064.26</v>
      </c>
      <c r="AE5" s="16"/>
      <c r="AF5" s="62">
        <v>0</v>
      </c>
      <c r="AG5" s="62">
        <v>0</v>
      </c>
      <c r="AH5" s="62">
        <v>170800</v>
      </c>
      <c r="AI5" s="16"/>
      <c r="AJ5" s="62">
        <v>0</v>
      </c>
      <c r="AK5" s="62">
        <v>0</v>
      </c>
      <c r="AL5" s="62">
        <v>0</v>
      </c>
      <c r="AM5" s="62">
        <v>0</v>
      </c>
      <c r="AN5" s="62">
        <v>0</v>
      </c>
      <c r="AO5" s="62">
        <v>0</v>
      </c>
      <c r="AP5" s="62">
        <v>0</v>
      </c>
      <c r="AQ5" s="62">
        <v>0</v>
      </c>
    </row>
    <row r="6" spans="2:44" x14ac:dyDescent="0.25">
      <c r="C6" s="59" t="s">
        <v>302</v>
      </c>
      <c r="E6" s="62">
        <v>0</v>
      </c>
      <c r="F6" s="62">
        <v>0</v>
      </c>
      <c r="G6" s="62">
        <v>0</v>
      </c>
      <c r="H6" s="62">
        <v>0</v>
      </c>
      <c r="I6" s="62">
        <v>0</v>
      </c>
      <c r="J6" s="62">
        <v>0</v>
      </c>
      <c r="K6" s="62">
        <v>0</v>
      </c>
      <c r="L6" s="62">
        <v>0</v>
      </c>
      <c r="M6" s="62">
        <v>0</v>
      </c>
      <c r="N6" s="62">
        <v>0</v>
      </c>
      <c r="O6" s="62">
        <v>0</v>
      </c>
      <c r="P6" s="62">
        <v>0</v>
      </c>
      <c r="Q6" s="62">
        <v>0</v>
      </c>
      <c r="R6" s="62">
        <v>0</v>
      </c>
      <c r="S6" s="62">
        <v>0</v>
      </c>
      <c r="T6" s="62">
        <v>0</v>
      </c>
      <c r="U6" s="62">
        <v>0</v>
      </c>
      <c r="V6" s="62">
        <v>0</v>
      </c>
      <c r="W6" s="62">
        <v>336169.52</v>
      </c>
      <c r="X6" s="16"/>
      <c r="Y6" s="62">
        <v>0</v>
      </c>
      <c r="Z6" s="62">
        <v>0</v>
      </c>
      <c r="AA6" s="62">
        <v>0</v>
      </c>
      <c r="AB6" s="62">
        <v>0</v>
      </c>
      <c r="AC6" s="62">
        <v>0</v>
      </c>
      <c r="AD6" s="62">
        <v>300064.26</v>
      </c>
      <c r="AE6" s="16"/>
      <c r="AF6" s="62">
        <v>0</v>
      </c>
      <c r="AG6" s="62">
        <v>0</v>
      </c>
      <c r="AH6" s="62">
        <v>170800</v>
      </c>
      <c r="AI6" s="16"/>
      <c r="AJ6" s="62">
        <v>0</v>
      </c>
      <c r="AK6" s="62">
        <v>0</v>
      </c>
      <c r="AL6" s="62">
        <v>0</v>
      </c>
      <c r="AM6" s="62">
        <v>0</v>
      </c>
      <c r="AN6" s="62">
        <v>0</v>
      </c>
      <c r="AO6" s="62">
        <v>0</v>
      </c>
      <c r="AP6" s="62">
        <v>0</v>
      </c>
      <c r="AQ6" s="62">
        <v>0</v>
      </c>
    </row>
    <row r="7" spans="2:44" x14ac:dyDescent="0.25">
      <c r="C7" s="59" t="s">
        <v>303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336169.52</v>
      </c>
      <c r="X7" s="16"/>
      <c r="Y7" s="62">
        <v>0</v>
      </c>
      <c r="Z7" s="62">
        <v>0</v>
      </c>
      <c r="AA7" s="62">
        <v>0</v>
      </c>
      <c r="AB7" s="62">
        <v>0</v>
      </c>
      <c r="AC7" s="62">
        <v>0</v>
      </c>
      <c r="AD7" s="62">
        <v>300064.26</v>
      </c>
      <c r="AE7" s="16"/>
      <c r="AF7" s="62">
        <v>0</v>
      </c>
      <c r="AG7" s="62">
        <v>0</v>
      </c>
      <c r="AH7" s="62">
        <v>170800</v>
      </c>
      <c r="AI7" s="16"/>
      <c r="AJ7" s="62">
        <v>0</v>
      </c>
      <c r="AK7" s="62">
        <v>0</v>
      </c>
      <c r="AL7" s="62">
        <v>0</v>
      </c>
      <c r="AM7" s="62">
        <v>0</v>
      </c>
      <c r="AN7" s="62">
        <v>0</v>
      </c>
      <c r="AO7" s="62">
        <v>0</v>
      </c>
      <c r="AP7" s="62">
        <v>0</v>
      </c>
      <c r="AQ7" s="62">
        <v>0</v>
      </c>
    </row>
    <row r="8" spans="2:44" x14ac:dyDescent="0.25">
      <c r="C8" s="59" t="s">
        <v>304</v>
      </c>
      <c r="D8" s="62">
        <v>145</v>
      </c>
      <c r="E8" s="62">
        <v>0</v>
      </c>
      <c r="F8" s="62">
        <v>0</v>
      </c>
      <c r="G8" s="62">
        <v>0</v>
      </c>
      <c r="H8" s="62">
        <v>0</v>
      </c>
      <c r="I8" s="62">
        <v>0</v>
      </c>
      <c r="J8" s="62">
        <v>0</v>
      </c>
      <c r="K8" s="62">
        <v>0</v>
      </c>
      <c r="L8" s="62">
        <v>0</v>
      </c>
      <c r="M8" s="62">
        <v>0</v>
      </c>
      <c r="N8" s="62">
        <v>0</v>
      </c>
      <c r="O8" s="62">
        <v>0</v>
      </c>
      <c r="P8" s="62">
        <v>0</v>
      </c>
      <c r="Q8" s="62">
        <v>0</v>
      </c>
      <c r="R8" s="62">
        <v>0</v>
      </c>
      <c r="S8" s="62">
        <v>0</v>
      </c>
      <c r="T8" s="62">
        <v>0</v>
      </c>
      <c r="U8" s="62">
        <v>0</v>
      </c>
      <c r="V8" s="62">
        <v>0</v>
      </c>
      <c r="W8" s="62">
        <v>-177569.52</v>
      </c>
      <c r="X8" s="63">
        <f>'TransMon Data Dump'!W14</f>
        <v>-177569.52279325156</v>
      </c>
      <c r="Y8" s="62">
        <v>0</v>
      </c>
      <c r="Z8" s="62">
        <v>0</v>
      </c>
      <c r="AA8" s="62">
        <v>0</v>
      </c>
      <c r="AB8" s="62">
        <v>0</v>
      </c>
      <c r="AC8" s="62">
        <v>0</v>
      </c>
      <c r="AD8" s="62">
        <v>0</v>
      </c>
      <c r="AE8" s="16"/>
      <c r="AF8" s="62">
        <v>0</v>
      </c>
      <c r="AG8" s="62">
        <v>0</v>
      </c>
      <c r="AH8" s="62">
        <v>0</v>
      </c>
      <c r="AI8" s="16"/>
      <c r="AJ8" s="62">
        <v>0</v>
      </c>
      <c r="AK8" s="62">
        <v>0</v>
      </c>
      <c r="AL8" s="62">
        <v>0</v>
      </c>
      <c r="AM8" s="62">
        <v>0</v>
      </c>
      <c r="AN8" s="62">
        <v>0</v>
      </c>
      <c r="AO8" s="62">
        <v>0</v>
      </c>
      <c r="AP8" s="62">
        <v>0</v>
      </c>
      <c r="AQ8" s="62">
        <v>0</v>
      </c>
    </row>
    <row r="9" spans="2:44" x14ac:dyDescent="0.25">
      <c r="C9" s="59" t="s">
        <v>304</v>
      </c>
      <c r="D9" s="62">
        <v>147</v>
      </c>
      <c r="E9" s="62">
        <v>0</v>
      </c>
      <c r="F9" s="62">
        <v>0</v>
      </c>
      <c r="G9" s="62">
        <v>0</v>
      </c>
      <c r="H9" s="62">
        <v>0</v>
      </c>
      <c r="I9" s="62">
        <v>0</v>
      </c>
      <c r="J9" s="62">
        <v>0</v>
      </c>
      <c r="K9" s="62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287369.52</v>
      </c>
      <c r="X9" s="63">
        <f>'TransMon Data Dump'!W15</f>
        <v>287369.52279325156</v>
      </c>
      <c r="Y9" s="62">
        <v>0</v>
      </c>
      <c r="Z9" s="62">
        <v>0</v>
      </c>
      <c r="AA9" s="62">
        <v>0</v>
      </c>
      <c r="AB9" s="62">
        <v>0</v>
      </c>
      <c r="AC9" s="62">
        <v>0</v>
      </c>
      <c r="AD9" s="62">
        <v>0</v>
      </c>
      <c r="AE9" s="63"/>
      <c r="AF9" s="62">
        <v>0</v>
      </c>
      <c r="AG9" s="62">
        <v>0</v>
      </c>
      <c r="AH9" s="62">
        <v>0</v>
      </c>
      <c r="AI9" s="16"/>
      <c r="AJ9" s="62">
        <v>0</v>
      </c>
      <c r="AK9" s="62">
        <v>0</v>
      </c>
      <c r="AL9" s="62">
        <v>0</v>
      </c>
      <c r="AM9" s="62">
        <v>0</v>
      </c>
      <c r="AN9" s="62">
        <v>0</v>
      </c>
      <c r="AO9" s="62">
        <v>0</v>
      </c>
      <c r="AP9" s="62">
        <v>0</v>
      </c>
      <c r="AQ9" s="62">
        <v>0</v>
      </c>
    </row>
    <row r="10" spans="2:44" x14ac:dyDescent="0.25">
      <c r="C10" s="59" t="s">
        <v>304</v>
      </c>
      <c r="D10" s="62">
        <v>149</v>
      </c>
      <c r="E10" s="62">
        <v>0</v>
      </c>
      <c r="F10" s="62">
        <v>0</v>
      </c>
      <c r="G10" s="62">
        <v>0</v>
      </c>
      <c r="H10" s="62">
        <v>0</v>
      </c>
      <c r="I10" s="62">
        <v>0</v>
      </c>
      <c r="J10" s="62">
        <v>0</v>
      </c>
      <c r="K10" s="62">
        <v>0</v>
      </c>
      <c r="L10" s="62">
        <v>0</v>
      </c>
      <c r="M10" s="62">
        <v>0</v>
      </c>
      <c r="N10" s="62">
        <v>0</v>
      </c>
      <c r="O10" s="62">
        <v>0</v>
      </c>
      <c r="P10" s="62">
        <v>0</v>
      </c>
      <c r="Q10" s="62">
        <v>0</v>
      </c>
      <c r="R10" s="62">
        <v>0</v>
      </c>
      <c r="S10" s="62">
        <v>0</v>
      </c>
      <c r="T10" s="62">
        <v>0</v>
      </c>
      <c r="U10" s="62">
        <v>0</v>
      </c>
      <c r="V10" s="62">
        <v>0</v>
      </c>
      <c r="W10" s="62">
        <v>226369.52</v>
      </c>
      <c r="X10" s="63">
        <f>'TransMon Data Dump'!W16</f>
        <v>226369.52279325161</v>
      </c>
      <c r="Y10" s="62">
        <v>0</v>
      </c>
      <c r="Z10" s="62">
        <v>0</v>
      </c>
      <c r="AA10" s="62">
        <v>0</v>
      </c>
      <c r="AB10" s="62">
        <v>0</v>
      </c>
      <c r="AC10" s="62">
        <v>0</v>
      </c>
      <c r="AD10" s="62">
        <v>0</v>
      </c>
      <c r="AE10" s="63"/>
      <c r="AF10" s="62">
        <v>0</v>
      </c>
      <c r="AG10" s="62">
        <v>0</v>
      </c>
      <c r="AH10" s="62">
        <v>0</v>
      </c>
      <c r="AI10" s="16"/>
      <c r="AJ10" s="62">
        <v>0</v>
      </c>
      <c r="AK10" s="62">
        <v>0</v>
      </c>
      <c r="AL10" s="62">
        <v>0</v>
      </c>
      <c r="AM10" s="62">
        <v>0</v>
      </c>
      <c r="AN10" s="62">
        <v>0</v>
      </c>
      <c r="AO10" s="62">
        <v>0</v>
      </c>
      <c r="AP10" s="62">
        <v>0</v>
      </c>
      <c r="AQ10" s="62">
        <v>0</v>
      </c>
    </row>
    <row r="11" spans="2:44" x14ac:dyDescent="0.25">
      <c r="C11" s="59" t="s">
        <v>304</v>
      </c>
      <c r="D11" s="62">
        <v>151</v>
      </c>
      <c r="E11" s="62">
        <v>0</v>
      </c>
      <c r="F11" s="62">
        <v>0</v>
      </c>
      <c r="G11" s="62">
        <v>0</v>
      </c>
      <c r="H11" s="62">
        <v>0</v>
      </c>
      <c r="I11" s="62">
        <v>0</v>
      </c>
      <c r="J11" s="62">
        <v>0</v>
      </c>
      <c r="K11" s="62">
        <v>0</v>
      </c>
      <c r="L11" s="62">
        <v>0</v>
      </c>
      <c r="M11" s="62">
        <v>0</v>
      </c>
      <c r="N11" s="62">
        <v>0</v>
      </c>
      <c r="O11" s="62">
        <v>0</v>
      </c>
      <c r="P11" s="62">
        <v>0</v>
      </c>
      <c r="Q11" s="62">
        <v>0</v>
      </c>
      <c r="R11" s="62">
        <v>0</v>
      </c>
      <c r="S11" s="62">
        <v>0</v>
      </c>
      <c r="T11" s="62">
        <v>0</v>
      </c>
      <c r="U11" s="62">
        <v>0</v>
      </c>
      <c r="V11" s="62">
        <v>0</v>
      </c>
      <c r="W11" s="62">
        <v>0</v>
      </c>
      <c r="X11" s="63"/>
      <c r="Y11" s="62">
        <v>0</v>
      </c>
      <c r="Z11" s="62">
        <v>0</v>
      </c>
      <c r="AA11" s="62">
        <v>0</v>
      </c>
      <c r="AB11" s="62">
        <v>0</v>
      </c>
      <c r="AC11" s="62">
        <v>0</v>
      </c>
      <c r="AD11" s="62">
        <v>-141464.26</v>
      </c>
      <c r="AE11" s="63">
        <f>'TransMon Data Dump'!T17</f>
        <v>-141464.26184217032</v>
      </c>
      <c r="AF11" s="62">
        <v>0</v>
      </c>
      <c r="AG11" s="62">
        <v>0</v>
      </c>
      <c r="AH11" s="62">
        <v>0</v>
      </c>
      <c r="AI11" s="16"/>
      <c r="AJ11" s="62">
        <v>0</v>
      </c>
      <c r="AK11" s="62">
        <v>0</v>
      </c>
      <c r="AL11" s="62">
        <v>0</v>
      </c>
      <c r="AM11" s="62">
        <v>0</v>
      </c>
      <c r="AN11" s="62">
        <v>0</v>
      </c>
      <c r="AO11" s="62">
        <v>0</v>
      </c>
      <c r="AP11" s="62">
        <v>0</v>
      </c>
      <c r="AQ11" s="62">
        <v>0</v>
      </c>
    </row>
    <row r="12" spans="2:44" x14ac:dyDescent="0.25">
      <c r="C12" s="59" t="s">
        <v>304</v>
      </c>
      <c r="D12" s="62">
        <v>153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2">
        <v>0</v>
      </c>
      <c r="X12" s="63"/>
      <c r="Y12" s="62">
        <v>0</v>
      </c>
      <c r="Z12" s="62">
        <v>0</v>
      </c>
      <c r="AA12" s="62">
        <v>0</v>
      </c>
      <c r="AB12" s="62">
        <v>0</v>
      </c>
      <c r="AC12" s="62">
        <v>0</v>
      </c>
      <c r="AD12" s="62">
        <v>251264.26</v>
      </c>
      <c r="AE12" s="63">
        <f>'TransMon Data Dump'!T18</f>
        <v>251264.26184217032</v>
      </c>
      <c r="AF12" s="62">
        <v>0</v>
      </c>
      <c r="AG12" s="62">
        <v>0</v>
      </c>
      <c r="AH12" s="62">
        <v>0</v>
      </c>
      <c r="AI12" s="16"/>
      <c r="AJ12" s="62">
        <v>0</v>
      </c>
      <c r="AK12" s="62">
        <v>0</v>
      </c>
      <c r="AL12" s="62">
        <v>0</v>
      </c>
      <c r="AM12" s="62">
        <v>0</v>
      </c>
      <c r="AN12" s="62">
        <v>0</v>
      </c>
      <c r="AO12" s="62">
        <v>0</v>
      </c>
      <c r="AP12" s="62">
        <v>0</v>
      </c>
      <c r="AQ12" s="62">
        <v>0</v>
      </c>
    </row>
    <row r="13" spans="2:44" x14ac:dyDescent="0.25">
      <c r="C13" s="59" t="s">
        <v>304</v>
      </c>
      <c r="D13" s="62">
        <v>155</v>
      </c>
      <c r="E13" s="62">
        <v>0</v>
      </c>
      <c r="F13" s="62">
        <v>0</v>
      </c>
      <c r="G13" s="62">
        <v>0</v>
      </c>
      <c r="H13" s="62">
        <v>0</v>
      </c>
      <c r="I13" s="62">
        <v>0</v>
      </c>
      <c r="J13" s="62">
        <v>0</v>
      </c>
      <c r="K13" s="62">
        <v>0</v>
      </c>
      <c r="L13" s="62">
        <v>0</v>
      </c>
      <c r="M13" s="62">
        <v>0</v>
      </c>
      <c r="N13" s="62">
        <v>0</v>
      </c>
      <c r="O13" s="62">
        <v>0</v>
      </c>
      <c r="P13" s="62">
        <v>0</v>
      </c>
      <c r="Q13" s="62">
        <v>0</v>
      </c>
      <c r="R13" s="62">
        <v>0</v>
      </c>
      <c r="S13" s="62">
        <v>0</v>
      </c>
      <c r="T13" s="62">
        <v>0</v>
      </c>
      <c r="U13" s="62">
        <v>0</v>
      </c>
      <c r="V13" s="62">
        <v>0</v>
      </c>
      <c r="W13" s="62">
        <v>0</v>
      </c>
      <c r="X13" s="63"/>
      <c r="Y13" s="62">
        <v>0</v>
      </c>
      <c r="Z13" s="62">
        <v>0</v>
      </c>
      <c r="AA13" s="62">
        <v>0</v>
      </c>
      <c r="AB13" s="62">
        <v>0</v>
      </c>
      <c r="AC13" s="62">
        <v>0</v>
      </c>
      <c r="AD13" s="62">
        <v>190264.26</v>
      </c>
      <c r="AE13" s="63">
        <f>'TransMon Data Dump'!T19</f>
        <v>190264.26184217038</v>
      </c>
      <c r="AF13" s="62">
        <v>0</v>
      </c>
      <c r="AG13" s="62">
        <v>0</v>
      </c>
      <c r="AH13" s="62">
        <v>0</v>
      </c>
      <c r="AI13" s="16"/>
      <c r="AJ13" s="62">
        <v>0</v>
      </c>
      <c r="AK13" s="62">
        <v>0</v>
      </c>
      <c r="AL13" s="62">
        <v>0</v>
      </c>
      <c r="AM13" s="62">
        <v>0</v>
      </c>
      <c r="AN13" s="62">
        <v>0</v>
      </c>
      <c r="AO13" s="62">
        <v>0</v>
      </c>
      <c r="AP13" s="62">
        <v>0</v>
      </c>
      <c r="AQ13" s="62">
        <v>0</v>
      </c>
    </row>
    <row r="14" spans="2:44" x14ac:dyDescent="0.25">
      <c r="C14" s="59" t="s">
        <v>304</v>
      </c>
      <c r="D14" s="62">
        <v>157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3"/>
      <c r="Y14" s="62">
        <v>0</v>
      </c>
      <c r="Z14" s="62">
        <v>0</v>
      </c>
      <c r="AA14" s="62">
        <v>0</v>
      </c>
      <c r="AB14" s="62">
        <v>0</v>
      </c>
      <c r="AC14" s="62">
        <v>0</v>
      </c>
      <c r="AD14" s="62">
        <v>0</v>
      </c>
      <c r="AE14" s="63"/>
      <c r="AF14" s="62">
        <v>0</v>
      </c>
      <c r="AG14" s="62">
        <v>0</v>
      </c>
      <c r="AH14" s="62">
        <v>-138734.64000000001</v>
      </c>
      <c r="AI14" s="63">
        <f>'TransMon Data Dump'!T20</f>
        <v>-138734.6377981049</v>
      </c>
      <c r="AJ14" s="62">
        <v>0</v>
      </c>
      <c r="AK14" s="62">
        <v>0</v>
      </c>
      <c r="AL14" s="62">
        <v>0</v>
      </c>
      <c r="AM14" s="62">
        <v>0</v>
      </c>
      <c r="AN14" s="62">
        <v>0</v>
      </c>
      <c r="AO14" s="62">
        <v>0</v>
      </c>
      <c r="AP14" s="62">
        <v>0</v>
      </c>
      <c r="AQ14" s="62">
        <v>0</v>
      </c>
    </row>
    <row r="15" spans="2:44" x14ac:dyDescent="0.25">
      <c r="C15" s="59" t="s">
        <v>304</v>
      </c>
      <c r="D15" s="62">
        <v>159</v>
      </c>
      <c r="E15" s="62">
        <v>0</v>
      </c>
      <c r="F15" s="62">
        <v>0</v>
      </c>
      <c r="G15" s="62">
        <v>0</v>
      </c>
      <c r="H15" s="62">
        <v>0</v>
      </c>
      <c r="I15" s="62">
        <v>0</v>
      </c>
      <c r="J15" s="62">
        <v>0</v>
      </c>
      <c r="K15" s="62">
        <v>0</v>
      </c>
      <c r="L15" s="62">
        <v>0</v>
      </c>
      <c r="M15" s="62">
        <v>0</v>
      </c>
      <c r="N15" s="62">
        <v>0</v>
      </c>
      <c r="O15" s="62">
        <v>0</v>
      </c>
      <c r="P15" s="62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>
        <v>0</v>
      </c>
      <c r="W15" s="62">
        <v>0</v>
      </c>
      <c r="X15" s="63"/>
      <c r="Y15" s="62">
        <v>0</v>
      </c>
      <c r="Z15" s="62">
        <v>0</v>
      </c>
      <c r="AA15" s="62">
        <v>0</v>
      </c>
      <c r="AB15" s="62">
        <v>0</v>
      </c>
      <c r="AC15" s="62">
        <v>0</v>
      </c>
      <c r="AD15" s="62">
        <v>0</v>
      </c>
      <c r="AE15" s="63"/>
      <c r="AF15" s="62">
        <v>0</v>
      </c>
      <c r="AG15" s="62">
        <v>0</v>
      </c>
      <c r="AH15" s="62">
        <v>497069.28</v>
      </c>
      <c r="AI15" s="63">
        <f>'TransMon Data Dump'!T21</f>
        <v>497069.27559620986</v>
      </c>
      <c r="AJ15" s="62">
        <v>0</v>
      </c>
      <c r="AK15" s="62">
        <v>0</v>
      </c>
      <c r="AL15" s="62">
        <v>0</v>
      </c>
      <c r="AM15" s="62">
        <v>0</v>
      </c>
      <c r="AN15" s="62">
        <v>0</v>
      </c>
      <c r="AO15" s="62">
        <v>0</v>
      </c>
      <c r="AP15" s="62">
        <v>0</v>
      </c>
      <c r="AQ15" s="62">
        <v>0</v>
      </c>
    </row>
    <row r="16" spans="2:44" x14ac:dyDescent="0.25">
      <c r="C16" s="59" t="s">
        <v>304</v>
      </c>
      <c r="D16" s="62">
        <v>161</v>
      </c>
      <c r="E16" s="62">
        <v>0</v>
      </c>
      <c r="F16" s="62">
        <v>0</v>
      </c>
      <c r="G16" s="62">
        <v>0</v>
      </c>
      <c r="H16" s="62">
        <v>0</v>
      </c>
      <c r="I16" s="62">
        <v>0</v>
      </c>
      <c r="J16" s="62">
        <v>0</v>
      </c>
      <c r="K16" s="62">
        <v>0</v>
      </c>
      <c r="L16" s="62">
        <v>0</v>
      </c>
      <c r="M16" s="62">
        <v>0</v>
      </c>
      <c r="N16" s="62">
        <v>0</v>
      </c>
      <c r="O16" s="62">
        <v>0</v>
      </c>
      <c r="P16" s="62">
        <v>0</v>
      </c>
      <c r="Q16" s="62">
        <v>0</v>
      </c>
      <c r="R16" s="62">
        <v>0</v>
      </c>
      <c r="S16" s="62">
        <v>0</v>
      </c>
      <c r="T16" s="62">
        <v>0</v>
      </c>
      <c r="U16" s="62">
        <v>0</v>
      </c>
      <c r="V16" s="62">
        <v>0</v>
      </c>
      <c r="W16" s="62">
        <v>0</v>
      </c>
      <c r="X16" s="63"/>
      <c r="Y16" s="62">
        <v>0</v>
      </c>
      <c r="Z16" s="62">
        <v>0</v>
      </c>
      <c r="AA16" s="62">
        <v>0</v>
      </c>
      <c r="AB16" s="62">
        <v>0</v>
      </c>
      <c r="AC16" s="62">
        <v>0</v>
      </c>
      <c r="AD16" s="62">
        <v>0</v>
      </c>
      <c r="AE16" s="63"/>
      <c r="AF16" s="62">
        <v>0</v>
      </c>
      <c r="AG16" s="62">
        <v>0</v>
      </c>
      <c r="AH16" s="62">
        <v>-187534.64</v>
      </c>
      <c r="AI16" s="63">
        <f>'TransMon Data Dump'!T22</f>
        <v>-187534.63779810499</v>
      </c>
      <c r="AJ16" s="62">
        <v>0</v>
      </c>
      <c r="AK16" s="62">
        <v>0</v>
      </c>
      <c r="AL16" s="62">
        <v>0</v>
      </c>
      <c r="AM16" s="62">
        <v>0</v>
      </c>
      <c r="AN16" s="62">
        <v>0</v>
      </c>
      <c r="AO16" s="62">
        <v>0</v>
      </c>
      <c r="AP16" s="62">
        <v>0</v>
      </c>
      <c r="AQ16" s="62">
        <v>0</v>
      </c>
    </row>
    <row r="17" spans="3:43" x14ac:dyDescent="0.25">
      <c r="C17" s="59" t="s">
        <v>305</v>
      </c>
      <c r="E17" s="62">
        <v>0</v>
      </c>
      <c r="F17" s="62">
        <v>0</v>
      </c>
      <c r="G17" s="62">
        <v>0</v>
      </c>
      <c r="H17" s="62">
        <v>0</v>
      </c>
      <c r="I17" s="62">
        <v>0</v>
      </c>
      <c r="J17" s="62">
        <v>0</v>
      </c>
      <c r="K17" s="62">
        <v>0</v>
      </c>
      <c r="L17" s="62">
        <v>0</v>
      </c>
      <c r="M17" s="62">
        <v>0</v>
      </c>
      <c r="N17" s="62">
        <v>0</v>
      </c>
      <c r="O17" s="62">
        <v>0</v>
      </c>
      <c r="P17" s="62">
        <v>0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2">
        <v>124647.37</v>
      </c>
      <c r="X17" s="63"/>
      <c r="Y17" s="62">
        <v>0</v>
      </c>
      <c r="Z17" s="62">
        <v>0</v>
      </c>
      <c r="AA17" s="62">
        <v>0</v>
      </c>
      <c r="AB17" s="62">
        <v>0</v>
      </c>
      <c r="AC17" s="62">
        <v>0</v>
      </c>
      <c r="AD17" s="62">
        <v>84413.57</v>
      </c>
      <c r="AE17" s="63"/>
      <c r="AF17" s="62">
        <v>0</v>
      </c>
      <c r="AG17" s="62">
        <v>0</v>
      </c>
      <c r="AH17" s="62">
        <v>85116.04</v>
      </c>
      <c r="AI17" s="16"/>
      <c r="AJ17" s="62">
        <v>0</v>
      </c>
      <c r="AK17" s="62">
        <v>0</v>
      </c>
      <c r="AL17" s="62">
        <v>0</v>
      </c>
      <c r="AM17" s="62">
        <v>0</v>
      </c>
      <c r="AN17" s="62">
        <v>0</v>
      </c>
      <c r="AO17" s="62">
        <v>0</v>
      </c>
      <c r="AP17" s="62">
        <v>0</v>
      </c>
      <c r="AQ17" s="62">
        <v>0</v>
      </c>
    </row>
    <row r="18" spans="3:43" x14ac:dyDescent="0.25">
      <c r="C18" s="59" t="s">
        <v>306</v>
      </c>
      <c r="E18" s="62">
        <v>0</v>
      </c>
      <c r="F18" s="62">
        <v>0</v>
      </c>
      <c r="G18" s="62">
        <v>0</v>
      </c>
      <c r="H18" s="62">
        <v>0</v>
      </c>
      <c r="I18" s="62">
        <v>0</v>
      </c>
      <c r="J18" s="62">
        <v>0</v>
      </c>
      <c r="K18" s="62">
        <v>0</v>
      </c>
      <c r="L18" s="62">
        <v>0</v>
      </c>
      <c r="M18" s="62">
        <v>0</v>
      </c>
      <c r="N18" s="62">
        <v>0</v>
      </c>
      <c r="O18" s="62">
        <v>0</v>
      </c>
      <c r="P18" s="62">
        <v>0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>
        <v>0</v>
      </c>
      <c r="W18" s="62">
        <v>124647.37</v>
      </c>
      <c r="X18" s="63"/>
      <c r="Y18" s="62">
        <v>0</v>
      </c>
      <c r="Z18" s="62">
        <v>0</v>
      </c>
      <c r="AA18" s="62">
        <v>0</v>
      </c>
      <c r="AB18" s="62">
        <v>0</v>
      </c>
      <c r="AC18" s="62">
        <v>0</v>
      </c>
      <c r="AD18" s="62">
        <v>84413.57</v>
      </c>
      <c r="AE18" s="63"/>
      <c r="AF18" s="62">
        <v>0</v>
      </c>
      <c r="AG18" s="62">
        <v>0</v>
      </c>
      <c r="AH18" s="62">
        <v>85116.04</v>
      </c>
      <c r="AI18" s="16"/>
      <c r="AJ18" s="62">
        <v>0</v>
      </c>
      <c r="AK18" s="62">
        <v>0</v>
      </c>
      <c r="AL18" s="62">
        <v>0</v>
      </c>
      <c r="AM18" s="62">
        <v>0</v>
      </c>
      <c r="AN18" s="62">
        <v>0</v>
      </c>
      <c r="AO18" s="62">
        <v>0</v>
      </c>
      <c r="AP18" s="62">
        <v>0</v>
      </c>
      <c r="AQ18" s="62">
        <v>0</v>
      </c>
    </row>
    <row r="19" spans="3:43" x14ac:dyDescent="0.25">
      <c r="C19" s="59" t="s">
        <v>307</v>
      </c>
      <c r="E19" s="62">
        <v>0</v>
      </c>
      <c r="F19" s="62">
        <v>0</v>
      </c>
      <c r="G19" s="62">
        <v>0</v>
      </c>
      <c r="H19" s="62">
        <v>0</v>
      </c>
      <c r="I19" s="62">
        <v>0</v>
      </c>
      <c r="J19" s="62">
        <v>0</v>
      </c>
      <c r="K19" s="62">
        <v>0</v>
      </c>
      <c r="L19" s="62">
        <v>0</v>
      </c>
      <c r="M19" s="62">
        <v>0</v>
      </c>
      <c r="N19" s="62">
        <v>0</v>
      </c>
      <c r="O19" s="62">
        <v>0</v>
      </c>
      <c r="P19" s="62">
        <v>0</v>
      </c>
      <c r="Q19" s="62">
        <v>0</v>
      </c>
      <c r="R19" s="62">
        <v>0</v>
      </c>
      <c r="S19" s="62">
        <v>0</v>
      </c>
      <c r="T19" s="62">
        <v>0</v>
      </c>
      <c r="U19" s="62">
        <v>0</v>
      </c>
      <c r="V19" s="62">
        <v>0</v>
      </c>
      <c r="W19" s="62">
        <v>124647.37</v>
      </c>
      <c r="X19" s="63"/>
      <c r="Y19" s="62">
        <v>0</v>
      </c>
      <c r="Z19" s="62">
        <v>0</v>
      </c>
      <c r="AA19" s="62">
        <v>0</v>
      </c>
      <c r="AB19" s="62">
        <v>0</v>
      </c>
      <c r="AC19" s="62">
        <v>0</v>
      </c>
      <c r="AD19" s="62">
        <v>84413.57</v>
      </c>
      <c r="AE19" s="63"/>
      <c r="AF19" s="62">
        <v>0</v>
      </c>
      <c r="AG19" s="62">
        <v>0</v>
      </c>
      <c r="AH19" s="62">
        <v>85116.04</v>
      </c>
      <c r="AI19" s="16"/>
      <c r="AJ19" s="62">
        <v>0</v>
      </c>
      <c r="AK19" s="62">
        <v>0</v>
      </c>
      <c r="AL19" s="62">
        <v>0</v>
      </c>
      <c r="AM19" s="62">
        <v>0</v>
      </c>
      <c r="AN19" s="62">
        <v>0</v>
      </c>
      <c r="AO19" s="62">
        <v>0</v>
      </c>
      <c r="AP19" s="62">
        <v>0</v>
      </c>
      <c r="AQ19" s="62">
        <v>0</v>
      </c>
    </row>
    <row r="20" spans="3:43" x14ac:dyDescent="0.25">
      <c r="C20" s="59" t="s">
        <v>189</v>
      </c>
      <c r="D20" s="62">
        <v>163</v>
      </c>
      <c r="E20" s="62">
        <v>0</v>
      </c>
      <c r="F20" s="62">
        <v>0</v>
      </c>
      <c r="G20" s="62">
        <v>0</v>
      </c>
      <c r="H20" s="62">
        <v>0</v>
      </c>
      <c r="I20" s="62">
        <v>0</v>
      </c>
      <c r="J20" s="62">
        <v>0</v>
      </c>
      <c r="K20" s="62">
        <v>0</v>
      </c>
      <c r="L20" s="62">
        <v>0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  <c r="R20" s="62">
        <v>0</v>
      </c>
      <c r="S20" s="62">
        <v>0</v>
      </c>
      <c r="T20" s="62">
        <v>0</v>
      </c>
      <c r="U20" s="62">
        <v>0</v>
      </c>
      <c r="V20" s="62">
        <v>0</v>
      </c>
      <c r="W20" s="62">
        <v>574947.37</v>
      </c>
      <c r="X20" s="63">
        <f>'TransMon Data Dump'!W23</f>
        <v>574947.36842105351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2">
        <v>0</v>
      </c>
      <c r="AE20" s="63"/>
      <c r="AF20" s="62">
        <v>0</v>
      </c>
      <c r="AG20" s="62">
        <v>0</v>
      </c>
      <c r="AH20" s="62">
        <v>0</v>
      </c>
      <c r="AI20" s="16"/>
      <c r="AJ20" s="62">
        <v>0</v>
      </c>
      <c r="AK20" s="62">
        <v>0</v>
      </c>
      <c r="AL20" s="62">
        <v>0</v>
      </c>
      <c r="AM20" s="62">
        <v>0</v>
      </c>
      <c r="AN20" s="62">
        <v>0</v>
      </c>
      <c r="AO20" s="62">
        <v>0</v>
      </c>
      <c r="AP20" s="62">
        <v>0</v>
      </c>
      <c r="AQ20" s="62">
        <v>0</v>
      </c>
    </row>
    <row r="21" spans="3:43" x14ac:dyDescent="0.25">
      <c r="C21" s="59" t="s">
        <v>189</v>
      </c>
      <c r="D21" s="62">
        <v>165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-554947.37</v>
      </c>
      <c r="X21" s="63">
        <f>'TransMon Data Dump'!W24</f>
        <v>-554947.36842105398</v>
      </c>
      <c r="Y21" s="62">
        <v>0</v>
      </c>
      <c r="Z21" s="62">
        <v>0</v>
      </c>
      <c r="AA21" s="62">
        <v>0</v>
      </c>
      <c r="AB21" s="62">
        <v>0</v>
      </c>
      <c r="AC21" s="62">
        <v>0</v>
      </c>
      <c r="AD21" s="62">
        <v>0</v>
      </c>
      <c r="AE21" s="63"/>
      <c r="AF21" s="62">
        <v>0</v>
      </c>
      <c r="AG21" s="62">
        <v>0</v>
      </c>
      <c r="AH21" s="62">
        <v>0</v>
      </c>
      <c r="AI21" s="16"/>
      <c r="AJ21" s="62">
        <v>0</v>
      </c>
      <c r="AK21" s="62">
        <v>0</v>
      </c>
      <c r="AL21" s="62">
        <v>0</v>
      </c>
      <c r="AM21" s="62">
        <v>0</v>
      </c>
      <c r="AN21" s="62">
        <v>0</v>
      </c>
      <c r="AO21" s="62">
        <v>0</v>
      </c>
      <c r="AP21" s="62">
        <v>0</v>
      </c>
      <c r="AQ21" s="62">
        <v>0</v>
      </c>
    </row>
    <row r="22" spans="3:43" x14ac:dyDescent="0.25">
      <c r="C22" s="59" t="s">
        <v>189</v>
      </c>
      <c r="D22" s="62">
        <v>167</v>
      </c>
      <c r="E22" s="62">
        <v>0</v>
      </c>
      <c r="F22" s="62">
        <v>0</v>
      </c>
      <c r="G22" s="62">
        <v>0</v>
      </c>
      <c r="H22" s="62">
        <v>0</v>
      </c>
      <c r="I22" s="62">
        <v>0</v>
      </c>
      <c r="J22" s="62">
        <v>0</v>
      </c>
      <c r="K22" s="62">
        <v>0</v>
      </c>
      <c r="L22" s="62">
        <v>0</v>
      </c>
      <c r="M22" s="62">
        <v>0</v>
      </c>
      <c r="N22" s="62">
        <v>0</v>
      </c>
      <c r="O22" s="62">
        <v>0</v>
      </c>
      <c r="P22" s="62">
        <v>0</v>
      </c>
      <c r="Q22" s="62">
        <v>0</v>
      </c>
      <c r="R22" s="62">
        <v>0</v>
      </c>
      <c r="S22" s="62">
        <v>0</v>
      </c>
      <c r="T22" s="62">
        <v>0</v>
      </c>
      <c r="U22" s="62">
        <v>0</v>
      </c>
      <c r="V22" s="62">
        <v>0</v>
      </c>
      <c r="W22" s="62">
        <v>104647.37</v>
      </c>
      <c r="X22" s="63">
        <f>'TransMon Data Dump'!W25</f>
        <v>104647.3684210536</v>
      </c>
      <c r="Y22" s="62">
        <v>0</v>
      </c>
      <c r="Z22" s="62">
        <v>0</v>
      </c>
      <c r="AA22" s="62">
        <v>0</v>
      </c>
      <c r="AB22" s="62">
        <v>0</v>
      </c>
      <c r="AC22" s="62">
        <v>0</v>
      </c>
      <c r="AD22" s="62">
        <v>0</v>
      </c>
      <c r="AE22" s="63"/>
      <c r="AF22" s="62">
        <v>0</v>
      </c>
      <c r="AG22" s="62">
        <v>0</v>
      </c>
      <c r="AH22" s="62">
        <v>0</v>
      </c>
      <c r="AI22" s="16"/>
      <c r="AJ22" s="62">
        <v>0</v>
      </c>
      <c r="AK22" s="62">
        <v>0</v>
      </c>
      <c r="AL22" s="62">
        <v>0</v>
      </c>
      <c r="AM22" s="62">
        <v>0</v>
      </c>
      <c r="AN22" s="62">
        <v>0</v>
      </c>
      <c r="AO22" s="62">
        <v>0</v>
      </c>
      <c r="AP22" s="62">
        <v>0</v>
      </c>
      <c r="AQ22" s="62">
        <v>0</v>
      </c>
    </row>
    <row r="23" spans="3:43" x14ac:dyDescent="0.25">
      <c r="C23" s="59" t="s">
        <v>189</v>
      </c>
      <c r="D23" s="62">
        <v>169</v>
      </c>
      <c r="E23" s="62">
        <v>0</v>
      </c>
      <c r="F23" s="62">
        <v>0</v>
      </c>
      <c r="G23" s="62">
        <v>0</v>
      </c>
      <c r="H23" s="62">
        <v>0</v>
      </c>
      <c r="I23" s="62">
        <v>0</v>
      </c>
      <c r="J23" s="62">
        <v>0</v>
      </c>
      <c r="K23" s="62">
        <v>0</v>
      </c>
      <c r="L23" s="62">
        <v>0</v>
      </c>
      <c r="M23" s="62">
        <v>0</v>
      </c>
      <c r="N23" s="62">
        <v>0</v>
      </c>
      <c r="O23" s="62">
        <v>0</v>
      </c>
      <c r="P23" s="62">
        <v>0</v>
      </c>
      <c r="Q23" s="62">
        <v>0</v>
      </c>
      <c r="R23" s="62">
        <v>0</v>
      </c>
      <c r="S23" s="62">
        <v>0</v>
      </c>
      <c r="T23" s="62">
        <v>0</v>
      </c>
      <c r="U23" s="62">
        <v>0</v>
      </c>
      <c r="V23" s="62">
        <v>0</v>
      </c>
      <c r="W23" s="62">
        <v>0</v>
      </c>
      <c r="X23" s="63"/>
      <c r="Y23" s="62">
        <v>0</v>
      </c>
      <c r="Z23" s="62">
        <v>0</v>
      </c>
      <c r="AA23" s="62">
        <v>0</v>
      </c>
      <c r="AB23" s="62">
        <v>0</v>
      </c>
      <c r="AC23" s="62">
        <v>0</v>
      </c>
      <c r="AD23" s="62">
        <v>534713.56999999995</v>
      </c>
      <c r="AE23" s="63">
        <f>'TransMon Data Dump'!T26</f>
        <v>534713.5688205089</v>
      </c>
      <c r="AF23" s="62">
        <v>0</v>
      </c>
      <c r="AG23" s="62">
        <v>0</v>
      </c>
      <c r="AH23" s="62">
        <v>0</v>
      </c>
      <c r="AI23" s="16"/>
      <c r="AJ23" s="62">
        <v>0</v>
      </c>
      <c r="AK23" s="62">
        <v>0</v>
      </c>
      <c r="AL23" s="62">
        <v>0</v>
      </c>
      <c r="AM23" s="62">
        <v>0</v>
      </c>
      <c r="AN23" s="62">
        <v>0</v>
      </c>
      <c r="AO23" s="62">
        <v>0</v>
      </c>
      <c r="AP23" s="62">
        <v>0</v>
      </c>
      <c r="AQ23" s="62">
        <v>0</v>
      </c>
    </row>
    <row r="24" spans="3:43" x14ac:dyDescent="0.25">
      <c r="C24" s="59" t="s">
        <v>189</v>
      </c>
      <c r="D24" s="62">
        <v>171</v>
      </c>
      <c r="E24" s="62">
        <v>0</v>
      </c>
      <c r="F24" s="62">
        <v>0</v>
      </c>
      <c r="G24" s="62">
        <v>0</v>
      </c>
      <c r="H24" s="62">
        <v>0</v>
      </c>
      <c r="I24" s="62">
        <v>0</v>
      </c>
      <c r="J24" s="62">
        <v>0</v>
      </c>
      <c r="K24" s="62">
        <v>0</v>
      </c>
      <c r="L24" s="62">
        <v>0</v>
      </c>
      <c r="M24" s="62">
        <v>0</v>
      </c>
      <c r="N24" s="62">
        <v>0</v>
      </c>
      <c r="O24" s="62">
        <v>0</v>
      </c>
      <c r="P24" s="62">
        <v>0</v>
      </c>
      <c r="Q24" s="62">
        <v>0</v>
      </c>
      <c r="R24" s="62">
        <v>0</v>
      </c>
      <c r="S24" s="62">
        <v>0</v>
      </c>
      <c r="T24" s="62">
        <v>0</v>
      </c>
      <c r="U24" s="62">
        <v>0</v>
      </c>
      <c r="V24" s="62">
        <v>0</v>
      </c>
      <c r="W24" s="62">
        <v>0</v>
      </c>
      <c r="X24" s="63"/>
      <c r="Y24" s="62">
        <v>0</v>
      </c>
      <c r="Z24" s="62">
        <v>0</v>
      </c>
      <c r="AA24" s="62">
        <v>0</v>
      </c>
      <c r="AB24" s="62">
        <v>0</v>
      </c>
      <c r="AC24" s="62">
        <v>0</v>
      </c>
      <c r="AD24" s="62">
        <v>-514713.57</v>
      </c>
      <c r="AE24" s="63">
        <f>'TransMon Data Dump'!T27</f>
        <v>-514713.56882050936</v>
      </c>
      <c r="AF24" s="62">
        <v>0</v>
      </c>
      <c r="AG24" s="62">
        <v>0</v>
      </c>
      <c r="AH24" s="62">
        <v>0</v>
      </c>
      <c r="AI24" s="16"/>
      <c r="AJ24" s="62">
        <v>0</v>
      </c>
      <c r="AK24" s="62">
        <v>0</v>
      </c>
      <c r="AL24" s="62">
        <v>0</v>
      </c>
      <c r="AM24" s="62">
        <v>0</v>
      </c>
      <c r="AN24" s="62">
        <v>0</v>
      </c>
      <c r="AO24" s="62">
        <v>0</v>
      </c>
      <c r="AP24" s="62">
        <v>0</v>
      </c>
      <c r="AQ24" s="62">
        <v>0</v>
      </c>
    </row>
    <row r="25" spans="3:43" x14ac:dyDescent="0.25">
      <c r="C25" s="59" t="s">
        <v>189</v>
      </c>
      <c r="D25" s="62">
        <v>173</v>
      </c>
      <c r="E25" s="62">
        <v>0</v>
      </c>
      <c r="F25" s="62">
        <v>0</v>
      </c>
      <c r="G25" s="62">
        <v>0</v>
      </c>
      <c r="H25" s="62">
        <v>0</v>
      </c>
      <c r="I25" s="62">
        <v>0</v>
      </c>
      <c r="J25" s="62">
        <v>0</v>
      </c>
      <c r="K25" s="62">
        <v>0</v>
      </c>
      <c r="L25" s="62">
        <v>0</v>
      </c>
      <c r="M25" s="62">
        <v>0</v>
      </c>
      <c r="N25" s="62">
        <v>0</v>
      </c>
      <c r="O25" s="62">
        <v>0</v>
      </c>
      <c r="P25" s="62">
        <v>0</v>
      </c>
      <c r="Q25" s="62">
        <v>0</v>
      </c>
      <c r="R25" s="62">
        <v>0</v>
      </c>
      <c r="S25" s="62">
        <v>0</v>
      </c>
      <c r="T25" s="62">
        <v>0</v>
      </c>
      <c r="U25" s="62">
        <v>0</v>
      </c>
      <c r="V25" s="62">
        <v>0</v>
      </c>
      <c r="W25" s="62">
        <v>0</v>
      </c>
      <c r="X25" s="63"/>
      <c r="Y25" s="62">
        <v>0</v>
      </c>
      <c r="Z25" s="62">
        <v>0</v>
      </c>
      <c r="AA25" s="62">
        <v>0</v>
      </c>
      <c r="AB25" s="62">
        <v>0</v>
      </c>
      <c r="AC25" s="62">
        <v>0</v>
      </c>
      <c r="AD25" s="62">
        <v>64413.57</v>
      </c>
      <c r="AE25" s="63">
        <f>'TransMon Data Dump'!T28</f>
        <v>64413.568820508968</v>
      </c>
      <c r="AF25" s="62">
        <v>0</v>
      </c>
      <c r="AG25" s="62">
        <v>0</v>
      </c>
      <c r="AH25" s="62">
        <v>0</v>
      </c>
      <c r="AI25" s="16"/>
      <c r="AJ25" s="62">
        <v>0</v>
      </c>
      <c r="AK25" s="62">
        <v>0</v>
      </c>
      <c r="AL25" s="62">
        <v>0</v>
      </c>
      <c r="AM25" s="62">
        <v>0</v>
      </c>
      <c r="AN25" s="62">
        <v>0</v>
      </c>
      <c r="AO25" s="62">
        <v>0</v>
      </c>
      <c r="AP25" s="62">
        <v>0</v>
      </c>
      <c r="AQ25" s="62">
        <v>0</v>
      </c>
    </row>
    <row r="26" spans="3:43" x14ac:dyDescent="0.25">
      <c r="C26" s="59" t="s">
        <v>189</v>
      </c>
      <c r="D26" s="62">
        <v>175</v>
      </c>
      <c r="E26" s="62">
        <v>0</v>
      </c>
      <c r="F26" s="62">
        <v>0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62">
        <v>0</v>
      </c>
      <c r="M26" s="62">
        <v>0</v>
      </c>
      <c r="N26" s="62">
        <v>0</v>
      </c>
      <c r="O26" s="62">
        <v>0</v>
      </c>
      <c r="P26" s="62">
        <v>0</v>
      </c>
      <c r="Q26" s="62">
        <v>0</v>
      </c>
      <c r="R26" s="62">
        <v>0</v>
      </c>
      <c r="S26" s="62">
        <v>0</v>
      </c>
      <c r="T26" s="62">
        <v>0</v>
      </c>
      <c r="U26" s="62">
        <v>0</v>
      </c>
      <c r="V26" s="62">
        <v>0</v>
      </c>
      <c r="W26" s="62">
        <v>0</v>
      </c>
      <c r="X26" s="63"/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62">
        <v>0</v>
      </c>
      <c r="AE26" s="63"/>
      <c r="AF26" s="62">
        <v>0</v>
      </c>
      <c r="AG26" s="62">
        <v>0</v>
      </c>
      <c r="AH26" s="62">
        <v>535416.04</v>
      </c>
      <c r="AI26" s="63">
        <f>'TransMon Data Dump'!T29</f>
        <v>535416.03739174444</v>
      </c>
      <c r="AJ26" s="62">
        <v>0</v>
      </c>
      <c r="AK26" s="62">
        <v>0</v>
      </c>
      <c r="AL26" s="62">
        <v>0</v>
      </c>
      <c r="AM26" s="62">
        <v>0</v>
      </c>
      <c r="AN26" s="62">
        <v>0</v>
      </c>
      <c r="AO26" s="62">
        <v>0</v>
      </c>
      <c r="AP26" s="62">
        <v>0</v>
      </c>
      <c r="AQ26" s="62">
        <v>0</v>
      </c>
    </row>
    <row r="27" spans="3:43" x14ac:dyDescent="0.25">
      <c r="C27" s="59" t="s">
        <v>189</v>
      </c>
      <c r="D27" s="62">
        <v>177</v>
      </c>
      <c r="E27" s="62">
        <v>0</v>
      </c>
      <c r="F27" s="62">
        <v>0</v>
      </c>
      <c r="G27" s="62">
        <v>0</v>
      </c>
      <c r="H27" s="62">
        <v>0</v>
      </c>
      <c r="I27" s="62">
        <v>0</v>
      </c>
      <c r="J27" s="62">
        <v>0</v>
      </c>
      <c r="K27" s="62">
        <v>0</v>
      </c>
      <c r="L27" s="62">
        <v>0</v>
      </c>
      <c r="M27" s="62">
        <v>0</v>
      </c>
      <c r="N27" s="62">
        <v>0</v>
      </c>
      <c r="O27" s="62">
        <v>0</v>
      </c>
      <c r="P27" s="62">
        <v>0</v>
      </c>
      <c r="Q27" s="62">
        <v>0</v>
      </c>
      <c r="R27" s="62">
        <v>0</v>
      </c>
      <c r="S27" s="62">
        <v>0</v>
      </c>
      <c r="T27" s="62">
        <v>0</v>
      </c>
      <c r="U27" s="62">
        <v>0</v>
      </c>
      <c r="V27" s="62">
        <v>0</v>
      </c>
      <c r="W27" s="62">
        <v>0</v>
      </c>
      <c r="X27" s="63"/>
      <c r="Y27" s="62">
        <v>0</v>
      </c>
      <c r="Z27" s="62">
        <v>0</v>
      </c>
      <c r="AA27" s="62">
        <v>0</v>
      </c>
      <c r="AB27" s="62">
        <v>0</v>
      </c>
      <c r="AC27" s="62">
        <v>0</v>
      </c>
      <c r="AD27" s="62">
        <v>0</v>
      </c>
      <c r="AE27" s="63"/>
      <c r="AF27" s="62">
        <v>0</v>
      </c>
      <c r="AG27" s="62">
        <v>0</v>
      </c>
      <c r="AH27" s="62">
        <v>-515416.04</v>
      </c>
      <c r="AI27" s="63">
        <f>'TransMon Data Dump'!T30</f>
        <v>-515416.0373917449</v>
      </c>
      <c r="AJ27" s="62">
        <v>0</v>
      </c>
      <c r="AK27" s="62">
        <v>0</v>
      </c>
      <c r="AL27" s="62">
        <v>0</v>
      </c>
      <c r="AM27" s="62">
        <v>0</v>
      </c>
      <c r="AN27" s="62">
        <v>0</v>
      </c>
      <c r="AO27" s="62">
        <v>0</v>
      </c>
      <c r="AP27" s="62">
        <v>0</v>
      </c>
      <c r="AQ27" s="62">
        <v>0</v>
      </c>
    </row>
    <row r="28" spans="3:43" x14ac:dyDescent="0.25">
      <c r="C28" s="59" t="s">
        <v>189</v>
      </c>
      <c r="D28" s="62">
        <v>179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0</v>
      </c>
      <c r="P28" s="62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>
        <v>0</v>
      </c>
      <c r="W28" s="62">
        <v>0</v>
      </c>
      <c r="X28" s="63"/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3"/>
      <c r="AF28" s="62">
        <v>0</v>
      </c>
      <c r="AG28" s="62">
        <v>0</v>
      </c>
      <c r="AH28" s="62">
        <v>65116.04</v>
      </c>
      <c r="AI28" s="63">
        <f>'TransMon Data Dump'!T31</f>
        <v>65116.037391744539</v>
      </c>
      <c r="AJ28" s="62">
        <v>0</v>
      </c>
      <c r="AK28" s="62">
        <v>0</v>
      </c>
      <c r="AL28" s="62">
        <v>0</v>
      </c>
      <c r="AM28" s="62">
        <v>0</v>
      </c>
      <c r="AN28" s="62">
        <v>0</v>
      </c>
      <c r="AO28" s="62">
        <v>0</v>
      </c>
      <c r="AP28" s="62">
        <v>0</v>
      </c>
      <c r="AQ28" s="62">
        <v>0</v>
      </c>
    </row>
    <row r="29" spans="3:43" x14ac:dyDescent="0.25">
      <c r="C29" s="59" t="s">
        <v>308</v>
      </c>
      <c r="E29" s="62">
        <v>0</v>
      </c>
      <c r="F29" s="62">
        <v>0</v>
      </c>
      <c r="G29" s="62">
        <v>0</v>
      </c>
      <c r="H29" s="62">
        <v>0</v>
      </c>
      <c r="I29" s="62">
        <v>0</v>
      </c>
      <c r="J29" s="62">
        <v>0</v>
      </c>
      <c r="K29" s="62">
        <v>0</v>
      </c>
      <c r="L29" s="62">
        <v>0</v>
      </c>
      <c r="M29" s="62">
        <v>0</v>
      </c>
      <c r="N29" s="62">
        <v>0</v>
      </c>
      <c r="O29" s="62">
        <v>0</v>
      </c>
      <c r="P29" s="62">
        <v>0</v>
      </c>
      <c r="Q29" s="62">
        <v>0</v>
      </c>
      <c r="R29" s="62">
        <v>0</v>
      </c>
      <c r="S29" s="62">
        <v>0</v>
      </c>
      <c r="T29" s="62">
        <v>0</v>
      </c>
      <c r="U29" s="62">
        <v>0</v>
      </c>
      <c r="V29" s="62">
        <v>0</v>
      </c>
      <c r="W29" s="62">
        <v>206273.68</v>
      </c>
      <c r="X29" s="63"/>
      <c r="Y29" s="62">
        <v>0</v>
      </c>
      <c r="Z29" s="62">
        <v>0</v>
      </c>
      <c r="AA29" s="62">
        <v>0</v>
      </c>
      <c r="AB29" s="62">
        <v>0</v>
      </c>
      <c r="AC29" s="62">
        <v>0</v>
      </c>
      <c r="AD29" s="62">
        <v>135152.10999999999</v>
      </c>
      <c r="AE29" s="63"/>
      <c r="AF29" s="62">
        <v>0</v>
      </c>
      <c r="AG29" s="62">
        <v>0</v>
      </c>
      <c r="AH29" s="62">
        <v>129905.95</v>
      </c>
      <c r="AI29" s="16"/>
      <c r="AJ29" s="62">
        <v>0</v>
      </c>
      <c r="AK29" s="62">
        <v>0</v>
      </c>
      <c r="AL29" s="62">
        <v>0</v>
      </c>
      <c r="AM29" s="62">
        <v>0</v>
      </c>
      <c r="AN29" s="62">
        <v>0</v>
      </c>
      <c r="AO29" s="62">
        <v>0</v>
      </c>
      <c r="AP29" s="62">
        <v>0</v>
      </c>
      <c r="AQ29" s="62">
        <v>0</v>
      </c>
    </row>
    <row r="30" spans="3:43" x14ac:dyDescent="0.25">
      <c r="C30" s="59" t="s">
        <v>309</v>
      </c>
      <c r="E30" s="62">
        <v>0</v>
      </c>
      <c r="F30" s="62">
        <v>0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>
        <v>0</v>
      </c>
      <c r="M30" s="62">
        <v>0</v>
      </c>
      <c r="N30" s="62">
        <v>0</v>
      </c>
      <c r="O30" s="62">
        <v>0</v>
      </c>
      <c r="P30" s="62">
        <v>0</v>
      </c>
      <c r="Q30" s="62">
        <v>0</v>
      </c>
      <c r="R30" s="62">
        <v>0</v>
      </c>
      <c r="S30" s="62">
        <v>0</v>
      </c>
      <c r="T30" s="62">
        <v>0</v>
      </c>
      <c r="U30" s="62">
        <v>0</v>
      </c>
      <c r="V30" s="62">
        <v>0</v>
      </c>
      <c r="W30" s="62">
        <v>206273.68</v>
      </c>
      <c r="X30" s="63"/>
      <c r="Y30" s="62">
        <v>0</v>
      </c>
      <c r="Z30" s="62">
        <v>0</v>
      </c>
      <c r="AA30" s="62">
        <v>0</v>
      </c>
      <c r="AB30" s="62">
        <v>0</v>
      </c>
      <c r="AC30" s="62">
        <v>0</v>
      </c>
      <c r="AD30" s="62">
        <v>135152.10999999999</v>
      </c>
      <c r="AE30" s="63"/>
      <c r="AF30" s="62">
        <v>0</v>
      </c>
      <c r="AG30" s="62">
        <v>0</v>
      </c>
      <c r="AH30" s="62">
        <v>129905.95</v>
      </c>
      <c r="AI30" s="16"/>
      <c r="AJ30" s="62">
        <v>0</v>
      </c>
      <c r="AK30" s="62">
        <v>0</v>
      </c>
      <c r="AL30" s="62">
        <v>0</v>
      </c>
      <c r="AM30" s="62">
        <v>0</v>
      </c>
      <c r="AN30" s="62">
        <v>0</v>
      </c>
      <c r="AO30" s="62">
        <v>0</v>
      </c>
      <c r="AP30" s="62">
        <v>0</v>
      </c>
      <c r="AQ30" s="62">
        <v>0</v>
      </c>
    </row>
    <row r="31" spans="3:43" x14ac:dyDescent="0.25">
      <c r="C31" s="59" t="s">
        <v>310</v>
      </c>
      <c r="E31" s="62">
        <v>0</v>
      </c>
      <c r="F31" s="62">
        <v>0</v>
      </c>
      <c r="G31" s="62">
        <v>0</v>
      </c>
      <c r="H31" s="62">
        <v>0</v>
      </c>
      <c r="I31" s="62">
        <v>0</v>
      </c>
      <c r="J31" s="62">
        <v>0</v>
      </c>
      <c r="K31" s="62">
        <v>0</v>
      </c>
      <c r="L31" s="62">
        <v>0</v>
      </c>
      <c r="M31" s="62">
        <v>0</v>
      </c>
      <c r="N31" s="62">
        <v>0</v>
      </c>
      <c r="O31" s="62">
        <v>0</v>
      </c>
      <c r="P31" s="62">
        <v>0</v>
      </c>
      <c r="Q31" s="62">
        <v>0</v>
      </c>
      <c r="R31" s="62">
        <v>0</v>
      </c>
      <c r="S31" s="62">
        <v>0</v>
      </c>
      <c r="T31" s="62">
        <v>0</v>
      </c>
      <c r="U31" s="62">
        <v>0</v>
      </c>
      <c r="V31" s="62">
        <v>0</v>
      </c>
      <c r="W31" s="62">
        <v>206273.68</v>
      </c>
      <c r="X31" s="63"/>
      <c r="Y31" s="62">
        <v>0</v>
      </c>
      <c r="Z31" s="62">
        <v>0</v>
      </c>
      <c r="AA31" s="62">
        <v>0</v>
      </c>
      <c r="AB31" s="62">
        <v>0</v>
      </c>
      <c r="AC31" s="62">
        <v>0</v>
      </c>
      <c r="AD31" s="62">
        <v>135152.10999999999</v>
      </c>
      <c r="AE31" s="63"/>
      <c r="AF31" s="62">
        <v>0</v>
      </c>
      <c r="AG31" s="62">
        <v>0</v>
      </c>
      <c r="AH31" s="62">
        <v>129905.95</v>
      </c>
      <c r="AI31" s="16"/>
      <c r="AJ31" s="62">
        <v>0</v>
      </c>
      <c r="AK31" s="62">
        <v>0</v>
      </c>
      <c r="AL31" s="62">
        <v>0</v>
      </c>
      <c r="AM31" s="62">
        <v>0</v>
      </c>
      <c r="AN31" s="62">
        <v>0</v>
      </c>
      <c r="AO31" s="62">
        <v>0</v>
      </c>
      <c r="AP31" s="62">
        <v>0</v>
      </c>
      <c r="AQ31" s="62">
        <v>0</v>
      </c>
    </row>
    <row r="32" spans="3:43" x14ac:dyDescent="0.25">
      <c r="C32" s="59" t="s">
        <v>188</v>
      </c>
      <c r="D32" s="62">
        <v>127</v>
      </c>
      <c r="E32" s="62">
        <v>0</v>
      </c>
      <c r="F32" s="62">
        <v>0</v>
      </c>
      <c r="G32" s="62">
        <v>0</v>
      </c>
      <c r="H32" s="62">
        <v>0</v>
      </c>
      <c r="I32" s="62">
        <v>0</v>
      </c>
      <c r="J32" s="62">
        <v>0</v>
      </c>
      <c r="K32" s="62">
        <v>0</v>
      </c>
      <c r="L32" s="62">
        <v>0</v>
      </c>
      <c r="M32" s="62">
        <v>0</v>
      </c>
      <c r="N32" s="62">
        <v>0</v>
      </c>
      <c r="O32" s="62">
        <v>0</v>
      </c>
      <c r="P32" s="62">
        <v>0</v>
      </c>
      <c r="Q32" s="62">
        <v>0</v>
      </c>
      <c r="R32" s="62">
        <v>0</v>
      </c>
      <c r="S32" s="62">
        <v>0</v>
      </c>
      <c r="T32" s="62">
        <v>0</v>
      </c>
      <c r="U32" s="62">
        <v>0</v>
      </c>
      <c r="V32" s="62">
        <v>0</v>
      </c>
      <c r="W32" s="62">
        <v>-4826.32</v>
      </c>
      <c r="X32" s="63">
        <f>'TransMon Data Dump'!W5</f>
        <v>-4826.3157894734568</v>
      </c>
      <c r="Y32" s="62">
        <v>0</v>
      </c>
      <c r="Z32" s="62">
        <v>0</v>
      </c>
      <c r="AA32" s="62">
        <v>0</v>
      </c>
      <c r="AB32" s="62">
        <v>0</v>
      </c>
      <c r="AC32" s="62">
        <v>0</v>
      </c>
      <c r="AD32" s="62">
        <v>0</v>
      </c>
      <c r="AE32" s="63"/>
      <c r="AF32" s="62">
        <v>0</v>
      </c>
      <c r="AG32" s="62">
        <v>0</v>
      </c>
      <c r="AH32" s="62">
        <v>0</v>
      </c>
      <c r="AI32" s="16"/>
      <c r="AJ32" s="62">
        <v>0</v>
      </c>
      <c r="AK32" s="62">
        <v>0</v>
      </c>
      <c r="AL32" s="62">
        <v>0</v>
      </c>
      <c r="AM32" s="62">
        <v>0</v>
      </c>
      <c r="AN32" s="62">
        <v>0</v>
      </c>
      <c r="AO32" s="62">
        <v>0</v>
      </c>
      <c r="AP32" s="62">
        <v>0</v>
      </c>
      <c r="AQ32" s="62">
        <v>0</v>
      </c>
    </row>
    <row r="33" spans="3:43" x14ac:dyDescent="0.25">
      <c r="C33" s="59" t="s">
        <v>188</v>
      </c>
      <c r="D33" s="62">
        <v>129</v>
      </c>
      <c r="E33" s="62">
        <v>0</v>
      </c>
      <c r="F33" s="62">
        <v>0</v>
      </c>
      <c r="G33" s="62">
        <v>0</v>
      </c>
      <c r="H33" s="62">
        <v>0</v>
      </c>
      <c r="I33" s="62">
        <v>0</v>
      </c>
      <c r="J33" s="62">
        <v>0</v>
      </c>
      <c r="K33" s="62">
        <v>0</v>
      </c>
      <c r="L33" s="62">
        <v>0</v>
      </c>
      <c r="M33" s="62">
        <v>0</v>
      </c>
      <c r="N33" s="62">
        <v>0</v>
      </c>
      <c r="O33" s="62">
        <v>0</v>
      </c>
      <c r="P33" s="62">
        <v>0</v>
      </c>
      <c r="Q33" s="62">
        <v>0</v>
      </c>
      <c r="R33" s="62">
        <v>0</v>
      </c>
      <c r="S33" s="62">
        <v>0</v>
      </c>
      <c r="T33" s="62">
        <v>0</v>
      </c>
      <c r="U33" s="62">
        <v>0</v>
      </c>
      <c r="V33" s="62">
        <v>0</v>
      </c>
      <c r="W33" s="62">
        <v>13826.32</v>
      </c>
      <c r="X33" s="63">
        <f>'TransMon Data Dump'!W6</f>
        <v>13826.315789473576</v>
      </c>
      <c r="Y33" s="62">
        <v>0</v>
      </c>
      <c r="Z33" s="62">
        <v>0</v>
      </c>
      <c r="AA33" s="62">
        <v>0</v>
      </c>
      <c r="AB33" s="62">
        <v>0</v>
      </c>
      <c r="AC33" s="62">
        <v>0</v>
      </c>
      <c r="AD33" s="62">
        <v>0</v>
      </c>
      <c r="AE33" s="63"/>
      <c r="AF33" s="62">
        <v>0</v>
      </c>
      <c r="AG33" s="62">
        <v>0</v>
      </c>
      <c r="AH33" s="62">
        <v>0</v>
      </c>
      <c r="AI33" s="16"/>
      <c r="AJ33" s="62">
        <v>0</v>
      </c>
      <c r="AK33" s="62">
        <v>0</v>
      </c>
      <c r="AL33" s="62">
        <v>0</v>
      </c>
      <c r="AM33" s="62">
        <v>0</v>
      </c>
      <c r="AN33" s="62">
        <v>0</v>
      </c>
      <c r="AO33" s="62">
        <v>0</v>
      </c>
      <c r="AP33" s="62">
        <v>0</v>
      </c>
      <c r="AQ33" s="62">
        <v>0</v>
      </c>
    </row>
    <row r="34" spans="3:43" x14ac:dyDescent="0.25">
      <c r="C34" s="59" t="s">
        <v>188</v>
      </c>
      <c r="D34" s="62">
        <v>131</v>
      </c>
      <c r="E34" s="62">
        <v>0</v>
      </c>
      <c r="F34" s="62">
        <v>0</v>
      </c>
      <c r="G34" s="62">
        <v>0</v>
      </c>
      <c r="H34" s="62">
        <v>0</v>
      </c>
      <c r="I34" s="62">
        <v>0</v>
      </c>
      <c r="J34" s="62">
        <v>0</v>
      </c>
      <c r="K34" s="62">
        <v>0</v>
      </c>
      <c r="L34" s="62">
        <v>0</v>
      </c>
      <c r="M34" s="62">
        <v>0</v>
      </c>
      <c r="N34" s="62">
        <v>0</v>
      </c>
      <c r="O34" s="62">
        <v>0</v>
      </c>
      <c r="P34" s="62">
        <v>0</v>
      </c>
      <c r="Q34" s="62">
        <v>0</v>
      </c>
      <c r="R34" s="62">
        <v>0</v>
      </c>
      <c r="S34" s="62">
        <v>0</v>
      </c>
      <c r="T34" s="62">
        <v>0</v>
      </c>
      <c r="U34" s="62">
        <v>0</v>
      </c>
      <c r="V34" s="62">
        <v>0</v>
      </c>
      <c r="W34" s="62">
        <v>197273.68</v>
      </c>
      <c r="X34" s="63">
        <f>'TransMon Data Dump'!W7</f>
        <v>197273.6842105265</v>
      </c>
      <c r="Y34" s="62">
        <v>0</v>
      </c>
      <c r="Z34" s="62">
        <v>0</v>
      </c>
      <c r="AA34" s="62">
        <v>0</v>
      </c>
      <c r="AB34" s="62">
        <v>0</v>
      </c>
      <c r="AC34" s="62">
        <v>0</v>
      </c>
      <c r="AD34" s="62">
        <v>0</v>
      </c>
      <c r="AE34" s="63"/>
      <c r="AF34" s="62">
        <v>0</v>
      </c>
      <c r="AG34" s="62">
        <v>0</v>
      </c>
      <c r="AH34" s="62">
        <v>0</v>
      </c>
      <c r="AI34" s="16"/>
      <c r="AJ34" s="62">
        <v>0</v>
      </c>
      <c r="AK34" s="62">
        <v>0</v>
      </c>
      <c r="AL34" s="62">
        <v>0</v>
      </c>
      <c r="AM34" s="62">
        <v>0</v>
      </c>
      <c r="AN34" s="62">
        <v>0</v>
      </c>
      <c r="AO34" s="62">
        <v>0</v>
      </c>
      <c r="AP34" s="62">
        <v>0</v>
      </c>
      <c r="AQ34" s="62">
        <v>0</v>
      </c>
    </row>
    <row r="35" spans="3:43" x14ac:dyDescent="0.25">
      <c r="C35" s="59" t="s">
        <v>188</v>
      </c>
      <c r="D35" s="62">
        <v>133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3"/>
      <c r="Y35" s="62">
        <v>0</v>
      </c>
      <c r="Z35" s="62">
        <v>0</v>
      </c>
      <c r="AA35" s="62">
        <v>0</v>
      </c>
      <c r="AB35" s="62">
        <v>0</v>
      </c>
      <c r="AC35" s="62">
        <v>0</v>
      </c>
      <c r="AD35" s="62">
        <v>-75947.89</v>
      </c>
      <c r="AE35" s="63">
        <f>'TransMon Data Dump'!T8</f>
        <v>-75947.889769111483</v>
      </c>
      <c r="AF35" s="62">
        <v>0</v>
      </c>
      <c r="AG35" s="62">
        <v>0</v>
      </c>
      <c r="AH35" s="62">
        <v>0</v>
      </c>
      <c r="AI35" s="16"/>
      <c r="AJ35" s="62">
        <v>0</v>
      </c>
      <c r="AK35" s="62">
        <v>0</v>
      </c>
      <c r="AL35" s="62">
        <v>0</v>
      </c>
      <c r="AM35" s="62">
        <v>0</v>
      </c>
      <c r="AN35" s="62">
        <v>0</v>
      </c>
      <c r="AO35" s="62">
        <v>0</v>
      </c>
      <c r="AP35" s="62">
        <v>0</v>
      </c>
      <c r="AQ35" s="62">
        <v>0</v>
      </c>
    </row>
    <row r="36" spans="3:43" x14ac:dyDescent="0.25">
      <c r="C36" s="59" t="s">
        <v>188</v>
      </c>
      <c r="D36" s="62">
        <v>135</v>
      </c>
      <c r="E36" s="62">
        <v>0</v>
      </c>
      <c r="F36" s="62">
        <v>0</v>
      </c>
      <c r="G36" s="62">
        <v>0</v>
      </c>
      <c r="H36" s="62">
        <v>0</v>
      </c>
      <c r="I36" s="62">
        <v>0</v>
      </c>
      <c r="J36" s="62">
        <v>0</v>
      </c>
      <c r="K36" s="62">
        <v>0</v>
      </c>
      <c r="L36" s="62">
        <v>0</v>
      </c>
      <c r="M36" s="62">
        <v>0</v>
      </c>
      <c r="N36" s="62">
        <v>0</v>
      </c>
      <c r="O36" s="62">
        <v>0</v>
      </c>
      <c r="P36" s="62">
        <v>0</v>
      </c>
      <c r="Q36" s="62">
        <v>0</v>
      </c>
      <c r="R36" s="62">
        <v>0</v>
      </c>
      <c r="S36" s="62">
        <v>0</v>
      </c>
      <c r="T36" s="62">
        <v>0</v>
      </c>
      <c r="U36" s="62">
        <v>0</v>
      </c>
      <c r="V36" s="62">
        <v>0</v>
      </c>
      <c r="W36" s="62">
        <v>0</v>
      </c>
      <c r="X36" s="63"/>
      <c r="Y36" s="62">
        <v>0</v>
      </c>
      <c r="Z36" s="62">
        <v>0</v>
      </c>
      <c r="AA36" s="62">
        <v>0</v>
      </c>
      <c r="AB36" s="62">
        <v>0</v>
      </c>
      <c r="AC36" s="62">
        <v>0</v>
      </c>
      <c r="AD36" s="62">
        <v>84947.89</v>
      </c>
      <c r="AE36" s="63">
        <f>'TransMon Data Dump'!T9</f>
        <v>84947.8897691116</v>
      </c>
      <c r="AF36" s="62">
        <v>0</v>
      </c>
      <c r="AG36" s="62">
        <v>0</v>
      </c>
      <c r="AH36" s="62">
        <v>0</v>
      </c>
      <c r="AI36" s="16"/>
      <c r="AJ36" s="62">
        <v>0</v>
      </c>
      <c r="AK36" s="62">
        <v>0</v>
      </c>
      <c r="AL36" s="62">
        <v>0</v>
      </c>
      <c r="AM36" s="62">
        <v>0</v>
      </c>
      <c r="AN36" s="62">
        <v>0</v>
      </c>
      <c r="AO36" s="62">
        <v>0</v>
      </c>
      <c r="AP36" s="62">
        <v>0</v>
      </c>
      <c r="AQ36" s="62">
        <v>0</v>
      </c>
    </row>
    <row r="37" spans="3:43" x14ac:dyDescent="0.25">
      <c r="C37" s="59" t="s">
        <v>188</v>
      </c>
      <c r="D37" s="62">
        <v>137</v>
      </c>
      <c r="E37" s="62">
        <v>0</v>
      </c>
      <c r="F37" s="62">
        <v>0</v>
      </c>
      <c r="G37" s="62">
        <v>0</v>
      </c>
      <c r="H37" s="62">
        <v>0</v>
      </c>
      <c r="I37" s="62">
        <v>0</v>
      </c>
      <c r="J37" s="62">
        <v>0</v>
      </c>
      <c r="K37" s="62">
        <v>0</v>
      </c>
      <c r="L37" s="62">
        <v>0</v>
      </c>
      <c r="M37" s="62">
        <v>0</v>
      </c>
      <c r="N37" s="62">
        <v>0</v>
      </c>
      <c r="O37" s="62">
        <v>0</v>
      </c>
      <c r="P37" s="62">
        <v>0</v>
      </c>
      <c r="Q37" s="62">
        <v>0</v>
      </c>
      <c r="R37" s="62">
        <v>0</v>
      </c>
      <c r="S37" s="62">
        <v>0</v>
      </c>
      <c r="T37" s="62">
        <v>0</v>
      </c>
      <c r="U37" s="62">
        <v>0</v>
      </c>
      <c r="V37" s="62">
        <v>0</v>
      </c>
      <c r="W37" s="62">
        <v>0</v>
      </c>
      <c r="X37" s="63"/>
      <c r="Y37" s="62">
        <v>0</v>
      </c>
      <c r="Z37" s="62">
        <v>0</v>
      </c>
      <c r="AA37" s="62">
        <v>0</v>
      </c>
      <c r="AB37" s="62">
        <v>0</v>
      </c>
      <c r="AC37" s="62">
        <v>0</v>
      </c>
      <c r="AD37" s="62">
        <v>126152.11</v>
      </c>
      <c r="AE37" s="63">
        <f>'TransMon Data Dump'!T10</f>
        <v>126152.11023088846</v>
      </c>
      <c r="AF37" s="62">
        <v>0</v>
      </c>
      <c r="AG37" s="62">
        <v>0</v>
      </c>
      <c r="AH37" s="62">
        <v>0</v>
      </c>
      <c r="AI37" s="63"/>
      <c r="AJ37" s="62">
        <v>0</v>
      </c>
      <c r="AK37" s="62">
        <v>0</v>
      </c>
      <c r="AL37" s="62">
        <v>0</v>
      </c>
      <c r="AM37" s="62">
        <v>0</v>
      </c>
      <c r="AN37" s="62">
        <v>0</v>
      </c>
      <c r="AO37" s="62">
        <v>0</v>
      </c>
      <c r="AP37" s="62">
        <v>0</v>
      </c>
      <c r="AQ37" s="62">
        <v>0</v>
      </c>
    </row>
    <row r="38" spans="3:43" x14ac:dyDescent="0.25">
      <c r="C38" s="59" t="s">
        <v>188</v>
      </c>
      <c r="D38" s="62">
        <v>139</v>
      </c>
      <c r="E38" s="62">
        <v>0</v>
      </c>
      <c r="F38" s="62">
        <v>0</v>
      </c>
      <c r="G38" s="62">
        <v>0</v>
      </c>
      <c r="H38" s="62">
        <v>0</v>
      </c>
      <c r="I38" s="62">
        <v>0</v>
      </c>
      <c r="J38" s="62">
        <v>0</v>
      </c>
      <c r="K38" s="62">
        <v>0</v>
      </c>
      <c r="L38" s="62">
        <v>0</v>
      </c>
      <c r="M38" s="62">
        <v>0</v>
      </c>
      <c r="N38" s="62">
        <v>0</v>
      </c>
      <c r="O38" s="62">
        <v>0</v>
      </c>
      <c r="P38" s="62">
        <v>0</v>
      </c>
      <c r="Q38" s="62">
        <v>0</v>
      </c>
      <c r="R38" s="62">
        <v>0</v>
      </c>
      <c r="S38" s="62">
        <v>0</v>
      </c>
      <c r="T38" s="62">
        <v>0</v>
      </c>
      <c r="U38" s="62">
        <v>0</v>
      </c>
      <c r="V38" s="62">
        <v>0</v>
      </c>
      <c r="W38" s="62">
        <v>0</v>
      </c>
      <c r="X38" s="63"/>
      <c r="Y38" s="62">
        <v>0</v>
      </c>
      <c r="Z38" s="62">
        <v>0</v>
      </c>
      <c r="AA38" s="62">
        <v>0</v>
      </c>
      <c r="AB38" s="62">
        <v>0</v>
      </c>
      <c r="AC38" s="62">
        <v>0</v>
      </c>
      <c r="AD38" s="62">
        <v>0</v>
      </c>
      <c r="AE38" s="16"/>
      <c r="AF38" s="62">
        <v>0</v>
      </c>
      <c r="AG38" s="62">
        <v>0</v>
      </c>
      <c r="AH38" s="62">
        <v>-81194.05</v>
      </c>
      <c r="AI38" s="63">
        <f>'TransMon Data Dump'!T11</f>
        <v>-81194.046689200055</v>
      </c>
      <c r="AJ38" s="62">
        <v>0</v>
      </c>
      <c r="AK38" s="62">
        <v>0</v>
      </c>
      <c r="AL38" s="62">
        <v>0</v>
      </c>
      <c r="AM38" s="62">
        <v>0</v>
      </c>
      <c r="AN38" s="62">
        <v>0</v>
      </c>
      <c r="AO38" s="62">
        <v>0</v>
      </c>
      <c r="AP38" s="62">
        <v>0</v>
      </c>
      <c r="AQ38" s="62">
        <v>0</v>
      </c>
    </row>
    <row r="39" spans="3:43" x14ac:dyDescent="0.25">
      <c r="C39" s="59" t="s">
        <v>188</v>
      </c>
      <c r="D39" s="62">
        <v>141</v>
      </c>
      <c r="E39" s="62">
        <v>0</v>
      </c>
      <c r="F39" s="62">
        <v>0</v>
      </c>
      <c r="G39" s="62">
        <v>0</v>
      </c>
      <c r="H39" s="62">
        <v>0</v>
      </c>
      <c r="I39" s="62">
        <v>0</v>
      </c>
      <c r="J39" s="62">
        <v>0</v>
      </c>
      <c r="K39" s="62">
        <v>0</v>
      </c>
      <c r="L39" s="62">
        <v>0</v>
      </c>
      <c r="M39" s="62">
        <v>0</v>
      </c>
      <c r="N39" s="62">
        <v>0</v>
      </c>
      <c r="O39" s="62">
        <v>0</v>
      </c>
      <c r="P39" s="62">
        <v>0</v>
      </c>
      <c r="Q39" s="62">
        <v>0</v>
      </c>
      <c r="R39" s="62">
        <v>0</v>
      </c>
      <c r="S39" s="62">
        <v>0</v>
      </c>
      <c r="T39" s="62">
        <v>0</v>
      </c>
      <c r="U39" s="62">
        <v>0</v>
      </c>
      <c r="V39" s="62">
        <v>0</v>
      </c>
      <c r="W39" s="62">
        <v>0</v>
      </c>
      <c r="X39" s="16"/>
      <c r="Y39" s="62">
        <v>0</v>
      </c>
      <c r="Z39" s="62">
        <v>0</v>
      </c>
      <c r="AA39" s="62">
        <v>0</v>
      </c>
      <c r="AB39" s="62">
        <v>0</v>
      </c>
      <c r="AC39" s="62">
        <v>0</v>
      </c>
      <c r="AD39" s="62">
        <v>0</v>
      </c>
      <c r="AE39" s="16"/>
      <c r="AF39" s="62">
        <v>0</v>
      </c>
      <c r="AG39" s="62">
        <v>0</v>
      </c>
      <c r="AH39" s="62">
        <v>90194.05</v>
      </c>
      <c r="AI39" s="63">
        <f>'TransMon Data Dump'!T12</f>
        <v>90194.046689200171</v>
      </c>
      <c r="AJ39" s="62">
        <v>0</v>
      </c>
      <c r="AK39" s="62">
        <v>0</v>
      </c>
      <c r="AL39" s="62">
        <v>0</v>
      </c>
      <c r="AM39" s="62">
        <v>0</v>
      </c>
      <c r="AN39" s="62">
        <v>0</v>
      </c>
      <c r="AO39" s="62">
        <v>0</v>
      </c>
      <c r="AP39" s="62">
        <v>0</v>
      </c>
      <c r="AQ39" s="62">
        <v>0</v>
      </c>
    </row>
    <row r="40" spans="3:43" x14ac:dyDescent="0.25">
      <c r="C40" s="59" t="s">
        <v>188</v>
      </c>
      <c r="D40" s="62">
        <v>143</v>
      </c>
      <c r="E40" s="62">
        <v>0</v>
      </c>
      <c r="F40" s="62">
        <v>0</v>
      </c>
      <c r="G40" s="62">
        <v>0</v>
      </c>
      <c r="H40" s="62">
        <v>0</v>
      </c>
      <c r="I40" s="62">
        <v>0</v>
      </c>
      <c r="J40" s="62">
        <v>0</v>
      </c>
      <c r="K40" s="62">
        <v>0</v>
      </c>
      <c r="L40" s="62">
        <v>0</v>
      </c>
      <c r="M40" s="62">
        <v>0</v>
      </c>
      <c r="N40" s="62">
        <v>0</v>
      </c>
      <c r="O40" s="62">
        <v>0</v>
      </c>
      <c r="P40" s="62">
        <v>0</v>
      </c>
      <c r="Q40" s="62">
        <v>0</v>
      </c>
      <c r="R40" s="62">
        <v>0</v>
      </c>
      <c r="S40" s="62">
        <v>0</v>
      </c>
      <c r="T40" s="62">
        <v>0</v>
      </c>
      <c r="U40" s="62">
        <v>0</v>
      </c>
      <c r="V40" s="62">
        <v>0</v>
      </c>
      <c r="W40" s="62">
        <v>0</v>
      </c>
      <c r="X40" s="16"/>
      <c r="Y40" s="62">
        <v>0</v>
      </c>
      <c r="Z40" s="62">
        <v>0</v>
      </c>
      <c r="AA40" s="62">
        <v>0</v>
      </c>
      <c r="AB40" s="62">
        <v>0</v>
      </c>
      <c r="AC40" s="62">
        <v>0</v>
      </c>
      <c r="AD40" s="62">
        <v>0</v>
      </c>
      <c r="AE40" s="16"/>
      <c r="AF40" s="62">
        <v>0</v>
      </c>
      <c r="AG40" s="62">
        <v>0</v>
      </c>
      <c r="AH40" s="62">
        <v>120905.95</v>
      </c>
      <c r="AI40" s="63">
        <f>'TransMon Data Dump'!T13</f>
        <v>120905.9533107999</v>
      </c>
      <c r="AJ40" s="62">
        <v>0</v>
      </c>
      <c r="AK40" s="62">
        <v>0</v>
      </c>
      <c r="AL40" s="62">
        <v>0</v>
      </c>
      <c r="AM40" s="62">
        <v>0</v>
      </c>
      <c r="AN40" s="62">
        <v>0</v>
      </c>
      <c r="AO40" s="62">
        <v>0</v>
      </c>
      <c r="AP40" s="62">
        <v>0</v>
      </c>
      <c r="AQ40" s="62">
        <v>0</v>
      </c>
    </row>
    <row r="41" spans="3:43" x14ac:dyDescent="0.25">
      <c r="C41" s="59" t="s">
        <v>129</v>
      </c>
    </row>
    <row r="42" spans="3:43" x14ac:dyDescent="0.25">
      <c r="C42" s="59" t="s">
        <v>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Q35"/>
  <sheetViews>
    <sheetView topLeftCell="O1" workbookViewId="0">
      <selection activeCell="X16" sqref="X16"/>
    </sheetView>
  </sheetViews>
  <sheetFormatPr defaultRowHeight="15" x14ac:dyDescent="0.25"/>
  <cols>
    <col min="24" max="24" width="9.140625" style="64"/>
    <col min="31" max="31" width="9.140625" style="64"/>
  </cols>
  <sheetData>
    <row r="4" spans="2:43" x14ac:dyDescent="0.25">
      <c r="B4" s="66" t="s">
        <v>264</v>
      </c>
      <c r="C4" s="66" t="s">
        <v>194</v>
      </c>
      <c r="D4" s="66" t="s">
        <v>0</v>
      </c>
      <c r="E4" s="66" t="s">
        <v>265</v>
      </c>
      <c r="F4" s="66" t="s">
        <v>266</v>
      </c>
      <c r="G4" s="66" t="s">
        <v>267</v>
      </c>
      <c r="H4" s="66" t="s">
        <v>268</v>
      </c>
      <c r="I4" s="66" t="s">
        <v>269</v>
      </c>
      <c r="J4" s="66" t="s">
        <v>270</v>
      </c>
      <c r="K4" s="66" t="s">
        <v>271</v>
      </c>
      <c r="L4" s="66" t="s">
        <v>272</v>
      </c>
      <c r="M4" s="66" t="s">
        <v>273</v>
      </c>
      <c r="N4" s="66" t="s">
        <v>274</v>
      </c>
      <c r="O4" s="66" t="s">
        <v>275</v>
      </c>
      <c r="P4" s="66" t="s">
        <v>276</v>
      </c>
      <c r="Q4" s="66" t="s">
        <v>277</v>
      </c>
      <c r="R4" s="66" t="s">
        <v>278</v>
      </c>
      <c r="S4" s="66" t="s">
        <v>279</v>
      </c>
      <c r="T4" s="66" t="s">
        <v>280</v>
      </c>
      <c r="U4" s="66" t="s">
        <v>281</v>
      </c>
      <c r="V4" s="66" t="s">
        <v>282</v>
      </c>
      <c r="W4" s="66" t="s">
        <v>283</v>
      </c>
      <c r="X4" s="15" t="s">
        <v>311</v>
      </c>
      <c r="Y4" s="66" t="s">
        <v>284</v>
      </c>
      <c r="Z4" s="66" t="s">
        <v>285</v>
      </c>
      <c r="AA4" s="66" t="s">
        <v>286</v>
      </c>
      <c r="AB4" s="66" t="s">
        <v>287</v>
      </c>
      <c r="AC4" s="66" t="s">
        <v>288</v>
      </c>
      <c r="AD4" s="66" t="s">
        <v>289</v>
      </c>
      <c r="AE4" s="15" t="s">
        <v>312</v>
      </c>
      <c r="AF4" s="66" t="s">
        <v>290</v>
      </c>
      <c r="AG4" s="66" t="s">
        <v>291</v>
      </c>
      <c r="AH4" s="66" t="s">
        <v>292</v>
      </c>
      <c r="AI4" s="66" t="s">
        <v>293</v>
      </c>
      <c r="AJ4" s="66" t="s">
        <v>294</v>
      </c>
      <c r="AK4" s="66" t="s">
        <v>295</v>
      </c>
      <c r="AL4" s="66" t="s">
        <v>296</v>
      </c>
      <c r="AM4" s="66" t="s">
        <v>297</v>
      </c>
      <c r="AN4" s="66" t="s">
        <v>298</v>
      </c>
      <c r="AO4" s="66" t="s">
        <v>299</v>
      </c>
      <c r="AP4" s="66" t="s">
        <v>300</v>
      </c>
      <c r="AQ4" s="66" t="s">
        <v>264</v>
      </c>
    </row>
    <row r="5" spans="2:43" x14ac:dyDescent="0.25">
      <c r="B5" s="64"/>
      <c r="C5" s="65" t="s">
        <v>314</v>
      </c>
      <c r="D5" s="64"/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  <c r="R5" s="100">
        <v>0</v>
      </c>
      <c r="S5" s="100">
        <v>0</v>
      </c>
      <c r="T5" s="100">
        <v>0</v>
      </c>
      <c r="U5" s="100">
        <v>0</v>
      </c>
      <c r="V5" s="100">
        <v>0</v>
      </c>
      <c r="W5" s="100">
        <v>3821415.39</v>
      </c>
      <c r="X5" s="16"/>
      <c r="Y5" s="64">
        <v>0</v>
      </c>
      <c r="Z5" s="64">
        <v>0</v>
      </c>
      <c r="AA5" s="64">
        <v>0</v>
      </c>
      <c r="AB5" s="64">
        <v>0</v>
      </c>
      <c r="AC5" s="64">
        <v>0</v>
      </c>
      <c r="AD5" s="64">
        <v>3170757.21</v>
      </c>
      <c r="AE5" s="16"/>
      <c r="AF5" s="64">
        <v>0</v>
      </c>
      <c r="AG5" s="64">
        <v>0</v>
      </c>
      <c r="AH5" s="64">
        <v>2147752.48</v>
      </c>
      <c r="AI5" s="64">
        <v>0</v>
      </c>
      <c r="AJ5" s="64">
        <v>0</v>
      </c>
      <c r="AK5" s="64">
        <v>0</v>
      </c>
      <c r="AL5" s="64">
        <v>0</v>
      </c>
      <c r="AM5" s="64">
        <v>0</v>
      </c>
      <c r="AN5" s="64">
        <v>0</v>
      </c>
      <c r="AO5" s="64">
        <v>0</v>
      </c>
      <c r="AP5" s="64">
        <v>0</v>
      </c>
      <c r="AQ5" s="64"/>
    </row>
    <row r="6" spans="2:43" x14ac:dyDescent="0.25">
      <c r="B6" s="64"/>
      <c r="C6" s="65" t="s">
        <v>315</v>
      </c>
      <c r="D6" s="64"/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  <c r="R6" s="100">
        <v>0</v>
      </c>
      <c r="S6" s="100">
        <v>0</v>
      </c>
      <c r="T6" s="100">
        <v>0</v>
      </c>
      <c r="U6" s="100">
        <v>0</v>
      </c>
      <c r="V6" s="100">
        <v>0</v>
      </c>
      <c r="W6" s="100">
        <v>3821415.39</v>
      </c>
      <c r="X6" s="16"/>
      <c r="Y6" s="64">
        <v>0</v>
      </c>
      <c r="Z6" s="64">
        <v>0</v>
      </c>
      <c r="AA6" s="64">
        <v>0</v>
      </c>
      <c r="AB6" s="64">
        <v>0</v>
      </c>
      <c r="AC6" s="64">
        <v>0</v>
      </c>
      <c r="AD6" s="64">
        <v>3170757.21</v>
      </c>
      <c r="AE6" s="16"/>
      <c r="AF6" s="64">
        <v>0</v>
      </c>
      <c r="AG6" s="64">
        <v>0</v>
      </c>
      <c r="AH6" s="64">
        <v>2147752.48</v>
      </c>
      <c r="AI6" s="64">
        <v>0</v>
      </c>
      <c r="AJ6" s="64">
        <v>0</v>
      </c>
      <c r="AK6" s="64">
        <v>0</v>
      </c>
      <c r="AL6" s="64">
        <v>0</v>
      </c>
      <c r="AM6" s="64">
        <v>0</v>
      </c>
      <c r="AN6" s="64">
        <v>0</v>
      </c>
      <c r="AO6" s="64">
        <v>0</v>
      </c>
      <c r="AP6" s="64">
        <v>0</v>
      </c>
      <c r="AQ6" s="64"/>
    </row>
    <row r="7" spans="2:43" x14ac:dyDescent="0.25">
      <c r="B7" s="64"/>
      <c r="C7" s="65" t="s">
        <v>188</v>
      </c>
      <c r="D7" s="64">
        <v>127</v>
      </c>
      <c r="E7" s="100">
        <v>0</v>
      </c>
      <c r="F7" s="100">
        <v>0</v>
      </c>
      <c r="G7" s="100">
        <v>0</v>
      </c>
      <c r="H7" s="100">
        <v>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0</v>
      </c>
      <c r="O7" s="100">
        <v>0</v>
      </c>
      <c r="P7" s="100">
        <v>0</v>
      </c>
      <c r="Q7" s="100">
        <v>0</v>
      </c>
      <c r="R7" s="100">
        <v>0</v>
      </c>
      <c r="S7" s="100">
        <v>0</v>
      </c>
      <c r="T7" s="100">
        <v>0</v>
      </c>
      <c r="U7" s="100">
        <v>0</v>
      </c>
      <c r="V7" s="100">
        <v>0</v>
      </c>
      <c r="W7" s="100">
        <v>-25823.93</v>
      </c>
      <c r="X7" s="16">
        <f>'TransMon Data Dump'!X5</f>
        <v>-25823.925776229447</v>
      </c>
      <c r="Y7" s="64">
        <v>0</v>
      </c>
      <c r="Z7" s="64">
        <v>0</v>
      </c>
      <c r="AA7" s="64">
        <v>0</v>
      </c>
      <c r="AB7" s="64">
        <v>0</v>
      </c>
      <c r="AC7" s="64">
        <v>0</v>
      </c>
      <c r="AD7" s="64">
        <v>0</v>
      </c>
      <c r="AE7" s="16"/>
      <c r="AF7" s="64">
        <v>0</v>
      </c>
      <c r="AG7" s="64">
        <v>0</v>
      </c>
      <c r="AH7" s="64">
        <v>0</v>
      </c>
      <c r="AI7" s="64">
        <v>0</v>
      </c>
      <c r="AJ7" s="64">
        <v>0</v>
      </c>
      <c r="AK7" s="64">
        <v>0</v>
      </c>
      <c r="AL7" s="64">
        <v>0</v>
      </c>
      <c r="AM7" s="64">
        <v>0</v>
      </c>
      <c r="AN7" s="64">
        <v>0</v>
      </c>
      <c r="AO7" s="64">
        <v>0</v>
      </c>
      <c r="AP7" s="64">
        <v>0</v>
      </c>
      <c r="AQ7" s="64"/>
    </row>
    <row r="8" spans="2:43" x14ac:dyDescent="0.25">
      <c r="B8" s="64"/>
      <c r="C8" s="65" t="s">
        <v>188</v>
      </c>
      <c r="D8" s="64">
        <v>129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  <c r="R8" s="100">
        <v>0</v>
      </c>
      <c r="S8" s="100">
        <v>0</v>
      </c>
      <c r="T8" s="100">
        <v>0</v>
      </c>
      <c r="U8" s="100">
        <v>0</v>
      </c>
      <c r="V8" s="100">
        <v>0</v>
      </c>
      <c r="W8" s="100">
        <v>73979.77</v>
      </c>
      <c r="X8" s="16">
        <f>'TransMon Data Dump'!X6</f>
        <v>73979.774279342892</v>
      </c>
      <c r="Y8" s="64">
        <v>0</v>
      </c>
      <c r="Z8" s="64">
        <v>0</v>
      </c>
      <c r="AA8" s="64">
        <v>0</v>
      </c>
      <c r="AB8" s="64">
        <v>0</v>
      </c>
      <c r="AC8" s="64">
        <v>0</v>
      </c>
      <c r="AD8" s="64">
        <v>0</v>
      </c>
      <c r="AE8" s="16"/>
      <c r="AF8" s="64">
        <v>0</v>
      </c>
      <c r="AG8" s="64">
        <v>0</v>
      </c>
      <c r="AH8" s="64">
        <v>0</v>
      </c>
      <c r="AI8" s="64">
        <v>0</v>
      </c>
      <c r="AJ8" s="64">
        <v>0</v>
      </c>
      <c r="AK8" s="64">
        <v>0</v>
      </c>
      <c r="AL8" s="64">
        <v>0</v>
      </c>
      <c r="AM8" s="64">
        <v>0</v>
      </c>
      <c r="AN8" s="64">
        <v>0</v>
      </c>
      <c r="AO8" s="64">
        <v>0</v>
      </c>
      <c r="AP8" s="64">
        <v>0</v>
      </c>
      <c r="AQ8" s="64"/>
    </row>
    <row r="9" spans="2:43" x14ac:dyDescent="0.25">
      <c r="B9" s="64"/>
      <c r="C9" s="65" t="s">
        <v>188</v>
      </c>
      <c r="D9" s="64">
        <v>131</v>
      </c>
      <c r="E9" s="100">
        <v>0</v>
      </c>
      <c r="F9" s="100">
        <v>0</v>
      </c>
      <c r="G9" s="100">
        <v>0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  <c r="P9" s="100">
        <v>0</v>
      </c>
      <c r="Q9" s="100">
        <v>0</v>
      </c>
      <c r="R9" s="100">
        <v>0</v>
      </c>
      <c r="S9" s="100">
        <v>0</v>
      </c>
      <c r="T9" s="100">
        <v>0</v>
      </c>
      <c r="U9" s="100">
        <v>0</v>
      </c>
      <c r="V9" s="100">
        <v>0</v>
      </c>
      <c r="W9" s="100">
        <v>1055542.4099999999</v>
      </c>
      <c r="X9" s="16">
        <f>'TransMon Data Dump'!X7</f>
        <v>1055542.4056103367</v>
      </c>
      <c r="Y9" s="64">
        <v>0</v>
      </c>
      <c r="Z9" s="64">
        <v>0</v>
      </c>
      <c r="AA9" s="64">
        <v>0</v>
      </c>
      <c r="AB9" s="64">
        <v>0</v>
      </c>
      <c r="AC9" s="64">
        <v>0</v>
      </c>
      <c r="AD9" s="64">
        <v>0</v>
      </c>
      <c r="AE9" s="16"/>
      <c r="AF9" s="64">
        <v>0</v>
      </c>
      <c r="AG9" s="64">
        <v>0</v>
      </c>
      <c r="AH9" s="64">
        <v>0</v>
      </c>
      <c r="AI9" s="64">
        <v>0</v>
      </c>
      <c r="AJ9" s="64">
        <v>0</v>
      </c>
      <c r="AK9" s="64">
        <v>0</v>
      </c>
      <c r="AL9" s="64">
        <v>0</v>
      </c>
      <c r="AM9" s="64">
        <v>0</v>
      </c>
      <c r="AN9" s="64">
        <v>0</v>
      </c>
      <c r="AO9" s="64">
        <v>0</v>
      </c>
      <c r="AP9" s="64">
        <v>0</v>
      </c>
      <c r="AQ9" s="64"/>
    </row>
    <row r="10" spans="2:43" x14ac:dyDescent="0.25">
      <c r="B10" s="64"/>
      <c r="C10" s="65" t="s">
        <v>188</v>
      </c>
      <c r="D10" s="64">
        <v>133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  <c r="R10" s="100">
        <v>0</v>
      </c>
      <c r="S10" s="100">
        <v>0</v>
      </c>
      <c r="T10" s="100">
        <v>0</v>
      </c>
      <c r="U10" s="100">
        <v>0</v>
      </c>
      <c r="V10" s="100">
        <v>0</v>
      </c>
      <c r="W10" s="100">
        <v>0</v>
      </c>
      <c r="X10" s="16"/>
      <c r="Y10" s="64">
        <v>0</v>
      </c>
      <c r="Z10" s="64">
        <v>0</v>
      </c>
      <c r="AA10" s="64">
        <v>0</v>
      </c>
      <c r="AB10" s="64">
        <v>0</v>
      </c>
      <c r="AC10" s="64">
        <v>0</v>
      </c>
      <c r="AD10" s="64">
        <v>-431984.87</v>
      </c>
      <c r="AE10" s="16">
        <f>'TransMon Data Dump'!V8</f>
        <v>-436304.71864057623</v>
      </c>
      <c r="AF10" s="64">
        <v>0</v>
      </c>
      <c r="AG10" s="64">
        <v>0</v>
      </c>
      <c r="AH10" s="64">
        <v>0</v>
      </c>
      <c r="AI10" s="64">
        <v>0</v>
      </c>
      <c r="AJ10" s="64">
        <v>0</v>
      </c>
      <c r="AK10" s="64">
        <v>0</v>
      </c>
      <c r="AL10" s="64">
        <v>0</v>
      </c>
      <c r="AM10" s="64">
        <v>0</v>
      </c>
      <c r="AN10" s="64">
        <v>0</v>
      </c>
      <c r="AO10" s="64">
        <v>0</v>
      </c>
      <c r="AP10" s="64">
        <v>0</v>
      </c>
      <c r="AQ10" s="64"/>
    </row>
    <row r="11" spans="2:43" x14ac:dyDescent="0.25">
      <c r="B11" s="64"/>
      <c r="C11" s="65" t="s">
        <v>188</v>
      </c>
      <c r="D11" s="64">
        <v>135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100">
        <v>0</v>
      </c>
      <c r="W11" s="100">
        <v>0</v>
      </c>
      <c r="X11" s="16"/>
      <c r="Y11" s="64">
        <v>0</v>
      </c>
      <c r="Z11" s="64">
        <v>0</v>
      </c>
      <c r="AA11" s="64">
        <v>0</v>
      </c>
      <c r="AB11" s="64">
        <v>0</v>
      </c>
      <c r="AC11" s="64">
        <v>0</v>
      </c>
      <c r="AD11" s="64">
        <v>483176.07</v>
      </c>
      <c r="AE11" s="16">
        <f>'TransMon Data Dump'!V9</f>
        <v>488007.8334960764</v>
      </c>
      <c r="AF11" s="64">
        <v>0</v>
      </c>
      <c r="AG11" s="64">
        <v>0</v>
      </c>
      <c r="AH11" s="64">
        <v>0</v>
      </c>
      <c r="AI11" s="64">
        <v>0</v>
      </c>
      <c r="AJ11" s="64">
        <v>0</v>
      </c>
      <c r="AK11" s="64">
        <v>0</v>
      </c>
      <c r="AL11" s="64">
        <v>0</v>
      </c>
      <c r="AM11" s="64">
        <v>0</v>
      </c>
      <c r="AN11" s="64">
        <v>0</v>
      </c>
      <c r="AO11" s="64">
        <v>0</v>
      </c>
      <c r="AP11" s="64">
        <v>0</v>
      </c>
      <c r="AQ11" s="64"/>
    </row>
    <row r="12" spans="2:43" x14ac:dyDescent="0.25">
      <c r="B12" s="64"/>
      <c r="C12" s="65" t="s">
        <v>188</v>
      </c>
      <c r="D12" s="64">
        <v>137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  <c r="R12" s="100">
        <v>0</v>
      </c>
      <c r="S12" s="100">
        <v>0</v>
      </c>
      <c r="T12" s="100">
        <v>0</v>
      </c>
      <c r="U12" s="100">
        <v>0</v>
      </c>
      <c r="V12" s="100">
        <v>0</v>
      </c>
      <c r="W12" s="100">
        <v>0</v>
      </c>
      <c r="X12" s="16"/>
      <c r="Y12" s="64">
        <v>0</v>
      </c>
      <c r="Z12" s="64">
        <v>0</v>
      </c>
      <c r="AA12" s="64">
        <v>0</v>
      </c>
      <c r="AB12" s="64">
        <v>0</v>
      </c>
      <c r="AC12" s="64">
        <v>0</v>
      </c>
      <c r="AD12" s="64">
        <v>717542.03</v>
      </c>
      <c r="AE12" s="16">
        <f>'TransMon Data Dump'!V10</f>
        <v>724717.44939236215</v>
      </c>
      <c r="AF12" s="64">
        <v>0</v>
      </c>
      <c r="AG12" s="64">
        <v>0</v>
      </c>
      <c r="AH12" s="64">
        <v>0</v>
      </c>
      <c r="AI12" s="64">
        <v>0</v>
      </c>
      <c r="AJ12" s="64">
        <v>0</v>
      </c>
      <c r="AK12" s="64">
        <v>0</v>
      </c>
      <c r="AL12" s="64">
        <v>0</v>
      </c>
      <c r="AM12" s="64">
        <v>0</v>
      </c>
      <c r="AN12" s="64">
        <v>0</v>
      </c>
      <c r="AO12" s="64">
        <v>0</v>
      </c>
      <c r="AP12" s="64">
        <v>0</v>
      </c>
      <c r="AQ12" s="64"/>
    </row>
    <row r="13" spans="2:43" x14ac:dyDescent="0.25">
      <c r="B13" s="64"/>
      <c r="C13" s="65" t="s">
        <v>188</v>
      </c>
      <c r="D13" s="64">
        <v>139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  <c r="R13" s="100">
        <v>0</v>
      </c>
      <c r="S13" s="100">
        <v>0</v>
      </c>
      <c r="T13" s="100">
        <v>0</v>
      </c>
      <c r="U13" s="100">
        <v>0</v>
      </c>
      <c r="V13" s="100">
        <v>0</v>
      </c>
      <c r="W13" s="100">
        <v>0</v>
      </c>
      <c r="X13" s="16"/>
      <c r="Y13" s="64">
        <v>0</v>
      </c>
      <c r="Z13" s="64">
        <v>0</v>
      </c>
      <c r="AA13" s="64">
        <v>0</v>
      </c>
      <c r="AB13" s="64">
        <v>0</v>
      </c>
      <c r="AC13" s="64">
        <v>0</v>
      </c>
      <c r="AD13" s="64">
        <v>0</v>
      </c>
      <c r="AE13" s="16"/>
      <c r="AF13" s="64">
        <v>0</v>
      </c>
      <c r="AG13" s="64">
        <v>0</v>
      </c>
      <c r="AH13" s="64">
        <v>-464850.45</v>
      </c>
      <c r="AI13" s="64">
        <v>0</v>
      </c>
      <c r="AJ13" s="64">
        <v>0</v>
      </c>
      <c r="AK13" s="64">
        <v>0</v>
      </c>
      <c r="AL13" s="64">
        <v>0</v>
      </c>
      <c r="AM13" s="64">
        <v>0</v>
      </c>
      <c r="AN13" s="64">
        <v>0</v>
      </c>
      <c r="AO13" s="64">
        <v>0</v>
      </c>
      <c r="AP13" s="64">
        <v>0</v>
      </c>
      <c r="AQ13" s="64"/>
    </row>
    <row r="14" spans="2:43" x14ac:dyDescent="0.25">
      <c r="B14" s="64"/>
      <c r="C14" s="65" t="s">
        <v>188</v>
      </c>
      <c r="D14" s="64">
        <v>141</v>
      </c>
      <c r="E14" s="100">
        <v>0</v>
      </c>
      <c r="F14" s="100">
        <v>0</v>
      </c>
      <c r="G14" s="100">
        <v>0</v>
      </c>
      <c r="H14" s="100">
        <v>0</v>
      </c>
      <c r="I14" s="100">
        <v>0</v>
      </c>
      <c r="J14" s="100">
        <v>0</v>
      </c>
      <c r="K14" s="100">
        <v>0</v>
      </c>
      <c r="L14" s="100">
        <v>0</v>
      </c>
      <c r="M14" s="100">
        <v>0</v>
      </c>
      <c r="N14" s="100">
        <v>0</v>
      </c>
      <c r="O14" s="100">
        <v>0</v>
      </c>
      <c r="P14" s="100">
        <v>0</v>
      </c>
      <c r="Q14" s="100">
        <v>0</v>
      </c>
      <c r="R14" s="100">
        <v>0</v>
      </c>
      <c r="S14" s="100">
        <v>0</v>
      </c>
      <c r="T14" s="100">
        <v>0</v>
      </c>
      <c r="U14" s="100">
        <v>0</v>
      </c>
      <c r="V14" s="100">
        <v>0</v>
      </c>
      <c r="W14" s="100">
        <v>0</v>
      </c>
      <c r="X14" s="16"/>
      <c r="Y14" s="64">
        <v>0</v>
      </c>
      <c r="Z14" s="64">
        <v>0</v>
      </c>
      <c r="AA14" s="64">
        <v>0</v>
      </c>
      <c r="AB14" s="64">
        <v>0</v>
      </c>
      <c r="AC14" s="64">
        <v>0</v>
      </c>
      <c r="AD14" s="64">
        <v>0</v>
      </c>
      <c r="AE14" s="16"/>
      <c r="AF14" s="64">
        <v>0</v>
      </c>
      <c r="AG14" s="64">
        <v>0</v>
      </c>
      <c r="AH14" s="64">
        <v>516377.07</v>
      </c>
      <c r="AI14" s="64">
        <v>0</v>
      </c>
      <c r="AJ14" s="64">
        <v>0</v>
      </c>
      <c r="AK14" s="64">
        <v>0</v>
      </c>
      <c r="AL14" s="64">
        <v>0</v>
      </c>
      <c r="AM14" s="64">
        <v>0</v>
      </c>
      <c r="AN14" s="64">
        <v>0</v>
      </c>
      <c r="AO14" s="64">
        <v>0</v>
      </c>
      <c r="AP14" s="64">
        <v>0</v>
      </c>
      <c r="AQ14" s="64"/>
    </row>
    <row r="15" spans="2:43" x14ac:dyDescent="0.25">
      <c r="B15" s="64"/>
      <c r="C15" s="65" t="s">
        <v>188</v>
      </c>
      <c r="D15" s="64">
        <v>143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X15" s="16"/>
      <c r="Y15" s="64">
        <v>0</v>
      </c>
      <c r="Z15" s="64">
        <v>0</v>
      </c>
      <c r="AA15" s="64">
        <v>0</v>
      </c>
      <c r="AB15" s="64">
        <v>0</v>
      </c>
      <c r="AC15" s="64">
        <v>0</v>
      </c>
      <c r="AD15" s="64">
        <v>0</v>
      </c>
      <c r="AE15" s="16"/>
      <c r="AF15" s="64">
        <v>0</v>
      </c>
      <c r="AG15" s="64">
        <v>0</v>
      </c>
      <c r="AH15" s="64">
        <v>692208.23</v>
      </c>
      <c r="AI15" s="64">
        <v>0</v>
      </c>
      <c r="AJ15" s="64">
        <v>0</v>
      </c>
      <c r="AK15" s="64">
        <v>0</v>
      </c>
      <c r="AL15" s="64">
        <v>0</v>
      </c>
      <c r="AM15" s="64">
        <v>0</v>
      </c>
      <c r="AN15" s="64">
        <v>0</v>
      </c>
      <c r="AO15" s="64">
        <v>0</v>
      </c>
      <c r="AP15" s="64">
        <v>0</v>
      </c>
      <c r="AQ15" s="64"/>
    </row>
    <row r="16" spans="2:43" x14ac:dyDescent="0.25">
      <c r="B16" s="64"/>
      <c r="C16" s="65" t="s">
        <v>304</v>
      </c>
      <c r="D16" s="64">
        <v>145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-1379373.08</v>
      </c>
      <c r="X16" s="16">
        <f>'TransMon Data Dump'!X14</f>
        <v>-1379373.0810360229</v>
      </c>
      <c r="Y16" s="64">
        <v>0</v>
      </c>
      <c r="Z16" s="64">
        <v>0</v>
      </c>
      <c r="AA16" s="64">
        <v>0</v>
      </c>
      <c r="AB16" s="64">
        <v>0</v>
      </c>
      <c r="AC16" s="64">
        <v>0</v>
      </c>
      <c r="AD16" s="64">
        <v>0</v>
      </c>
      <c r="AE16" s="16"/>
      <c r="AF16" s="64">
        <v>0</v>
      </c>
      <c r="AG16" s="64">
        <v>0</v>
      </c>
      <c r="AH16" s="64">
        <v>0</v>
      </c>
      <c r="AI16" s="64">
        <v>0</v>
      </c>
      <c r="AJ16" s="64">
        <v>0</v>
      </c>
      <c r="AK16" s="64">
        <v>0</v>
      </c>
      <c r="AL16" s="64">
        <v>0</v>
      </c>
      <c r="AM16" s="64">
        <v>0</v>
      </c>
      <c r="AN16" s="64">
        <v>0</v>
      </c>
      <c r="AO16" s="64">
        <v>0</v>
      </c>
      <c r="AP16" s="64">
        <v>0</v>
      </c>
      <c r="AQ16" s="64"/>
    </row>
    <row r="17" spans="3:42" x14ac:dyDescent="0.25">
      <c r="C17" s="65" t="s">
        <v>304</v>
      </c>
      <c r="D17" s="64">
        <v>147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2232307.54</v>
      </c>
      <c r="X17" s="16">
        <f>'TransMon Data Dump'!X15</f>
        <v>2232307.5368778519</v>
      </c>
      <c r="Y17" s="64">
        <v>0</v>
      </c>
      <c r="Z17" s="64">
        <v>0</v>
      </c>
      <c r="AA17" s="64">
        <v>0</v>
      </c>
      <c r="AB17" s="64">
        <v>0</v>
      </c>
      <c r="AC17" s="64">
        <v>0</v>
      </c>
      <c r="AD17" s="64">
        <v>0</v>
      </c>
      <c r="AE17" s="16"/>
      <c r="AF17" s="64">
        <v>0</v>
      </c>
      <c r="AG17" s="64">
        <v>0</v>
      </c>
      <c r="AH17" s="64">
        <v>0</v>
      </c>
      <c r="AI17" s="64">
        <v>0</v>
      </c>
      <c r="AJ17" s="64">
        <v>0</v>
      </c>
      <c r="AK17" s="64">
        <v>0</v>
      </c>
      <c r="AL17" s="64">
        <v>0</v>
      </c>
      <c r="AM17" s="64">
        <v>0</v>
      </c>
      <c r="AN17" s="64">
        <v>0</v>
      </c>
      <c r="AO17" s="64">
        <v>0</v>
      </c>
      <c r="AP17" s="64">
        <v>0</v>
      </c>
    </row>
    <row r="18" spans="3:42" x14ac:dyDescent="0.25">
      <c r="C18" s="65" t="s">
        <v>304</v>
      </c>
      <c r="D18" s="64">
        <v>149</v>
      </c>
      <c r="E18" s="100">
        <v>0</v>
      </c>
      <c r="F18" s="100"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1758455.06</v>
      </c>
      <c r="X18" s="16">
        <f>'TransMon Data Dump'!X16</f>
        <v>1758455.0614101696</v>
      </c>
      <c r="Y18" s="64">
        <v>0</v>
      </c>
      <c r="Z18" s="64">
        <v>0</v>
      </c>
      <c r="AA18" s="64">
        <v>0</v>
      </c>
      <c r="AB18" s="64">
        <v>0</v>
      </c>
      <c r="AC18" s="64">
        <v>0</v>
      </c>
      <c r="AD18" s="64">
        <v>0</v>
      </c>
      <c r="AE18" s="16"/>
      <c r="AF18" s="64">
        <v>0</v>
      </c>
      <c r="AG18" s="64">
        <v>0</v>
      </c>
      <c r="AH18" s="64">
        <v>0</v>
      </c>
      <c r="AI18" s="64">
        <v>0</v>
      </c>
      <c r="AJ18" s="64">
        <v>0</v>
      </c>
      <c r="AK18" s="64">
        <v>0</v>
      </c>
      <c r="AL18" s="64">
        <v>0</v>
      </c>
      <c r="AM18" s="64">
        <v>0</v>
      </c>
      <c r="AN18" s="64">
        <v>0</v>
      </c>
      <c r="AO18" s="64">
        <v>0</v>
      </c>
      <c r="AP18" s="64">
        <v>0</v>
      </c>
    </row>
    <row r="19" spans="3:42" x14ac:dyDescent="0.25">
      <c r="C19" s="65" t="s">
        <v>304</v>
      </c>
      <c r="D19" s="64">
        <v>151</v>
      </c>
      <c r="E19" s="100">
        <v>0</v>
      </c>
      <c r="F19" s="100">
        <v>0</v>
      </c>
      <c r="G19" s="100">
        <v>0</v>
      </c>
      <c r="H19" s="100">
        <v>0</v>
      </c>
      <c r="I19" s="100">
        <v>0</v>
      </c>
      <c r="J19" s="100">
        <v>0</v>
      </c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6"/>
      <c r="Y19" s="64">
        <v>0</v>
      </c>
      <c r="Z19" s="64">
        <v>0</v>
      </c>
      <c r="AA19" s="64">
        <v>0</v>
      </c>
      <c r="AB19" s="64">
        <v>0</v>
      </c>
      <c r="AC19" s="64">
        <v>0</v>
      </c>
      <c r="AD19" s="64">
        <v>-1098352.04</v>
      </c>
      <c r="AE19" s="16">
        <f>'TransMon Data Dump'!V17</f>
        <v>-1098352.040749196</v>
      </c>
      <c r="AF19" s="64">
        <v>0</v>
      </c>
      <c r="AG19" s="64">
        <v>0</v>
      </c>
      <c r="AH19" s="64">
        <v>0</v>
      </c>
      <c r="AI19" s="64">
        <v>0</v>
      </c>
      <c r="AJ19" s="64">
        <v>0</v>
      </c>
      <c r="AK19" s="64">
        <v>0</v>
      </c>
      <c r="AL19" s="64">
        <v>0</v>
      </c>
      <c r="AM19" s="64">
        <v>0</v>
      </c>
      <c r="AN19" s="64">
        <v>0</v>
      </c>
      <c r="AO19" s="64">
        <v>0</v>
      </c>
      <c r="AP19" s="64">
        <v>0</v>
      </c>
    </row>
    <row r="20" spans="3:42" x14ac:dyDescent="0.25">
      <c r="C20" s="65" t="s">
        <v>304</v>
      </c>
      <c r="D20" s="64">
        <v>153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X20" s="16"/>
      <c r="Y20" s="64">
        <v>0</v>
      </c>
      <c r="Z20" s="64">
        <v>0</v>
      </c>
      <c r="AA20" s="64">
        <v>0</v>
      </c>
      <c r="AB20" s="64">
        <v>0</v>
      </c>
      <c r="AC20" s="64">
        <v>0</v>
      </c>
      <c r="AD20" s="64">
        <v>1950857.49</v>
      </c>
      <c r="AE20" s="16">
        <f>'TransMon Data Dump'!V18</f>
        <v>1950857.4898555744</v>
      </c>
      <c r="AF20" s="64">
        <v>0</v>
      </c>
      <c r="AG20" s="64">
        <v>0</v>
      </c>
      <c r="AH20" s="64">
        <v>0</v>
      </c>
      <c r="AI20" s="64">
        <v>0</v>
      </c>
      <c r="AJ20" s="64">
        <v>0</v>
      </c>
      <c r="AK20" s="64">
        <v>0</v>
      </c>
      <c r="AL20" s="64">
        <v>0</v>
      </c>
      <c r="AM20" s="64">
        <v>0</v>
      </c>
      <c r="AN20" s="64">
        <v>0</v>
      </c>
      <c r="AO20" s="64">
        <v>0</v>
      </c>
      <c r="AP20" s="64">
        <v>0</v>
      </c>
    </row>
    <row r="21" spans="3:42" x14ac:dyDescent="0.25">
      <c r="C21" s="65" t="s">
        <v>304</v>
      </c>
      <c r="D21" s="64">
        <v>155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0">
        <v>0</v>
      </c>
      <c r="W21" s="100">
        <v>0</v>
      </c>
      <c r="X21" s="16"/>
      <c r="Y21" s="64">
        <v>0</v>
      </c>
      <c r="Z21" s="64">
        <v>0</v>
      </c>
      <c r="AA21" s="64">
        <v>0</v>
      </c>
      <c r="AB21" s="64">
        <v>0</v>
      </c>
      <c r="AC21" s="64">
        <v>0</v>
      </c>
      <c r="AD21" s="64">
        <v>1477243.35</v>
      </c>
      <c r="AE21" s="16">
        <f>'TransMon Data Dump'!V19</f>
        <v>1477243.3514631423</v>
      </c>
      <c r="AF21" s="64">
        <v>0</v>
      </c>
      <c r="AG21" s="64">
        <v>0</v>
      </c>
      <c r="AH21" s="64">
        <v>0</v>
      </c>
      <c r="AI21" s="64">
        <v>0</v>
      </c>
      <c r="AJ21" s="64">
        <v>0</v>
      </c>
      <c r="AK21" s="64">
        <v>0</v>
      </c>
      <c r="AL21" s="64">
        <v>0</v>
      </c>
      <c r="AM21" s="64">
        <v>0</v>
      </c>
      <c r="AN21" s="64">
        <v>0</v>
      </c>
      <c r="AO21" s="64">
        <v>0</v>
      </c>
      <c r="AP21" s="64">
        <v>0</v>
      </c>
    </row>
    <row r="22" spans="3:42" x14ac:dyDescent="0.25">
      <c r="C22" s="65" t="s">
        <v>304</v>
      </c>
      <c r="D22" s="64">
        <v>157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  <c r="R22" s="100">
        <v>0</v>
      </c>
      <c r="S22" s="100">
        <v>0</v>
      </c>
      <c r="T22" s="100">
        <v>0</v>
      </c>
      <c r="U22" s="100">
        <v>0</v>
      </c>
      <c r="V22" s="100">
        <v>0</v>
      </c>
      <c r="W22" s="100">
        <v>0</v>
      </c>
      <c r="X22" s="16"/>
      <c r="Y22" s="64">
        <v>0</v>
      </c>
      <c r="Z22" s="64">
        <v>0</v>
      </c>
      <c r="AA22" s="64">
        <v>0</v>
      </c>
      <c r="AB22" s="64">
        <v>0</v>
      </c>
      <c r="AC22" s="64">
        <v>0</v>
      </c>
      <c r="AD22" s="64">
        <v>0</v>
      </c>
      <c r="AE22" s="16"/>
      <c r="AF22" s="64">
        <v>0</v>
      </c>
      <c r="AG22" s="64">
        <v>0</v>
      </c>
      <c r="AH22" s="64">
        <v>-1081134.45</v>
      </c>
      <c r="AI22" s="64">
        <v>0</v>
      </c>
      <c r="AJ22" s="64">
        <v>0</v>
      </c>
      <c r="AK22" s="64">
        <v>0</v>
      </c>
      <c r="AL22" s="64">
        <v>0</v>
      </c>
      <c r="AM22" s="64">
        <v>0</v>
      </c>
      <c r="AN22" s="64">
        <v>0</v>
      </c>
      <c r="AO22" s="64">
        <v>0</v>
      </c>
      <c r="AP22" s="64">
        <v>0</v>
      </c>
    </row>
    <row r="23" spans="3:42" x14ac:dyDescent="0.25">
      <c r="C23" s="65" t="s">
        <v>304</v>
      </c>
      <c r="D23" s="64">
        <v>159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X23" s="16"/>
      <c r="Y23" s="64">
        <v>0</v>
      </c>
      <c r="Z23" s="64">
        <v>0</v>
      </c>
      <c r="AA23" s="64">
        <v>0</v>
      </c>
      <c r="AB23" s="64">
        <v>0</v>
      </c>
      <c r="AC23" s="64">
        <v>0</v>
      </c>
      <c r="AD23" s="64">
        <v>0</v>
      </c>
      <c r="AE23" s="16"/>
      <c r="AF23" s="64">
        <v>0</v>
      </c>
      <c r="AG23" s="64">
        <v>0</v>
      </c>
      <c r="AH23" s="64">
        <v>3873572.8</v>
      </c>
      <c r="AI23" s="64">
        <v>0</v>
      </c>
      <c r="AJ23" s="64">
        <v>0</v>
      </c>
      <c r="AK23" s="64">
        <v>0</v>
      </c>
      <c r="AL23" s="64">
        <v>0</v>
      </c>
      <c r="AM23" s="64">
        <v>0</v>
      </c>
      <c r="AN23" s="64">
        <v>0</v>
      </c>
      <c r="AO23" s="64">
        <v>0</v>
      </c>
      <c r="AP23" s="64">
        <v>0</v>
      </c>
    </row>
    <row r="24" spans="3:42" x14ac:dyDescent="0.25">
      <c r="C24" s="65" t="s">
        <v>304</v>
      </c>
      <c r="D24" s="64">
        <v>161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  <c r="R24" s="100">
        <v>0</v>
      </c>
      <c r="S24" s="100">
        <v>0</v>
      </c>
      <c r="T24" s="100">
        <v>0</v>
      </c>
      <c r="U24" s="100">
        <v>0</v>
      </c>
      <c r="V24" s="100">
        <v>0</v>
      </c>
      <c r="W24" s="100">
        <v>0</v>
      </c>
      <c r="X24" s="16"/>
      <c r="Y24" s="64">
        <v>0</v>
      </c>
      <c r="Z24" s="64">
        <v>0</v>
      </c>
      <c r="AA24" s="64">
        <v>0</v>
      </c>
      <c r="AB24" s="64">
        <v>0</v>
      </c>
      <c r="AC24" s="64">
        <v>0</v>
      </c>
      <c r="AD24" s="64">
        <v>0</v>
      </c>
      <c r="AE24" s="16"/>
      <c r="AF24" s="64">
        <v>0</v>
      </c>
      <c r="AG24" s="64">
        <v>0</v>
      </c>
      <c r="AH24" s="64">
        <v>-1461424.21</v>
      </c>
      <c r="AI24" s="64">
        <v>0</v>
      </c>
      <c r="AJ24" s="64">
        <v>0</v>
      </c>
      <c r="AK24" s="64">
        <v>0</v>
      </c>
      <c r="AL24" s="64">
        <v>0</v>
      </c>
      <c r="AM24" s="64">
        <v>0</v>
      </c>
      <c r="AN24" s="64">
        <v>0</v>
      </c>
      <c r="AO24" s="64">
        <v>0</v>
      </c>
      <c r="AP24" s="64">
        <v>0</v>
      </c>
    </row>
    <row r="25" spans="3:42" x14ac:dyDescent="0.25">
      <c r="C25" s="65" t="s">
        <v>189</v>
      </c>
      <c r="D25" s="64">
        <v>163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0</v>
      </c>
      <c r="U25" s="100">
        <v>0</v>
      </c>
      <c r="V25" s="100">
        <v>0</v>
      </c>
      <c r="W25" s="100">
        <v>490445.85</v>
      </c>
      <c r="X25" s="16">
        <f>'TransMon Data Dump'!X23</f>
        <v>490445.84627701843</v>
      </c>
      <c r="Y25" s="64">
        <v>0</v>
      </c>
      <c r="Z25" s="64">
        <v>0</v>
      </c>
      <c r="AA25" s="64">
        <v>0</v>
      </c>
      <c r="AB25" s="64">
        <v>0</v>
      </c>
      <c r="AC25" s="64">
        <v>0</v>
      </c>
      <c r="AD25" s="64">
        <v>0</v>
      </c>
      <c r="AE25" s="16"/>
      <c r="AF25" s="64">
        <v>0</v>
      </c>
      <c r="AG25" s="64">
        <v>0</v>
      </c>
      <c r="AH25" s="64">
        <v>0</v>
      </c>
      <c r="AI25" s="64">
        <v>0</v>
      </c>
      <c r="AJ25" s="64">
        <v>0</v>
      </c>
      <c r="AK25" s="64">
        <v>0</v>
      </c>
      <c r="AL25" s="64">
        <v>0</v>
      </c>
      <c r="AM25" s="64">
        <v>0</v>
      </c>
      <c r="AN25" s="64">
        <v>0</v>
      </c>
      <c r="AO25" s="64">
        <v>0</v>
      </c>
      <c r="AP25" s="64">
        <v>0</v>
      </c>
    </row>
    <row r="26" spans="3:42" x14ac:dyDescent="0.25">
      <c r="C26" s="65" t="s">
        <v>189</v>
      </c>
      <c r="D26" s="64">
        <v>165</v>
      </c>
      <c r="E26" s="100">
        <v>0</v>
      </c>
      <c r="F26" s="100">
        <v>0</v>
      </c>
      <c r="G26" s="100">
        <v>0</v>
      </c>
      <c r="H26" s="100">
        <v>0</v>
      </c>
      <c r="I26" s="100">
        <v>0</v>
      </c>
      <c r="J26" s="100">
        <v>0</v>
      </c>
      <c r="K26" s="100">
        <v>0</v>
      </c>
      <c r="L26" s="100">
        <v>0</v>
      </c>
      <c r="M26" s="100">
        <v>0</v>
      </c>
      <c r="N26" s="100">
        <v>0</v>
      </c>
      <c r="O26" s="100">
        <v>0</v>
      </c>
      <c r="P26" s="100">
        <v>0</v>
      </c>
      <c r="Q26" s="100">
        <v>0</v>
      </c>
      <c r="R26" s="100">
        <v>0</v>
      </c>
      <c r="S26" s="100">
        <v>0</v>
      </c>
      <c r="T26" s="100">
        <v>0</v>
      </c>
      <c r="U26" s="100">
        <v>0</v>
      </c>
      <c r="V26" s="100">
        <v>0</v>
      </c>
      <c r="W26" s="100">
        <v>-473385.3</v>
      </c>
      <c r="X26" s="16">
        <f>'TransMon Data Dump'!X24</f>
        <v>-473385.29871337302</v>
      </c>
      <c r="Y26" s="64">
        <v>0</v>
      </c>
      <c r="Z26" s="64">
        <v>0</v>
      </c>
      <c r="AA26" s="64">
        <v>0</v>
      </c>
      <c r="AB26" s="64">
        <v>0</v>
      </c>
      <c r="AC26" s="64">
        <v>0</v>
      </c>
      <c r="AD26" s="64">
        <v>0</v>
      </c>
      <c r="AE26" s="16"/>
      <c r="AF26" s="64">
        <v>0</v>
      </c>
      <c r="AG26" s="64">
        <v>0</v>
      </c>
      <c r="AH26" s="64">
        <v>0</v>
      </c>
      <c r="AI26" s="64">
        <v>0</v>
      </c>
      <c r="AJ26" s="64">
        <v>0</v>
      </c>
      <c r="AK26" s="64">
        <v>0</v>
      </c>
      <c r="AL26" s="64">
        <v>0</v>
      </c>
      <c r="AM26" s="64">
        <v>0</v>
      </c>
      <c r="AN26" s="64">
        <v>0</v>
      </c>
      <c r="AO26" s="64">
        <v>0</v>
      </c>
      <c r="AP26" s="64">
        <v>0</v>
      </c>
    </row>
    <row r="27" spans="3:42" x14ac:dyDescent="0.25">
      <c r="C27" s="65" t="s">
        <v>189</v>
      </c>
      <c r="D27" s="64">
        <v>167</v>
      </c>
      <c r="E27" s="100">
        <v>0</v>
      </c>
      <c r="F27" s="100">
        <v>0</v>
      </c>
      <c r="G27" s="100">
        <v>0</v>
      </c>
      <c r="H27" s="100">
        <v>0</v>
      </c>
      <c r="I27" s="100">
        <v>0</v>
      </c>
      <c r="J27" s="100">
        <v>0</v>
      </c>
      <c r="K27" s="100">
        <v>0</v>
      </c>
      <c r="L27" s="100">
        <v>0</v>
      </c>
      <c r="M27" s="100">
        <v>0</v>
      </c>
      <c r="N27" s="100">
        <v>0</v>
      </c>
      <c r="O27" s="100">
        <v>0</v>
      </c>
      <c r="P27" s="100">
        <v>0</v>
      </c>
      <c r="Q27" s="100">
        <v>0</v>
      </c>
      <c r="R27" s="100">
        <v>0</v>
      </c>
      <c r="S27" s="100">
        <v>0</v>
      </c>
      <c r="T27" s="100">
        <v>0</v>
      </c>
      <c r="U27" s="100">
        <v>0</v>
      </c>
      <c r="V27" s="100">
        <v>0</v>
      </c>
      <c r="W27" s="100">
        <v>89267.07</v>
      </c>
      <c r="X27" s="16">
        <f>'TransMon Data Dump'!X25</f>
        <v>89267.070317887526</v>
      </c>
      <c r="Y27" s="64">
        <v>0</v>
      </c>
      <c r="Z27" s="64">
        <v>0</v>
      </c>
      <c r="AA27" s="64">
        <v>0</v>
      </c>
      <c r="AB27" s="64">
        <v>0</v>
      </c>
      <c r="AC27" s="64">
        <v>0</v>
      </c>
      <c r="AD27" s="64">
        <v>0</v>
      </c>
      <c r="AE27" s="16"/>
      <c r="AF27" s="64">
        <v>0</v>
      </c>
      <c r="AG27" s="64">
        <v>0</v>
      </c>
      <c r="AH27" s="64">
        <v>0</v>
      </c>
      <c r="AI27" s="64">
        <v>0</v>
      </c>
      <c r="AJ27" s="64">
        <v>0</v>
      </c>
      <c r="AK27" s="64">
        <v>0</v>
      </c>
      <c r="AL27" s="64">
        <v>0</v>
      </c>
      <c r="AM27" s="64">
        <v>0</v>
      </c>
      <c r="AN27" s="64">
        <v>0</v>
      </c>
      <c r="AO27" s="64">
        <v>0</v>
      </c>
      <c r="AP27" s="64">
        <v>0</v>
      </c>
    </row>
    <row r="28" spans="3:42" x14ac:dyDescent="0.25">
      <c r="C28" s="65" t="s">
        <v>189</v>
      </c>
      <c r="D28" s="64">
        <v>169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X28" s="16"/>
      <c r="Y28" s="64">
        <v>0</v>
      </c>
      <c r="Z28" s="64">
        <v>0</v>
      </c>
      <c r="AA28" s="64">
        <v>0</v>
      </c>
      <c r="AB28" s="64">
        <v>0</v>
      </c>
      <c r="AC28" s="64">
        <v>0</v>
      </c>
      <c r="AD28" s="64">
        <v>457823.51</v>
      </c>
      <c r="AE28" s="16">
        <f>'TransMon Data Dump'!V26</f>
        <v>457823.51478012564</v>
      </c>
      <c r="AF28" s="64">
        <v>0</v>
      </c>
      <c r="AG28" s="64">
        <v>0</v>
      </c>
      <c r="AH28" s="64">
        <v>0</v>
      </c>
      <c r="AI28" s="64">
        <v>0</v>
      </c>
      <c r="AJ28" s="64">
        <v>0</v>
      </c>
      <c r="AK28" s="64">
        <v>0</v>
      </c>
      <c r="AL28" s="64">
        <v>0</v>
      </c>
      <c r="AM28" s="64">
        <v>0</v>
      </c>
      <c r="AN28" s="64">
        <v>0</v>
      </c>
      <c r="AO28" s="64">
        <v>0</v>
      </c>
      <c r="AP28" s="64">
        <v>0</v>
      </c>
    </row>
    <row r="29" spans="3:42" x14ac:dyDescent="0.25">
      <c r="C29" s="65" t="s">
        <v>189</v>
      </c>
      <c r="D29" s="64">
        <v>171</v>
      </c>
      <c r="E29" s="100">
        <v>0</v>
      </c>
      <c r="F29" s="100">
        <v>0</v>
      </c>
      <c r="G29" s="100">
        <v>0</v>
      </c>
      <c r="H29" s="100">
        <v>0</v>
      </c>
      <c r="I29" s="100">
        <v>0</v>
      </c>
      <c r="J29" s="100">
        <v>0</v>
      </c>
      <c r="K29" s="100">
        <v>0</v>
      </c>
      <c r="L29" s="100">
        <v>0</v>
      </c>
      <c r="M29" s="100">
        <v>0</v>
      </c>
      <c r="N29" s="100">
        <v>0</v>
      </c>
      <c r="O29" s="100">
        <v>0</v>
      </c>
      <c r="P29" s="100">
        <v>0</v>
      </c>
      <c r="Q29" s="100">
        <v>0</v>
      </c>
      <c r="R29" s="100">
        <v>0</v>
      </c>
      <c r="S29" s="100">
        <v>0</v>
      </c>
      <c r="T29" s="100">
        <v>0</v>
      </c>
      <c r="U29" s="100">
        <v>0</v>
      </c>
      <c r="V29" s="100">
        <v>0</v>
      </c>
      <c r="W29" s="100">
        <v>0</v>
      </c>
      <c r="X29" s="16"/>
      <c r="Y29" s="64">
        <v>0</v>
      </c>
      <c r="Z29" s="64">
        <v>0</v>
      </c>
      <c r="AA29" s="64">
        <v>0</v>
      </c>
      <c r="AB29" s="64">
        <v>0</v>
      </c>
      <c r="AC29" s="64">
        <v>0</v>
      </c>
      <c r="AD29" s="64">
        <v>-440699.45</v>
      </c>
      <c r="AE29" s="16">
        <f>'TransMon Data Dump'!V27</f>
        <v>-440699.44905686373</v>
      </c>
      <c r="AF29" s="64">
        <v>0</v>
      </c>
      <c r="AG29" s="64">
        <v>0</v>
      </c>
      <c r="AH29" s="64">
        <v>0</v>
      </c>
      <c r="AI29" s="64">
        <v>0</v>
      </c>
      <c r="AJ29" s="64">
        <v>0</v>
      </c>
      <c r="AK29" s="64">
        <v>0</v>
      </c>
      <c r="AL29" s="64">
        <v>0</v>
      </c>
      <c r="AM29" s="64">
        <v>0</v>
      </c>
      <c r="AN29" s="64">
        <v>0</v>
      </c>
      <c r="AO29" s="64">
        <v>0</v>
      </c>
      <c r="AP29" s="64">
        <v>0</v>
      </c>
    </row>
    <row r="30" spans="3:42" x14ac:dyDescent="0.25">
      <c r="C30" s="65" t="s">
        <v>189</v>
      </c>
      <c r="D30" s="64">
        <v>173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  <c r="R30" s="100">
        <v>0</v>
      </c>
      <c r="S30" s="100">
        <v>0</v>
      </c>
      <c r="T30" s="100">
        <v>0</v>
      </c>
      <c r="U30" s="100">
        <v>0</v>
      </c>
      <c r="V30" s="100">
        <v>0</v>
      </c>
      <c r="W30" s="100">
        <v>0</v>
      </c>
      <c r="X30" s="16"/>
      <c r="Y30" s="64">
        <v>0</v>
      </c>
      <c r="Z30" s="64">
        <v>0</v>
      </c>
      <c r="AA30" s="64">
        <v>0</v>
      </c>
      <c r="AB30" s="64">
        <v>0</v>
      </c>
      <c r="AC30" s="64">
        <v>0</v>
      </c>
      <c r="AD30" s="64">
        <v>55151.11</v>
      </c>
      <c r="AE30" s="16">
        <f>'TransMon Data Dump'!V28</f>
        <v>55151.109297613613</v>
      </c>
      <c r="AF30" s="64">
        <v>0</v>
      </c>
      <c r="AG30" s="64">
        <v>0</v>
      </c>
      <c r="AH30" s="64">
        <v>0</v>
      </c>
      <c r="AI30" s="64">
        <v>0</v>
      </c>
      <c r="AJ30" s="64">
        <v>0</v>
      </c>
      <c r="AK30" s="64">
        <v>0</v>
      </c>
      <c r="AL30" s="64">
        <v>0</v>
      </c>
      <c r="AM30" s="64">
        <v>0</v>
      </c>
      <c r="AN30" s="64">
        <v>0</v>
      </c>
      <c r="AO30" s="64">
        <v>0</v>
      </c>
      <c r="AP30" s="64">
        <v>0</v>
      </c>
    </row>
    <row r="31" spans="3:42" x14ac:dyDescent="0.25">
      <c r="C31" s="65" t="s">
        <v>189</v>
      </c>
      <c r="D31" s="64">
        <v>175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  <c r="R31" s="100">
        <v>0</v>
      </c>
      <c r="S31" s="100">
        <v>0</v>
      </c>
      <c r="T31" s="100">
        <v>0</v>
      </c>
      <c r="U31" s="100">
        <v>0</v>
      </c>
      <c r="V31" s="100">
        <v>0</v>
      </c>
      <c r="W31" s="100">
        <v>0</v>
      </c>
      <c r="X31" s="16"/>
      <c r="Y31" s="64">
        <v>0</v>
      </c>
      <c r="Z31" s="64">
        <v>0</v>
      </c>
      <c r="AA31" s="64">
        <v>0</v>
      </c>
      <c r="AB31" s="64">
        <v>0</v>
      </c>
      <c r="AC31" s="64">
        <v>0</v>
      </c>
      <c r="AD31" s="64">
        <v>0</v>
      </c>
      <c r="AE31" s="16"/>
      <c r="AF31" s="64">
        <v>0</v>
      </c>
      <c r="AG31" s="64">
        <v>0</v>
      </c>
      <c r="AH31" s="64">
        <v>459223</v>
      </c>
      <c r="AI31" s="64">
        <v>0</v>
      </c>
      <c r="AJ31" s="64">
        <v>0</v>
      </c>
      <c r="AK31" s="64">
        <v>0</v>
      </c>
      <c r="AL31" s="64">
        <v>0</v>
      </c>
      <c r="AM31" s="64">
        <v>0</v>
      </c>
      <c r="AN31" s="64">
        <v>0</v>
      </c>
      <c r="AO31" s="64">
        <v>0</v>
      </c>
      <c r="AP31" s="64">
        <v>0</v>
      </c>
    </row>
    <row r="32" spans="3:42" x14ac:dyDescent="0.25">
      <c r="C32" s="65" t="s">
        <v>189</v>
      </c>
      <c r="D32" s="64">
        <v>177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  <c r="R32" s="100">
        <v>0</v>
      </c>
      <c r="S32" s="100">
        <v>0</v>
      </c>
      <c r="T32" s="100">
        <v>0</v>
      </c>
      <c r="U32" s="100">
        <v>0</v>
      </c>
      <c r="V32" s="100">
        <v>0</v>
      </c>
      <c r="W32" s="100">
        <v>0</v>
      </c>
      <c r="X32" s="16"/>
      <c r="Y32" s="64">
        <v>0</v>
      </c>
      <c r="Z32" s="64">
        <v>0</v>
      </c>
      <c r="AA32" s="64">
        <v>0</v>
      </c>
      <c r="AB32" s="64">
        <v>0</v>
      </c>
      <c r="AC32" s="64">
        <v>0</v>
      </c>
      <c r="AD32" s="64">
        <v>0</v>
      </c>
      <c r="AE32" s="16"/>
      <c r="AF32" s="64">
        <v>0</v>
      </c>
      <c r="AG32" s="64">
        <v>0</v>
      </c>
      <c r="AH32" s="64">
        <v>-442069.12</v>
      </c>
      <c r="AI32" s="64">
        <v>0</v>
      </c>
      <c r="AJ32" s="64">
        <v>0</v>
      </c>
      <c r="AK32" s="64">
        <v>0</v>
      </c>
      <c r="AL32" s="64">
        <v>0</v>
      </c>
      <c r="AM32" s="64">
        <v>0</v>
      </c>
      <c r="AN32" s="64">
        <v>0</v>
      </c>
      <c r="AO32" s="64">
        <v>0</v>
      </c>
      <c r="AP32" s="64">
        <v>0</v>
      </c>
    </row>
    <row r="33" spans="3:42" x14ac:dyDescent="0.25">
      <c r="C33" s="65" t="s">
        <v>189</v>
      </c>
      <c r="D33" s="64">
        <v>179</v>
      </c>
      <c r="E33" s="100">
        <v>0</v>
      </c>
      <c r="F33" s="100">
        <v>0</v>
      </c>
      <c r="G33" s="100">
        <v>0</v>
      </c>
      <c r="H33" s="100">
        <v>0</v>
      </c>
      <c r="I33" s="100">
        <v>0</v>
      </c>
      <c r="J33" s="100">
        <v>0</v>
      </c>
      <c r="K33" s="100">
        <v>0</v>
      </c>
      <c r="L33" s="100">
        <v>0</v>
      </c>
      <c r="M33" s="100">
        <v>0</v>
      </c>
      <c r="N33" s="100">
        <v>0</v>
      </c>
      <c r="O33" s="100">
        <v>0</v>
      </c>
      <c r="P33" s="100">
        <v>0</v>
      </c>
      <c r="Q33" s="100">
        <v>0</v>
      </c>
      <c r="R33" s="100">
        <v>0</v>
      </c>
      <c r="S33" s="100">
        <v>0</v>
      </c>
      <c r="T33" s="100">
        <v>0</v>
      </c>
      <c r="U33" s="100">
        <v>0</v>
      </c>
      <c r="V33" s="100">
        <v>0</v>
      </c>
      <c r="W33" s="100">
        <v>0</v>
      </c>
      <c r="X33" s="16"/>
      <c r="Y33" s="64">
        <v>0</v>
      </c>
      <c r="Z33" s="64">
        <v>0</v>
      </c>
      <c r="AA33" s="64">
        <v>0</v>
      </c>
      <c r="AB33" s="64">
        <v>0</v>
      </c>
      <c r="AC33" s="64">
        <v>0</v>
      </c>
      <c r="AD33" s="64">
        <v>0</v>
      </c>
      <c r="AE33" s="16"/>
      <c r="AF33" s="64">
        <v>0</v>
      </c>
      <c r="AG33" s="64">
        <v>0</v>
      </c>
      <c r="AH33" s="64">
        <v>55849.62</v>
      </c>
      <c r="AI33" s="64">
        <v>0</v>
      </c>
      <c r="AJ33" s="64">
        <v>0</v>
      </c>
      <c r="AK33" s="64">
        <v>0</v>
      </c>
      <c r="AL33" s="64">
        <v>0</v>
      </c>
      <c r="AM33" s="64">
        <v>0</v>
      </c>
      <c r="AN33" s="64">
        <v>0</v>
      </c>
      <c r="AO33" s="64">
        <v>0</v>
      </c>
      <c r="AP33" s="64">
        <v>0</v>
      </c>
    </row>
    <row r="34" spans="3:42" x14ac:dyDescent="0.25">
      <c r="C34" s="65" t="s">
        <v>129</v>
      </c>
      <c r="D34" s="64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6"/>
      <c r="Y34" s="64"/>
      <c r="Z34" s="64"/>
      <c r="AA34" s="64"/>
      <c r="AB34" s="64"/>
      <c r="AC34" s="64"/>
      <c r="AD34" s="64"/>
      <c r="AE34" s="16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</row>
    <row r="35" spans="3:42" x14ac:dyDescent="0.25">
      <c r="C35" s="65" t="s">
        <v>249</v>
      </c>
      <c r="D35" s="64"/>
      <c r="E35" s="100">
        <v>0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v>0</v>
      </c>
      <c r="N35" s="100">
        <v>0</v>
      </c>
      <c r="O35" s="100">
        <v>0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0</v>
      </c>
      <c r="W35" s="100">
        <v>3821415.39</v>
      </c>
      <c r="X35" s="16"/>
      <c r="Y35" s="64">
        <v>0</v>
      </c>
      <c r="Z35" s="64">
        <v>0</v>
      </c>
      <c r="AA35" s="64">
        <v>0</v>
      </c>
      <c r="AB35" s="64">
        <v>0</v>
      </c>
      <c r="AC35" s="64">
        <v>0</v>
      </c>
      <c r="AD35" s="64">
        <v>3170757.21</v>
      </c>
      <c r="AE35" s="16"/>
      <c r="AF35" s="64">
        <v>0</v>
      </c>
      <c r="AG35" s="64">
        <v>0</v>
      </c>
      <c r="AH35" s="64">
        <v>2147752.48</v>
      </c>
      <c r="AI35" s="64">
        <v>0</v>
      </c>
      <c r="AJ35" s="64">
        <v>0</v>
      </c>
      <c r="AK35" s="64">
        <v>0</v>
      </c>
      <c r="AL35" s="64">
        <v>0</v>
      </c>
      <c r="AM35" s="64">
        <v>0</v>
      </c>
      <c r="AN35" s="64">
        <v>0</v>
      </c>
      <c r="AO35" s="64">
        <v>0</v>
      </c>
      <c r="AP35" s="6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R35"/>
  <sheetViews>
    <sheetView topLeftCell="N1" workbookViewId="0">
      <selection activeCell="AC38" sqref="AC38"/>
    </sheetView>
  </sheetViews>
  <sheetFormatPr defaultRowHeight="15" x14ac:dyDescent="0.25"/>
  <cols>
    <col min="24" max="24" width="9.140625" style="67"/>
    <col min="31" max="31" width="12" style="67" customWidth="1"/>
    <col min="35" max="35" width="11.7109375" style="67" customWidth="1"/>
  </cols>
  <sheetData>
    <row r="4" spans="2:44" x14ac:dyDescent="0.25">
      <c r="B4" s="69" t="s">
        <v>264</v>
      </c>
      <c r="C4" s="69" t="s">
        <v>194</v>
      </c>
      <c r="D4" s="69" t="s">
        <v>0</v>
      </c>
      <c r="E4" s="69" t="s">
        <v>265</v>
      </c>
      <c r="F4" s="69" t="s">
        <v>266</v>
      </c>
      <c r="G4" s="69" t="s">
        <v>267</v>
      </c>
      <c r="H4" s="69" t="s">
        <v>268</v>
      </c>
      <c r="I4" s="69" t="s">
        <v>269</v>
      </c>
      <c r="J4" s="69" t="s">
        <v>270</v>
      </c>
      <c r="K4" s="69" t="s">
        <v>271</v>
      </c>
      <c r="L4" s="69" t="s">
        <v>272</v>
      </c>
      <c r="M4" s="69" t="s">
        <v>273</v>
      </c>
      <c r="N4" s="69" t="s">
        <v>274</v>
      </c>
      <c r="O4" s="69" t="s">
        <v>275</v>
      </c>
      <c r="P4" s="69" t="s">
        <v>276</v>
      </c>
      <c r="Q4" s="69" t="s">
        <v>277</v>
      </c>
      <c r="R4" s="69" t="s">
        <v>278</v>
      </c>
      <c r="S4" s="69" t="s">
        <v>279</v>
      </c>
      <c r="T4" s="69" t="s">
        <v>280</v>
      </c>
      <c r="U4" s="69" t="s">
        <v>281</v>
      </c>
      <c r="V4" s="69" t="s">
        <v>282</v>
      </c>
      <c r="W4" s="69" t="s">
        <v>283</v>
      </c>
      <c r="X4" s="15" t="s">
        <v>311</v>
      </c>
      <c r="Y4" s="69" t="s">
        <v>284</v>
      </c>
      <c r="Z4" s="69" t="s">
        <v>285</v>
      </c>
      <c r="AA4" s="69" t="s">
        <v>286</v>
      </c>
      <c r="AB4" s="69" t="s">
        <v>287</v>
      </c>
      <c r="AC4" s="69" t="s">
        <v>288</v>
      </c>
      <c r="AD4" s="69" t="s">
        <v>289</v>
      </c>
      <c r="AE4" s="15" t="s">
        <v>312</v>
      </c>
      <c r="AF4" s="69" t="s">
        <v>290</v>
      </c>
      <c r="AG4" s="69" t="s">
        <v>291</v>
      </c>
      <c r="AH4" s="69" t="s">
        <v>292</v>
      </c>
      <c r="AI4" s="15" t="s">
        <v>313</v>
      </c>
      <c r="AJ4" s="69" t="s">
        <v>293</v>
      </c>
      <c r="AK4" s="69" t="s">
        <v>294</v>
      </c>
      <c r="AL4" s="69" t="s">
        <v>295</v>
      </c>
      <c r="AM4" s="69" t="s">
        <v>296</v>
      </c>
      <c r="AN4" s="69" t="s">
        <v>297</v>
      </c>
      <c r="AO4" s="69" t="s">
        <v>298</v>
      </c>
      <c r="AP4" s="69" t="s">
        <v>299</v>
      </c>
      <c r="AQ4" s="69" t="s">
        <v>300</v>
      </c>
      <c r="AR4" s="69" t="s">
        <v>264</v>
      </c>
    </row>
    <row r="5" spans="2:44" x14ac:dyDescent="0.25">
      <c r="B5" s="67"/>
      <c r="C5" s="68" t="s">
        <v>314</v>
      </c>
      <c r="D5" s="67"/>
      <c r="E5" s="102">
        <v>0</v>
      </c>
      <c r="F5" s="102">
        <v>0</v>
      </c>
      <c r="G5" s="102">
        <v>0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  <c r="P5" s="102">
        <v>0</v>
      </c>
      <c r="Q5" s="102">
        <v>0</v>
      </c>
      <c r="R5" s="102">
        <v>0</v>
      </c>
      <c r="S5" s="102">
        <v>0</v>
      </c>
      <c r="T5" s="102">
        <v>0</v>
      </c>
      <c r="U5" s="102">
        <v>0</v>
      </c>
      <c r="V5" s="102">
        <v>0</v>
      </c>
      <c r="W5" s="102">
        <v>500746.93</v>
      </c>
      <c r="X5" s="16"/>
      <c r="Y5" s="103">
        <v>0</v>
      </c>
      <c r="Z5" s="103">
        <v>0</v>
      </c>
      <c r="AA5" s="103">
        <v>0</v>
      </c>
      <c r="AB5" s="103">
        <v>0</v>
      </c>
      <c r="AC5" s="103">
        <v>0</v>
      </c>
      <c r="AD5" s="103">
        <v>408383.48</v>
      </c>
      <c r="AE5" s="16"/>
      <c r="AF5" s="104">
        <v>0</v>
      </c>
      <c r="AG5" s="104">
        <v>0</v>
      </c>
      <c r="AH5" s="104">
        <v>275606.48</v>
      </c>
      <c r="AI5" s="16"/>
      <c r="AJ5" s="67">
        <v>0</v>
      </c>
      <c r="AK5" s="67">
        <v>0</v>
      </c>
      <c r="AL5" s="67">
        <v>0</v>
      </c>
      <c r="AM5" s="67">
        <v>0</v>
      </c>
      <c r="AN5" s="67">
        <v>0</v>
      </c>
      <c r="AO5" s="67">
        <v>0</v>
      </c>
      <c r="AP5" s="67">
        <v>0</v>
      </c>
      <c r="AQ5" s="67">
        <v>0</v>
      </c>
      <c r="AR5" s="67"/>
    </row>
    <row r="6" spans="2:44" x14ac:dyDescent="0.25">
      <c r="B6" s="67"/>
      <c r="C6" s="68" t="s">
        <v>315</v>
      </c>
      <c r="D6" s="67"/>
      <c r="E6" s="102">
        <v>0</v>
      </c>
      <c r="F6" s="102">
        <v>0</v>
      </c>
      <c r="G6" s="102">
        <v>0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  <c r="P6" s="102">
        <v>0</v>
      </c>
      <c r="Q6" s="102">
        <v>0</v>
      </c>
      <c r="R6" s="102">
        <v>0</v>
      </c>
      <c r="S6" s="102">
        <v>0</v>
      </c>
      <c r="T6" s="102">
        <v>0</v>
      </c>
      <c r="U6" s="102">
        <v>0</v>
      </c>
      <c r="V6" s="102">
        <v>0</v>
      </c>
      <c r="W6" s="102">
        <v>500746.93</v>
      </c>
      <c r="X6" s="16"/>
      <c r="Y6" s="103">
        <v>0</v>
      </c>
      <c r="Z6" s="103">
        <v>0</v>
      </c>
      <c r="AA6" s="103">
        <v>0</v>
      </c>
      <c r="AB6" s="103">
        <v>0</v>
      </c>
      <c r="AC6" s="103">
        <v>0</v>
      </c>
      <c r="AD6" s="103">
        <v>408383.48</v>
      </c>
      <c r="AE6" s="16"/>
      <c r="AF6" s="104">
        <v>0</v>
      </c>
      <c r="AG6" s="104">
        <v>0</v>
      </c>
      <c r="AH6" s="104">
        <v>275606.48</v>
      </c>
      <c r="AI6" s="16"/>
      <c r="AJ6" s="67">
        <v>0</v>
      </c>
      <c r="AK6" s="67">
        <v>0</v>
      </c>
      <c r="AL6" s="67">
        <v>0</v>
      </c>
      <c r="AM6" s="67">
        <v>0</v>
      </c>
      <c r="AN6" s="67">
        <v>0</v>
      </c>
      <c r="AO6" s="67">
        <v>0</v>
      </c>
      <c r="AP6" s="67">
        <v>0</v>
      </c>
      <c r="AQ6" s="67">
        <v>0</v>
      </c>
      <c r="AR6" s="67"/>
    </row>
    <row r="7" spans="2:44" x14ac:dyDescent="0.25">
      <c r="B7" s="67"/>
      <c r="C7" s="68" t="s">
        <v>188</v>
      </c>
      <c r="D7" s="67">
        <v>127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  <c r="P7" s="102">
        <v>0</v>
      </c>
      <c r="Q7" s="102">
        <v>0</v>
      </c>
      <c r="R7" s="102">
        <v>0</v>
      </c>
      <c r="S7" s="102">
        <v>0</v>
      </c>
      <c r="T7" s="102">
        <v>0</v>
      </c>
      <c r="U7" s="102">
        <v>0</v>
      </c>
      <c r="V7" s="102">
        <v>0</v>
      </c>
      <c r="W7" s="102">
        <v>-3528.57</v>
      </c>
      <c r="X7" s="16">
        <f>'TransMon Data Dump'!W5/'FX ECB'!$S$33</f>
        <v>-3528.7825235451487</v>
      </c>
      <c r="Y7" s="103">
        <v>0</v>
      </c>
      <c r="Z7" s="103">
        <v>0</v>
      </c>
      <c r="AA7" s="103">
        <v>0</v>
      </c>
      <c r="AB7" s="103">
        <v>0</v>
      </c>
      <c r="AC7" s="103">
        <v>0</v>
      </c>
      <c r="AD7" s="103">
        <v>0</v>
      </c>
      <c r="AE7" s="16"/>
      <c r="AF7" s="104">
        <v>0</v>
      </c>
      <c r="AG7" s="104">
        <v>0</v>
      </c>
      <c r="AH7" s="104">
        <v>0</v>
      </c>
      <c r="AI7" s="16"/>
      <c r="AJ7" s="67">
        <v>0</v>
      </c>
      <c r="AK7" s="67">
        <v>0</v>
      </c>
      <c r="AL7" s="67">
        <v>0</v>
      </c>
      <c r="AM7" s="67">
        <v>0</v>
      </c>
      <c r="AN7" s="67">
        <v>0</v>
      </c>
      <c r="AO7" s="67">
        <v>0</v>
      </c>
      <c r="AP7" s="67">
        <v>0</v>
      </c>
      <c r="AQ7" s="67">
        <v>0</v>
      </c>
      <c r="AR7" s="67"/>
    </row>
    <row r="8" spans="2:44" x14ac:dyDescent="0.25">
      <c r="B8" s="67"/>
      <c r="C8" s="68" t="s">
        <v>188</v>
      </c>
      <c r="D8" s="67">
        <v>129</v>
      </c>
      <c r="E8" s="102">
        <v>0</v>
      </c>
      <c r="F8" s="102">
        <v>0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  <c r="P8" s="102">
        <v>0</v>
      </c>
      <c r="Q8" s="102">
        <v>0</v>
      </c>
      <c r="R8" s="102">
        <v>0</v>
      </c>
      <c r="S8" s="102">
        <v>0</v>
      </c>
      <c r="T8" s="102">
        <v>0</v>
      </c>
      <c r="U8" s="102">
        <v>0</v>
      </c>
      <c r="V8" s="102">
        <v>0</v>
      </c>
      <c r="W8" s="102">
        <v>10108.549999999999</v>
      </c>
      <c r="X8" s="16">
        <f>'TransMon Data Dump'!W6/'FX ECB'!$S$33</f>
        <v>10109.173052730066</v>
      </c>
      <c r="Y8" s="103">
        <v>0</v>
      </c>
      <c r="Z8" s="103">
        <v>0</v>
      </c>
      <c r="AA8" s="103">
        <v>0</v>
      </c>
      <c r="AB8" s="103">
        <v>0</v>
      </c>
      <c r="AC8" s="103">
        <v>0</v>
      </c>
      <c r="AD8" s="103">
        <v>0</v>
      </c>
      <c r="AE8" s="16"/>
      <c r="AF8" s="104">
        <v>0</v>
      </c>
      <c r="AG8" s="104">
        <v>0</v>
      </c>
      <c r="AH8" s="104">
        <v>0</v>
      </c>
      <c r="AI8" s="16"/>
      <c r="AJ8" s="67">
        <v>0</v>
      </c>
      <c r="AK8" s="67">
        <v>0</v>
      </c>
      <c r="AL8" s="67">
        <v>0</v>
      </c>
      <c r="AM8" s="67">
        <v>0</v>
      </c>
      <c r="AN8" s="67">
        <v>0</v>
      </c>
      <c r="AO8" s="67">
        <v>0</v>
      </c>
      <c r="AP8" s="67">
        <v>0</v>
      </c>
      <c r="AQ8" s="67">
        <v>0</v>
      </c>
      <c r="AR8" s="67"/>
    </row>
    <row r="9" spans="2:44" x14ac:dyDescent="0.25">
      <c r="B9" s="67"/>
      <c r="C9" s="68" t="s">
        <v>188</v>
      </c>
      <c r="D9" s="67">
        <v>131</v>
      </c>
      <c r="E9" s="102">
        <v>0</v>
      </c>
      <c r="F9" s="102">
        <v>0</v>
      </c>
      <c r="G9" s="102">
        <v>0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  <c r="P9" s="102">
        <v>0</v>
      </c>
      <c r="Q9" s="102">
        <v>0</v>
      </c>
      <c r="R9" s="102">
        <v>0</v>
      </c>
      <c r="S9" s="102">
        <v>0</v>
      </c>
      <c r="T9" s="102">
        <v>0</v>
      </c>
      <c r="U9" s="102">
        <v>0</v>
      </c>
      <c r="V9" s="102">
        <v>0</v>
      </c>
      <c r="W9" s="102">
        <v>144228.66</v>
      </c>
      <c r="X9" s="16">
        <f>'TransMon Data Dump'!W7/'FX ECB'!$S$33</f>
        <v>144237.54258181638</v>
      </c>
      <c r="Y9" s="103">
        <v>0</v>
      </c>
      <c r="Z9" s="103">
        <v>0</v>
      </c>
      <c r="AA9" s="103">
        <v>0</v>
      </c>
      <c r="AB9" s="103">
        <v>0</v>
      </c>
      <c r="AC9" s="103">
        <v>0</v>
      </c>
      <c r="AD9" s="103">
        <v>0</v>
      </c>
      <c r="AE9" s="16"/>
      <c r="AF9" s="104">
        <v>0</v>
      </c>
      <c r="AG9" s="104">
        <v>0</v>
      </c>
      <c r="AH9" s="104">
        <v>0</v>
      </c>
      <c r="AI9" s="16"/>
      <c r="AJ9" s="67">
        <v>0</v>
      </c>
      <c r="AK9" s="67">
        <v>0</v>
      </c>
      <c r="AL9" s="67">
        <v>0</v>
      </c>
      <c r="AM9" s="67">
        <v>0</v>
      </c>
      <c r="AN9" s="67">
        <v>0</v>
      </c>
      <c r="AO9" s="67">
        <v>0</v>
      </c>
      <c r="AP9" s="67">
        <v>0</v>
      </c>
      <c r="AQ9" s="67">
        <v>0</v>
      </c>
      <c r="AR9" s="67"/>
    </row>
    <row r="10" spans="2:44" x14ac:dyDescent="0.25">
      <c r="B10" s="67"/>
      <c r="C10" s="68" t="s">
        <v>188</v>
      </c>
      <c r="D10" s="67">
        <v>133</v>
      </c>
      <c r="E10" s="102">
        <v>0</v>
      </c>
      <c r="F10" s="102">
        <v>0</v>
      </c>
      <c r="G10" s="102">
        <v>0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  <c r="P10" s="102">
        <v>0</v>
      </c>
      <c r="Q10" s="102">
        <v>0</v>
      </c>
      <c r="R10" s="102">
        <v>0</v>
      </c>
      <c r="S10" s="102">
        <v>0</v>
      </c>
      <c r="T10" s="102">
        <v>0</v>
      </c>
      <c r="U10" s="102">
        <v>0</v>
      </c>
      <c r="V10" s="102">
        <v>0</v>
      </c>
      <c r="W10" s="102">
        <v>0</v>
      </c>
      <c r="X10" s="16"/>
      <c r="Y10" s="103">
        <v>0</v>
      </c>
      <c r="Z10" s="103">
        <v>0</v>
      </c>
      <c r="AA10" s="103">
        <v>0</v>
      </c>
      <c r="AB10" s="103">
        <v>0</v>
      </c>
      <c r="AC10" s="103">
        <v>0</v>
      </c>
      <c r="AD10" s="103">
        <v>-55638.28</v>
      </c>
      <c r="AE10" s="16">
        <f>'TransMon Data Dump'!U8</f>
        <v>-55638.282159087234</v>
      </c>
      <c r="AF10" s="104">
        <v>0</v>
      </c>
      <c r="AG10" s="104">
        <v>0</v>
      </c>
      <c r="AH10" s="104">
        <v>0</v>
      </c>
      <c r="AI10" s="16"/>
      <c r="AJ10" s="67">
        <v>0</v>
      </c>
      <c r="AK10" s="67">
        <v>0</v>
      </c>
      <c r="AL10" s="67">
        <v>0</v>
      </c>
      <c r="AM10" s="67">
        <v>0</v>
      </c>
      <c r="AN10" s="67">
        <v>0</v>
      </c>
      <c r="AO10" s="67">
        <v>0</v>
      </c>
      <c r="AP10" s="67">
        <v>0</v>
      </c>
      <c r="AQ10" s="67">
        <v>0</v>
      </c>
      <c r="AR10" s="67"/>
    </row>
    <row r="11" spans="2:44" x14ac:dyDescent="0.25">
      <c r="B11" s="67"/>
      <c r="C11" s="68" t="s">
        <v>188</v>
      </c>
      <c r="D11" s="67">
        <v>135</v>
      </c>
      <c r="E11" s="102">
        <v>0</v>
      </c>
      <c r="F11" s="102">
        <v>0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  <c r="P11" s="102">
        <v>0</v>
      </c>
      <c r="Q11" s="102">
        <v>0</v>
      </c>
      <c r="R11" s="102">
        <v>0</v>
      </c>
      <c r="S11" s="102">
        <v>0</v>
      </c>
      <c r="T11" s="102">
        <v>0</v>
      </c>
      <c r="U11" s="102">
        <v>0</v>
      </c>
      <c r="V11" s="102">
        <v>0</v>
      </c>
      <c r="W11" s="102">
        <v>0</v>
      </c>
      <c r="X11" s="16"/>
      <c r="Y11" s="103">
        <v>0</v>
      </c>
      <c r="Z11" s="103">
        <v>0</v>
      </c>
      <c r="AA11" s="103">
        <v>0</v>
      </c>
      <c r="AB11" s="103">
        <v>0</v>
      </c>
      <c r="AC11" s="103">
        <v>0</v>
      </c>
      <c r="AD11" s="103">
        <v>62231.55</v>
      </c>
      <c r="AE11" s="16">
        <f>'TransMon Data Dump'!U9</f>
        <v>62231.546842992218</v>
      </c>
      <c r="AF11" s="104">
        <v>0</v>
      </c>
      <c r="AG11" s="104">
        <v>0</v>
      </c>
      <c r="AH11" s="104">
        <v>0</v>
      </c>
      <c r="AI11" s="16"/>
      <c r="AJ11" s="67">
        <v>0</v>
      </c>
      <c r="AK11" s="67">
        <v>0</v>
      </c>
      <c r="AL11" s="67">
        <v>0</v>
      </c>
      <c r="AM11" s="67">
        <v>0</v>
      </c>
      <c r="AN11" s="67">
        <v>0</v>
      </c>
      <c r="AO11" s="67">
        <v>0</v>
      </c>
      <c r="AP11" s="67">
        <v>0</v>
      </c>
      <c r="AQ11" s="67">
        <v>0</v>
      </c>
      <c r="AR11" s="67"/>
    </row>
    <row r="12" spans="2:44" x14ac:dyDescent="0.25">
      <c r="B12" s="67"/>
      <c r="C12" s="68" t="s">
        <v>188</v>
      </c>
      <c r="D12" s="67">
        <v>137</v>
      </c>
      <c r="E12" s="102">
        <v>0</v>
      </c>
      <c r="F12" s="102">
        <v>0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  <c r="P12" s="102">
        <v>0</v>
      </c>
      <c r="Q12" s="102">
        <v>0</v>
      </c>
      <c r="R12" s="102">
        <v>0</v>
      </c>
      <c r="S12" s="102">
        <v>0</v>
      </c>
      <c r="T12" s="102">
        <v>0</v>
      </c>
      <c r="U12" s="102">
        <v>0</v>
      </c>
      <c r="V12" s="102">
        <v>0</v>
      </c>
      <c r="W12" s="102">
        <v>0</v>
      </c>
      <c r="X12" s="16"/>
      <c r="Y12" s="103">
        <v>0</v>
      </c>
      <c r="Z12" s="103">
        <v>0</v>
      </c>
      <c r="AA12" s="103">
        <v>0</v>
      </c>
      <c r="AB12" s="103">
        <v>0</v>
      </c>
      <c r="AC12" s="103">
        <v>0</v>
      </c>
      <c r="AD12" s="103">
        <v>92417.14</v>
      </c>
      <c r="AE12" s="16">
        <f>'TransMon Data Dump'!U10</f>
        <v>92417.139242821679</v>
      </c>
      <c r="AF12" s="104">
        <v>0</v>
      </c>
      <c r="AG12" s="104">
        <v>0</v>
      </c>
      <c r="AH12" s="104">
        <v>0</v>
      </c>
      <c r="AI12" s="16"/>
      <c r="AJ12" s="67">
        <v>0</v>
      </c>
      <c r="AK12" s="67">
        <v>0</v>
      </c>
      <c r="AL12" s="67">
        <v>0</v>
      </c>
      <c r="AM12" s="67">
        <v>0</v>
      </c>
      <c r="AN12" s="67">
        <v>0</v>
      </c>
      <c r="AO12" s="67">
        <v>0</v>
      </c>
      <c r="AP12" s="67">
        <v>0</v>
      </c>
      <c r="AQ12" s="67">
        <v>0</v>
      </c>
      <c r="AR12" s="67"/>
    </row>
    <row r="13" spans="2:44" x14ac:dyDescent="0.25">
      <c r="B13" s="67"/>
      <c r="C13" s="68" t="s">
        <v>188</v>
      </c>
      <c r="D13" s="67">
        <v>139</v>
      </c>
      <c r="E13" s="102">
        <v>0</v>
      </c>
      <c r="F13" s="102">
        <v>0</v>
      </c>
      <c r="G13" s="102">
        <v>0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  <c r="P13" s="102">
        <v>0</v>
      </c>
      <c r="Q13" s="102">
        <v>0</v>
      </c>
      <c r="R13" s="102">
        <v>0</v>
      </c>
      <c r="S13" s="102">
        <v>0</v>
      </c>
      <c r="T13" s="102">
        <v>0</v>
      </c>
      <c r="U13" s="102">
        <v>0</v>
      </c>
      <c r="V13" s="102">
        <v>0</v>
      </c>
      <c r="W13" s="102">
        <v>0</v>
      </c>
      <c r="X13" s="16"/>
      <c r="Y13" s="103">
        <v>0</v>
      </c>
      <c r="Z13" s="103">
        <v>0</v>
      </c>
      <c r="AA13" s="103">
        <v>0</v>
      </c>
      <c r="AB13" s="103">
        <v>0</v>
      </c>
      <c r="AC13" s="103">
        <v>0</v>
      </c>
      <c r="AD13" s="103">
        <v>0</v>
      </c>
      <c r="AE13" s="16"/>
      <c r="AF13" s="104">
        <v>0</v>
      </c>
      <c r="AG13" s="104">
        <v>0</v>
      </c>
      <c r="AH13" s="104">
        <v>-59651.1</v>
      </c>
      <c r="AI13" s="16">
        <f>'TransMon Data Dump'!U11</f>
        <v>-59651.10004747018</v>
      </c>
      <c r="AJ13" s="67">
        <v>0</v>
      </c>
      <c r="AK13" s="67">
        <v>0</v>
      </c>
      <c r="AL13" s="67">
        <v>0</v>
      </c>
      <c r="AM13" s="67">
        <v>0</v>
      </c>
      <c r="AN13" s="67">
        <v>0</v>
      </c>
      <c r="AO13" s="67">
        <v>0</v>
      </c>
      <c r="AP13" s="67">
        <v>0</v>
      </c>
      <c r="AQ13" s="67">
        <v>0</v>
      </c>
      <c r="AR13" s="67"/>
    </row>
    <row r="14" spans="2:44" x14ac:dyDescent="0.25">
      <c r="B14" s="67"/>
      <c r="C14" s="68" t="s">
        <v>188</v>
      </c>
      <c r="D14" s="67">
        <v>141</v>
      </c>
      <c r="E14" s="102">
        <v>0</v>
      </c>
      <c r="F14" s="102">
        <v>0</v>
      </c>
      <c r="G14" s="102">
        <v>0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  <c r="P14" s="102">
        <v>0</v>
      </c>
      <c r="Q14" s="102">
        <v>0</v>
      </c>
      <c r="R14" s="102">
        <v>0</v>
      </c>
      <c r="S14" s="102">
        <v>0</v>
      </c>
      <c r="T14" s="102">
        <v>0</v>
      </c>
      <c r="U14" s="102">
        <v>0</v>
      </c>
      <c r="V14" s="102">
        <v>0</v>
      </c>
      <c r="W14" s="102">
        <v>0</v>
      </c>
      <c r="X14" s="16"/>
      <c r="Y14" s="103">
        <v>0</v>
      </c>
      <c r="Z14" s="103">
        <v>0</v>
      </c>
      <c r="AA14" s="103">
        <v>0</v>
      </c>
      <c r="AB14" s="103">
        <v>0</v>
      </c>
      <c r="AC14" s="103">
        <v>0</v>
      </c>
      <c r="AD14" s="103">
        <v>0</v>
      </c>
      <c r="AE14" s="16"/>
      <c r="AF14" s="104">
        <v>0</v>
      </c>
      <c r="AG14" s="104">
        <v>0</v>
      </c>
      <c r="AH14" s="104">
        <v>66263.16</v>
      </c>
      <c r="AI14" s="16">
        <f>'TransMon Data Dump'!U12</f>
        <v>66263.159949869994</v>
      </c>
      <c r="AJ14" s="67">
        <v>0</v>
      </c>
      <c r="AK14" s="67">
        <v>0</v>
      </c>
      <c r="AL14" s="67">
        <v>0</v>
      </c>
      <c r="AM14" s="67">
        <v>0</v>
      </c>
      <c r="AN14" s="67">
        <v>0</v>
      </c>
      <c r="AO14" s="67">
        <v>0</v>
      </c>
      <c r="AP14" s="67">
        <v>0</v>
      </c>
      <c r="AQ14" s="67">
        <v>0</v>
      </c>
      <c r="AR14" s="67"/>
    </row>
    <row r="15" spans="2:44" x14ac:dyDescent="0.25">
      <c r="B15" s="67"/>
      <c r="C15" s="68" t="s">
        <v>188</v>
      </c>
      <c r="D15" s="67">
        <v>143</v>
      </c>
      <c r="E15" s="102">
        <v>0</v>
      </c>
      <c r="F15" s="102">
        <v>0</v>
      </c>
      <c r="G15" s="102">
        <v>0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  <c r="P15" s="102">
        <v>0</v>
      </c>
      <c r="Q15" s="102">
        <v>0</v>
      </c>
      <c r="R15" s="102">
        <v>0</v>
      </c>
      <c r="S15" s="102">
        <v>0</v>
      </c>
      <c r="T15" s="102">
        <v>0</v>
      </c>
      <c r="U15" s="102">
        <v>0</v>
      </c>
      <c r="V15" s="102">
        <v>0</v>
      </c>
      <c r="W15" s="102">
        <v>0</v>
      </c>
      <c r="X15" s="16"/>
      <c r="Y15" s="103">
        <v>0</v>
      </c>
      <c r="Z15" s="103">
        <v>0</v>
      </c>
      <c r="AA15" s="103">
        <v>0</v>
      </c>
      <c r="AB15" s="103">
        <v>0</v>
      </c>
      <c r="AC15" s="103">
        <v>0</v>
      </c>
      <c r="AD15" s="103">
        <v>0</v>
      </c>
      <c r="AE15" s="16"/>
      <c r="AF15" s="104">
        <v>0</v>
      </c>
      <c r="AG15" s="104">
        <v>0</v>
      </c>
      <c r="AH15" s="104">
        <v>88826.38</v>
      </c>
      <c r="AI15" s="16">
        <f>'TransMon Data Dump'!U13</f>
        <v>88826.378427528281</v>
      </c>
      <c r="AJ15" s="67">
        <v>0</v>
      </c>
      <c r="AK15" s="67">
        <v>0</v>
      </c>
      <c r="AL15" s="67">
        <v>0</v>
      </c>
      <c r="AM15" s="67">
        <v>0</v>
      </c>
      <c r="AN15" s="67">
        <v>0</v>
      </c>
      <c r="AO15" s="67">
        <v>0</v>
      </c>
      <c r="AP15" s="67">
        <v>0</v>
      </c>
      <c r="AQ15" s="67">
        <v>0</v>
      </c>
      <c r="AR15" s="67"/>
    </row>
    <row r="16" spans="2:44" x14ac:dyDescent="0.25">
      <c r="B16" s="67"/>
      <c r="C16" s="68" t="s">
        <v>304</v>
      </c>
      <c r="D16" s="67">
        <v>145</v>
      </c>
      <c r="E16" s="102">
        <v>0</v>
      </c>
      <c r="F16" s="102">
        <v>0</v>
      </c>
      <c r="G16" s="102">
        <v>0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  <c r="P16" s="102">
        <v>0</v>
      </c>
      <c r="Q16" s="102">
        <v>0</v>
      </c>
      <c r="R16" s="102">
        <v>0</v>
      </c>
      <c r="S16" s="102">
        <v>0</v>
      </c>
      <c r="T16" s="102">
        <v>0</v>
      </c>
      <c r="U16" s="102">
        <v>0</v>
      </c>
      <c r="V16" s="102">
        <v>0</v>
      </c>
      <c r="W16" s="102">
        <v>-177569.52</v>
      </c>
      <c r="X16" s="16">
        <f>'TransMon Data Dump'!W14</f>
        <v>-177569.52279325156</v>
      </c>
      <c r="Y16" s="103">
        <v>0</v>
      </c>
      <c r="Z16" s="103">
        <v>0</v>
      </c>
      <c r="AA16" s="103">
        <v>0</v>
      </c>
      <c r="AB16" s="103">
        <v>0</v>
      </c>
      <c r="AC16" s="103">
        <v>0</v>
      </c>
      <c r="AD16" s="103">
        <v>0</v>
      </c>
      <c r="AE16" s="16"/>
      <c r="AF16" s="104">
        <v>0</v>
      </c>
      <c r="AG16" s="104">
        <v>0</v>
      </c>
      <c r="AH16" s="104">
        <v>0</v>
      </c>
      <c r="AI16" s="16"/>
      <c r="AJ16" s="67">
        <v>0</v>
      </c>
      <c r="AK16" s="67">
        <v>0</v>
      </c>
      <c r="AL16" s="67">
        <v>0</v>
      </c>
      <c r="AM16" s="67">
        <v>0</v>
      </c>
      <c r="AN16" s="67">
        <v>0</v>
      </c>
      <c r="AO16" s="67">
        <v>0</v>
      </c>
      <c r="AP16" s="67">
        <v>0</v>
      </c>
      <c r="AQ16" s="67">
        <v>0</v>
      </c>
      <c r="AR16" s="67"/>
    </row>
    <row r="17" spans="3:43" x14ac:dyDescent="0.25">
      <c r="C17" s="68" t="s">
        <v>304</v>
      </c>
      <c r="D17" s="67">
        <v>147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2">
        <v>0</v>
      </c>
      <c r="K17" s="102">
        <v>0</v>
      </c>
      <c r="L17" s="102">
        <v>0</v>
      </c>
      <c r="M17" s="102">
        <v>0</v>
      </c>
      <c r="N17" s="102">
        <v>0</v>
      </c>
      <c r="O17" s="102">
        <v>0</v>
      </c>
      <c r="P17" s="102">
        <v>0</v>
      </c>
      <c r="Q17" s="102">
        <v>0</v>
      </c>
      <c r="R17" s="102">
        <v>0</v>
      </c>
      <c r="S17" s="102">
        <v>0</v>
      </c>
      <c r="T17" s="102">
        <v>0</v>
      </c>
      <c r="U17" s="102">
        <v>0</v>
      </c>
      <c r="V17" s="102">
        <v>0</v>
      </c>
      <c r="W17" s="102">
        <v>287369.52</v>
      </c>
      <c r="X17" s="16">
        <f>'TransMon Data Dump'!W15</f>
        <v>287369.52279325156</v>
      </c>
      <c r="Y17" s="103">
        <v>0</v>
      </c>
      <c r="Z17" s="103">
        <v>0</v>
      </c>
      <c r="AA17" s="103">
        <v>0</v>
      </c>
      <c r="AB17" s="103">
        <v>0</v>
      </c>
      <c r="AC17" s="103">
        <v>0</v>
      </c>
      <c r="AD17" s="103">
        <v>0</v>
      </c>
      <c r="AE17" s="16"/>
      <c r="AF17" s="104">
        <v>0</v>
      </c>
      <c r="AG17" s="104">
        <v>0</v>
      </c>
      <c r="AH17" s="104">
        <v>0</v>
      </c>
      <c r="AI17" s="16"/>
      <c r="AJ17" s="67">
        <v>0</v>
      </c>
      <c r="AK17" s="67">
        <v>0</v>
      </c>
      <c r="AL17" s="67">
        <v>0</v>
      </c>
      <c r="AM17" s="67">
        <v>0</v>
      </c>
      <c r="AN17" s="67">
        <v>0</v>
      </c>
      <c r="AO17" s="67">
        <v>0</v>
      </c>
      <c r="AP17" s="67">
        <v>0</v>
      </c>
      <c r="AQ17" s="67">
        <v>0</v>
      </c>
    </row>
    <row r="18" spans="3:43" x14ac:dyDescent="0.25">
      <c r="C18" s="68" t="s">
        <v>304</v>
      </c>
      <c r="D18" s="67">
        <v>149</v>
      </c>
      <c r="E18" s="102">
        <v>0</v>
      </c>
      <c r="F18" s="102">
        <v>0</v>
      </c>
      <c r="G18" s="102">
        <v>0</v>
      </c>
      <c r="H18" s="102">
        <v>0</v>
      </c>
      <c r="I18" s="102">
        <v>0</v>
      </c>
      <c r="J18" s="102">
        <v>0</v>
      </c>
      <c r="K18" s="102">
        <v>0</v>
      </c>
      <c r="L18" s="102">
        <v>0</v>
      </c>
      <c r="M18" s="102">
        <v>0</v>
      </c>
      <c r="N18" s="102">
        <v>0</v>
      </c>
      <c r="O18" s="102">
        <v>0</v>
      </c>
      <c r="P18" s="102">
        <v>0</v>
      </c>
      <c r="Q18" s="102">
        <v>0</v>
      </c>
      <c r="R18" s="102">
        <v>0</v>
      </c>
      <c r="S18" s="102">
        <v>0</v>
      </c>
      <c r="T18" s="102">
        <v>0</v>
      </c>
      <c r="U18" s="102">
        <v>0</v>
      </c>
      <c r="V18" s="102">
        <v>0</v>
      </c>
      <c r="W18" s="102">
        <v>226369.52</v>
      </c>
      <c r="X18" s="16">
        <f>'TransMon Data Dump'!W16</f>
        <v>226369.52279325161</v>
      </c>
      <c r="Y18" s="103">
        <v>0</v>
      </c>
      <c r="Z18" s="103">
        <v>0</v>
      </c>
      <c r="AA18" s="103">
        <v>0</v>
      </c>
      <c r="AB18" s="103">
        <v>0</v>
      </c>
      <c r="AC18" s="103">
        <v>0</v>
      </c>
      <c r="AD18" s="103">
        <v>0</v>
      </c>
      <c r="AE18" s="16"/>
      <c r="AF18" s="104">
        <v>0</v>
      </c>
      <c r="AG18" s="104">
        <v>0</v>
      </c>
      <c r="AH18" s="104">
        <v>0</v>
      </c>
      <c r="AI18" s="16"/>
      <c r="AJ18" s="67">
        <v>0</v>
      </c>
      <c r="AK18" s="67">
        <v>0</v>
      </c>
      <c r="AL18" s="67">
        <v>0</v>
      </c>
      <c r="AM18" s="67">
        <v>0</v>
      </c>
      <c r="AN18" s="67">
        <v>0</v>
      </c>
      <c r="AO18" s="67">
        <v>0</v>
      </c>
      <c r="AP18" s="67">
        <v>0</v>
      </c>
      <c r="AQ18" s="67">
        <v>0</v>
      </c>
    </row>
    <row r="19" spans="3:43" x14ac:dyDescent="0.25">
      <c r="C19" s="68" t="s">
        <v>304</v>
      </c>
      <c r="D19" s="67">
        <v>151</v>
      </c>
      <c r="E19" s="102">
        <v>0</v>
      </c>
      <c r="F19" s="102">
        <v>0</v>
      </c>
      <c r="G19" s="102">
        <v>0</v>
      </c>
      <c r="H19" s="102">
        <v>0</v>
      </c>
      <c r="I19" s="102">
        <v>0</v>
      </c>
      <c r="J19" s="102">
        <v>0</v>
      </c>
      <c r="K19" s="102">
        <v>0</v>
      </c>
      <c r="L19" s="102">
        <v>0</v>
      </c>
      <c r="M19" s="102">
        <v>0</v>
      </c>
      <c r="N19" s="102">
        <v>0</v>
      </c>
      <c r="O19" s="102">
        <v>0</v>
      </c>
      <c r="P19" s="102">
        <v>0</v>
      </c>
      <c r="Q19" s="102">
        <v>0</v>
      </c>
      <c r="R19" s="102">
        <v>0</v>
      </c>
      <c r="S19" s="102">
        <v>0</v>
      </c>
      <c r="T19" s="102">
        <v>0</v>
      </c>
      <c r="U19" s="102">
        <v>0</v>
      </c>
      <c r="V19" s="102">
        <v>0</v>
      </c>
      <c r="W19" s="102">
        <v>0</v>
      </c>
      <c r="X19" s="16"/>
      <c r="Y19" s="103">
        <v>0</v>
      </c>
      <c r="Z19" s="103">
        <v>0</v>
      </c>
      <c r="AA19" s="103">
        <v>0</v>
      </c>
      <c r="AB19" s="103">
        <v>0</v>
      </c>
      <c r="AC19" s="103">
        <v>0</v>
      </c>
      <c r="AD19" s="103">
        <v>-141464.26</v>
      </c>
      <c r="AE19" s="16">
        <f>'TransMon Data Dump'!U17</f>
        <v>-141464.26184217032</v>
      </c>
      <c r="AF19" s="104">
        <v>0</v>
      </c>
      <c r="AG19" s="104">
        <v>0</v>
      </c>
      <c r="AH19" s="104">
        <v>0</v>
      </c>
      <c r="AI19" s="16"/>
      <c r="AJ19" s="67">
        <v>0</v>
      </c>
      <c r="AK19" s="67">
        <v>0</v>
      </c>
      <c r="AL19" s="67">
        <v>0</v>
      </c>
      <c r="AM19" s="67">
        <v>0</v>
      </c>
      <c r="AN19" s="67">
        <v>0</v>
      </c>
      <c r="AO19" s="67">
        <v>0</v>
      </c>
      <c r="AP19" s="67">
        <v>0</v>
      </c>
      <c r="AQ19" s="67">
        <v>0</v>
      </c>
    </row>
    <row r="20" spans="3:43" x14ac:dyDescent="0.25">
      <c r="C20" s="68" t="s">
        <v>304</v>
      </c>
      <c r="D20" s="67">
        <v>153</v>
      </c>
      <c r="E20" s="102">
        <v>0</v>
      </c>
      <c r="F20" s="102">
        <v>0</v>
      </c>
      <c r="G20" s="102">
        <v>0</v>
      </c>
      <c r="H20" s="102">
        <v>0</v>
      </c>
      <c r="I20" s="102">
        <v>0</v>
      </c>
      <c r="J20" s="102">
        <v>0</v>
      </c>
      <c r="K20" s="102">
        <v>0</v>
      </c>
      <c r="L20" s="102">
        <v>0</v>
      </c>
      <c r="M20" s="102">
        <v>0</v>
      </c>
      <c r="N20" s="102">
        <v>0</v>
      </c>
      <c r="O20" s="102">
        <v>0</v>
      </c>
      <c r="P20" s="102">
        <v>0</v>
      </c>
      <c r="Q20" s="102">
        <v>0</v>
      </c>
      <c r="R20" s="102">
        <v>0</v>
      </c>
      <c r="S20" s="102">
        <v>0</v>
      </c>
      <c r="T20" s="102">
        <v>0</v>
      </c>
      <c r="U20" s="102">
        <v>0</v>
      </c>
      <c r="V20" s="102">
        <v>0</v>
      </c>
      <c r="W20" s="102">
        <v>0</v>
      </c>
      <c r="X20" s="16"/>
      <c r="Y20" s="103">
        <v>0</v>
      </c>
      <c r="Z20" s="103">
        <v>0</v>
      </c>
      <c r="AA20" s="103">
        <v>0</v>
      </c>
      <c r="AB20" s="103">
        <v>0</v>
      </c>
      <c r="AC20" s="103">
        <v>0</v>
      </c>
      <c r="AD20" s="103">
        <v>251264.26</v>
      </c>
      <c r="AE20" s="16">
        <f>'TransMon Data Dump'!U18</f>
        <v>251264.26184217032</v>
      </c>
      <c r="AF20" s="104">
        <v>0</v>
      </c>
      <c r="AG20" s="104">
        <v>0</v>
      </c>
      <c r="AH20" s="104">
        <v>0</v>
      </c>
      <c r="AI20" s="16"/>
      <c r="AJ20" s="67">
        <v>0</v>
      </c>
      <c r="AK20" s="67">
        <v>0</v>
      </c>
      <c r="AL20" s="67">
        <v>0</v>
      </c>
      <c r="AM20" s="67">
        <v>0</v>
      </c>
      <c r="AN20" s="67">
        <v>0</v>
      </c>
      <c r="AO20" s="67">
        <v>0</v>
      </c>
      <c r="AP20" s="67">
        <v>0</v>
      </c>
      <c r="AQ20" s="67">
        <v>0</v>
      </c>
    </row>
    <row r="21" spans="3:43" x14ac:dyDescent="0.25">
      <c r="C21" s="68" t="s">
        <v>304</v>
      </c>
      <c r="D21" s="67">
        <v>155</v>
      </c>
      <c r="E21" s="102">
        <v>0</v>
      </c>
      <c r="F21" s="102">
        <v>0</v>
      </c>
      <c r="G21" s="102">
        <v>0</v>
      </c>
      <c r="H21" s="102">
        <v>0</v>
      </c>
      <c r="I21" s="102">
        <v>0</v>
      </c>
      <c r="J21" s="102">
        <v>0</v>
      </c>
      <c r="K21" s="102">
        <v>0</v>
      </c>
      <c r="L21" s="102">
        <v>0</v>
      </c>
      <c r="M21" s="102">
        <v>0</v>
      </c>
      <c r="N21" s="102">
        <v>0</v>
      </c>
      <c r="O21" s="102">
        <v>0</v>
      </c>
      <c r="P21" s="102">
        <v>0</v>
      </c>
      <c r="Q21" s="102">
        <v>0</v>
      </c>
      <c r="R21" s="102">
        <v>0</v>
      </c>
      <c r="S21" s="102">
        <v>0</v>
      </c>
      <c r="T21" s="102">
        <v>0</v>
      </c>
      <c r="U21" s="102">
        <v>0</v>
      </c>
      <c r="V21" s="102">
        <v>0</v>
      </c>
      <c r="W21" s="102">
        <v>0</v>
      </c>
      <c r="X21" s="16"/>
      <c r="Y21" s="103">
        <v>0</v>
      </c>
      <c r="Z21" s="103">
        <v>0</v>
      </c>
      <c r="AA21" s="103">
        <v>0</v>
      </c>
      <c r="AB21" s="103">
        <v>0</v>
      </c>
      <c r="AC21" s="103">
        <v>0</v>
      </c>
      <c r="AD21" s="103">
        <v>190264.26</v>
      </c>
      <c r="AE21" s="16">
        <f>'TransMon Data Dump'!U19</f>
        <v>190264.26184217038</v>
      </c>
      <c r="AF21" s="104">
        <v>0</v>
      </c>
      <c r="AG21" s="104">
        <v>0</v>
      </c>
      <c r="AH21" s="104">
        <v>0</v>
      </c>
      <c r="AI21" s="16"/>
      <c r="AJ21" s="67">
        <v>0</v>
      </c>
      <c r="AK21" s="67">
        <v>0</v>
      </c>
      <c r="AL21" s="67">
        <v>0</v>
      </c>
      <c r="AM21" s="67">
        <v>0</v>
      </c>
      <c r="AN21" s="67">
        <v>0</v>
      </c>
      <c r="AO21" s="67">
        <v>0</v>
      </c>
      <c r="AP21" s="67">
        <v>0</v>
      </c>
      <c r="AQ21" s="67">
        <v>0</v>
      </c>
    </row>
    <row r="22" spans="3:43" x14ac:dyDescent="0.25">
      <c r="C22" s="68" t="s">
        <v>304</v>
      </c>
      <c r="D22" s="67">
        <v>157</v>
      </c>
      <c r="E22" s="102">
        <v>0</v>
      </c>
      <c r="F22" s="102">
        <v>0</v>
      </c>
      <c r="G22" s="102">
        <v>0</v>
      </c>
      <c r="H22" s="102">
        <v>0</v>
      </c>
      <c r="I22" s="102">
        <v>0</v>
      </c>
      <c r="J22" s="102">
        <v>0</v>
      </c>
      <c r="K22" s="102">
        <v>0</v>
      </c>
      <c r="L22" s="102">
        <v>0</v>
      </c>
      <c r="M22" s="102">
        <v>0</v>
      </c>
      <c r="N22" s="102">
        <v>0</v>
      </c>
      <c r="O22" s="102">
        <v>0</v>
      </c>
      <c r="P22" s="102">
        <v>0</v>
      </c>
      <c r="Q22" s="102">
        <v>0</v>
      </c>
      <c r="R22" s="102">
        <v>0</v>
      </c>
      <c r="S22" s="102">
        <v>0</v>
      </c>
      <c r="T22" s="102">
        <v>0</v>
      </c>
      <c r="U22" s="102">
        <v>0</v>
      </c>
      <c r="V22" s="102">
        <v>0</v>
      </c>
      <c r="W22" s="102">
        <v>0</v>
      </c>
      <c r="X22" s="16"/>
      <c r="Y22" s="103">
        <v>0</v>
      </c>
      <c r="Z22" s="103">
        <v>0</v>
      </c>
      <c r="AA22" s="103">
        <v>0</v>
      </c>
      <c r="AB22" s="103">
        <v>0</v>
      </c>
      <c r="AC22" s="103">
        <v>0</v>
      </c>
      <c r="AD22" s="103">
        <v>0</v>
      </c>
      <c r="AE22" s="16"/>
      <c r="AF22" s="104">
        <v>0</v>
      </c>
      <c r="AG22" s="104">
        <v>0</v>
      </c>
      <c r="AH22" s="104">
        <v>-138734.64000000001</v>
      </c>
      <c r="AI22" s="16">
        <f>'TransMon Data Dump'!U20</f>
        <v>-138734.6377981049</v>
      </c>
      <c r="AJ22" s="67">
        <v>0</v>
      </c>
      <c r="AK22" s="67">
        <v>0</v>
      </c>
      <c r="AL22" s="67">
        <v>0</v>
      </c>
      <c r="AM22" s="67">
        <v>0</v>
      </c>
      <c r="AN22" s="67">
        <v>0</v>
      </c>
      <c r="AO22" s="67">
        <v>0</v>
      </c>
      <c r="AP22" s="67">
        <v>0</v>
      </c>
      <c r="AQ22" s="67">
        <v>0</v>
      </c>
    </row>
    <row r="23" spans="3:43" x14ac:dyDescent="0.25">
      <c r="C23" s="68" t="s">
        <v>304</v>
      </c>
      <c r="D23" s="67">
        <v>159</v>
      </c>
      <c r="E23" s="102">
        <v>0</v>
      </c>
      <c r="F23" s="102">
        <v>0</v>
      </c>
      <c r="G23" s="102">
        <v>0</v>
      </c>
      <c r="H23" s="102">
        <v>0</v>
      </c>
      <c r="I23" s="102">
        <v>0</v>
      </c>
      <c r="J23" s="102">
        <v>0</v>
      </c>
      <c r="K23" s="102">
        <v>0</v>
      </c>
      <c r="L23" s="102">
        <v>0</v>
      </c>
      <c r="M23" s="102">
        <v>0</v>
      </c>
      <c r="N23" s="102">
        <v>0</v>
      </c>
      <c r="O23" s="102">
        <v>0</v>
      </c>
      <c r="P23" s="102">
        <v>0</v>
      </c>
      <c r="Q23" s="102">
        <v>0</v>
      </c>
      <c r="R23" s="102">
        <v>0</v>
      </c>
      <c r="S23" s="102">
        <v>0</v>
      </c>
      <c r="T23" s="102">
        <v>0</v>
      </c>
      <c r="U23" s="102">
        <v>0</v>
      </c>
      <c r="V23" s="102">
        <v>0</v>
      </c>
      <c r="W23" s="102">
        <v>0</v>
      </c>
      <c r="X23" s="16"/>
      <c r="Y23" s="103">
        <v>0</v>
      </c>
      <c r="Z23" s="103">
        <v>0</v>
      </c>
      <c r="AA23" s="103">
        <v>0</v>
      </c>
      <c r="AB23" s="103">
        <v>0</v>
      </c>
      <c r="AC23" s="103">
        <v>0</v>
      </c>
      <c r="AD23" s="103">
        <v>0</v>
      </c>
      <c r="AE23" s="16"/>
      <c r="AF23" s="104">
        <v>0</v>
      </c>
      <c r="AG23" s="104">
        <v>0</v>
      </c>
      <c r="AH23" s="104">
        <v>497069.28</v>
      </c>
      <c r="AI23" s="16">
        <f>'TransMon Data Dump'!U21</f>
        <v>497069.27559620986</v>
      </c>
      <c r="AJ23" s="67">
        <v>0</v>
      </c>
      <c r="AK23" s="67">
        <v>0</v>
      </c>
      <c r="AL23" s="67">
        <v>0</v>
      </c>
      <c r="AM23" s="67">
        <v>0</v>
      </c>
      <c r="AN23" s="67">
        <v>0</v>
      </c>
      <c r="AO23" s="67">
        <v>0</v>
      </c>
      <c r="AP23" s="67">
        <v>0</v>
      </c>
      <c r="AQ23" s="67">
        <v>0</v>
      </c>
    </row>
    <row r="24" spans="3:43" x14ac:dyDescent="0.25">
      <c r="C24" s="68" t="s">
        <v>304</v>
      </c>
      <c r="D24" s="67">
        <v>161</v>
      </c>
      <c r="E24" s="102">
        <v>0</v>
      </c>
      <c r="F24" s="102">
        <v>0</v>
      </c>
      <c r="G24" s="102">
        <v>0</v>
      </c>
      <c r="H24" s="102">
        <v>0</v>
      </c>
      <c r="I24" s="102">
        <v>0</v>
      </c>
      <c r="J24" s="102">
        <v>0</v>
      </c>
      <c r="K24" s="102">
        <v>0</v>
      </c>
      <c r="L24" s="102">
        <v>0</v>
      </c>
      <c r="M24" s="102">
        <v>0</v>
      </c>
      <c r="N24" s="102">
        <v>0</v>
      </c>
      <c r="O24" s="102">
        <v>0</v>
      </c>
      <c r="P24" s="102">
        <v>0</v>
      </c>
      <c r="Q24" s="102">
        <v>0</v>
      </c>
      <c r="R24" s="102">
        <v>0</v>
      </c>
      <c r="S24" s="102">
        <v>0</v>
      </c>
      <c r="T24" s="102">
        <v>0</v>
      </c>
      <c r="U24" s="102">
        <v>0</v>
      </c>
      <c r="V24" s="102">
        <v>0</v>
      </c>
      <c r="W24" s="102">
        <v>0</v>
      </c>
      <c r="X24" s="16"/>
      <c r="Y24" s="103">
        <v>0</v>
      </c>
      <c r="Z24" s="103">
        <v>0</v>
      </c>
      <c r="AA24" s="103">
        <v>0</v>
      </c>
      <c r="AB24" s="103">
        <v>0</v>
      </c>
      <c r="AC24" s="103">
        <v>0</v>
      </c>
      <c r="AD24" s="103">
        <v>0</v>
      </c>
      <c r="AE24" s="16"/>
      <c r="AF24" s="104">
        <v>0</v>
      </c>
      <c r="AG24" s="104">
        <v>0</v>
      </c>
      <c r="AH24" s="104">
        <v>-187534.64</v>
      </c>
      <c r="AI24" s="16">
        <f>'TransMon Data Dump'!U22</f>
        <v>-187534.63779810499</v>
      </c>
      <c r="AJ24" s="67">
        <v>0</v>
      </c>
      <c r="AK24" s="67">
        <v>0</v>
      </c>
      <c r="AL24" s="67">
        <v>0</v>
      </c>
      <c r="AM24" s="67">
        <v>0</v>
      </c>
      <c r="AN24" s="67">
        <v>0</v>
      </c>
      <c r="AO24" s="67">
        <v>0</v>
      </c>
      <c r="AP24" s="67">
        <v>0</v>
      </c>
      <c r="AQ24" s="67">
        <v>0</v>
      </c>
    </row>
    <row r="25" spans="3:43" x14ac:dyDescent="0.25">
      <c r="C25" s="68" t="s">
        <v>189</v>
      </c>
      <c r="D25" s="67">
        <v>163</v>
      </c>
      <c r="E25" s="102">
        <v>0</v>
      </c>
      <c r="F25" s="102">
        <v>0</v>
      </c>
      <c r="G25" s="102">
        <v>0</v>
      </c>
      <c r="H25" s="102">
        <v>0</v>
      </c>
      <c r="I25" s="102">
        <v>0</v>
      </c>
      <c r="J25" s="102">
        <v>0</v>
      </c>
      <c r="K25" s="102">
        <v>0</v>
      </c>
      <c r="L25" s="102">
        <v>0</v>
      </c>
      <c r="M25" s="102">
        <v>0</v>
      </c>
      <c r="N25" s="102">
        <v>0</v>
      </c>
      <c r="O25" s="102">
        <v>0</v>
      </c>
      <c r="P25" s="102">
        <v>0</v>
      </c>
      <c r="Q25" s="102">
        <v>0</v>
      </c>
      <c r="R25" s="102">
        <v>0</v>
      </c>
      <c r="S25" s="102">
        <v>0</v>
      </c>
      <c r="T25" s="102">
        <v>0</v>
      </c>
      <c r="U25" s="102">
        <v>0</v>
      </c>
      <c r="V25" s="102">
        <v>0</v>
      </c>
      <c r="W25" s="102">
        <v>63509.65</v>
      </c>
      <c r="X25" s="16">
        <f>'TransMon Data Dump'!W23/'FX ECB'!$R$33</f>
        <v>63504.792267940349</v>
      </c>
      <c r="Y25" s="103">
        <v>0</v>
      </c>
      <c r="Z25" s="103">
        <v>0</v>
      </c>
      <c r="AA25" s="103">
        <v>0</v>
      </c>
      <c r="AB25" s="103">
        <v>0</v>
      </c>
      <c r="AC25" s="103">
        <v>0</v>
      </c>
      <c r="AD25" s="103">
        <v>0</v>
      </c>
      <c r="AE25" s="16"/>
      <c r="AF25" s="104">
        <v>0</v>
      </c>
      <c r="AG25" s="104">
        <v>0</v>
      </c>
      <c r="AH25" s="104">
        <v>0</v>
      </c>
      <c r="AI25" s="16"/>
      <c r="AJ25" s="67">
        <v>0</v>
      </c>
      <c r="AK25" s="67">
        <v>0</v>
      </c>
      <c r="AL25" s="67">
        <v>0</v>
      </c>
      <c r="AM25" s="67">
        <v>0</v>
      </c>
      <c r="AN25" s="67">
        <v>0</v>
      </c>
      <c r="AO25" s="67">
        <v>0</v>
      </c>
      <c r="AP25" s="67">
        <v>0</v>
      </c>
      <c r="AQ25" s="67">
        <v>0</v>
      </c>
    </row>
    <row r="26" spans="3:43" x14ac:dyDescent="0.25">
      <c r="C26" s="68" t="s">
        <v>189</v>
      </c>
      <c r="D26" s="67">
        <v>165</v>
      </c>
      <c r="E26" s="102">
        <v>0</v>
      </c>
      <c r="F26" s="102">
        <v>0</v>
      </c>
      <c r="G26" s="102">
        <v>0</v>
      </c>
      <c r="H26" s="102">
        <v>0</v>
      </c>
      <c r="I26" s="102">
        <v>0</v>
      </c>
      <c r="J26" s="102">
        <v>0</v>
      </c>
      <c r="K26" s="102">
        <v>0</v>
      </c>
      <c r="L26" s="102">
        <v>0</v>
      </c>
      <c r="M26" s="102">
        <v>0</v>
      </c>
      <c r="N26" s="102">
        <v>0</v>
      </c>
      <c r="O26" s="102">
        <v>0</v>
      </c>
      <c r="P26" s="102">
        <v>0</v>
      </c>
      <c r="Q26" s="102">
        <v>0</v>
      </c>
      <c r="R26" s="102">
        <v>0</v>
      </c>
      <c r="S26" s="102">
        <v>0</v>
      </c>
      <c r="T26" s="102">
        <v>0</v>
      </c>
      <c r="U26" s="102">
        <v>0</v>
      </c>
      <c r="V26" s="102">
        <v>0</v>
      </c>
      <c r="W26" s="102">
        <v>-61300.41</v>
      </c>
      <c r="X26" s="16">
        <f>'TransMon Data Dump'!W24/'FX ECB'!$R$33</f>
        <v>-61295.72772548184</v>
      </c>
      <c r="Y26" s="103">
        <v>0</v>
      </c>
      <c r="Z26" s="103">
        <v>0</v>
      </c>
      <c r="AA26" s="103">
        <v>0</v>
      </c>
      <c r="AB26" s="103">
        <v>0</v>
      </c>
      <c r="AC26" s="103">
        <v>0</v>
      </c>
      <c r="AD26" s="103">
        <v>0</v>
      </c>
      <c r="AE26" s="16"/>
      <c r="AF26" s="104">
        <v>0</v>
      </c>
      <c r="AG26" s="104">
        <v>0</v>
      </c>
      <c r="AH26" s="104">
        <v>0</v>
      </c>
      <c r="AI26" s="16"/>
      <c r="AJ26" s="67">
        <v>0</v>
      </c>
      <c r="AK26" s="67">
        <v>0</v>
      </c>
      <c r="AL26" s="67">
        <v>0</v>
      </c>
      <c r="AM26" s="67">
        <v>0</v>
      </c>
      <c r="AN26" s="67">
        <v>0</v>
      </c>
      <c r="AO26" s="67">
        <v>0</v>
      </c>
      <c r="AP26" s="67">
        <v>0</v>
      </c>
      <c r="AQ26" s="67">
        <v>0</v>
      </c>
    </row>
    <row r="27" spans="3:43" x14ac:dyDescent="0.25">
      <c r="C27" s="68" t="s">
        <v>189</v>
      </c>
      <c r="D27" s="67">
        <v>167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0</v>
      </c>
      <c r="M27" s="102">
        <v>0</v>
      </c>
      <c r="N27" s="102">
        <v>0</v>
      </c>
      <c r="O27" s="102">
        <v>0</v>
      </c>
      <c r="P27" s="102">
        <v>0</v>
      </c>
      <c r="Q27" s="102">
        <v>0</v>
      </c>
      <c r="R27" s="102">
        <v>0</v>
      </c>
      <c r="S27" s="102">
        <v>0</v>
      </c>
      <c r="T27" s="102">
        <v>0</v>
      </c>
      <c r="U27" s="102">
        <v>0</v>
      </c>
      <c r="V27" s="102">
        <v>0</v>
      </c>
      <c r="W27" s="102">
        <v>11559.52</v>
      </c>
      <c r="X27" s="16">
        <f>'TransMon Data Dump'!W25/'FX ECB'!$R$33</f>
        <v>11558.639552027349</v>
      </c>
      <c r="Y27" s="103">
        <v>0</v>
      </c>
      <c r="Z27" s="103">
        <v>0</v>
      </c>
      <c r="AA27" s="103">
        <v>0</v>
      </c>
      <c r="AB27" s="103">
        <v>0</v>
      </c>
      <c r="AC27" s="103">
        <v>0</v>
      </c>
      <c r="AD27" s="103">
        <v>0</v>
      </c>
      <c r="AE27" s="16"/>
      <c r="AF27" s="104">
        <v>0</v>
      </c>
      <c r="AG27" s="104">
        <v>0</v>
      </c>
      <c r="AH27" s="104">
        <v>0</v>
      </c>
      <c r="AI27" s="16"/>
      <c r="AJ27" s="67">
        <v>0</v>
      </c>
      <c r="AK27" s="67">
        <v>0</v>
      </c>
      <c r="AL27" s="67">
        <v>0</v>
      </c>
      <c r="AM27" s="67">
        <v>0</v>
      </c>
      <c r="AN27" s="67">
        <v>0</v>
      </c>
      <c r="AO27" s="67">
        <v>0</v>
      </c>
      <c r="AP27" s="67">
        <v>0</v>
      </c>
      <c r="AQ27" s="67">
        <v>0</v>
      </c>
    </row>
    <row r="28" spans="3:43" x14ac:dyDescent="0.25">
      <c r="C28" s="68" t="s">
        <v>189</v>
      </c>
      <c r="D28" s="67">
        <v>169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0</v>
      </c>
      <c r="M28" s="102">
        <v>0</v>
      </c>
      <c r="N28" s="102">
        <v>0</v>
      </c>
      <c r="O28" s="102">
        <v>0</v>
      </c>
      <c r="P28" s="102">
        <v>0</v>
      </c>
      <c r="Q28" s="102">
        <v>0</v>
      </c>
      <c r="R28" s="102">
        <v>0</v>
      </c>
      <c r="S28" s="102">
        <v>0</v>
      </c>
      <c r="T28" s="102">
        <v>0</v>
      </c>
      <c r="U28" s="102">
        <v>0</v>
      </c>
      <c r="V28" s="102">
        <v>0</v>
      </c>
      <c r="W28" s="102">
        <v>0</v>
      </c>
      <c r="X28" s="16"/>
      <c r="Y28" s="103">
        <v>0</v>
      </c>
      <c r="Z28" s="103">
        <v>0</v>
      </c>
      <c r="AA28" s="103">
        <v>0</v>
      </c>
      <c r="AB28" s="103">
        <v>0</v>
      </c>
      <c r="AC28" s="103">
        <v>0</v>
      </c>
      <c r="AD28" s="103">
        <v>58966.22</v>
      </c>
      <c r="AE28" s="16">
        <f>'TransMon Data Dump'!U26</f>
        <v>58966.217723946895</v>
      </c>
      <c r="AF28" s="104">
        <v>0</v>
      </c>
      <c r="AG28" s="104">
        <v>0</v>
      </c>
      <c r="AH28" s="104">
        <v>0</v>
      </c>
      <c r="AI28" s="16"/>
      <c r="AJ28" s="67">
        <v>0</v>
      </c>
      <c r="AK28" s="67">
        <v>0</v>
      </c>
      <c r="AL28" s="67">
        <v>0</v>
      </c>
      <c r="AM28" s="67">
        <v>0</v>
      </c>
      <c r="AN28" s="67">
        <v>0</v>
      </c>
      <c r="AO28" s="67">
        <v>0</v>
      </c>
      <c r="AP28" s="67">
        <v>0</v>
      </c>
      <c r="AQ28" s="67">
        <v>0</v>
      </c>
    </row>
    <row r="29" spans="3:43" x14ac:dyDescent="0.25">
      <c r="C29" s="68" t="s">
        <v>189</v>
      </c>
      <c r="D29" s="67">
        <v>171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0</v>
      </c>
      <c r="M29" s="102">
        <v>0</v>
      </c>
      <c r="N29" s="102">
        <v>0</v>
      </c>
      <c r="O29" s="102">
        <v>0</v>
      </c>
      <c r="P29" s="102">
        <v>0</v>
      </c>
      <c r="Q29" s="102">
        <v>0</v>
      </c>
      <c r="R29" s="102">
        <v>0</v>
      </c>
      <c r="S29" s="102">
        <v>0</v>
      </c>
      <c r="T29" s="102">
        <v>0</v>
      </c>
      <c r="U29" s="102">
        <v>0</v>
      </c>
      <c r="V29" s="102">
        <v>0</v>
      </c>
      <c r="W29" s="102">
        <v>0</v>
      </c>
      <c r="X29" s="16"/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>
        <v>-56760.69</v>
      </c>
      <c r="AE29" s="16">
        <f>'TransMon Data Dump'!U27</f>
        <v>-56760.692330079837</v>
      </c>
      <c r="AF29" s="104">
        <v>0</v>
      </c>
      <c r="AG29" s="104">
        <v>0</v>
      </c>
      <c r="AH29" s="104">
        <v>0</v>
      </c>
      <c r="AI29" s="16"/>
      <c r="AJ29" s="67">
        <v>0</v>
      </c>
      <c r="AK29" s="67">
        <v>0</v>
      </c>
      <c r="AL29" s="67">
        <v>0</v>
      </c>
      <c r="AM29" s="67">
        <v>0</v>
      </c>
      <c r="AN29" s="67">
        <v>0</v>
      </c>
      <c r="AO29" s="67">
        <v>0</v>
      </c>
      <c r="AP29" s="67">
        <v>0</v>
      </c>
      <c r="AQ29" s="67">
        <v>0</v>
      </c>
    </row>
    <row r="30" spans="3:43" x14ac:dyDescent="0.25">
      <c r="C30" s="68" t="s">
        <v>189</v>
      </c>
      <c r="D30" s="67">
        <v>173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0</v>
      </c>
      <c r="M30" s="102">
        <v>0</v>
      </c>
      <c r="N30" s="102">
        <v>0</v>
      </c>
      <c r="O30" s="102">
        <v>0</v>
      </c>
      <c r="P30" s="102">
        <v>0</v>
      </c>
      <c r="Q30" s="102">
        <v>0</v>
      </c>
      <c r="R30" s="102">
        <v>0</v>
      </c>
      <c r="S30" s="102">
        <v>0</v>
      </c>
      <c r="T30" s="102">
        <v>0</v>
      </c>
      <c r="U30" s="102">
        <v>0</v>
      </c>
      <c r="V30" s="102">
        <v>0</v>
      </c>
      <c r="W30" s="102">
        <v>0</v>
      </c>
      <c r="X30" s="16"/>
      <c r="Y30" s="103">
        <v>0</v>
      </c>
      <c r="Z30" s="103">
        <v>0</v>
      </c>
      <c r="AA30" s="103">
        <v>0</v>
      </c>
      <c r="AB30" s="103">
        <v>0</v>
      </c>
      <c r="AC30" s="103">
        <v>0</v>
      </c>
      <c r="AD30" s="103">
        <v>7103.29</v>
      </c>
      <c r="AE30" s="16">
        <f>'TransMon Data Dump'!U28</f>
        <v>7103.2880871619436</v>
      </c>
      <c r="AF30" s="104">
        <v>0</v>
      </c>
      <c r="AG30" s="104">
        <v>0</v>
      </c>
      <c r="AH30" s="104">
        <v>0</v>
      </c>
      <c r="AI30" s="16"/>
      <c r="AJ30" s="67">
        <v>0</v>
      </c>
      <c r="AK30" s="67">
        <v>0</v>
      </c>
      <c r="AL30" s="67">
        <v>0</v>
      </c>
      <c r="AM30" s="67">
        <v>0</v>
      </c>
      <c r="AN30" s="67">
        <v>0</v>
      </c>
      <c r="AO30" s="67">
        <v>0</v>
      </c>
      <c r="AP30" s="67">
        <v>0</v>
      </c>
      <c r="AQ30" s="67">
        <v>0</v>
      </c>
    </row>
    <row r="31" spans="3:43" x14ac:dyDescent="0.25">
      <c r="C31" s="68" t="s">
        <v>189</v>
      </c>
      <c r="D31" s="67">
        <v>175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0</v>
      </c>
      <c r="M31" s="102">
        <v>0</v>
      </c>
      <c r="N31" s="102">
        <v>0</v>
      </c>
      <c r="O31" s="102">
        <v>0</v>
      </c>
      <c r="P31" s="102">
        <v>0</v>
      </c>
      <c r="Q31" s="102">
        <v>0</v>
      </c>
      <c r="R31" s="102">
        <v>0</v>
      </c>
      <c r="S31" s="102">
        <v>0</v>
      </c>
      <c r="T31" s="102">
        <v>0</v>
      </c>
      <c r="U31" s="102">
        <v>0</v>
      </c>
      <c r="V31" s="102">
        <v>0</v>
      </c>
      <c r="W31" s="102">
        <v>0</v>
      </c>
      <c r="X31" s="16"/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>
        <v>0</v>
      </c>
      <c r="AE31" s="16"/>
      <c r="AF31" s="104">
        <v>0</v>
      </c>
      <c r="AG31" s="104">
        <v>0</v>
      </c>
      <c r="AH31" s="104">
        <v>58928.97</v>
      </c>
      <c r="AI31" s="16">
        <f>'TransMon Data Dump'!U29</f>
        <v>58928.966958563942</v>
      </c>
      <c r="AJ31" s="67">
        <v>0</v>
      </c>
      <c r="AK31" s="67">
        <v>0</v>
      </c>
      <c r="AL31" s="67">
        <v>0</v>
      </c>
      <c r="AM31" s="67">
        <v>0</v>
      </c>
      <c r="AN31" s="67">
        <v>0</v>
      </c>
      <c r="AO31" s="67">
        <v>0</v>
      </c>
      <c r="AP31" s="67">
        <v>0</v>
      </c>
      <c r="AQ31" s="67">
        <v>0</v>
      </c>
    </row>
    <row r="32" spans="3:43" x14ac:dyDescent="0.25">
      <c r="C32" s="68" t="s">
        <v>189</v>
      </c>
      <c r="D32" s="67">
        <v>177</v>
      </c>
      <c r="E32" s="102">
        <v>0</v>
      </c>
      <c r="F32" s="102">
        <v>0</v>
      </c>
      <c r="G32" s="102">
        <v>0</v>
      </c>
      <c r="H32" s="102">
        <v>0</v>
      </c>
      <c r="I32" s="102">
        <v>0</v>
      </c>
      <c r="J32" s="102">
        <v>0</v>
      </c>
      <c r="K32" s="102">
        <v>0</v>
      </c>
      <c r="L32" s="102">
        <v>0</v>
      </c>
      <c r="M32" s="102">
        <v>0</v>
      </c>
      <c r="N32" s="102">
        <v>0</v>
      </c>
      <c r="O32" s="102">
        <v>0</v>
      </c>
      <c r="P32" s="102">
        <v>0</v>
      </c>
      <c r="Q32" s="102">
        <v>0</v>
      </c>
      <c r="R32" s="102">
        <v>0</v>
      </c>
      <c r="S32" s="102">
        <v>0</v>
      </c>
      <c r="T32" s="102">
        <v>0</v>
      </c>
      <c r="U32" s="102">
        <v>0</v>
      </c>
      <c r="V32" s="102">
        <v>0</v>
      </c>
      <c r="W32" s="102">
        <v>0</v>
      </c>
      <c r="X32" s="16"/>
      <c r="Y32" s="103">
        <v>0</v>
      </c>
      <c r="Z32" s="103">
        <v>0</v>
      </c>
      <c r="AA32" s="103">
        <v>0</v>
      </c>
      <c r="AB32" s="103">
        <v>0</v>
      </c>
      <c r="AC32" s="103">
        <v>0</v>
      </c>
      <c r="AD32" s="103">
        <v>0</v>
      </c>
      <c r="AE32" s="16"/>
      <c r="AF32" s="104">
        <v>0</v>
      </c>
      <c r="AG32" s="104">
        <v>0</v>
      </c>
      <c r="AH32" s="104">
        <v>-56727.73</v>
      </c>
      <c r="AI32" s="16">
        <f>'TransMon Data Dump'!U30</f>
        <v>-56727.726695174279</v>
      </c>
      <c r="AJ32" s="67">
        <v>0</v>
      </c>
      <c r="AK32" s="67">
        <v>0</v>
      </c>
      <c r="AL32" s="67">
        <v>0</v>
      </c>
      <c r="AM32" s="67">
        <v>0</v>
      </c>
      <c r="AN32" s="67">
        <v>0</v>
      </c>
      <c r="AO32" s="67">
        <v>0</v>
      </c>
      <c r="AP32" s="67">
        <v>0</v>
      </c>
      <c r="AQ32" s="67">
        <v>0</v>
      </c>
    </row>
    <row r="33" spans="3:43" x14ac:dyDescent="0.25">
      <c r="C33" s="68" t="s">
        <v>189</v>
      </c>
      <c r="D33" s="67">
        <v>179</v>
      </c>
      <c r="E33" s="102">
        <v>0</v>
      </c>
      <c r="F33" s="102">
        <v>0</v>
      </c>
      <c r="G33" s="102">
        <v>0</v>
      </c>
      <c r="H33" s="102">
        <v>0</v>
      </c>
      <c r="I33" s="102">
        <v>0</v>
      </c>
      <c r="J33" s="102">
        <v>0</v>
      </c>
      <c r="K33" s="102">
        <v>0</v>
      </c>
      <c r="L33" s="102">
        <v>0</v>
      </c>
      <c r="M33" s="102">
        <v>0</v>
      </c>
      <c r="N33" s="102">
        <v>0</v>
      </c>
      <c r="O33" s="102">
        <v>0</v>
      </c>
      <c r="P33" s="102">
        <v>0</v>
      </c>
      <c r="Q33" s="102">
        <v>0</v>
      </c>
      <c r="R33" s="102">
        <v>0</v>
      </c>
      <c r="S33" s="102">
        <v>0</v>
      </c>
      <c r="T33" s="102">
        <v>0</v>
      </c>
      <c r="U33" s="102">
        <v>0</v>
      </c>
      <c r="V33" s="102">
        <v>0</v>
      </c>
      <c r="W33" s="102">
        <v>0</v>
      </c>
      <c r="X33" s="16"/>
      <c r="Y33" s="103">
        <v>0</v>
      </c>
      <c r="Z33" s="103">
        <v>0</v>
      </c>
      <c r="AA33" s="103">
        <v>0</v>
      </c>
      <c r="AB33" s="103">
        <v>0</v>
      </c>
      <c r="AC33" s="103">
        <v>0</v>
      </c>
      <c r="AD33" s="103">
        <v>0</v>
      </c>
      <c r="AE33" s="16"/>
      <c r="AF33" s="104">
        <v>0</v>
      </c>
      <c r="AG33" s="104">
        <v>0</v>
      </c>
      <c r="AH33" s="104">
        <v>7166.8</v>
      </c>
      <c r="AI33" s="16">
        <f>'TransMon Data Dump'!U31</f>
        <v>7166.8021649549009</v>
      </c>
      <c r="AJ33" s="67">
        <v>0</v>
      </c>
      <c r="AK33" s="67">
        <v>0</v>
      </c>
      <c r="AL33" s="67">
        <v>0</v>
      </c>
      <c r="AM33" s="67">
        <v>0</v>
      </c>
      <c r="AN33" s="67">
        <v>0</v>
      </c>
      <c r="AO33" s="67">
        <v>0</v>
      </c>
      <c r="AP33" s="67">
        <v>0</v>
      </c>
      <c r="AQ33" s="67">
        <v>0</v>
      </c>
    </row>
    <row r="34" spans="3:43" x14ac:dyDescent="0.25">
      <c r="C34" s="68" t="s">
        <v>129</v>
      </c>
      <c r="D34" s="67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6"/>
      <c r="Y34" s="103"/>
      <c r="Z34" s="103"/>
      <c r="AA34" s="103"/>
      <c r="AB34" s="103"/>
      <c r="AC34" s="103"/>
      <c r="AD34" s="103"/>
      <c r="AE34" s="16"/>
      <c r="AF34" s="104"/>
      <c r="AG34" s="104"/>
      <c r="AH34" s="104"/>
      <c r="AI34" s="16"/>
      <c r="AJ34" s="67"/>
      <c r="AK34" s="67"/>
      <c r="AL34" s="67"/>
      <c r="AM34" s="67"/>
      <c r="AN34" s="67"/>
      <c r="AO34" s="67"/>
      <c r="AP34" s="67"/>
      <c r="AQ34" s="67"/>
    </row>
    <row r="35" spans="3:43" x14ac:dyDescent="0.25">
      <c r="C35" s="68" t="s">
        <v>249</v>
      </c>
      <c r="D35" s="67"/>
      <c r="E35" s="102">
        <v>0</v>
      </c>
      <c r="F35" s="102">
        <v>0</v>
      </c>
      <c r="G35" s="102">
        <v>0</v>
      </c>
      <c r="H35" s="102">
        <v>0</v>
      </c>
      <c r="I35" s="102">
        <v>0</v>
      </c>
      <c r="J35" s="102">
        <v>0</v>
      </c>
      <c r="K35" s="102">
        <v>0</v>
      </c>
      <c r="L35" s="102">
        <v>0</v>
      </c>
      <c r="M35" s="102">
        <v>0</v>
      </c>
      <c r="N35" s="102">
        <v>0</v>
      </c>
      <c r="O35" s="102">
        <v>0</v>
      </c>
      <c r="P35" s="102">
        <v>0</v>
      </c>
      <c r="Q35" s="102">
        <v>0</v>
      </c>
      <c r="R35" s="102">
        <v>0</v>
      </c>
      <c r="S35" s="102">
        <v>0</v>
      </c>
      <c r="T35" s="102">
        <v>0</v>
      </c>
      <c r="U35" s="102">
        <v>0</v>
      </c>
      <c r="V35" s="102">
        <v>0</v>
      </c>
      <c r="W35" s="102">
        <v>500746.93</v>
      </c>
      <c r="X35" s="16"/>
      <c r="Y35" s="103">
        <v>0</v>
      </c>
      <c r="Z35" s="103">
        <v>0</v>
      </c>
      <c r="AA35" s="103">
        <v>0</v>
      </c>
      <c r="AB35" s="103">
        <v>0</v>
      </c>
      <c r="AC35" s="103">
        <v>0</v>
      </c>
      <c r="AD35" s="103">
        <v>408383.48</v>
      </c>
      <c r="AE35" s="16"/>
      <c r="AF35" s="104">
        <v>0</v>
      </c>
      <c r="AG35" s="104">
        <v>0</v>
      </c>
      <c r="AH35" s="104">
        <v>275606.48</v>
      </c>
      <c r="AI35" s="16"/>
      <c r="AJ35" s="67">
        <v>0</v>
      </c>
      <c r="AK35" s="67">
        <v>0</v>
      </c>
      <c r="AL35" s="67">
        <v>0</v>
      </c>
      <c r="AM35" s="67">
        <v>0</v>
      </c>
      <c r="AN35" s="67">
        <v>0</v>
      </c>
      <c r="AO35" s="67">
        <v>0</v>
      </c>
      <c r="AP35" s="67">
        <v>0</v>
      </c>
      <c r="AQ35" s="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O42"/>
  <sheetViews>
    <sheetView workbookViewId="0">
      <selection activeCell="L26" sqref="L26"/>
    </sheetView>
  </sheetViews>
  <sheetFormatPr defaultRowHeight="15" x14ac:dyDescent="0.25"/>
  <sheetData>
    <row r="4" spans="2:41" x14ac:dyDescent="0.25">
      <c r="B4" s="72" t="s">
        <v>264</v>
      </c>
      <c r="C4" s="72" t="s">
        <v>194</v>
      </c>
      <c r="D4" s="72" t="s">
        <v>0</v>
      </c>
      <c r="E4" s="72" t="s">
        <v>265</v>
      </c>
      <c r="F4" s="72" t="s">
        <v>266</v>
      </c>
      <c r="G4" s="72" t="s">
        <v>267</v>
      </c>
      <c r="H4" s="72" t="s">
        <v>268</v>
      </c>
      <c r="I4" s="72" t="s">
        <v>269</v>
      </c>
      <c r="J4" s="72" t="s">
        <v>270</v>
      </c>
      <c r="K4" s="72" t="s">
        <v>271</v>
      </c>
      <c r="L4" s="72" t="s">
        <v>272</v>
      </c>
      <c r="M4" s="72" t="s">
        <v>273</v>
      </c>
      <c r="N4" s="72" t="s">
        <v>274</v>
      </c>
      <c r="O4" s="72" t="s">
        <v>275</v>
      </c>
      <c r="P4" s="72" t="s">
        <v>276</v>
      </c>
      <c r="Q4" s="72" t="s">
        <v>277</v>
      </c>
      <c r="R4" s="72" t="s">
        <v>278</v>
      </c>
      <c r="S4" s="72" t="s">
        <v>279</v>
      </c>
      <c r="T4" s="72" t="s">
        <v>280</v>
      </c>
      <c r="U4" s="72" t="s">
        <v>281</v>
      </c>
      <c r="V4" s="72" t="s">
        <v>282</v>
      </c>
      <c r="W4" s="72" t="s">
        <v>283</v>
      </c>
      <c r="X4" s="72" t="s">
        <v>284</v>
      </c>
      <c r="Y4" s="72" t="s">
        <v>285</v>
      </c>
      <c r="Z4" s="72" t="s">
        <v>286</v>
      </c>
      <c r="AA4" s="72" t="s">
        <v>287</v>
      </c>
      <c r="AB4" s="72" t="s">
        <v>288</v>
      </c>
      <c r="AC4" s="72" t="s">
        <v>289</v>
      </c>
      <c r="AD4" s="72" t="s">
        <v>290</v>
      </c>
      <c r="AE4" s="72" t="s">
        <v>291</v>
      </c>
      <c r="AF4" s="72" t="s">
        <v>292</v>
      </c>
      <c r="AG4" s="72" t="s">
        <v>293</v>
      </c>
      <c r="AH4" s="72" t="s">
        <v>294</v>
      </c>
      <c r="AI4" s="72" t="s">
        <v>295</v>
      </c>
      <c r="AJ4" s="72" t="s">
        <v>296</v>
      </c>
      <c r="AK4" s="72" t="s">
        <v>297</v>
      </c>
      <c r="AL4" s="72" t="s">
        <v>298</v>
      </c>
      <c r="AM4" s="72" t="s">
        <v>299</v>
      </c>
      <c r="AN4" s="72" t="s">
        <v>300</v>
      </c>
      <c r="AO4" s="72" t="s">
        <v>264</v>
      </c>
    </row>
    <row r="5" spans="2:41" x14ac:dyDescent="0.25">
      <c r="B5" s="70"/>
      <c r="C5" s="71" t="s">
        <v>301</v>
      </c>
      <c r="D5" s="70"/>
      <c r="E5" s="70">
        <v>0</v>
      </c>
      <c r="F5" s="70">
        <v>0</v>
      </c>
      <c r="G5" s="70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  <c r="P5" s="70">
        <v>0</v>
      </c>
      <c r="Q5" s="70">
        <v>0</v>
      </c>
      <c r="R5" s="70">
        <v>0</v>
      </c>
      <c r="S5" s="70">
        <v>0</v>
      </c>
      <c r="T5" s="70">
        <v>0</v>
      </c>
      <c r="U5" s="70">
        <v>0</v>
      </c>
      <c r="V5" s="70">
        <v>0</v>
      </c>
      <c r="W5" s="70">
        <v>336169.52</v>
      </c>
      <c r="X5" s="70">
        <v>0</v>
      </c>
      <c r="Y5" s="70">
        <v>0</v>
      </c>
      <c r="Z5" s="70">
        <v>0</v>
      </c>
      <c r="AA5" s="70">
        <v>0</v>
      </c>
      <c r="AB5" s="70">
        <v>0</v>
      </c>
      <c r="AC5" s="70">
        <v>300064.26</v>
      </c>
      <c r="AD5" s="70">
        <v>0</v>
      </c>
      <c r="AE5" s="70">
        <v>0</v>
      </c>
      <c r="AF5" s="70">
        <v>170800</v>
      </c>
      <c r="AG5" s="70">
        <v>0</v>
      </c>
      <c r="AH5" s="70">
        <v>0</v>
      </c>
      <c r="AI5" s="70">
        <v>0</v>
      </c>
      <c r="AJ5" s="70">
        <v>0</v>
      </c>
      <c r="AK5" s="70">
        <v>0</v>
      </c>
      <c r="AL5" s="70">
        <v>0</v>
      </c>
      <c r="AM5" s="70">
        <v>0</v>
      </c>
      <c r="AN5" s="70">
        <v>0</v>
      </c>
      <c r="AO5" s="70"/>
    </row>
    <row r="6" spans="2:41" x14ac:dyDescent="0.25">
      <c r="B6" s="70"/>
      <c r="C6" s="71" t="s">
        <v>302</v>
      </c>
      <c r="D6" s="70"/>
      <c r="E6" s="70">
        <v>0</v>
      </c>
      <c r="F6" s="70">
        <v>0</v>
      </c>
      <c r="G6" s="70">
        <v>0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  <c r="P6" s="70">
        <v>0</v>
      </c>
      <c r="Q6" s="70">
        <v>0</v>
      </c>
      <c r="R6" s="70">
        <v>0</v>
      </c>
      <c r="S6" s="70">
        <v>0</v>
      </c>
      <c r="T6" s="70">
        <v>0</v>
      </c>
      <c r="U6" s="70">
        <v>0</v>
      </c>
      <c r="V6" s="70">
        <v>0</v>
      </c>
      <c r="W6" s="70">
        <v>336169.52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0">
        <v>300064.26</v>
      </c>
      <c r="AD6" s="70">
        <v>0</v>
      </c>
      <c r="AE6" s="70">
        <v>0</v>
      </c>
      <c r="AF6" s="70">
        <v>170800</v>
      </c>
      <c r="AG6" s="70">
        <v>0</v>
      </c>
      <c r="AH6" s="70">
        <v>0</v>
      </c>
      <c r="AI6" s="70">
        <v>0</v>
      </c>
      <c r="AJ6" s="70">
        <v>0</v>
      </c>
      <c r="AK6" s="70">
        <v>0</v>
      </c>
      <c r="AL6" s="70">
        <v>0</v>
      </c>
      <c r="AM6" s="70">
        <v>0</v>
      </c>
      <c r="AN6" s="70">
        <v>0</v>
      </c>
      <c r="AO6" s="70"/>
    </row>
    <row r="7" spans="2:41" x14ac:dyDescent="0.25">
      <c r="B7" s="70"/>
      <c r="C7" s="71" t="s">
        <v>303</v>
      </c>
      <c r="D7" s="70"/>
      <c r="E7" s="70">
        <v>0</v>
      </c>
      <c r="F7" s="70">
        <v>0</v>
      </c>
      <c r="G7" s="70">
        <v>0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  <c r="P7" s="70">
        <v>0</v>
      </c>
      <c r="Q7" s="70">
        <v>0</v>
      </c>
      <c r="R7" s="70">
        <v>0</v>
      </c>
      <c r="S7" s="70">
        <v>0</v>
      </c>
      <c r="T7" s="70">
        <v>0</v>
      </c>
      <c r="U7" s="70">
        <v>0</v>
      </c>
      <c r="V7" s="70">
        <v>0</v>
      </c>
      <c r="W7" s="70">
        <v>336169.52</v>
      </c>
      <c r="X7" s="70">
        <v>0</v>
      </c>
      <c r="Y7" s="70">
        <v>0</v>
      </c>
      <c r="Z7" s="70">
        <v>0</v>
      </c>
      <c r="AA7" s="70">
        <v>0</v>
      </c>
      <c r="AB7" s="70">
        <v>0</v>
      </c>
      <c r="AC7" s="70">
        <v>300064.26</v>
      </c>
      <c r="AD7" s="70">
        <v>0</v>
      </c>
      <c r="AE7" s="70">
        <v>0</v>
      </c>
      <c r="AF7" s="70">
        <v>170800</v>
      </c>
      <c r="AG7" s="70">
        <v>0</v>
      </c>
      <c r="AH7" s="70">
        <v>0</v>
      </c>
      <c r="AI7" s="70">
        <v>0</v>
      </c>
      <c r="AJ7" s="70">
        <v>0</v>
      </c>
      <c r="AK7" s="70">
        <v>0</v>
      </c>
      <c r="AL7" s="70">
        <v>0</v>
      </c>
      <c r="AM7" s="70">
        <v>0</v>
      </c>
      <c r="AN7" s="70">
        <v>0</v>
      </c>
      <c r="AO7" s="70"/>
    </row>
    <row r="8" spans="2:41" x14ac:dyDescent="0.25">
      <c r="B8" s="70"/>
      <c r="C8" s="71" t="s">
        <v>304</v>
      </c>
      <c r="D8" s="70">
        <v>145</v>
      </c>
      <c r="E8" s="70">
        <v>0</v>
      </c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  <c r="R8" s="70">
        <v>0</v>
      </c>
      <c r="S8" s="70">
        <v>0</v>
      </c>
      <c r="T8" s="70">
        <v>0</v>
      </c>
      <c r="U8" s="70">
        <v>0</v>
      </c>
      <c r="V8" s="70">
        <v>0</v>
      </c>
      <c r="W8" s="70">
        <v>-177569.52</v>
      </c>
      <c r="X8" s="70">
        <v>0</v>
      </c>
      <c r="Y8" s="70">
        <v>0</v>
      </c>
      <c r="Z8" s="70">
        <v>0</v>
      </c>
      <c r="AA8" s="70">
        <v>0</v>
      </c>
      <c r="AB8" s="70">
        <v>0</v>
      </c>
      <c r="AC8" s="70">
        <v>0</v>
      </c>
      <c r="AD8" s="70">
        <v>0</v>
      </c>
      <c r="AE8" s="70">
        <v>0</v>
      </c>
      <c r="AF8" s="70">
        <v>0</v>
      </c>
      <c r="AG8" s="70">
        <v>0</v>
      </c>
      <c r="AH8" s="70">
        <v>0</v>
      </c>
      <c r="AI8" s="70">
        <v>0</v>
      </c>
      <c r="AJ8" s="70">
        <v>0</v>
      </c>
      <c r="AK8" s="70">
        <v>0</v>
      </c>
      <c r="AL8" s="70">
        <v>0</v>
      </c>
      <c r="AM8" s="70">
        <v>0</v>
      </c>
      <c r="AN8" s="70">
        <v>0</v>
      </c>
      <c r="AO8" s="70"/>
    </row>
    <row r="9" spans="2:41" x14ac:dyDescent="0.25">
      <c r="B9" s="70"/>
      <c r="C9" s="71" t="s">
        <v>304</v>
      </c>
      <c r="D9" s="70">
        <v>147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  <c r="R9" s="70">
        <v>0</v>
      </c>
      <c r="S9" s="70">
        <v>0</v>
      </c>
      <c r="T9" s="70">
        <v>0</v>
      </c>
      <c r="U9" s="70">
        <v>0</v>
      </c>
      <c r="V9" s="70">
        <v>0</v>
      </c>
      <c r="W9" s="70">
        <v>287369.52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0">
        <v>0</v>
      </c>
      <c r="AD9" s="70">
        <v>0</v>
      </c>
      <c r="AE9" s="70">
        <v>0</v>
      </c>
      <c r="AF9" s="70">
        <v>0</v>
      </c>
      <c r="AG9" s="70">
        <v>0</v>
      </c>
      <c r="AH9" s="70">
        <v>0</v>
      </c>
      <c r="AI9" s="70">
        <v>0</v>
      </c>
      <c r="AJ9" s="70">
        <v>0</v>
      </c>
      <c r="AK9" s="70">
        <v>0</v>
      </c>
      <c r="AL9" s="70">
        <v>0</v>
      </c>
      <c r="AM9" s="70">
        <v>0</v>
      </c>
      <c r="AN9" s="70">
        <v>0</v>
      </c>
      <c r="AO9" s="70"/>
    </row>
    <row r="10" spans="2:41" x14ac:dyDescent="0.25">
      <c r="B10" s="70"/>
      <c r="C10" s="71" t="s">
        <v>304</v>
      </c>
      <c r="D10" s="70">
        <v>149</v>
      </c>
      <c r="E10" s="70">
        <v>0</v>
      </c>
      <c r="F10" s="70">
        <v>0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  <c r="P10" s="70">
        <v>0</v>
      </c>
      <c r="Q10" s="70">
        <v>0</v>
      </c>
      <c r="R10" s="70">
        <v>0</v>
      </c>
      <c r="S10" s="70">
        <v>0</v>
      </c>
      <c r="T10" s="70">
        <v>0</v>
      </c>
      <c r="U10" s="70">
        <v>0</v>
      </c>
      <c r="V10" s="70">
        <v>0</v>
      </c>
      <c r="W10" s="70">
        <v>226369.52</v>
      </c>
      <c r="X10" s="70">
        <v>0</v>
      </c>
      <c r="Y10" s="70">
        <v>0</v>
      </c>
      <c r="Z10" s="70">
        <v>0</v>
      </c>
      <c r="AA10" s="70">
        <v>0</v>
      </c>
      <c r="AB10" s="70">
        <v>0</v>
      </c>
      <c r="AC10" s="70">
        <v>0</v>
      </c>
      <c r="AD10" s="70">
        <v>0</v>
      </c>
      <c r="AE10" s="70">
        <v>0</v>
      </c>
      <c r="AF10" s="70">
        <v>0</v>
      </c>
      <c r="AG10" s="70">
        <v>0</v>
      </c>
      <c r="AH10" s="70">
        <v>0</v>
      </c>
      <c r="AI10" s="70">
        <v>0</v>
      </c>
      <c r="AJ10" s="70">
        <v>0</v>
      </c>
      <c r="AK10" s="70">
        <v>0</v>
      </c>
      <c r="AL10" s="70">
        <v>0</v>
      </c>
      <c r="AM10" s="70">
        <v>0</v>
      </c>
      <c r="AN10" s="70">
        <v>0</v>
      </c>
      <c r="AO10" s="70"/>
    </row>
    <row r="11" spans="2:41" x14ac:dyDescent="0.25">
      <c r="B11" s="70"/>
      <c r="C11" s="71" t="s">
        <v>304</v>
      </c>
      <c r="D11" s="70">
        <v>151</v>
      </c>
      <c r="E11" s="70">
        <v>0</v>
      </c>
      <c r="F11" s="70">
        <v>0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  <c r="P11" s="70">
        <v>0</v>
      </c>
      <c r="Q11" s="70">
        <v>0</v>
      </c>
      <c r="R11" s="70">
        <v>0</v>
      </c>
      <c r="S11" s="70">
        <v>0</v>
      </c>
      <c r="T11" s="70">
        <v>0</v>
      </c>
      <c r="U11" s="70">
        <v>0</v>
      </c>
      <c r="V11" s="70">
        <v>0</v>
      </c>
      <c r="W11" s="70">
        <v>0</v>
      </c>
      <c r="X11" s="70">
        <v>0</v>
      </c>
      <c r="Y11" s="70">
        <v>0</v>
      </c>
      <c r="Z11" s="70">
        <v>0</v>
      </c>
      <c r="AA11" s="70">
        <v>0</v>
      </c>
      <c r="AB11" s="70">
        <v>0</v>
      </c>
      <c r="AC11" s="70">
        <v>-141464.26</v>
      </c>
      <c r="AD11" s="70">
        <v>0</v>
      </c>
      <c r="AE11" s="70">
        <v>0</v>
      </c>
      <c r="AF11" s="70">
        <v>0</v>
      </c>
      <c r="AG11" s="70">
        <v>0</v>
      </c>
      <c r="AH11" s="70">
        <v>0</v>
      </c>
      <c r="AI11" s="70">
        <v>0</v>
      </c>
      <c r="AJ11" s="70">
        <v>0</v>
      </c>
      <c r="AK11" s="70">
        <v>0</v>
      </c>
      <c r="AL11" s="70">
        <v>0</v>
      </c>
      <c r="AM11" s="70">
        <v>0</v>
      </c>
      <c r="AN11" s="70">
        <v>0</v>
      </c>
      <c r="AO11" s="70"/>
    </row>
    <row r="12" spans="2:41" x14ac:dyDescent="0.25">
      <c r="B12" s="70"/>
      <c r="C12" s="71" t="s">
        <v>304</v>
      </c>
      <c r="D12" s="70">
        <v>153</v>
      </c>
      <c r="E12" s="70">
        <v>0</v>
      </c>
      <c r="F12" s="70">
        <v>0</v>
      </c>
      <c r="G12" s="70">
        <v>0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  <c r="P12" s="70">
        <v>0</v>
      </c>
      <c r="Q12" s="70">
        <v>0</v>
      </c>
      <c r="R12" s="70">
        <v>0</v>
      </c>
      <c r="S12" s="70">
        <v>0</v>
      </c>
      <c r="T12" s="70">
        <v>0</v>
      </c>
      <c r="U12" s="70">
        <v>0</v>
      </c>
      <c r="V12" s="70">
        <v>0</v>
      </c>
      <c r="W12" s="70">
        <v>0</v>
      </c>
      <c r="X12" s="70">
        <v>0</v>
      </c>
      <c r="Y12" s="70">
        <v>0</v>
      </c>
      <c r="Z12" s="70">
        <v>0</v>
      </c>
      <c r="AA12" s="70">
        <v>0</v>
      </c>
      <c r="AB12" s="70">
        <v>0</v>
      </c>
      <c r="AC12" s="70">
        <v>251264.26</v>
      </c>
      <c r="AD12" s="70">
        <v>0</v>
      </c>
      <c r="AE12" s="70">
        <v>0</v>
      </c>
      <c r="AF12" s="70">
        <v>0</v>
      </c>
      <c r="AG12" s="70">
        <v>0</v>
      </c>
      <c r="AH12" s="70">
        <v>0</v>
      </c>
      <c r="AI12" s="70">
        <v>0</v>
      </c>
      <c r="AJ12" s="70">
        <v>0</v>
      </c>
      <c r="AK12" s="70">
        <v>0</v>
      </c>
      <c r="AL12" s="70">
        <v>0</v>
      </c>
      <c r="AM12" s="70">
        <v>0</v>
      </c>
      <c r="AN12" s="70">
        <v>0</v>
      </c>
      <c r="AO12" s="70"/>
    </row>
    <row r="13" spans="2:41" x14ac:dyDescent="0.25">
      <c r="B13" s="70"/>
      <c r="C13" s="71" t="s">
        <v>304</v>
      </c>
      <c r="D13" s="70">
        <v>155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  <c r="R13" s="70">
        <v>0</v>
      </c>
      <c r="S13" s="70">
        <v>0</v>
      </c>
      <c r="T13" s="70">
        <v>0</v>
      </c>
      <c r="U13" s="70">
        <v>0</v>
      </c>
      <c r="V13" s="70">
        <v>0</v>
      </c>
      <c r="W13" s="70">
        <v>0</v>
      </c>
      <c r="X13" s="70">
        <v>0</v>
      </c>
      <c r="Y13" s="70">
        <v>0</v>
      </c>
      <c r="Z13" s="70">
        <v>0</v>
      </c>
      <c r="AA13" s="70">
        <v>0</v>
      </c>
      <c r="AB13" s="70">
        <v>0</v>
      </c>
      <c r="AC13" s="70">
        <v>190264.26</v>
      </c>
      <c r="AD13" s="70">
        <v>0</v>
      </c>
      <c r="AE13" s="70">
        <v>0</v>
      </c>
      <c r="AF13" s="70">
        <v>0</v>
      </c>
      <c r="AG13" s="70">
        <v>0</v>
      </c>
      <c r="AH13" s="70">
        <v>0</v>
      </c>
      <c r="AI13" s="70">
        <v>0</v>
      </c>
      <c r="AJ13" s="70">
        <v>0</v>
      </c>
      <c r="AK13" s="70">
        <v>0</v>
      </c>
      <c r="AL13" s="70">
        <v>0</v>
      </c>
      <c r="AM13" s="70">
        <v>0</v>
      </c>
      <c r="AN13" s="70">
        <v>0</v>
      </c>
      <c r="AO13" s="70"/>
    </row>
    <row r="14" spans="2:41" x14ac:dyDescent="0.25">
      <c r="B14" s="70"/>
      <c r="C14" s="71" t="s">
        <v>304</v>
      </c>
      <c r="D14" s="70">
        <v>157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70">
        <v>0</v>
      </c>
      <c r="O14" s="70">
        <v>0</v>
      </c>
      <c r="P14" s="70">
        <v>0</v>
      </c>
      <c r="Q14" s="70">
        <v>0</v>
      </c>
      <c r="R14" s="70">
        <v>0</v>
      </c>
      <c r="S14" s="70">
        <v>0</v>
      </c>
      <c r="T14" s="70">
        <v>0</v>
      </c>
      <c r="U14" s="70">
        <v>0</v>
      </c>
      <c r="V14" s="70">
        <v>0</v>
      </c>
      <c r="W14" s="70">
        <v>0</v>
      </c>
      <c r="X14" s="70">
        <v>0</v>
      </c>
      <c r="Y14" s="70">
        <v>0</v>
      </c>
      <c r="Z14" s="70">
        <v>0</v>
      </c>
      <c r="AA14" s="70">
        <v>0</v>
      </c>
      <c r="AB14" s="70">
        <v>0</v>
      </c>
      <c r="AC14" s="70">
        <v>0</v>
      </c>
      <c r="AD14" s="70">
        <v>0</v>
      </c>
      <c r="AE14" s="70">
        <v>0</v>
      </c>
      <c r="AF14" s="70">
        <v>-138734.64000000001</v>
      </c>
      <c r="AG14" s="70">
        <v>0</v>
      </c>
      <c r="AH14" s="70">
        <v>0</v>
      </c>
      <c r="AI14" s="70">
        <v>0</v>
      </c>
      <c r="AJ14" s="70">
        <v>0</v>
      </c>
      <c r="AK14" s="70">
        <v>0</v>
      </c>
      <c r="AL14" s="70">
        <v>0</v>
      </c>
      <c r="AM14" s="70">
        <v>0</v>
      </c>
      <c r="AN14" s="70">
        <v>0</v>
      </c>
      <c r="AO14" s="70"/>
    </row>
    <row r="15" spans="2:41" x14ac:dyDescent="0.25">
      <c r="B15" s="70"/>
      <c r="C15" s="71" t="s">
        <v>304</v>
      </c>
      <c r="D15" s="70">
        <v>159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0">
        <v>0</v>
      </c>
      <c r="T15" s="70">
        <v>0</v>
      </c>
      <c r="U15" s="70">
        <v>0</v>
      </c>
      <c r="V15" s="70">
        <v>0</v>
      </c>
      <c r="W15" s="70">
        <v>0</v>
      </c>
      <c r="X15" s="70">
        <v>0</v>
      </c>
      <c r="Y15" s="70">
        <v>0</v>
      </c>
      <c r="Z15" s="70">
        <v>0</v>
      </c>
      <c r="AA15" s="70">
        <v>0</v>
      </c>
      <c r="AB15" s="70">
        <v>0</v>
      </c>
      <c r="AC15" s="70">
        <v>0</v>
      </c>
      <c r="AD15" s="70">
        <v>0</v>
      </c>
      <c r="AE15" s="70">
        <v>0</v>
      </c>
      <c r="AF15" s="70">
        <v>497069.28</v>
      </c>
      <c r="AG15" s="70">
        <v>0</v>
      </c>
      <c r="AH15" s="70">
        <v>0</v>
      </c>
      <c r="AI15" s="70">
        <v>0</v>
      </c>
      <c r="AJ15" s="70">
        <v>0</v>
      </c>
      <c r="AK15" s="70">
        <v>0</v>
      </c>
      <c r="AL15" s="70">
        <v>0</v>
      </c>
      <c r="AM15" s="70">
        <v>0</v>
      </c>
      <c r="AN15" s="70">
        <v>0</v>
      </c>
      <c r="AO15" s="70"/>
    </row>
    <row r="16" spans="2:41" x14ac:dyDescent="0.25">
      <c r="B16" s="70"/>
      <c r="C16" s="71" t="s">
        <v>304</v>
      </c>
      <c r="D16" s="70">
        <v>161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0</v>
      </c>
      <c r="P16" s="70">
        <v>0</v>
      </c>
      <c r="Q16" s="70">
        <v>0</v>
      </c>
      <c r="R16" s="70">
        <v>0</v>
      </c>
      <c r="S16" s="70">
        <v>0</v>
      </c>
      <c r="T16" s="70">
        <v>0</v>
      </c>
      <c r="U16" s="70">
        <v>0</v>
      </c>
      <c r="V16" s="70">
        <v>0</v>
      </c>
      <c r="W16" s="70">
        <v>0</v>
      </c>
      <c r="X16" s="70">
        <v>0</v>
      </c>
      <c r="Y16" s="70">
        <v>0</v>
      </c>
      <c r="Z16" s="70">
        <v>0</v>
      </c>
      <c r="AA16" s="70">
        <v>0</v>
      </c>
      <c r="AB16" s="70">
        <v>0</v>
      </c>
      <c r="AC16" s="70">
        <v>0</v>
      </c>
      <c r="AD16" s="70">
        <v>0</v>
      </c>
      <c r="AE16" s="70">
        <v>0</v>
      </c>
      <c r="AF16" s="70">
        <v>-187534.64</v>
      </c>
      <c r="AG16" s="70">
        <v>0</v>
      </c>
      <c r="AH16" s="70">
        <v>0</v>
      </c>
      <c r="AI16" s="70">
        <v>0</v>
      </c>
      <c r="AJ16" s="70">
        <v>0</v>
      </c>
      <c r="AK16" s="70">
        <v>0</v>
      </c>
      <c r="AL16" s="70">
        <v>0</v>
      </c>
      <c r="AM16" s="70">
        <v>0</v>
      </c>
      <c r="AN16" s="70">
        <v>0</v>
      </c>
      <c r="AO16" s="70"/>
    </row>
    <row r="17" spans="3:40" x14ac:dyDescent="0.25">
      <c r="C17" s="71" t="s">
        <v>305</v>
      </c>
      <c r="D17" s="70"/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0">
        <v>0</v>
      </c>
      <c r="S17" s="70">
        <v>0</v>
      </c>
      <c r="T17" s="70">
        <v>0</v>
      </c>
      <c r="U17" s="70">
        <v>0</v>
      </c>
      <c r="V17" s="70">
        <v>0</v>
      </c>
      <c r="W17" s="70">
        <v>124647.37</v>
      </c>
      <c r="X17" s="70">
        <v>0</v>
      </c>
      <c r="Y17" s="70">
        <v>0</v>
      </c>
      <c r="Z17" s="70">
        <v>0</v>
      </c>
      <c r="AA17" s="70">
        <v>0</v>
      </c>
      <c r="AB17" s="70">
        <v>0</v>
      </c>
      <c r="AC17" s="70">
        <v>84413.57</v>
      </c>
      <c r="AD17" s="70">
        <v>0</v>
      </c>
      <c r="AE17" s="70">
        <v>0</v>
      </c>
      <c r="AF17" s="70">
        <v>85116.04</v>
      </c>
      <c r="AG17" s="70">
        <v>0</v>
      </c>
      <c r="AH17" s="70">
        <v>0</v>
      </c>
      <c r="AI17" s="70">
        <v>0</v>
      </c>
      <c r="AJ17" s="70">
        <v>0</v>
      </c>
      <c r="AK17" s="70">
        <v>0</v>
      </c>
      <c r="AL17" s="70">
        <v>0</v>
      </c>
      <c r="AM17" s="70">
        <v>0</v>
      </c>
      <c r="AN17" s="70">
        <v>0</v>
      </c>
    </row>
    <row r="18" spans="3:40" x14ac:dyDescent="0.25">
      <c r="C18" s="71" t="s">
        <v>306</v>
      </c>
      <c r="D18" s="70"/>
      <c r="E18" s="70">
        <v>0</v>
      </c>
      <c r="F18" s="70">
        <v>0</v>
      </c>
      <c r="G18" s="70">
        <v>0</v>
      </c>
      <c r="H18" s="70">
        <v>0</v>
      </c>
      <c r="I18" s="70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0">
        <v>0</v>
      </c>
      <c r="Q18" s="70">
        <v>0</v>
      </c>
      <c r="R18" s="70">
        <v>0</v>
      </c>
      <c r="S18" s="70">
        <v>0</v>
      </c>
      <c r="T18" s="70">
        <v>0</v>
      </c>
      <c r="U18" s="70">
        <v>0</v>
      </c>
      <c r="V18" s="70">
        <v>0</v>
      </c>
      <c r="W18" s="70">
        <v>124647.37</v>
      </c>
      <c r="X18" s="70">
        <v>0</v>
      </c>
      <c r="Y18" s="70">
        <v>0</v>
      </c>
      <c r="Z18" s="70">
        <v>0</v>
      </c>
      <c r="AA18" s="70">
        <v>0</v>
      </c>
      <c r="AB18" s="70">
        <v>0</v>
      </c>
      <c r="AC18" s="70">
        <v>84413.57</v>
      </c>
      <c r="AD18" s="70">
        <v>0</v>
      </c>
      <c r="AE18" s="70">
        <v>0</v>
      </c>
      <c r="AF18" s="70">
        <v>85116.04</v>
      </c>
      <c r="AG18" s="70">
        <v>0</v>
      </c>
      <c r="AH18" s="70">
        <v>0</v>
      </c>
      <c r="AI18" s="70">
        <v>0</v>
      </c>
      <c r="AJ18" s="70">
        <v>0</v>
      </c>
      <c r="AK18" s="70">
        <v>0</v>
      </c>
      <c r="AL18" s="70">
        <v>0</v>
      </c>
      <c r="AM18" s="70">
        <v>0</v>
      </c>
      <c r="AN18" s="70">
        <v>0</v>
      </c>
    </row>
    <row r="19" spans="3:40" x14ac:dyDescent="0.25">
      <c r="C19" s="71" t="s">
        <v>307</v>
      </c>
      <c r="D19" s="70"/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0">
        <v>0</v>
      </c>
      <c r="T19" s="70">
        <v>0</v>
      </c>
      <c r="U19" s="70">
        <v>0</v>
      </c>
      <c r="V19" s="70">
        <v>0</v>
      </c>
      <c r="W19" s="70">
        <v>124647.37</v>
      </c>
      <c r="X19" s="70">
        <v>0</v>
      </c>
      <c r="Y19" s="70">
        <v>0</v>
      </c>
      <c r="Z19" s="70">
        <v>0</v>
      </c>
      <c r="AA19" s="70">
        <v>0</v>
      </c>
      <c r="AB19" s="70">
        <v>0</v>
      </c>
      <c r="AC19" s="70">
        <v>84413.57</v>
      </c>
      <c r="AD19" s="70">
        <v>0</v>
      </c>
      <c r="AE19" s="70">
        <v>0</v>
      </c>
      <c r="AF19" s="70">
        <v>85116.04</v>
      </c>
      <c r="AG19" s="70">
        <v>0</v>
      </c>
      <c r="AH19" s="70">
        <v>0</v>
      </c>
      <c r="AI19" s="70">
        <v>0</v>
      </c>
      <c r="AJ19" s="70">
        <v>0</v>
      </c>
      <c r="AK19" s="70">
        <v>0</v>
      </c>
      <c r="AL19" s="70">
        <v>0</v>
      </c>
      <c r="AM19" s="70">
        <v>0</v>
      </c>
      <c r="AN19" s="70">
        <v>0</v>
      </c>
    </row>
    <row r="20" spans="3:40" x14ac:dyDescent="0.25">
      <c r="C20" s="71" t="s">
        <v>189</v>
      </c>
      <c r="D20" s="70">
        <v>163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  <c r="T20" s="70">
        <v>0</v>
      </c>
      <c r="U20" s="70">
        <v>0</v>
      </c>
      <c r="V20" s="70">
        <v>0</v>
      </c>
      <c r="W20" s="70">
        <v>574947.37</v>
      </c>
      <c r="X20" s="70">
        <v>0</v>
      </c>
      <c r="Y20" s="70">
        <v>0</v>
      </c>
      <c r="Z20" s="70">
        <v>0</v>
      </c>
      <c r="AA20" s="70">
        <v>0</v>
      </c>
      <c r="AB20" s="70">
        <v>0</v>
      </c>
      <c r="AC20" s="70">
        <v>0</v>
      </c>
      <c r="AD20" s="70">
        <v>0</v>
      </c>
      <c r="AE20" s="70">
        <v>0</v>
      </c>
      <c r="AF20" s="70">
        <v>0</v>
      </c>
      <c r="AG20" s="70">
        <v>0</v>
      </c>
      <c r="AH20" s="70">
        <v>0</v>
      </c>
      <c r="AI20" s="70">
        <v>0</v>
      </c>
      <c r="AJ20" s="70">
        <v>0</v>
      </c>
      <c r="AK20" s="70">
        <v>0</v>
      </c>
      <c r="AL20" s="70">
        <v>0</v>
      </c>
      <c r="AM20" s="70">
        <v>0</v>
      </c>
      <c r="AN20" s="70">
        <v>0</v>
      </c>
    </row>
    <row r="21" spans="3:40" x14ac:dyDescent="0.25">
      <c r="C21" s="71" t="s">
        <v>189</v>
      </c>
      <c r="D21" s="70">
        <v>165</v>
      </c>
      <c r="E21" s="70">
        <v>0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  <c r="T21" s="70">
        <v>0</v>
      </c>
      <c r="U21" s="70">
        <v>0</v>
      </c>
      <c r="V21" s="70">
        <v>0</v>
      </c>
      <c r="W21" s="70">
        <v>-554947.37</v>
      </c>
      <c r="X21" s="70">
        <v>0</v>
      </c>
      <c r="Y21" s="70">
        <v>0</v>
      </c>
      <c r="Z21" s="70">
        <v>0</v>
      </c>
      <c r="AA21" s="70">
        <v>0</v>
      </c>
      <c r="AB21" s="70">
        <v>0</v>
      </c>
      <c r="AC21" s="70">
        <v>0</v>
      </c>
      <c r="AD21" s="70">
        <v>0</v>
      </c>
      <c r="AE21" s="70">
        <v>0</v>
      </c>
      <c r="AF21" s="70">
        <v>0</v>
      </c>
      <c r="AG21" s="70">
        <v>0</v>
      </c>
      <c r="AH21" s="70">
        <v>0</v>
      </c>
      <c r="AI21" s="70">
        <v>0</v>
      </c>
      <c r="AJ21" s="70">
        <v>0</v>
      </c>
      <c r="AK21" s="70">
        <v>0</v>
      </c>
      <c r="AL21" s="70">
        <v>0</v>
      </c>
      <c r="AM21" s="70">
        <v>0</v>
      </c>
      <c r="AN21" s="70">
        <v>0</v>
      </c>
    </row>
    <row r="22" spans="3:40" x14ac:dyDescent="0.25">
      <c r="C22" s="71" t="s">
        <v>189</v>
      </c>
      <c r="D22" s="70">
        <v>167</v>
      </c>
      <c r="E22" s="70">
        <v>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104647.37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0">
        <v>0</v>
      </c>
      <c r="AI22" s="70">
        <v>0</v>
      </c>
      <c r="AJ22" s="70">
        <v>0</v>
      </c>
      <c r="AK22" s="70">
        <v>0</v>
      </c>
      <c r="AL22" s="70">
        <v>0</v>
      </c>
      <c r="AM22" s="70">
        <v>0</v>
      </c>
      <c r="AN22" s="70">
        <v>0</v>
      </c>
    </row>
    <row r="23" spans="3:40" x14ac:dyDescent="0.25">
      <c r="C23" s="71" t="s">
        <v>189</v>
      </c>
      <c r="D23" s="70">
        <v>169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70">
        <v>0</v>
      </c>
      <c r="Y23" s="70">
        <v>0</v>
      </c>
      <c r="Z23" s="70">
        <v>0</v>
      </c>
      <c r="AA23" s="70">
        <v>0</v>
      </c>
      <c r="AB23" s="70">
        <v>0</v>
      </c>
      <c r="AC23" s="70">
        <v>534713.56999999995</v>
      </c>
      <c r="AD23" s="70">
        <v>0</v>
      </c>
      <c r="AE23" s="70">
        <v>0</v>
      </c>
      <c r="AF23" s="70">
        <v>0</v>
      </c>
      <c r="AG23" s="70">
        <v>0</v>
      </c>
      <c r="AH23" s="70">
        <v>0</v>
      </c>
      <c r="AI23" s="70">
        <v>0</v>
      </c>
      <c r="AJ23" s="70">
        <v>0</v>
      </c>
      <c r="AK23" s="70">
        <v>0</v>
      </c>
      <c r="AL23" s="70">
        <v>0</v>
      </c>
      <c r="AM23" s="70">
        <v>0</v>
      </c>
      <c r="AN23" s="70">
        <v>0</v>
      </c>
    </row>
    <row r="24" spans="3:40" x14ac:dyDescent="0.25">
      <c r="C24" s="71" t="s">
        <v>189</v>
      </c>
      <c r="D24" s="70">
        <v>171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  <c r="T24" s="70">
        <v>0</v>
      </c>
      <c r="U24" s="70">
        <v>0</v>
      </c>
      <c r="V24" s="70">
        <v>0</v>
      </c>
      <c r="W24" s="70">
        <v>0</v>
      </c>
      <c r="X24" s="70">
        <v>0</v>
      </c>
      <c r="Y24" s="70">
        <v>0</v>
      </c>
      <c r="Z24" s="70">
        <v>0</v>
      </c>
      <c r="AA24" s="70">
        <v>0</v>
      </c>
      <c r="AB24" s="70">
        <v>0</v>
      </c>
      <c r="AC24" s="70">
        <v>-514713.57</v>
      </c>
      <c r="AD24" s="70">
        <v>0</v>
      </c>
      <c r="AE24" s="70">
        <v>0</v>
      </c>
      <c r="AF24" s="70">
        <v>0</v>
      </c>
      <c r="AG24" s="70">
        <v>0</v>
      </c>
      <c r="AH24" s="70">
        <v>0</v>
      </c>
      <c r="AI24" s="70">
        <v>0</v>
      </c>
      <c r="AJ24" s="70">
        <v>0</v>
      </c>
      <c r="AK24" s="70">
        <v>0</v>
      </c>
      <c r="AL24" s="70">
        <v>0</v>
      </c>
      <c r="AM24" s="70">
        <v>0</v>
      </c>
      <c r="AN24" s="70">
        <v>0</v>
      </c>
    </row>
    <row r="25" spans="3:40" x14ac:dyDescent="0.25">
      <c r="C25" s="71" t="s">
        <v>189</v>
      </c>
      <c r="D25" s="70">
        <v>173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  <c r="T25" s="70">
        <v>0</v>
      </c>
      <c r="U25" s="70">
        <v>0</v>
      </c>
      <c r="V25" s="70">
        <v>0</v>
      </c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C25" s="70">
        <v>64413.57</v>
      </c>
      <c r="AD25" s="70">
        <v>0</v>
      </c>
      <c r="AE25" s="70">
        <v>0</v>
      </c>
      <c r="AF25" s="70">
        <v>0</v>
      </c>
      <c r="AG25" s="70">
        <v>0</v>
      </c>
      <c r="AH25" s="70">
        <v>0</v>
      </c>
      <c r="AI25" s="70">
        <v>0</v>
      </c>
      <c r="AJ25" s="70">
        <v>0</v>
      </c>
      <c r="AK25" s="70">
        <v>0</v>
      </c>
      <c r="AL25" s="70">
        <v>0</v>
      </c>
      <c r="AM25" s="70">
        <v>0</v>
      </c>
      <c r="AN25" s="70">
        <v>0</v>
      </c>
    </row>
    <row r="26" spans="3:40" x14ac:dyDescent="0.25">
      <c r="C26" s="71" t="s">
        <v>189</v>
      </c>
      <c r="D26" s="70">
        <v>175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  <c r="T26" s="70">
        <v>0</v>
      </c>
      <c r="U26" s="70">
        <v>0</v>
      </c>
      <c r="V26" s="70">
        <v>0</v>
      </c>
      <c r="W26" s="70">
        <v>0</v>
      </c>
      <c r="X26" s="70">
        <v>0</v>
      </c>
      <c r="Y26" s="70">
        <v>0</v>
      </c>
      <c r="Z26" s="70">
        <v>0</v>
      </c>
      <c r="AA26" s="70">
        <v>0</v>
      </c>
      <c r="AB26" s="70">
        <v>0</v>
      </c>
      <c r="AC26" s="70">
        <v>0</v>
      </c>
      <c r="AD26" s="70">
        <v>0</v>
      </c>
      <c r="AE26" s="70">
        <v>0</v>
      </c>
      <c r="AF26" s="70">
        <v>535416.04</v>
      </c>
      <c r="AG26" s="70">
        <v>0</v>
      </c>
      <c r="AH26" s="70">
        <v>0</v>
      </c>
      <c r="AI26" s="70">
        <v>0</v>
      </c>
      <c r="AJ26" s="70">
        <v>0</v>
      </c>
      <c r="AK26" s="70">
        <v>0</v>
      </c>
      <c r="AL26" s="70">
        <v>0</v>
      </c>
      <c r="AM26" s="70">
        <v>0</v>
      </c>
      <c r="AN26" s="70">
        <v>0</v>
      </c>
    </row>
    <row r="27" spans="3:40" x14ac:dyDescent="0.25">
      <c r="C27" s="71" t="s">
        <v>189</v>
      </c>
      <c r="D27" s="70">
        <v>177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  <c r="T27" s="70">
        <v>0</v>
      </c>
      <c r="U27" s="70">
        <v>0</v>
      </c>
      <c r="V27" s="70">
        <v>0</v>
      </c>
      <c r="W27" s="70">
        <v>0</v>
      </c>
      <c r="X27" s="70">
        <v>0</v>
      </c>
      <c r="Y27" s="70">
        <v>0</v>
      </c>
      <c r="Z27" s="70">
        <v>0</v>
      </c>
      <c r="AA27" s="70">
        <v>0</v>
      </c>
      <c r="AB27" s="70">
        <v>0</v>
      </c>
      <c r="AC27" s="70">
        <v>0</v>
      </c>
      <c r="AD27" s="70">
        <v>0</v>
      </c>
      <c r="AE27" s="70">
        <v>0</v>
      </c>
      <c r="AF27" s="70">
        <v>-515416.04</v>
      </c>
      <c r="AG27" s="70">
        <v>0</v>
      </c>
      <c r="AH27" s="70">
        <v>0</v>
      </c>
      <c r="AI27" s="70">
        <v>0</v>
      </c>
      <c r="AJ27" s="70">
        <v>0</v>
      </c>
      <c r="AK27" s="70">
        <v>0</v>
      </c>
      <c r="AL27" s="70">
        <v>0</v>
      </c>
      <c r="AM27" s="70">
        <v>0</v>
      </c>
      <c r="AN27" s="70">
        <v>0</v>
      </c>
    </row>
    <row r="28" spans="3:40" x14ac:dyDescent="0.25">
      <c r="C28" s="71" t="s">
        <v>189</v>
      </c>
      <c r="D28" s="70">
        <v>179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  <c r="S28" s="70">
        <v>0</v>
      </c>
      <c r="T28" s="70">
        <v>0</v>
      </c>
      <c r="U28" s="70">
        <v>0</v>
      </c>
      <c r="V28" s="70">
        <v>0</v>
      </c>
      <c r="W28" s="70">
        <v>0</v>
      </c>
      <c r="X28" s="70">
        <v>0</v>
      </c>
      <c r="Y28" s="70">
        <v>0</v>
      </c>
      <c r="Z28" s="70">
        <v>0</v>
      </c>
      <c r="AA28" s="70">
        <v>0</v>
      </c>
      <c r="AB28" s="70">
        <v>0</v>
      </c>
      <c r="AC28" s="70">
        <v>0</v>
      </c>
      <c r="AD28" s="70">
        <v>0</v>
      </c>
      <c r="AE28" s="70">
        <v>0</v>
      </c>
      <c r="AF28" s="70">
        <v>65116.04</v>
      </c>
      <c r="AG28" s="70">
        <v>0</v>
      </c>
      <c r="AH28" s="70">
        <v>0</v>
      </c>
      <c r="AI28" s="70">
        <v>0</v>
      </c>
      <c r="AJ28" s="70">
        <v>0</v>
      </c>
      <c r="AK28" s="70">
        <v>0</v>
      </c>
      <c r="AL28" s="70">
        <v>0</v>
      </c>
      <c r="AM28" s="70">
        <v>0</v>
      </c>
      <c r="AN28" s="70">
        <v>0</v>
      </c>
    </row>
    <row r="29" spans="3:40" x14ac:dyDescent="0.25">
      <c r="C29" s="71" t="s">
        <v>308</v>
      </c>
      <c r="D29" s="70"/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0">
        <v>0</v>
      </c>
      <c r="T29" s="70">
        <v>0</v>
      </c>
      <c r="U29" s="70">
        <v>0</v>
      </c>
      <c r="V29" s="70">
        <v>0</v>
      </c>
      <c r="W29" s="70">
        <v>206273.68</v>
      </c>
      <c r="X29" s="70">
        <v>0</v>
      </c>
      <c r="Y29" s="70">
        <v>0</v>
      </c>
      <c r="Z29" s="70">
        <v>0</v>
      </c>
      <c r="AA29" s="70">
        <v>0</v>
      </c>
      <c r="AB29" s="70">
        <v>0</v>
      </c>
      <c r="AC29" s="70">
        <v>135152.10999999999</v>
      </c>
      <c r="AD29" s="70">
        <v>0</v>
      </c>
      <c r="AE29" s="70">
        <v>0</v>
      </c>
      <c r="AF29" s="70">
        <v>129905.95</v>
      </c>
      <c r="AG29" s="70">
        <v>0</v>
      </c>
      <c r="AH29" s="70">
        <v>0</v>
      </c>
      <c r="AI29" s="70">
        <v>0</v>
      </c>
      <c r="AJ29" s="70">
        <v>0</v>
      </c>
      <c r="AK29" s="70">
        <v>0</v>
      </c>
      <c r="AL29" s="70">
        <v>0</v>
      </c>
      <c r="AM29" s="70">
        <v>0</v>
      </c>
      <c r="AN29" s="70">
        <v>0</v>
      </c>
    </row>
    <row r="30" spans="3:40" x14ac:dyDescent="0.25">
      <c r="C30" s="71" t="s">
        <v>309</v>
      </c>
      <c r="D30" s="70"/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  <c r="S30" s="70">
        <v>0</v>
      </c>
      <c r="T30" s="70">
        <v>0</v>
      </c>
      <c r="U30" s="70">
        <v>0</v>
      </c>
      <c r="V30" s="70">
        <v>0</v>
      </c>
      <c r="W30" s="70">
        <v>206273.68</v>
      </c>
      <c r="X30" s="70">
        <v>0</v>
      </c>
      <c r="Y30" s="70">
        <v>0</v>
      </c>
      <c r="Z30" s="70">
        <v>0</v>
      </c>
      <c r="AA30" s="70">
        <v>0</v>
      </c>
      <c r="AB30" s="70">
        <v>0</v>
      </c>
      <c r="AC30" s="70">
        <v>135152.10999999999</v>
      </c>
      <c r="AD30" s="70">
        <v>0</v>
      </c>
      <c r="AE30" s="70">
        <v>0</v>
      </c>
      <c r="AF30" s="70">
        <v>129905.95</v>
      </c>
      <c r="AG30" s="70">
        <v>0</v>
      </c>
      <c r="AH30" s="70">
        <v>0</v>
      </c>
      <c r="AI30" s="70">
        <v>0</v>
      </c>
      <c r="AJ30" s="70">
        <v>0</v>
      </c>
      <c r="AK30" s="70">
        <v>0</v>
      </c>
      <c r="AL30" s="70">
        <v>0</v>
      </c>
      <c r="AM30" s="70">
        <v>0</v>
      </c>
      <c r="AN30" s="70">
        <v>0</v>
      </c>
    </row>
    <row r="31" spans="3:40" x14ac:dyDescent="0.25">
      <c r="C31" s="71" t="s">
        <v>310</v>
      </c>
      <c r="D31" s="70"/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206273.68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0">
        <v>135152.10999999999</v>
      </c>
      <c r="AD31" s="70">
        <v>0</v>
      </c>
      <c r="AE31" s="70">
        <v>0</v>
      </c>
      <c r="AF31" s="70">
        <v>129905.95</v>
      </c>
      <c r="AG31" s="70">
        <v>0</v>
      </c>
      <c r="AH31" s="70">
        <v>0</v>
      </c>
      <c r="AI31" s="70">
        <v>0</v>
      </c>
      <c r="AJ31" s="70">
        <v>0</v>
      </c>
      <c r="AK31" s="70">
        <v>0</v>
      </c>
      <c r="AL31" s="70">
        <v>0</v>
      </c>
      <c r="AM31" s="70">
        <v>0</v>
      </c>
      <c r="AN31" s="70">
        <v>0</v>
      </c>
    </row>
    <row r="32" spans="3:40" x14ac:dyDescent="0.25">
      <c r="C32" s="71" t="s">
        <v>188</v>
      </c>
      <c r="D32" s="70">
        <v>127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v>0</v>
      </c>
      <c r="Q32" s="70">
        <v>0</v>
      </c>
      <c r="R32" s="70">
        <v>0</v>
      </c>
      <c r="S32" s="70">
        <v>0</v>
      </c>
      <c r="T32" s="70">
        <v>0</v>
      </c>
      <c r="U32" s="70">
        <v>0</v>
      </c>
      <c r="V32" s="70">
        <v>0</v>
      </c>
      <c r="W32" s="70">
        <v>-4826.32</v>
      </c>
      <c r="X32" s="70">
        <v>0</v>
      </c>
      <c r="Y32" s="70">
        <v>0</v>
      </c>
      <c r="Z32" s="70">
        <v>0</v>
      </c>
      <c r="AA32" s="70">
        <v>0</v>
      </c>
      <c r="AB32" s="70">
        <v>0</v>
      </c>
      <c r="AC32" s="70">
        <v>0</v>
      </c>
      <c r="AD32" s="70">
        <v>0</v>
      </c>
      <c r="AE32" s="70">
        <v>0</v>
      </c>
      <c r="AF32" s="70">
        <v>0</v>
      </c>
      <c r="AG32" s="70">
        <v>0</v>
      </c>
      <c r="AH32" s="70">
        <v>0</v>
      </c>
      <c r="AI32" s="70">
        <v>0</v>
      </c>
      <c r="AJ32" s="70">
        <v>0</v>
      </c>
      <c r="AK32" s="70">
        <v>0</v>
      </c>
      <c r="AL32" s="70">
        <v>0</v>
      </c>
      <c r="AM32" s="70">
        <v>0</v>
      </c>
      <c r="AN32" s="70">
        <v>0</v>
      </c>
    </row>
    <row r="33" spans="3:40" x14ac:dyDescent="0.25">
      <c r="C33" s="71" t="s">
        <v>188</v>
      </c>
      <c r="D33" s="70">
        <v>129</v>
      </c>
      <c r="E33" s="70">
        <v>0</v>
      </c>
      <c r="F33" s="70">
        <v>0</v>
      </c>
      <c r="G33" s="70">
        <v>0</v>
      </c>
      <c r="H33" s="70">
        <v>0</v>
      </c>
      <c r="I33" s="70">
        <v>0</v>
      </c>
      <c r="J33" s="70">
        <v>0</v>
      </c>
      <c r="K33" s="70">
        <v>0</v>
      </c>
      <c r="L33" s="70">
        <v>0</v>
      </c>
      <c r="M33" s="70">
        <v>0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0">
        <v>0</v>
      </c>
      <c r="T33" s="70">
        <v>0</v>
      </c>
      <c r="U33" s="70">
        <v>0</v>
      </c>
      <c r="V33" s="70">
        <v>0</v>
      </c>
      <c r="W33" s="70">
        <v>13826.32</v>
      </c>
      <c r="X33" s="70">
        <v>0</v>
      </c>
      <c r="Y33" s="70">
        <v>0</v>
      </c>
      <c r="Z33" s="70">
        <v>0</v>
      </c>
      <c r="AA33" s="70">
        <v>0</v>
      </c>
      <c r="AB33" s="70">
        <v>0</v>
      </c>
      <c r="AC33" s="70">
        <v>0</v>
      </c>
      <c r="AD33" s="70">
        <v>0</v>
      </c>
      <c r="AE33" s="70">
        <v>0</v>
      </c>
      <c r="AF33" s="70">
        <v>0</v>
      </c>
      <c r="AG33" s="70">
        <v>0</v>
      </c>
      <c r="AH33" s="70">
        <v>0</v>
      </c>
      <c r="AI33" s="70">
        <v>0</v>
      </c>
      <c r="AJ33" s="70">
        <v>0</v>
      </c>
      <c r="AK33" s="70">
        <v>0</v>
      </c>
      <c r="AL33" s="70">
        <v>0</v>
      </c>
      <c r="AM33" s="70">
        <v>0</v>
      </c>
      <c r="AN33" s="70">
        <v>0</v>
      </c>
    </row>
    <row r="34" spans="3:40" x14ac:dyDescent="0.25">
      <c r="C34" s="71" t="s">
        <v>188</v>
      </c>
      <c r="D34" s="70">
        <v>131</v>
      </c>
      <c r="E34" s="70">
        <v>0</v>
      </c>
      <c r="F34" s="70">
        <v>0</v>
      </c>
      <c r="G34" s="70">
        <v>0</v>
      </c>
      <c r="H34" s="70">
        <v>0</v>
      </c>
      <c r="I34" s="70">
        <v>0</v>
      </c>
      <c r="J34" s="70">
        <v>0</v>
      </c>
      <c r="K34" s="70">
        <v>0</v>
      </c>
      <c r="L34" s="70">
        <v>0</v>
      </c>
      <c r="M34" s="70">
        <v>0</v>
      </c>
      <c r="N34" s="70">
        <v>0</v>
      </c>
      <c r="O34" s="70">
        <v>0</v>
      </c>
      <c r="P34" s="70">
        <v>0</v>
      </c>
      <c r="Q34" s="70">
        <v>0</v>
      </c>
      <c r="R34" s="70">
        <v>0</v>
      </c>
      <c r="S34" s="70">
        <v>0</v>
      </c>
      <c r="T34" s="70">
        <v>0</v>
      </c>
      <c r="U34" s="70">
        <v>0</v>
      </c>
      <c r="V34" s="70">
        <v>0</v>
      </c>
      <c r="W34" s="70">
        <v>197273.68</v>
      </c>
      <c r="X34" s="70">
        <v>0</v>
      </c>
      <c r="Y34" s="70">
        <v>0</v>
      </c>
      <c r="Z34" s="70">
        <v>0</v>
      </c>
      <c r="AA34" s="70">
        <v>0</v>
      </c>
      <c r="AB34" s="70">
        <v>0</v>
      </c>
      <c r="AC34" s="70">
        <v>0</v>
      </c>
      <c r="AD34" s="70">
        <v>0</v>
      </c>
      <c r="AE34" s="70">
        <v>0</v>
      </c>
      <c r="AF34" s="70">
        <v>0</v>
      </c>
      <c r="AG34" s="70">
        <v>0</v>
      </c>
      <c r="AH34" s="70">
        <v>0</v>
      </c>
      <c r="AI34" s="70">
        <v>0</v>
      </c>
      <c r="AJ34" s="70">
        <v>0</v>
      </c>
      <c r="AK34" s="70">
        <v>0</v>
      </c>
      <c r="AL34" s="70">
        <v>0</v>
      </c>
      <c r="AM34" s="70">
        <v>0</v>
      </c>
      <c r="AN34" s="70">
        <v>0</v>
      </c>
    </row>
    <row r="35" spans="3:40" x14ac:dyDescent="0.25">
      <c r="C35" s="71" t="s">
        <v>188</v>
      </c>
      <c r="D35" s="70">
        <v>133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  <c r="T35" s="70">
        <v>0</v>
      </c>
      <c r="U35" s="70">
        <v>0</v>
      </c>
      <c r="V35" s="70">
        <v>0</v>
      </c>
      <c r="W35" s="70">
        <v>0</v>
      </c>
      <c r="X35" s="70">
        <v>0</v>
      </c>
      <c r="Y35" s="70">
        <v>0</v>
      </c>
      <c r="Z35" s="70">
        <v>0</v>
      </c>
      <c r="AA35" s="70">
        <v>0</v>
      </c>
      <c r="AB35" s="70">
        <v>0</v>
      </c>
      <c r="AC35" s="70">
        <v>-75947.89</v>
      </c>
      <c r="AD35" s="70">
        <v>0</v>
      </c>
      <c r="AE35" s="70">
        <v>0</v>
      </c>
      <c r="AF35" s="70">
        <v>0</v>
      </c>
      <c r="AG35" s="70">
        <v>0</v>
      </c>
      <c r="AH35" s="70">
        <v>0</v>
      </c>
      <c r="AI35" s="70">
        <v>0</v>
      </c>
      <c r="AJ35" s="70">
        <v>0</v>
      </c>
      <c r="AK35" s="70">
        <v>0</v>
      </c>
      <c r="AL35" s="70">
        <v>0</v>
      </c>
      <c r="AM35" s="70">
        <v>0</v>
      </c>
      <c r="AN35" s="70">
        <v>0</v>
      </c>
    </row>
    <row r="36" spans="3:40" x14ac:dyDescent="0.25">
      <c r="C36" s="71" t="s">
        <v>188</v>
      </c>
      <c r="D36" s="70">
        <v>135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84947.89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>
        <v>0</v>
      </c>
      <c r="AM36" s="70">
        <v>0</v>
      </c>
      <c r="AN36" s="70">
        <v>0</v>
      </c>
    </row>
    <row r="37" spans="3:40" x14ac:dyDescent="0.25">
      <c r="C37" s="71" t="s">
        <v>188</v>
      </c>
      <c r="D37" s="70">
        <v>137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126152.11</v>
      </c>
      <c r="AD37" s="70">
        <v>0</v>
      </c>
      <c r="AE37" s="70">
        <v>0</v>
      </c>
      <c r="AF37" s="70">
        <v>0</v>
      </c>
      <c r="AG37" s="70">
        <v>0</v>
      </c>
      <c r="AH37" s="70">
        <v>0</v>
      </c>
      <c r="AI37" s="70">
        <v>0</v>
      </c>
      <c r="AJ37" s="70">
        <v>0</v>
      </c>
      <c r="AK37" s="70">
        <v>0</v>
      </c>
      <c r="AL37" s="70">
        <v>0</v>
      </c>
      <c r="AM37" s="70">
        <v>0</v>
      </c>
      <c r="AN37" s="70">
        <v>0</v>
      </c>
    </row>
    <row r="38" spans="3:40" x14ac:dyDescent="0.25">
      <c r="C38" s="71" t="s">
        <v>188</v>
      </c>
      <c r="D38" s="70">
        <v>139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0">
        <v>0</v>
      </c>
      <c r="T38" s="70">
        <v>0</v>
      </c>
      <c r="U38" s="70">
        <v>0</v>
      </c>
      <c r="V38" s="70">
        <v>0</v>
      </c>
      <c r="W38" s="70">
        <v>0</v>
      </c>
      <c r="X38" s="70">
        <v>0</v>
      </c>
      <c r="Y38" s="70">
        <v>0</v>
      </c>
      <c r="Z38" s="70">
        <v>0</v>
      </c>
      <c r="AA38" s="70">
        <v>0</v>
      </c>
      <c r="AB38" s="70">
        <v>0</v>
      </c>
      <c r="AC38" s="70">
        <v>0</v>
      </c>
      <c r="AD38" s="70">
        <v>0</v>
      </c>
      <c r="AE38" s="70">
        <v>0</v>
      </c>
      <c r="AF38" s="70">
        <v>-81194.05</v>
      </c>
      <c r="AG38" s="70">
        <v>0</v>
      </c>
      <c r="AH38" s="70">
        <v>0</v>
      </c>
      <c r="AI38" s="70">
        <v>0</v>
      </c>
      <c r="AJ38" s="70">
        <v>0</v>
      </c>
      <c r="AK38" s="70">
        <v>0</v>
      </c>
      <c r="AL38" s="70">
        <v>0</v>
      </c>
      <c r="AM38" s="70">
        <v>0</v>
      </c>
      <c r="AN38" s="70">
        <v>0</v>
      </c>
    </row>
    <row r="39" spans="3:40" x14ac:dyDescent="0.25">
      <c r="C39" s="71" t="s">
        <v>188</v>
      </c>
      <c r="D39" s="70">
        <v>141</v>
      </c>
      <c r="E39" s="70">
        <v>0</v>
      </c>
      <c r="F39" s="70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0</v>
      </c>
      <c r="M39" s="70">
        <v>0</v>
      </c>
      <c r="N39" s="70">
        <v>0</v>
      </c>
      <c r="O39" s="70">
        <v>0</v>
      </c>
      <c r="P39" s="70">
        <v>0</v>
      </c>
      <c r="Q39" s="70">
        <v>0</v>
      </c>
      <c r="R39" s="70">
        <v>0</v>
      </c>
      <c r="S39" s="70">
        <v>0</v>
      </c>
      <c r="T39" s="70">
        <v>0</v>
      </c>
      <c r="U39" s="70">
        <v>0</v>
      </c>
      <c r="V39" s="70">
        <v>0</v>
      </c>
      <c r="W39" s="70">
        <v>0</v>
      </c>
      <c r="X39" s="70">
        <v>0</v>
      </c>
      <c r="Y39" s="70">
        <v>0</v>
      </c>
      <c r="Z39" s="70">
        <v>0</v>
      </c>
      <c r="AA39" s="70">
        <v>0</v>
      </c>
      <c r="AB39" s="70">
        <v>0</v>
      </c>
      <c r="AC39" s="70">
        <v>0</v>
      </c>
      <c r="AD39" s="70">
        <v>0</v>
      </c>
      <c r="AE39" s="70">
        <v>0</v>
      </c>
      <c r="AF39" s="70">
        <v>90194.05</v>
      </c>
      <c r="AG39" s="70">
        <v>0</v>
      </c>
      <c r="AH39" s="70">
        <v>0</v>
      </c>
      <c r="AI39" s="70">
        <v>0</v>
      </c>
      <c r="AJ39" s="70">
        <v>0</v>
      </c>
      <c r="AK39" s="70">
        <v>0</v>
      </c>
      <c r="AL39" s="70">
        <v>0</v>
      </c>
      <c r="AM39" s="70">
        <v>0</v>
      </c>
      <c r="AN39" s="70">
        <v>0</v>
      </c>
    </row>
    <row r="40" spans="3:40" x14ac:dyDescent="0.25">
      <c r="C40" s="71" t="s">
        <v>188</v>
      </c>
      <c r="D40" s="70">
        <v>143</v>
      </c>
      <c r="E40" s="70">
        <v>0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0</v>
      </c>
      <c r="S40" s="70">
        <v>0</v>
      </c>
      <c r="T40" s="70">
        <v>0</v>
      </c>
      <c r="U40" s="70">
        <v>0</v>
      </c>
      <c r="V40" s="70">
        <v>0</v>
      </c>
      <c r="W40" s="70">
        <v>0</v>
      </c>
      <c r="X40" s="70">
        <v>0</v>
      </c>
      <c r="Y40" s="70">
        <v>0</v>
      </c>
      <c r="Z40" s="70">
        <v>0</v>
      </c>
      <c r="AA40" s="70">
        <v>0</v>
      </c>
      <c r="AB40" s="70">
        <v>0</v>
      </c>
      <c r="AC40" s="70">
        <v>0</v>
      </c>
      <c r="AD40" s="70">
        <v>0</v>
      </c>
      <c r="AE40" s="70">
        <v>0</v>
      </c>
      <c r="AF40" s="70">
        <v>120905.95</v>
      </c>
      <c r="AG40" s="70">
        <v>0</v>
      </c>
      <c r="AH40" s="70">
        <v>0</v>
      </c>
      <c r="AI40" s="70">
        <v>0</v>
      </c>
      <c r="AJ40" s="70">
        <v>0</v>
      </c>
      <c r="AK40" s="70">
        <v>0</v>
      </c>
      <c r="AL40" s="70">
        <v>0</v>
      </c>
      <c r="AM40" s="70">
        <v>0</v>
      </c>
      <c r="AN40" s="70">
        <v>0</v>
      </c>
    </row>
    <row r="41" spans="3:40" x14ac:dyDescent="0.25">
      <c r="C41" s="71" t="s">
        <v>129</v>
      </c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</row>
    <row r="42" spans="3:40" x14ac:dyDescent="0.25">
      <c r="C42" s="71" t="s">
        <v>129</v>
      </c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TransMon Data Dump</vt:lpstr>
      <vt:lpstr>Sensitivity 1%</vt:lpstr>
      <vt:lpstr>PosMon Settlement Curr.</vt:lpstr>
      <vt:lpstr>PosMon EUR</vt:lpstr>
      <vt:lpstr>PosMon NOK</vt:lpstr>
      <vt:lpstr>CFMon PL Setl</vt:lpstr>
      <vt:lpstr>CFMon PL NOK</vt:lpstr>
      <vt:lpstr>CFMon PL EUR</vt:lpstr>
      <vt:lpstr>CFMon CF Setl</vt:lpstr>
      <vt:lpstr>CFMon CF NOK</vt:lpstr>
      <vt:lpstr>CFMon CF EUR</vt:lpstr>
      <vt:lpstr>Currency Exposure EUR</vt:lpstr>
      <vt:lpstr>Currency Exposure NOK</vt:lpstr>
      <vt:lpstr>FX ECB</vt:lpstr>
      <vt:lpstr>FX Hist ECB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Eikanger</dc:creator>
  <cp:lastModifiedBy>Harald Eikanger</cp:lastModifiedBy>
  <cp:lastPrinted>2015-07-07T14:07:16Z</cp:lastPrinted>
  <dcterms:created xsi:type="dcterms:W3CDTF">2015-07-07T13:51:59Z</dcterms:created>
  <dcterms:modified xsi:type="dcterms:W3CDTF">2015-08-25T15:58:51Z</dcterms:modified>
</cp:coreProperties>
</file>