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Elviz\Elviz\Development\QA\Verification\"/>
    </mc:Choice>
  </mc:AlternateContent>
  <bookViews>
    <workbookView xWindow="0" yWindow="0" windowWidth="21345" windowHeight="10710" activeTab="1"/>
  </bookViews>
  <sheets>
    <sheet name="EUR_NOK" sheetId="2" r:id="rId1"/>
    <sheet name="Explanation Partial Nok home" sheetId="4" r:id="rId2"/>
    <sheet name="NOK_EUR" sheetId="1" r:id="rId3"/>
    <sheet name="NOK_USD" sheetId="3" r:id="rId4"/>
  </sheets>
  <definedNames>
    <definedName name="DELTA" localSheetId="0">EUR_NOK!$B$3</definedName>
    <definedName name="DELTA" localSheetId="3">NOK_USD!$B$3</definedName>
    <definedName name="DELTA">NOK_EUR!$B$3</definedName>
    <definedName name="SPOT" localSheetId="0">EUR_NOK!$B$4</definedName>
    <definedName name="SPOT" localSheetId="3">NOK_USD!$B$4</definedName>
    <definedName name="SPOT">NOK_EUR!$B$4</definedName>
    <definedName name="Volume" localSheetId="0">EUR_NOK!$B$2</definedName>
    <definedName name="Volume" localSheetId="3">NOK_USD!$B$2</definedName>
    <definedName name="Volume">NOK_EUR!$B$2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" i="4" l="1"/>
  <c r="V15" i="4"/>
  <c r="V14" i="4"/>
  <c r="T14" i="4"/>
  <c r="H26" i="4"/>
  <c r="G25" i="4"/>
  <c r="E33" i="4"/>
  <c r="C33" i="4"/>
  <c r="F16" i="4"/>
  <c r="F22" i="3"/>
  <c r="M10" i="3"/>
  <c r="L9" i="3"/>
  <c r="K8" i="3"/>
  <c r="J7" i="3"/>
  <c r="I6" i="3"/>
  <c r="H5" i="3"/>
  <c r="G4" i="3"/>
  <c r="F3" i="3"/>
  <c r="F12" i="3" s="1"/>
  <c r="F13" i="3" s="1"/>
  <c r="F14" i="3" s="1"/>
  <c r="F16" i="3" s="1"/>
  <c r="N10" i="3"/>
  <c r="L10" i="3"/>
  <c r="K10" i="3"/>
  <c r="J10" i="3"/>
  <c r="I10" i="3"/>
  <c r="H10" i="3"/>
  <c r="G10" i="3"/>
  <c r="F10" i="3"/>
  <c r="E10" i="3"/>
  <c r="N9" i="3"/>
  <c r="M9" i="3"/>
  <c r="K9" i="3"/>
  <c r="J9" i="3"/>
  <c r="I9" i="3"/>
  <c r="H9" i="3"/>
  <c r="G9" i="3"/>
  <c r="F9" i="3"/>
  <c r="E9" i="3"/>
  <c r="N8" i="3"/>
  <c r="M8" i="3"/>
  <c r="L8" i="3"/>
  <c r="J8" i="3"/>
  <c r="I8" i="3"/>
  <c r="H8" i="3"/>
  <c r="G8" i="3"/>
  <c r="F8" i="3"/>
  <c r="E8" i="3"/>
  <c r="N7" i="3"/>
  <c r="M7" i="3"/>
  <c r="L7" i="3"/>
  <c r="K7" i="3"/>
  <c r="I7" i="3"/>
  <c r="H7" i="3"/>
  <c r="G7" i="3"/>
  <c r="F7" i="3"/>
  <c r="E7" i="3"/>
  <c r="N6" i="3"/>
  <c r="M6" i="3"/>
  <c r="L6" i="3"/>
  <c r="K6" i="3"/>
  <c r="J6" i="3"/>
  <c r="H6" i="3"/>
  <c r="G6" i="3"/>
  <c r="F6" i="3"/>
  <c r="E6" i="3"/>
  <c r="N5" i="3"/>
  <c r="M5" i="3"/>
  <c r="L5" i="3"/>
  <c r="K5" i="3"/>
  <c r="J5" i="3"/>
  <c r="I5" i="3"/>
  <c r="G5" i="3"/>
  <c r="F5" i="3"/>
  <c r="E5" i="3"/>
  <c r="N4" i="3"/>
  <c r="M4" i="3"/>
  <c r="L4" i="3"/>
  <c r="K4" i="3"/>
  <c r="J4" i="3"/>
  <c r="I4" i="3"/>
  <c r="H4" i="3"/>
  <c r="F4" i="3"/>
  <c r="E4" i="3"/>
  <c r="N3" i="3"/>
  <c r="N12" i="3" s="1"/>
  <c r="N13" i="3" s="1"/>
  <c r="N14" i="3" s="1"/>
  <c r="N16" i="3" s="1"/>
  <c r="M3" i="3"/>
  <c r="L3" i="3"/>
  <c r="K3" i="3"/>
  <c r="K12" i="3" s="1"/>
  <c r="K13" i="3" s="1"/>
  <c r="K14" i="3" s="1"/>
  <c r="J3" i="3"/>
  <c r="J12" i="3" s="1"/>
  <c r="J13" i="3" s="1"/>
  <c r="J14" i="3" s="1"/>
  <c r="I3" i="3"/>
  <c r="H3" i="3"/>
  <c r="H12" i="3" s="1"/>
  <c r="H13" i="3" s="1"/>
  <c r="H14" i="3" s="1"/>
  <c r="G3" i="3"/>
  <c r="G12" i="3" s="1"/>
  <c r="G13" i="3" s="1"/>
  <c r="G14" i="3" s="1"/>
  <c r="E3" i="3"/>
  <c r="E12" i="3" s="1"/>
  <c r="E13" i="3" s="1"/>
  <c r="E14" i="3" s="1"/>
  <c r="E16" i="3" s="1"/>
  <c r="M10" i="2"/>
  <c r="L9" i="2"/>
  <c r="K8" i="2"/>
  <c r="J7" i="2"/>
  <c r="I6" i="2"/>
  <c r="H5" i="2"/>
  <c r="G4" i="2"/>
  <c r="F3" i="2"/>
  <c r="N10" i="2"/>
  <c r="L10" i="2"/>
  <c r="K10" i="2"/>
  <c r="J10" i="2"/>
  <c r="I10" i="2"/>
  <c r="H10" i="2"/>
  <c r="G10" i="2"/>
  <c r="F10" i="2"/>
  <c r="E10" i="2"/>
  <c r="N9" i="2"/>
  <c r="M9" i="2"/>
  <c r="K9" i="2"/>
  <c r="J9" i="2"/>
  <c r="I9" i="2"/>
  <c r="H9" i="2"/>
  <c r="G9" i="2"/>
  <c r="F9" i="2"/>
  <c r="E9" i="2"/>
  <c r="N8" i="2"/>
  <c r="M8" i="2"/>
  <c r="L8" i="2"/>
  <c r="J8" i="2"/>
  <c r="I8" i="2"/>
  <c r="H8" i="2"/>
  <c r="G8" i="2"/>
  <c r="F8" i="2"/>
  <c r="E8" i="2"/>
  <c r="N7" i="2"/>
  <c r="M7" i="2"/>
  <c r="L7" i="2"/>
  <c r="K7" i="2"/>
  <c r="I7" i="2"/>
  <c r="H7" i="2"/>
  <c r="G7" i="2"/>
  <c r="F7" i="2"/>
  <c r="E7" i="2"/>
  <c r="N6" i="2"/>
  <c r="M6" i="2"/>
  <c r="L6" i="2"/>
  <c r="K6" i="2"/>
  <c r="J6" i="2"/>
  <c r="H6" i="2"/>
  <c r="G6" i="2"/>
  <c r="F6" i="2"/>
  <c r="E6" i="2"/>
  <c r="N5" i="2"/>
  <c r="M5" i="2"/>
  <c r="L5" i="2"/>
  <c r="K5" i="2"/>
  <c r="J5" i="2"/>
  <c r="I5" i="2"/>
  <c r="G5" i="2"/>
  <c r="F5" i="2"/>
  <c r="E5" i="2"/>
  <c r="N4" i="2"/>
  <c r="M4" i="2"/>
  <c r="L4" i="2"/>
  <c r="K4" i="2"/>
  <c r="J4" i="2"/>
  <c r="I4" i="2"/>
  <c r="H4" i="2"/>
  <c r="F4" i="2"/>
  <c r="E4" i="2"/>
  <c r="N3" i="2"/>
  <c r="N12" i="2" s="1"/>
  <c r="N13" i="2" s="1"/>
  <c r="N14" i="2" s="1"/>
  <c r="M3" i="2"/>
  <c r="L3" i="2"/>
  <c r="K3" i="2"/>
  <c r="J3" i="2"/>
  <c r="I3" i="2"/>
  <c r="H3" i="2"/>
  <c r="H12" i="2" s="1"/>
  <c r="H13" i="2" s="1"/>
  <c r="H14" i="2" s="1"/>
  <c r="G3" i="2"/>
  <c r="E3" i="2"/>
  <c r="E12" i="2" s="1"/>
  <c r="E13" i="2" s="1"/>
  <c r="E14" i="2" s="1"/>
  <c r="E16" i="2" s="1"/>
  <c r="M10" i="1"/>
  <c r="L9" i="1"/>
  <c r="K8" i="1"/>
  <c r="J7" i="1"/>
  <c r="I6" i="1"/>
  <c r="H5" i="1"/>
  <c r="G4" i="1"/>
  <c r="F3" i="1"/>
  <c r="L10" i="1"/>
  <c r="K10" i="1"/>
  <c r="J10" i="1"/>
  <c r="I10" i="1"/>
  <c r="H10" i="1"/>
  <c r="G10" i="1"/>
  <c r="M9" i="1"/>
  <c r="K9" i="1"/>
  <c r="J9" i="1"/>
  <c r="I9" i="1"/>
  <c r="H9" i="1"/>
  <c r="G9" i="1"/>
  <c r="M8" i="1"/>
  <c r="L8" i="1"/>
  <c r="J8" i="1"/>
  <c r="I8" i="1"/>
  <c r="H8" i="1"/>
  <c r="G8" i="1"/>
  <c r="M7" i="1"/>
  <c r="L7" i="1"/>
  <c r="K7" i="1"/>
  <c r="I7" i="1"/>
  <c r="H7" i="1"/>
  <c r="G7" i="1"/>
  <c r="M6" i="1"/>
  <c r="L6" i="1"/>
  <c r="K6" i="1"/>
  <c r="J6" i="1"/>
  <c r="H6" i="1"/>
  <c r="G6" i="1"/>
  <c r="M5" i="1"/>
  <c r="L5" i="1"/>
  <c r="K5" i="1"/>
  <c r="J5" i="1"/>
  <c r="I5" i="1"/>
  <c r="G5" i="1"/>
  <c r="M4" i="1"/>
  <c r="L4" i="1"/>
  <c r="K4" i="1"/>
  <c r="J4" i="1"/>
  <c r="I4" i="1"/>
  <c r="H4" i="1"/>
  <c r="M3" i="1"/>
  <c r="L3" i="1"/>
  <c r="K3" i="1"/>
  <c r="J3" i="1"/>
  <c r="I3" i="1"/>
  <c r="H3" i="1"/>
  <c r="G3" i="1"/>
  <c r="F4" i="1"/>
  <c r="F10" i="1"/>
  <c r="F9" i="1"/>
  <c r="F8" i="1"/>
  <c r="F7" i="1"/>
  <c r="F6" i="1"/>
  <c r="F5" i="1"/>
  <c r="E3" i="1"/>
  <c r="E10" i="1"/>
  <c r="E4" i="1"/>
  <c r="E5" i="1"/>
  <c r="E6" i="1"/>
  <c r="E7" i="1"/>
  <c r="E8" i="1"/>
  <c r="E9" i="1"/>
  <c r="M12" i="3" l="1"/>
  <c r="M13" i="3" s="1"/>
  <c r="M14" i="3" s="1"/>
  <c r="M16" i="3" s="1"/>
  <c r="L12" i="3"/>
  <c r="L13" i="3" s="1"/>
  <c r="L14" i="3" s="1"/>
  <c r="L16" i="3" s="1"/>
  <c r="I12" i="3"/>
  <c r="I13" i="3" s="1"/>
  <c r="I14" i="3" s="1"/>
  <c r="I16" i="3" s="1"/>
  <c r="G16" i="3"/>
  <c r="H16" i="3"/>
  <c r="J16" i="3"/>
  <c r="K16" i="3"/>
  <c r="F12" i="2"/>
  <c r="F13" i="2" s="1"/>
  <c r="F14" i="2" s="1"/>
  <c r="F16" i="2" s="1"/>
  <c r="M12" i="2"/>
  <c r="M13" i="2" s="1"/>
  <c r="M14" i="2" s="1"/>
  <c r="M16" i="2" s="1"/>
  <c r="L12" i="2"/>
  <c r="L13" i="2" s="1"/>
  <c r="L14" i="2" s="1"/>
  <c r="L16" i="2" s="1"/>
  <c r="K12" i="2"/>
  <c r="K13" i="2" s="1"/>
  <c r="K14" i="2" s="1"/>
  <c r="K16" i="2" s="1"/>
  <c r="J12" i="2"/>
  <c r="J13" i="2" s="1"/>
  <c r="J14" i="2" s="1"/>
  <c r="J16" i="2" s="1"/>
  <c r="I12" i="2"/>
  <c r="I13" i="2" s="1"/>
  <c r="I14" i="2" s="1"/>
  <c r="I16" i="2" s="1"/>
  <c r="G12" i="2"/>
  <c r="G13" i="2" s="1"/>
  <c r="G14" i="2" s="1"/>
  <c r="G16" i="2" s="1"/>
  <c r="N16" i="2"/>
  <c r="H16" i="2"/>
  <c r="H12" i="1"/>
  <c r="H13" i="1" s="1"/>
  <c r="H14" i="1" s="1"/>
  <c r="E12" i="1"/>
  <c r="E13" i="1" s="1"/>
  <c r="E14" i="1" s="1"/>
  <c r="E16" i="1" s="1"/>
  <c r="F12" i="1"/>
  <c r="F13" i="1" s="1"/>
  <c r="F14" i="1" s="1"/>
  <c r="M12" i="1"/>
  <c r="M13" i="1" s="1"/>
  <c r="M14" i="1" s="1"/>
  <c r="L12" i="1"/>
  <c r="L13" i="1" s="1"/>
  <c r="L14" i="1" s="1"/>
  <c r="G12" i="1"/>
  <c r="G13" i="1" s="1"/>
  <c r="G14" i="1" s="1"/>
  <c r="J12" i="1" l="1"/>
  <c r="J13" i="1" s="1"/>
  <c r="J14" i="1" s="1"/>
  <c r="J16" i="1" s="1"/>
  <c r="I12" i="1"/>
  <c r="I13" i="1" s="1"/>
  <c r="I14" i="1" s="1"/>
  <c r="I16" i="1" s="1"/>
  <c r="K12" i="1"/>
  <c r="K13" i="1" s="1"/>
  <c r="K14" i="1" s="1"/>
  <c r="K16" i="1" s="1"/>
  <c r="F16" i="1"/>
  <c r="M16" i="1"/>
  <c r="L16" i="1"/>
  <c r="H16" i="1"/>
  <c r="G16" i="1"/>
  <c r="G22" i="1" l="1"/>
</calcChain>
</file>

<file path=xl/sharedStrings.xml><?xml version="1.0" encoding="utf-8"?>
<sst xmlns="http://schemas.openxmlformats.org/spreadsheetml/2006/main" count="124" uniqueCount="58">
  <si>
    <t>Average price</t>
  </si>
  <si>
    <t>USD/EUR</t>
  </si>
  <si>
    <t>Fixed price</t>
  </si>
  <si>
    <t>Market value</t>
  </si>
  <si>
    <t>Volume</t>
  </si>
  <si>
    <t>EUR</t>
  </si>
  <si>
    <t>SPOT NOK/USD</t>
  </si>
  <si>
    <t>Delta</t>
  </si>
  <si>
    <t>Basecase</t>
  </si>
  <si>
    <t>Endrer 1</t>
  </si>
  <si>
    <t>Endrer 2</t>
  </si>
  <si>
    <t>Endrer 3</t>
  </si>
  <si>
    <t>Endrer 4</t>
  </si>
  <si>
    <t>Endrer 8</t>
  </si>
  <si>
    <t>Endrer 7</t>
  </si>
  <si>
    <t>Endrer 6</t>
  </si>
  <si>
    <t>Endrer 5</t>
  </si>
  <si>
    <t>Market value NOK</t>
  </si>
  <si>
    <t>Ender Spot</t>
  </si>
  <si>
    <t>NOK/USD</t>
  </si>
  <si>
    <t>NOK/EUR</t>
  </si>
  <si>
    <t>8, 9.9, 10.2, 13.65, 12.6, 10.01, 14.04, 8.715</t>
  </si>
  <si>
    <t>Derivative wrt NOK/USD</t>
  </si>
  <si>
    <t>eurtousd</t>
  </si>
  <si>
    <t>Derivative wrt NOK/EUR</t>
  </si>
  <si>
    <t>Derivative wrt EUR/NOK</t>
  </si>
  <si>
    <t>Total exposure</t>
  </si>
  <si>
    <t>Partial derivatives</t>
  </si>
  <si>
    <t>Function on underlying prices</t>
  </si>
  <si>
    <t>Abstraction</t>
  </si>
  <si>
    <t>Period(until)</t>
  </si>
  <si>
    <t>1.6.2015-17.6.2015</t>
  </si>
  <si>
    <t>17.6.2015-18.6.2015</t>
  </si>
  <si>
    <t>1.0 EUR-&gt;USD</t>
  </si>
  <si>
    <t>nothing</t>
  </si>
  <si>
    <t>Curr Exp NOK Currency Home</t>
  </si>
  <si>
    <t>ExchangedPrices (USD-&gt;NOK)</t>
  </si>
  <si>
    <t>Using</t>
  </si>
  <si>
    <t>Exchange rate usd-&gt;nok(17.6) = 8.2</t>
  </si>
  <si>
    <t>8.2 EUR-&gt;USD</t>
  </si>
  <si>
    <t>Affected period</t>
  </si>
  <si>
    <t>17.6-18.6</t>
  </si>
  <si>
    <t>Average price (Function on underl.17.6) = 1.29375</t>
  </si>
  <si>
    <t>1.29375 USD-NOK</t>
  </si>
  <si>
    <t>Translated derivative values</t>
  </si>
  <si>
    <t>0.973293768545993 EUR-&gt;NOK</t>
  </si>
  <si>
    <t>-1.25798941612587 USD-&gt;NOK</t>
  </si>
  <si>
    <t>1.29375 USD-&gt;NOK</t>
  </si>
  <si>
    <t>eurusd</t>
  </si>
  <si>
    <t>eurnok  1.6.2015-17.6.2015</t>
  </si>
  <si>
    <t>usdnok 1.6.2015-17.6.2015</t>
  </si>
  <si>
    <t>1.25 EUR-&gt;USD</t>
  </si>
  <si>
    <t>Exchange rate usd-&gt;eur(17.6) = 1.25</t>
  </si>
  <si>
    <t>1.29375 USD-&gt;EUR</t>
  </si>
  <si>
    <t>ExchangedPrices (USD-&gt;EUR)</t>
  </si>
  <si>
    <t>usd-&gt;eur 1.6-&gt;17.6</t>
  </si>
  <si>
    <t>-1/x^2</t>
  </si>
  <si>
    <t>EUR-Home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</si>
</sst>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"/>
    <numFmt numFmtId="166" formatCode="0.000000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0" fillId="0" borderId="0" xfId="0" quotePrefix="1"/>
    <xf numFmtId="0" fontId="1" fillId="2" borderId="0" xfId="1"/>
    <xf numFmtId="0" fontId="1" fillId="2" borderId="0" xfId="1" quotePrefix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F22" sqref="F22"/>
    </sheetView>
  </sheetViews>
  <sheetFormatPr baseColWidth="10" defaultRowHeight="15" x14ac:dyDescent="0.25"/>
  <cols>
    <col min="3" max="3" width="25.7109375" customWidth="1"/>
    <col min="4" max="4" width="26.42578125" customWidth="1"/>
    <col min="6" max="6" width="14.42578125" bestFit="1" customWidth="1"/>
    <col min="7" max="7" width="13.5703125" bestFit="1" customWidth="1"/>
  </cols>
  <sheetData>
    <row r="1" spans="1:17" x14ac:dyDescent="0.25">
      <c r="D1" t="s">
        <v>23</v>
      </c>
      <c r="E1" t="s">
        <v>1</v>
      </c>
      <c r="Q1" t="s">
        <v>19</v>
      </c>
    </row>
    <row r="2" spans="1:17" x14ac:dyDescent="0.25">
      <c r="A2" t="s">
        <v>4</v>
      </c>
      <c r="B2">
        <v>100</v>
      </c>
      <c r="C2" t="s">
        <v>5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16</v>
      </c>
      <c r="K2" t="s">
        <v>15</v>
      </c>
      <c r="L2" t="s">
        <v>14</v>
      </c>
      <c r="M2" t="s">
        <v>13</v>
      </c>
      <c r="N2" t="s">
        <v>18</v>
      </c>
      <c r="Q2" t="s">
        <v>8</v>
      </c>
    </row>
    <row r="3" spans="1:17" x14ac:dyDescent="0.25">
      <c r="A3" t="s">
        <v>7</v>
      </c>
      <c r="B3">
        <v>9.9999999999999995E-7</v>
      </c>
      <c r="D3">
        <v>1</v>
      </c>
      <c r="E3">
        <f>$Q$18/$Q$3</f>
        <v>1</v>
      </c>
      <c r="F3">
        <f>(1/((1/$Q18)+DELTA))/$Q3</f>
        <v>0.99999200006399946</v>
      </c>
      <c r="G3">
        <f t="shared" ref="G3:N4" si="0">$Q18/$Q3</f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  <c r="N3">
        <f t="shared" si="0"/>
        <v>1</v>
      </c>
      <c r="P3">
        <v>1</v>
      </c>
      <c r="Q3">
        <v>8</v>
      </c>
    </row>
    <row r="4" spans="1:17" x14ac:dyDescent="0.25">
      <c r="A4" t="s">
        <v>6</v>
      </c>
      <c r="B4">
        <v>8.1999999999999993</v>
      </c>
      <c r="D4">
        <v>2</v>
      </c>
      <c r="E4">
        <f t="shared" ref="E4:E10" si="1">Q19/Q4</f>
        <v>1.1000000000000001</v>
      </c>
      <c r="F4">
        <f>$Q19/$Q4</f>
        <v>1.1000000000000001</v>
      </c>
      <c r="G4">
        <f>(1/((1/$Q19)+DELTA))/$Q4</f>
        <v>1.0999891101078099</v>
      </c>
      <c r="H4">
        <f t="shared" si="0"/>
        <v>1.1000000000000001</v>
      </c>
      <c r="I4">
        <f t="shared" si="0"/>
        <v>1.1000000000000001</v>
      </c>
      <c r="J4">
        <f t="shared" si="0"/>
        <v>1.1000000000000001</v>
      </c>
      <c r="K4">
        <f t="shared" si="0"/>
        <v>1.1000000000000001</v>
      </c>
      <c r="L4">
        <f t="shared" si="0"/>
        <v>1.1000000000000001</v>
      </c>
      <c r="M4">
        <f t="shared" si="0"/>
        <v>1.1000000000000001</v>
      </c>
      <c r="N4">
        <f t="shared" si="0"/>
        <v>1.1000000000000001</v>
      </c>
      <c r="P4">
        <v>2</v>
      </c>
      <c r="Q4">
        <v>9</v>
      </c>
    </row>
    <row r="5" spans="1:17" x14ac:dyDescent="0.25">
      <c r="D5">
        <v>3</v>
      </c>
      <c r="E5">
        <f t="shared" si="1"/>
        <v>1.2</v>
      </c>
      <c r="F5">
        <f t="shared" ref="F5:F10" si="2">Q20/Q5</f>
        <v>1.2</v>
      </c>
      <c r="G5">
        <f t="shared" ref="G5:N10" si="3">$Q20/$Q5</f>
        <v>1.2</v>
      </c>
      <c r="H5">
        <f>(1/((1/$Q20)+DELTA))/$Q5</f>
        <v>1.1999877601248468</v>
      </c>
      <c r="I5">
        <f t="shared" si="3"/>
        <v>1.2</v>
      </c>
      <c r="J5">
        <f t="shared" si="3"/>
        <v>1.2</v>
      </c>
      <c r="K5">
        <f t="shared" si="3"/>
        <v>1.2</v>
      </c>
      <c r="L5">
        <f t="shared" si="3"/>
        <v>1.2</v>
      </c>
      <c r="M5">
        <f t="shared" si="3"/>
        <v>1.2</v>
      </c>
      <c r="N5">
        <f t="shared" si="3"/>
        <v>1.2</v>
      </c>
      <c r="P5">
        <v>3</v>
      </c>
      <c r="Q5">
        <v>8.5</v>
      </c>
    </row>
    <row r="6" spans="1:17" x14ac:dyDescent="0.25">
      <c r="D6">
        <v>4</v>
      </c>
      <c r="E6">
        <f t="shared" si="1"/>
        <v>1.5</v>
      </c>
      <c r="F6">
        <f t="shared" si="2"/>
        <v>1.5</v>
      </c>
      <c r="G6">
        <f t="shared" si="3"/>
        <v>1.5</v>
      </c>
      <c r="H6">
        <f t="shared" si="3"/>
        <v>1.5</v>
      </c>
      <c r="I6">
        <f>(1/((1/$Q21)+DELTA))/$Q6</f>
        <v>1.4999795252794799</v>
      </c>
      <c r="J6">
        <f t="shared" si="3"/>
        <v>1.5</v>
      </c>
      <c r="K6">
        <f t="shared" si="3"/>
        <v>1.5</v>
      </c>
      <c r="L6">
        <f t="shared" si="3"/>
        <v>1.5</v>
      </c>
      <c r="M6">
        <f t="shared" si="3"/>
        <v>1.5</v>
      </c>
      <c r="N6">
        <f t="shared" si="3"/>
        <v>1.5</v>
      </c>
      <c r="P6">
        <v>4</v>
      </c>
      <c r="Q6">
        <v>9.1</v>
      </c>
    </row>
    <row r="7" spans="1:17" x14ac:dyDescent="0.25">
      <c r="D7">
        <v>5</v>
      </c>
      <c r="E7">
        <f t="shared" si="1"/>
        <v>1.4</v>
      </c>
      <c r="F7">
        <f t="shared" si="2"/>
        <v>1.4</v>
      </c>
      <c r="G7">
        <f t="shared" si="3"/>
        <v>1.4</v>
      </c>
      <c r="H7">
        <f t="shared" si="3"/>
        <v>1.4</v>
      </c>
      <c r="I7">
        <f t="shared" si="3"/>
        <v>1.4</v>
      </c>
      <c r="J7">
        <f>(1/((1/$Q22)+DELTA))/$Q7</f>
        <v>1.3999823602222614</v>
      </c>
      <c r="K7">
        <f t="shared" si="3"/>
        <v>1.4</v>
      </c>
      <c r="L7">
        <f t="shared" si="3"/>
        <v>1.4</v>
      </c>
      <c r="M7">
        <f t="shared" si="3"/>
        <v>1.4</v>
      </c>
      <c r="N7">
        <f t="shared" si="3"/>
        <v>1.4</v>
      </c>
      <c r="P7">
        <v>5</v>
      </c>
      <c r="Q7">
        <v>9</v>
      </c>
    </row>
    <row r="8" spans="1:17" x14ac:dyDescent="0.25">
      <c r="D8">
        <v>6</v>
      </c>
      <c r="E8">
        <f t="shared" si="1"/>
        <v>1.3</v>
      </c>
      <c r="F8">
        <f t="shared" si="2"/>
        <v>1.3</v>
      </c>
      <c r="G8">
        <f t="shared" si="3"/>
        <v>1.3</v>
      </c>
      <c r="H8">
        <f t="shared" si="3"/>
        <v>1.3</v>
      </c>
      <c r="I8">
        <f t="shared" si="3"/>
        <v>1.3</v>
      </c>
      <c r="J8">
        <f t="shared" si="3"/>
        <v>1.3</v>
      </c>
      <c r="K8">
        <f>(1/((1/$Q23)+DELTA))/$Q8</f>
        <v>1.2999869871302587</v>
      </c>
      <c r="L8">
        <f t="shared" si="3"/>
        <v>1.3</v>
      </c>
      <c r="M8">
        <f t="shared" si="3"/>
        <v>1.3</v>
      </c>
      <c r="N8">
        <f t="shared" si="3"/>
        <v>1.3</v>
      </c>
      <c r="P8">
        <v>6</v>
      </c>
      <c r="Q8">
        <v>7.7</v>
      </c>
    </row>
    <row r="9" spans="1:17" x14ac:dyDescent="0.25">
      <c r="D9">
        <v>7</v>
      </c>
      <c r="E9">
        <f t="shared" si="1"/>
        <v>1.7999999999999998</v>
      </c>
      <c r="F9">
        <f t="shared" si="2"/>
        <v>1.7999999999999998</v>
      </c>
      <c r="G9">
        <f t="shared" si="3"/>
        <v>1.7999999999999998</v>
      </c>
      <c r="H9">
        <f t="shared" si="3"/>
        <v>1.7999999999999998</v>
      </c>
      <c r="I9">
        <f t="shared" si="3"/>
        <v>1.7999999999999998</v>
      </c>
      <c r="J9">
        <f t="shared" si="3"/>
        <v>1.7999999999999998</v>
      </c>
      <c r="K9">
        <f t="shared" si="3"/>
        <v>1.7999999999999998</v>
      </c>
      <c r="L9">
        <f>(1/((1/$Q24)+DELTA))/$Q9</f>
        <v>1.7999747283548138</v>
      </c>
      <c r="M9">
        <f t="shared" si="3"/>
        <v>1.7999999999999998</v>
      </c>
      <c r="N9">
        <f t="shared" si="3"/>
        <v>1.7999999999999998</v>
      </c>
      <c r="P9">
        <v>7</v>
      </c>
      <c r="Q9">
        <v>7.8</v>
      </c>
    </row>
    <row r="10" spans="1:17" x14ac:dyDescent="0.25">
      <c r="D10">
        <v>8</v>
      </c>
      <c r="E10">
        <f t="shared" si="1"/>
        <v>1.0499999999999998</v>
      </c>
      <c r="F10">
        <f t="shared" si="2"/>
        <v>1.0499999999999998</v>
      </c>
      <c r="G10">
        <f t="shared" si="3"/>
        <v>1.0499999999999998</v>
      </c>
      <c r="H10">
        <f t="shared" si="3"/>
        <v>1.0499999999999998</v>
      </c>
      <c r="I10">
        <f t="shared" si="3"/>
        <v>1.0499999999999998</v>
      </c>
      <c r="J10">
        <f t="shared" si="3"/>
        <v>1.0499999999999998</v>
      </c>
      <c r="K10">
        <f t="shared" si="3"/>
        <v>1.0499999999999998</v>
      </c>
      <c r="L10">
        <f t="shared" si="3"/>
        <v>1.0499999999999998</v>
      </c>
      <c r="M10">
        <f>(1/((1/$Q25)+DELTA))/$Q10</f>
        <v>1.0499908493297481</v>
      </c>
      <c r="N10">
        <f t="shared" si="3"/>
        <v>1.0499999999999998</v>
      </c>
      <c r="P10">
        <v>8</v>
      </c>
      <c r="Q10">
        <v>8.3000000000000007</v>
      </c>
    </row>
    <row r="11" spans="1:17" x14ac:dyDescent="0.25">
      <c r="D11" t="s">
        <v>2</v>
      </c>
      <c r="E11">
        <v>0.68</v>
      </c>
      <c r="F11">
        <v>0.68</v>
      </c>
      <c r="G11">
        <v>0.68</v>
      </c>
      <c r="H11">
        <v>0.68</v>
      </c>
      <c r="I11">
        <v>0.68</v>
      </c>
      <c r="J11">
        <v>0.68</v>
      </c>
      <c r="K11">
        <v>0.68</v>
      </c>
      <c r="L11">
        <v>0.68</v>
      </c>
      <c r="M11">
        <v>0.68</v>
      </c>
      <c r="N11">
        <v>0.68</v>
      </c>
    </row>
    <row r="12" spans="1:17" x14ac:dyDescent="0.25">
      <c r="D12" t="s">
        <v>0</v>
      </c>
      <c r="E12">
        <f t="shared" ref="E12:N12" si="4">AVERAGE(E3:E10)</f>
        <v>1.2937499999999997</v>
      </c>
      <c r="F12">
        <f t="shared" si="4"/>
        <v>1.2937490000079999</v>
      </c>
      <c r="G12">
        <f t="shared" si="4"/>
        <v>1.2937486387634762</v>
      </c>
      <c r="H12">
        <f t="shared" si="4"/>
        <v>1.2937484700156059</v>
      </c>
      <c r="I12">
        <f t="shared" si="4"/>
        <v>1.293747440659935</v>
      </c>
      <c r="J12">
        <f t="shared" si="4"/>
        <v>1.2937477950277825</v>
      </c>
      <c r="K12">
        <f t="shared" si="4"/>
        <v>1.2937483733912822</v>
      </c>
      <c r="L12">
        <f t="shared" si="4"/>
        <v>1.2937468410443516</v>
      </c>
      <c r="M12">
        <f t="shared" si="4"/>
        <v>1.2937488561662183</v>
      </c>
      <c r="N12">
        <f t="shared" si="4"/>
        <v>1.2937499999999997</v>
      </c>
    </row>
    <row r="13" spans="1:17" x14ac:dyDescent="0.25">
      <c r="D13" t="s">
        <v>3</v>
      </c>
      <c r="E13">
        <f t="shared" ref="E13:N13" si="5">(E12-E11)*Volume</f>
        <v>61.374999999999972</v>
      </c>
      <c r="F13">
        <f t="shared" si="5"/>
        <v>61.374900000799983</v>
      </c>
      <c r="G13">
        <f t="shared" si="5"/>
        <v>61.374863876347618</v>
      </c>
      <c r="H13">
        <f t="shared" si="5"/>
        <v>61.374847001560582</v>
      </c>
      <c r="I13">
        <f t="shared" si="5"/>
        <v>61.37474406599349</v>
      </c>
      <c r="J13">
        <f t="shared" si="5"/>
        <v>61.374779502778246</v>
      </c>
      <c r="K13">
        <f t="shared" si="5"/>
        <v>61.37483733912822</v>
      </c>
      <c r="L13">
        <f t="shared" si="5"/>
        <v>61.374684104435154</v>
      </c>
      <c r="M13">
        <f t="shared" si="5"/>
        <v>61.374885616621825</v>
      </c>
      <c r="N13">
        <f t="shared" si="5"/>
        <v>61.374999999999972</v>
      </c>
    </row>
    <row r="14" spans="1:17" x14ac:dyDescent="0.25">
      <c r="D14" t="s">
        <v>17</v>
      </c>
      <c r="E14">
        <f t="shared" ref="E14:M14" si="6">E13*SPOT</f>
        <v>503.27499999999975</v>
      </c>
      <c r="F14">
        <f t="shared" si="6"/>
        <v>503.27418000655979</v>
      </c>
      <c r="G14">
        <f t="shared" si="6"/>
        <v>503.27388378605042</v>
      </c>
      <c r="H14">
        <f t="shared" si="6"/>
        <v>503.2737454127967</v>
      </c>
      <c r="I14">
        <f t="shared" si="6"/>
        <v>503.27290134114656</v>
      </c>
      <c r="J14">
        <f t="shared" si="6"/>
        <v>503.27319192278156</v>
      </c>
      <c r="K14">
        <f t="shared" si="6"/>
        <v>503.27366618085136</v>
      </c>
      <c r="L14">
        <f t="shared" si="6"/>
        <v>503.27240965636821</v>
      </c>
      <c r="M14">
        <f t="shared" si="6"/>
        <v>503.27406205629893</v>
      </c>
      <c r="N14">
        <f>N13*(1/(((1/SPOT)+DELTA)))</f>
        <v>503.27087317883968</v>
      </c>
    </row>
    <row r="16" spans="1:17" x14ac:dyDescent="0.25">
      <c r="D16" t="s">
        <v>25</v>
      </c>
      <c r="E16">
        <f t="shared" ref="E16:N16" si="7">(E14-$E$14)/DELTA</f>
        <v>0</v>
      </c>
      <c r="F16" s="2">
        <f t="shared" si="7"/>
        <v>-819.99343996130847</v>
      </c>
      <c r="G16" s="2">
        <f t="shared" si="7"/>
        <v>-1116.2139493308132</v>
      </c>
      <c r="H16">
        <f t="shared" si="7"/>
        <v>-1254.5872030500504</v>
      </c>
      <c r="I16">
        <f t="shared" si="7"/>
        <v>-2098.6588531854977</v>
      </c>
      <c r="J16">
        <f t="shared" si="7"/>
        <v>-1808.0772181860993</v>
      </c>
      <c r="K16">
        <f t="shared" si="7"/>
        <v>-1333.8191483853734</v>
      </c>
      <c r="L16">
        <f t="shared" si="7"/>
        <v>-2590.3436315388717</v>
      </c>
      <c r="M16">
        <f t="shared" si="7"/>
        <v>-937.94370081923262</v>
      </c>
      <c r="N16">
        <f t="shared" si="7"/>
        <v>-4126.8211600709037</v>
      </c>
      <c r="Q16" t="s">
        <v>20</v>
      </c>
    </row>
    <row r="17" spans="16:17" x14ac:dyDescent="0.25">
      <c r="Q17" t="s">
        <v>8</v>
      </c>
    </row>
    <row r="18" spans="16:17" x14ac:dyDescent="0.25">
      <c r="P18">
        <v>1</v>
      </c>
      <c r="Q18">
        <v>8</v>
      </c>
    </row>
    <row r="19" spans="16:17" x14ac:dyDescent="0.25">
      <c r="P19">
        <v>2</v>
      </c>
      <c r="Q19">
        <v>9.9</v>
      </c>
    </row>
    <row r="20" spans="16:17" x14ac:dyDescent="0.25">
      <c r="P20">
        <v>3</v>
      </c>
      <c r="Q20">
        <v>10.199999999999999</v>
      </c>
    </row>
    <row r="21" spans="16:17" x14ac:dyDescent="0.25">
      <c r="P21">
        <v>4</v>
      </c>
      <c r="Q21">
        <v>13.65</v>
      </c>
    </row>
    <row r="22" spans="16:17" x14ac:dyDescent="0.25">
      <c r="P22">
        <v>5</v>
      </c>
      <c r="Q22">
        <v>12.6</v>
      </c>
    </row>
    <row r="23" spans="16:17" x14ac:dyDescent="0.25">
      <c r="P23">
        <v>6</v>
      </c>
      <c r="Q23">
        <v>10.01</v>
      </c>
    </row>
    <row r="24" spans="16:17" x14ac:dyDescent="0.25">
      <c r="P24">
        <v>7</v>
      </c>
      <c r="Q24">
        <v>14.04</v>
      </c>
    </row>
    <row r="25" spans="16:17" x14ac:dyDescent="0.25">
      <c r="P25">
        <v>8</v>
      </c>
      <c r="Q25">
        <v>8.7149999999999999</v>
      </c>
    </row>
    <row r="30" spans="16:17" x14ac:dyDescent="0.25">
      <c r="Q30" t="s">
        <v>21</v>
      </c>
    </row>
    <row r="33" spans="6:7" x14ac:dyDescent="0.25">
      <c r="F33" s="2"/>
      <c r="G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F8" sqref="F8"/>
    </sheetView>
  </sheetViews>
  <sheetFormatPr baseColWidth="10" defaultRowHeight="15" x14ac:dyDescent="0.25"/>
  <cols>
    <col min="3" max="3" width="27.5703125" bestFit="1" customWidth="1"/>
    <col min="4" max="4" width="17.140625" bestFit="1" customWidth="1"/>
    <col min="5" max="5" width="15" bestFit="1" customWidth="1"/>
    <col min="6" max="6" width="27.5703125" bestFit="1" customWidth="1"/>
    <col min="7" max="8" width="17.140625" bestFit="1" customWidth="1"/>
    <col min="9" max="9" width="27.5703125" bestFit="1" customWidth="1"/>
    <col min="16" max="16" width="27.28515625" bestFit="1" customWidth="1"/>
    <col min="17" max="17" width="17.42578125" bestFit="1" customWidth="1"/>
  </cols>
  <sheetData>
    <row r="1" spans="1:23" x14ac:dyDescent="0.25">
      <c r="A1" t="s">
        <v>35</v>
      </c>
    </row>
    <row r="2" spans="1:23" x14ac:dyDescent="0.25">
      <c r="A2" s="4" t="s">
        <v>30</v>
      </c>
      <c r="B2" s="4"/>
      <c r="C2" s="4" t="s">
        <v>29</v>
      </c>
      <c r="D2" s="4" t="s">
        <v>27</v>
      </c>
      <c r="E2" s="4" t="s">
        <v>40</v>
      </c>
      <c r="F2" s="4" t="s">
        <v>37</v>
      </c>
      <c r="I2" s="4" t="s">
        <v>44</v>
      </c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t="s">
        <v>31</v>
      </c>
      <c r="C3" t="s">
        <v>28</v>
      </c>
      <c r="D3" t="s">
        <v>33</v>
      </c>
      <c r="E3" t="s">
        <v>41</v>
      </c>
      <c r="N3" s="6"/>
      <c r="O3" s="6" t="s">
        <v>57</v>
      </c>
      <c r="P3" s="6"/>
      <c r="Q3" s="6"/>
      <c r="R3" s="6"/>
      <c r="S3" s="6"/>
      <c r="T3" s="6"/>
      <c r="U3" s="6"/>
      <c r="V3" s="6"/>
      <c r="W3" s="6"/>
    </row>
    <row r="4" spans="1:23" x14ac:dyDescent="0.25">
      <c r="A4" t="s">
        <v>32</v>
      </c>
      <c r="C4" t="s">
        <v>28</v>
      </c>
      <c r="D4" t="s">
        <v>34</v>
      </c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t="s">
        <v>31</v>
      </c>
      <c r="C6" t="s">
        <v>36</v>
      </c>
      <c r="D6" t="s">
        <v>39</v>
      </c>
      <c r="E6" t="s">
        <v>41</v>
      </c>
      <c r="F6" t="s">
        <v>38</v>
      </c>
      <c r="I6" t="s">
        <v>45</v>
      </c>
      <c r="J6" t="s">
        <v>41</v>
      </c>
      <c r="N6" s="6" t="s">
        <v>31</v>
      </c>
      <c r="O6" s="6"/>
      <c r="P6" s="6" t="s">
        <v>36</v>
      </c>
      <c r="Q6" s="6" t="s">
        <v>51</v>
      </c>
      <c r="R6" s="6" t="s">
        <v>41</v>
      </c>
      <c r="S6" s="6" t="s">
        <v>52</v>
      </c>
      <c r="T6" s="6"/>
      <c r="U6" s="6"/>
      <c r="V6" s="6"/>
      <c r="W6" s="6">
        <v>1.25</v>
      </c>
    </row>
    <row r="7" spans="1:23" x14ac:dyDescent="0.25">
      <c r="I7" s="5" t="s">
        <v>46</v>
      </c>
      <c r="J7" t="s">
        <v>41</v>
      </c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25">
      <c r="A8" t="s">
        <v>32</v>
      </c>
      <c r="C8" t="s">
        <v>36</v>
      </c>
      <c r="D8" t="s">
        <v>47</v>
      </c>
      <c r="E8" t="s">
        <v>41</v>
      </c>
      <c r="F8" t="s">
        <v>42</v>
      </c>
      <c r="I8" t="s">
        <v>43</v>
      </c>
      <c r="J8" t="s">
        <v>41</v>
      </c>
      <c r="N8" s="6" t="s">
        <v>32</v>
      </c>
      <c r="O8" s="6"/>
      <c r="P8" s="6" t="s">
        <v>54</v>
      </c>
      <c r="Q8" s="6" t="s">
        <v>53</v>
      </c>
      <c r="R8" s="6" t="s">
        <v>41</v>
      </c>
      <c r="S8" s="6" t="s">
        <v>42</v>
      </c>
      <c r="T8" s="6"/>
      <c r="U8" s="6"/>
      <c r="V8" s="6"/>
      <c r="W8" s="6">
        <v>1.29375</v>
      </c>
    </row>
    <row r="9" spans="1:23" x14ac:dyDescent="0.25"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N14" s="6"/>
      <c r="O14" s="6"/>
      <c r="P14" s="6" t="s">
        <v>55</v>
      </c>
      <c r="Q14" s="6">
        <v>0.607210626185958</v>
      </c>
      <c r="R14" s="6"/>
      <c r="S14" s="7" t="s">
        <v>56</v>
      </c>
      <c r="T14" s="6">
        <f>-1/(Q14*Q14)</f>
        <v>-2.7121972656250022</v>
      </c>
      <c r="U14" s="6"/>
      <c r="V14" s="6">
        <f>W6*T14</f>
        <v>-3.3902465820312528</v>
      </c>
      <c r="W14" s="6"/>
    </row>
    <row r="15" spans="1:23" x14ac:dyDescent="0.25">
      <c r="N15" s="6"/>
      <c r="O15" s="6"/>
      <c r="P15" s="6"/>
      <c r="Q15" s="6"/>
      <c r="R15" s="6"/>
      <c r="S15" s="6"/>
      <c r="T15" s="6"/>
      <c r="U15" s="6"/>
      <c r="V15" s="6">
        <f>V14+W8</f>
        <v>-2.0964965820312527</v>
      </c>
      <c r="W15" s="6">
        <f>V15*100-0.68*100</f>
        <v>-277.64965820312523</v>
      </c>
    </row>
    <row r="16" spans="1:23" x14ac:dyDescent="0.25">
      <c r="F16">
        <f>D21/J17</f>
        <v>0.97329376854599392</v>
      </c>
      <c r="I16" t="s">
        <v>49</v>
      </c>
      <c r="J16">
        <v>10.889374999999999</v>
      </c>
    </row>
    <row r="17" spans="3:10" x14ac:dyDescent="0.25">
      <c r="I17" t="s">
        <v>50</v>
      </c>
      <c r="J17">
        <v>8.4250000000000007</v>
      </c>
    </row>
    <row r="21" spans="3:10" x14ac:dyDescent="0.25">
      <c r="D21">
        <v>8.1999999999999993</v>
      </c>
      <c r="E21" t="s">
        <v>48</v>
      </c>
    </row>
    <row r="25" spans="3:10" x14ac:dyDescent="0.25">
      <c r="C25">
        <v>8</v>
      </c>
      <c r="E25">
        <v>8</v>
      </c>
      <c r="G25">
        <f>-D21*J16/(J17*J17)</f>
        <v>-1.2579894161258789</v>
      </c>
    </row>
    <row r="26" spans="3:10" x14ac:dyDescent="0.25">
      <c r="C26">
        <v>9.9</v>
      </c>
      <c r="E26">
        <v>9</v>
      </c>
      <c r="H26">
        <f>(G25+1.29375) * 100</f>
        <v>3.5760583874121066</v>
      </c>
    </row>
    <row r="27" spans="3:10" x14ac:dyDescent="0.25">
      <c r="C27">
        <v>10.199999999999999</v>
      </c>
      <c r="E27">
        <v>8.5</v>
      </c>
    </row>
    <row r="28" spans="3:10" x14ac:dyDescent="0.25">
      <c r="C28">
        <v>13.65</v>
      </c>
      <c r="E28">
        <v>9.1</v>
      </c>
    </row>
    <row r="29" spans="3:10" x14ac:dyDescent="0.25">
      <c r="C29">
        <v>12.6</v>
      </c>
      <c r="E29">
        <v>9</v>
      </c>
    </row>
    <row r="30" spans="3:10" x14ac:dyDescent="0.25">
      <c r="C30">
        <v>10.01</v>
      </c>
      <c r="E30">
        <v>7.7</v>
      </c>
    </row>
    <row r="31" spans="3:10" x14ac:dyDescent="0.25">
      <c r="C31">
        <v>14.04</v>
      </c>
      <c r="E31">
        <v>7.8</v>
      </c>
    </row>
    <row r="32" spans="3:10" x14ac:dyDescent="0.25">
      <c r="C32">
        <v>8.7149999999999999</v>
      </c>
      <c r="E32">
        <v>8.3000000000000007</v>
      </c>
    </row>
    <row r="33" spans="3:5" x14ac:dyDescent="0.25">
      <c r="C33">
        <f>AVERAGE(C25:C32)</f>
        <v>10.889375000000001</v>
      </c>
      <c r="E33">
        <f>AVERAGE(E25:E32)</f>
        <v>8.4250000000000007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2" sqref="G22"/>
    </sheetView>
  </sheetViews>
  <sheetFormatPr baseColWidth="10" defaultRowHeight="15" x14ac:dyDescent="0.25"/>
  <cols>
    <col min="2" max="2" width="12" bestFit="1" customWidth="1"/>
    <col min="3" max="3" width="25.7109375" customWidth="1"/>
    <col min="4" max="4" width="26.42578125" customWidth="1"/>
    <col min="6" max="6" width="14.42578125" bestFit="1" customWidth="1"/>
    <col min="7" max="7" width="13.5703125" bestFit="1" customWidth="1"/>
  </cols>
  <sheetData>
    <row r="1" spans="1:17" x14ac:dyDescent="0.25">
      <c r="D1" t="s">
        <v>23</v>
      </c>
      <c r="E1" t="s">
        <v>1</v>
      </c>
      <c r="Q1" t="s">
        <v>19</v>
      </c>
    </row>
    <row r="2" spans="1:17" x14ac:dyDescent="0.25">
      <c r="A2" t="s">
        <v>4</v>
      </c>
      <c r="B2">
        <v>100</v>
      </c>
      <c r="C2" t="s">
        <v>5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16</v>
      </c>
      <c r="K2" t="s">
        <v>15</v>
      </c>
      <c r="L2" t="s">
        <v>14</v>
      </c>
      <c r="M2" t="s">
        <v>13</v>
      </c>
      <c r="Q2" t="s">
        <v>8</v>
      </c>
    </row>
    <row r="3" spans="1:17" x14ac:dyDescent="0.25">
      <c r="A3" t="s">
        <v>7</v>
      </c>
      <c r="B3">
        <v>1.0000000000000001E-9</v>
      </c>
      <c r="D3">
        <v>1</v>
      </c>
      <c r="E3">
        <f>$Q$18/$Q$3</f>
        <v>1</v>
      </c>
      <c r="F3">
        <f>($Q18+DELTA)/$Q3</f>
        <v>1.000000000125</v>
      </c>
      <c r="G3">
        <f t="shared" ref="G3:M3" si="0">$Q18/$Q3</f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  <c r="P3">
        <v>1</v>
      </c>
      <c r="Q3">
        <v>8</v>
      </c>
    </row>
    <row r="4" spans="1:17" x14ac:dyDescent="0.25">
      <c r="A4" t="s">
        <v>6</v>
      </c>
      <c r="B4">
        <v>8.1999999999999993</v>
      </c>
      <c r="D4">
        <v>2</v>
      </c>
      <c r="E4">
        <f t="shared" ref="E4:E10" si="1">Q19/Q4</f>
        <v>1.1000000000000001</v>
      </c>
      <c r="F4">
        <f>$Q19/$Q4</f>
        <v>1.1000000000000001</v>
      </c>
      <c r="G4">
        <f>($Q19+DELTA)/$Q4</f>
        <v>1.1000000001111112</v>
      </c>
      <c r="H4">
        <f t="shared" ref="H4:M4" si="2">$Q19/$Q4</f>
        <v>1.1000000000000001</v>
      </c>
      <c r="I4">
        <f t="shared" si="2"/>
        <v>1.1000000000000001</v>
      </c>
      <c r="J4">
        <f t="shared" si="2"/>
        <v>1.1000000000000001</v>
      </c>
      <c r="K4">
        <f t="shared" si="2"/>
        <v>1.1000000000000001</v>
      </c>
      <c r="L4">
        <f t="shared" si="2"/>
        <v>1.1000000000000001</v>
      </c>
      <c r="M4">
        <f t="shared" si="2"/>
        <v>1.1000000000000001</v>
      </c>
      <c r="P4">
        <v>2</v>
      </c>
      <c r="Q4">
        <v>9</v>
      </c>
    </row>
    <row r="5" spans="1:17" x14ac:dyDescent="0.25">
      <c r="D5">
        <v>3</v>
      </c>
      <c r="E5">
        <f t="shared" si="1"/>
        <v>1.2</v>
      </c>
      <c r="F5">
        <f t="shared" ref="F5:F10" si="3">Q20/Q5</f>
        <v>1.2</v>
      </c>
      <c r="G5">
        <f t="shared" ref="G5:M5" si="4">$Q20/$Q5</f>
        <v>1.2</v>
      </c>
      <c r="H5">
        <f>($Q20+DELTA)/$Q5</f>
        <v>1.200000000117647</v>
      </c>
      <c r="I5">
        <f t="shared" si="4"/>
        <v>1.2</v>
      </c>
      <c r="J5">
        <f t="shared" si="4"/>
        <v>1.2</v>
      </c>
      <c r="K5">
        <f t="shared" si="4"/>
        <v>1.2</v>
      </c>
      <c r="L5">
        <f t="shared" si="4"/>
        <v>1.2</v>
      </c>
      <c r="M5">
        <f t="shared" si="4"/>
        <v>1.2</v>
      </c>
      <c r="P5">
        <v>3</v>
      </c>
      <c r="Q5">
        <v>8.5</v>
      </c>
    </row>
    <row r="6" spans="1:17" x14ac:dyDescent="0.25">
      <c r="D6">
        <v>4</v>
      </c>
      <c r="E6">
        <f t="shared" si="1"/>
        <v>1.5</v>
      </c>
      <c r="F6">
        <f t="shared" si="3"/>
        <v>1.5</v>
      </c>
      <c r="G6">
        <f t="shared" ref="G6:M6" si="5">$Q21/$Q6</f>
        <v>1.5</v>
      </c>
      <c r="H6">
        <f t="shared" si="5"/>
        <v>1.5</v>
      </c>
      <c r="I6">
        <f>($Q21+DELTA)/$Q6</f>
        <v>1.5000000001098903</v>
      </c>
      <c r="J6">
        <f t="shared" si="5"/>
        <v>1.5</v>
      </c>
      <c r="K6">
        <f t="shared" si="5"/>
        <v>1.5</v>
      </c>
      <c r="L6">
        <f t="shared" si="5"/>
        <v>1.5</v>
      </c>
      <c r="M6">
        <f t="shared" si="5"/>
        <v>1.5</v>
      </c>
      <c r="P6">
        <v>4</v>
      </c>
      <c r="Q6">
        <v>9.1</v>
      </c>
    </row>
    <row r="7" spans="1:17" x14ac:dyDescent="0.25">
      <c r="D7">
        <v>5</v>
      </c>
      <c r="E7">
        <f t="shared" si="1"/>
        <v>1.4</v>
      </c>
      <c r="F7">
        <f t="shared" si="3"/>
        <v>1.4</v>
      </c>
      <c r="G7">
        <f t="shared" ref="G7:M7" si="6">$Q22/$Q7</f>
        <v>1.4</v>
      </c>
      <c r="H7">
        <f t="shared" si="6"/>
        <v>1.4</v>
      </c>
      <c r="I7">
        <f t="shared" si="6"/>
        <v>1.4</v>
      </c>
      <c r="J7">
        <f>($Q22+DELTA)/$Q7</f>
        <v>1.400000000111111</v>
      </c>
      <c r="K7">
        <f t="shared" si="6"/>
        <v>1.4</v>
      </c>
      <c r="L7">
        <f t="shared" si="6"/>
        <v>1.4</v>
      </c>
      <c r="M7">
        <f t="shared" si="6"/>
        <v>1.4</v>
      </c>
      <c r="P7">
        <v>5</v>
      </c>
      <c r="Q7">
        <v>9</v>
      </c>
    </row>
    <row r="8" spans="1:17" x14ac:dyDescent="0.25">
      <c r="D8">
        <v>6</v>
      </c>
      <c r="E8">
        <f t="shared" si="1"/>
        <v>1.3</v>
      </c>
      <c r="F8">
        <f t="shared" si="3"/>
        <v>1.3</v>
      </c>
      <c r="G8">
        <f t="shared" ref="G8:M8" si="7">$Q23/$Q8</f>
        <v>1.3</v>
      </c>
      <c r="H8">
        <f t="shared" si="7"/>
        <v>1.3</v>
      </c>
      <c r="I8">
        <f t="shared" si="7"/>
        <v>1.3</v>
      </c>
      <c r="J8">
        <f t="shared" si="7"/>
        <v>1.3</v>
      </c>
      <c r="K8">
        <f>($Q23+DELTA)/$Q8</f>
        <v>1.3000000001298702</v>
      </c>
      <c r="L8">
        <f t="shared" si="7"/>
        <v>1.3</v>
      </c>
      <c r="M8">
        <f t="shared" si="7"/>
        <v>1.3</v>
      </c>
      <c r="P8">
        <v>6</v>
      </c>
      <c r="Q8">
        <v>7.7</v>
      </c>
    </row>
    <row r="9" spans="1:17" x14ac:dyDescent="0.25">
      <c r="D9">
        <v>7</v>
      </c>
      <c r="E9">
        <f t="shared" si="1"/>
        <v>1.7999999999999998</v>
      </c>
      <c r="F9">
        <f t="shared" si="3"/>
        <v>1.7999999999999998</v>
      </c>
      <c r="G9">
        <f t="shared" ref="G9:M9" si="8">$Q24/$Q9</f>
        <v>1.7999999999999998</v>
      </c>
      <c r="H9">
        <f t="shared" si="8"/>
        <v>1.7999999999999998</v>
      </c>
      <c r="I9">
        <f t="shared" si="8"/>
        <v>1.7999999999999998</v>
      </c>
      <c r="J9">
        <f t="shared" si="8"/>
        <v>1.7999999999999998</v>
      </c>
      <c r="K9">
        <f t="shared" si="8"/>
        <v>1.7999999999999998</v>
      </c>
      <c r="L9">
        <f>($Q24+DELTA)/$Q9</f>
        <v>1.800000000128205</v>
      </c>
      <c r="M9">
        <f t="shared" si="8"/>
        <v>1.7999999999999998</v>
      </c>
      <c r="P9">
        <v>7</v>
      </c>
      <c r="Q9">
        <v>7.8</v>
      </c>
    </row>
    <row r="10" spans="1:17" x14ac:dyDescent="0.25">
      <c r="D10">
        <v>8</v>
      </c>
      <c r="E10">
        <f t="shared" si="1"/>
        <v>1.0499999999999998</v>
      </c>
      <c r="F10">
        <f t="shared" si="3"/>
        <v>1.0499999999999998</v>
      </c>
      <c r="G10">
        <f t="shared" ref="G10:L10" si="9">$Q25/$Q10</f>
        <v>1.0499999999999998</v>
      </c>
      <c r="H10">
        <f t="shared" si="9"/>
        <v>1.0499999999999998</v>
      </c>
      <c r="I10">
        <f t="shared" si="9"/>
        <v>1.0499999999999998</v>
      </c>
      <c r="J10">
        <f t="shared" si="9"/>
        <v>1.0499999999999998</v>
      </c>
      <c r="K10">
        <f t="shared" si="9"/>
        <v>1.0499999999999998</v>
      </c>
      <c r="L10">
        <f t="shared" si="9"/>
        <v>1.0499999999999998</v>
      </c>
      <c r="M10">
        <f>($Q25+DELTA)/$Q10</f>
        <v>1.0500000001204819</v>
      </c>
      <c r="P10">
        <v>8</v>
      </c>
      <c r="Q10">
        <v>8.3000000000000007</v>
      </c>
    </row>
    <row r="11" spans="1:17" x14ac:dyDescent="0.25">
      <c r="D11" t="s">
        <v>2</v>
      </c>
      <c r="E11">
        <v>0.68</v>
      </c>
      <c r="F11">
        <v>0.68</v>
      </c>
      <c r="G11">
        <v>0.68</v>
      </c>
      <c r="H11">
        <v>0.68</v>
      </c>
      <c r="I11">
        <v>0.68</v>
      </c>
      <c r="J11">
        <v>0.68</v>
      </c>
      <c r="K11">
        <v>0.68</v>
      </c>
      <c r="L11">
        <v>0.68</v>
      </c>
      <c r="M11">
        <v>0.68</v>
      </c>
    </row>
    <row r="12" spans="1:17" x14ac:dyDescent="0.25">
      <c r="D12" t="s">
        <v>0</v>
      </c>
      <c r="E12">
        <f t="shared" ref="E12:M12" si="10">AVERAGE(E3:E10)</f>
        <v>1.2937499999999997</v>
      </c>
      <c r="F12">
        <f t="shared" si="10"/>
        <v>1.293750000015625</v>
      </c>
      <c r="G12">
        <f t="shared" si="10"/>
        <v>1.2937500000138886</v>
      </c>
      <c r="H12">
        <f t="shared" si="10"/>
        <v>1.2937500000147057</v>
      </c>
      <c r="I12">
        <f t="shared" si="10"/>
        <v>1.2937500000137363</v>
      </c>
      <c r="J12">
        <f t="shared" si="10"/>
        <v>1.2937500000138886</v>
      </c>
      <c r="K12">
        <f t="shared" si="10"/>
        <v>1.2937500000162339</v>
      </c>
      <c r="L12">
        <f t="shared" si="10"/>
        <v>1.2937500000160256</v>
      </c>
      <c r="M12">
        <f t="shared" si="10"/>
        <v>1.2937500000150601</v>
      </c>
    </row>
    <row r="13" spans="1:17" x14ac:dyDescent="0.25">
      <c r="D13" t="s">
        <v>3</v>
      </c>
      <c r="E13">
        <f t="shared" ref="E13:M13" si="11">(E12-E11)*Volume</f>
        <v>61.374999999999972</v>
      </c>
      <c r="F13">
        <f t="shared" si="11"/>
        <v>61.375000001562498</v>
      </c>
      <c r="G13">
        <f t="shared" si="11"/>
        <v>61.375000001388855</v>
      </c>
      <c r="H13">
        <f t="shared" si="11"/>
        <v>61.375000001470568</v>
      </c>
      <c r="I13">
        <f t="shared" si="11"/>
        <v>61.375000001373628</v>
      </c>
      <c r="J13">
        <f t="shared" si="11"/>
        <v>61.375000001388855</v>
      </c>
      <c r="K13">
        <f t="shared" si="11"/>
        <v>61.375000001623384</v>
      </c>
      <c r="L13">
        <f t="shared" si="11"/>
        <v>61.375000001602551</v>
      </c>
      <c r="M13">
        <f t="shared" si="11"/>
        <v>61.37500000150601</v>
      </c>
    </row>
    <row r="14" spans="1:17" x14ac:dyDescent="0.25">
      <c r="D14" t="s">
        <v>17</v>
      </c>
      <c r="E14">
        <f t="shared" ref="E14:M14" si="12">E13*SPOT</f>
        <v>503.27499999999975</v>
      </c>
      <c r="F14">
        <f t="shared" si="12"/>
        <v>503.27500001281243</v>
      </c>
      <c r="G14">
        <f t="shared" si="12"/>
        <v>503.27500001138856</v>
      </c>
      <c r="H14">
        <f t="shared" si="12"/>
        <v>503.27500001205863</v>
      </c>
      <c r="I14">
        <f t="shared" si="12"/>
        <v>503.27500001126373</v>
      </c>
      <c r="J14">
        <f t="shared" si="12"/>
        <v>503.27500001138856</v>
      </c>
      <c r="K14">
        <f t="shared" si="12"/>
        <v>503.27500001331168</v>
      </c>
      <c r="L14">
        <f t="shared" si="12"/>
        <v>503.27500001314087</v>
      </c>
      <c r="M14">
        <f t="shared" si="12"/>
        <v>503.27500001234921</v>
      </c>
    </row>
    <row r="16" spans="1:17" x14ac:dyDescent="0.25">
      <c r="D16" t="s">
        <v>24</v>
      </c>
      <c r="E16">
        <f t="shared" ref="E16:M16" si="13">(E14-$E$14)/DELTA</f>
        <v>0</v>
      </c>
      <c r="F16" s="1">
        <f t="shared" si="13"/>
        <v>12.812677141482709</v>
      </c>
      <c r="G16" s="1">
        <f t="shared" si="13"/>
        <v>11.388806342438329</v>
      </c>
      <c r="H16" s="1">
        <f t="shared" si="13"/>
        <v>12.058876563969534</v>
      </c>
      <c r="I16" s="1">
        <f t="shared" si="13"/>
        <v>11.263978194619995</v>
      </c>
      <c r="J16" s="1">
        <f t="shared" si="13"/>
        <v>11.388806342438329</v>
      </c>
      <c r="K16" s="1">
        <f t="shared" si="13"/>
        <v>13.311932889337186</v>
      </c>
      <c r="L16" s="1">
        <f t="shared" si="13"/>
        <v>13.141118415660458</v>
      </c>
      <c r="M16" s="1">
        <f t="shared" si="13"/>
        <v>12.349460121185984</v>
      </c>
      <c r="N16" s="1"/>
      <c r="Q16" t="s">
        <v>20</v>
      </c>
    </row>
    <row r="17" spans="6:17" x14ac:dyDescent="0.25">
      <c r="Q17" t="s">
        <v>8</v>
      </c>
    </row>
    <row r="18" spans="6:17" x14ac:dyDescent="0.25">
      <c r="P18">
        <v>1</v>
      </c>
      <c r="Q18">
        <v>8</v>
      </c>
    </row>
    <row r="19" spans="6:17" x14ac:dyDescent="0.25">
      <c r="P19">
        <v>2</v>
      </c>
      <c r="Q19">
        <v>9.9</v>
      </c>
    </row>
    <row r="20" spans="6:17" x14ac:dyDescent="0.25">
      <c r="P20">
        <v>3</v>
      </c>
      <c r="Q20">
        <v>10.199999999999999</v>
      </c>
    </row>
    <row r="21" spans="6:17" x14ac:dyDescent="0.25">
      <c r="P21">
        <v>4</v>
      </c>
      <c r="Q21">
        <v>13.65</v>
      </c>
    </row>
    <row r="22" spans="6:17" x14ac:dyDescent="0.25">
      <c r="F22" t="s">
        <v>26</v>
      </c>
      <c r="G22" s="1">
        <f>SUM(F16:M16)</f>
        <v>97.715656011132523</v>
      </c>
      <c r="P22">
        <v>5</v>
      </c>
      <c r="Q22">
        <v>12.6</v>
      </c>
    </row>
    <row r="23" spans="6:17" x14ac:dyDescent="0.25">
      <c r="P23">
        <v>6</v>
      </c>
      <c r="Q23">
        <v>10.01</v>
      </c>
    </row>
    <row r="24" spans="6:17" x14ac:dyDescent="0.25">
      <c r="P24">
        <v>7</v>
      </c>
      <c r="Q24">
        <v>14.04</v>
      </c>
    </row>
    <row r="25" spans="6:17" x14ac:dyDescent="0.25">
      <c r="P25">
        <v>8</v>
      </c>
      <c r="Q25">
        <v>8.7149999999999999</v>
      </c>
    </row>
    <row r="30" spans="6:17" x14ac:dyDescent="0.25">
      <c r="Q30" t="s">
        <v>21</v>
      </c>
    </row>
    <row r="33" spans="6:7" x14ac:dyDescent="0.25">
      <c r="F33" s="2"/>
      <c r="G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B1" workbookViewId="0">
      <selection activeCell="N16" sqref="N16"/>
    </sheetView>
  </sheetViews>
  <sheetFormatPr baseColWidth="10" defaultRowHeight="15" x14ac:dyDescent="0.25"/>
  <cols>
    <col min="1" max="1" width="18" customWidth="1"/>
    <col min="3" max="3" width="25.7109375" customWidth="1"/>
    <col min="4" max="4" width="26.42578125" customWidth="1"/>
    <col min="6" max="13" width="15.28515625" bestFit="1" customWidth="1"/>
    <col min="14" max="14" width="14.5703125" bestFit="1" customWidth="1"/>
  </cols>
  <sheetData>
    <row r="1" spans="1:17" x14ac:dyDescent="0.25">
      <c r="D1" t="s">
        <v>23</v>
      </c>
      <c r="E1" t="s">
        <v>1</v>
      </c>
      <c r="Q1" t="s">
        <v>19</v>
      </c>
    </row>
    <row r="2" spans="1:17" x14ac:dyDescent="0.25">
      <c r="A2" t="s">
        <v>4</v>
      </c>
      <c r="B2">
        <v>100</v>
      </c>
      <c r="C2" t="s">
        <v>5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16</v>
      </c>
      <c r="K2" t="s">
        <v>15</v>
      </c>
      <c r="L2" t="s">
        <v>14</v>
      </c>
      <c r="M2" t="s">
        <v>13</v>
      </c>
      <c r="N2" t="s">
        <v>18</v>
      </c>
      <c r="Q2" t="s">
        <v>8</v>
      </c>
    </row>
    <row r="3" spans="1:17" x14ac:dyDescent="0.25">
      <c r="A3" t="s">
        <v>7</v>
      </c>
      <c r="B3">
        <v>9.9999999999999995E-7</v>
      </c>
      <c r="D3">
        <v>1</v>
      </c>
      <c r="E3">
        <f>$Q$18/$Q$3</f>
        <v>1</v>
      </c>
      <c r="F3">
        <f>$Q18/($Q3+DELTA)</f>
        <v>0.99999987500001575</v>
      </c>
      <c r="G3">
        <f t="shared" ref="G3:N4" si="0">$Q18/$Q3</f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  <c r="N3">
        <f t="shared" si="0"/>
        <v>1</v>
      </c>
      <c r="P3">
        <v>1</v>
      </c>
      <c r="Q3">
        <v>8</v>
      </c>
    </row>
    <row r="4" spans="1:17" x14ac:dyDescent="0.25">
      <c r="A4" t="s">
        <v>6</v>
      </c>
      <c r="B4">
        <v>8.1999999999999993</v>
      </c>
      <c r="D4">
        <v>2</v>
      </c>
      <c r="E4">
        <f t="shared" ref="E4:E10" si="1">Q19/Q4</f>
        <v>1.1000000000000001</v>
      </c>
      <c r="F4">
        <f>$Q19/$Q4</f>
        <v>1.1000000000000001</v>
      </c>
      <c r="G4">
        <f>$Q19/($Q4+DELTA)</f>
        <v>1.0999998777777915</v>
      </c>
      <c r="H4">
        <f t="shared" si="0"/>
        <v>1.1000000000000001</v>
      </c>
      <c r="I4">
        <f t="shared" si="0"/>
        <v>1.1000000000000001</v>
      </c>
      <c r="J4">
        <f t="shared" si="0"/>
        <v>1.1000000000000001</v>
      </c>
      <c r="K4">
        <f t="shared" si="0"/>
        <v>1.1000000000000001</v>
      </c>
      <c r="L4">
        <f t="shared" si="0"/>
        <v>1.1000000000000001</v>
      </c>
      <c r="M4">
        <f t="shared" si="0"/>
        <v>1.1000000000000001</v>
      </c>
      <c r="N4">
        <f t="shared" si="0"/>
        <v>1.1000000000000001</v>
      </c>
      <c r="P4">
        <v>2</v>
      </c>
      <c r="Q4">
        <v>9</v>
      </c>
    </row>
    <row r="5" spans="1:17" x14ac:dyDescent="0.25">
      <c r="D5">
        <v>3</v>
      </c>
      <c r="E5">
        <f t="shared" si="1"/>
        <v>1.2</v>
      </c>
      <c r="F5">
        <f t="shared" ref="F5:F10" si="2">Q20/Q5</f>
        <v>1.2</v>
      </c>
      <c r="G5">
        <f t="shared" ref="G5:N10" si="3">$Q20/$Q5</f>
        <v>1.2</v>
      </c>
      <c r="H5">
        <f>$Q20/($Q5+DELTA)</f>
        <v>1.1999998588235461</v>
      </c>
      <c r="I5">
        <f t="shared" si="3"/>
        <v>1.2</v>
      </c>
      <c r="J5">
        <f t="shared" si="3"/>
        <v>1.2</v>
      </c>
      <c r="K5">
        <f t="shared" si="3"/>
        <v>1.2</v>
      </c>
      <c r="L5">
        <f t="shared" si="3"/>
        <v>1.2</v>
      </c>
      <c r="M5">
        <f t="shared" si="3"/>
        <v>1.2</v>
      </c>
      <c r="N5">
        <f t="shared" si="3"/>
        <v>1.2</v>
      </c>
      <c r="P5">
        <v>3</v>
      </c>
      <c r="Q5">
        <v>8.5</v>
      </c>
    </row>
    <row r="6" spans="1:17" x14ac:dyDescent="0.25">
      <c r="D6">
        <v>4</v>
      </c>
      <c r="E6">
        <f t="shared" si="1"/>
        <v>1.5</v>
      </c>
      <c r="F6">
        <f t="shared" si="2"/>
        <v>1.5</v>
      </c>
      <c r="G6">
        <f t="shared" si="3"/>
        <v>1.5</v>
      </c>
      <c r="H6">
        <f t="shared" si="3"/>
        <v>1.5</v>
      </c>
      <c r="I6">
        <f>$Q21/($Q6+DELTA)</f>
        <v>1.4999998351648536</v>
      </c>
      <c r="J6">
        <f t="shared" si="3"/>
        <v>1.5</v>
      </c>
      <c r="K6">
        <f t="shared" si="3"/>
        <v>1.5</v>
      </c>
      <c r="L6">
        <f t="shared" si="3"/>
        <v>1.5</v>
      </c>
      <c r="M6">
        <f t="shared" si="3"/>
        <v>1.5</v>
      </c>
      <c r="N6">
        <f t="shared" si="3"/>
        <v>1.5</v>
      </c>
      <c r="P6">
        <v>4</v>
      </c>
      <c r="Q6">
        <v>9.1</v>
      </c>
    </row>
    <row r="7" spans="1:17" x14ac:dyDescent="0.25">
      <c r="D7">
        <v>5</v>
      </c>
      <c r="E7">
        <f t="shared" si="1"/>
        <v>1.4</v>
      </c>
      <c r="F7">
        <f t="shared" si="2"/>
        <v>1.4</v>
      </c>
      <c r="G7">
        <f t="shared" si="3"/>
        <v>1.4</v>
      </c>
      <c r="H7">
        <f t="shared" si="3"/>
        <v>1.4</v>
      </c>
      <c r="I7">
        <f t="shared" si="3"/>
        <v>1.4</v>
      </c>
      <c r="J7">
        <f>$Q22/($Q7+DELTA)</f>
        <v>1.3999998444444619</v>
      </c>
      <c r="K7">
        <f t="shared" si="3"/>
        <v>1.4</v>
      </c>
      <c r="L7">
        <f t="shared" si="3"/>
        <v>1.4</v>
      </c>
      <c r="M7">
        <f t="shared" si="3"/>
        <v>1.4</v>
      </c>
      <c r="N7">
        <f t="shared" si="3"/>
        <v>1.4</v>
      </c>
      <c r="P7">
        <v>5</v>
      </c>
      <c r="Q7">
        <v>9</v>
      </c>
    </row>
    <row r="8" spans="1:17" x14ac:dyDescent="0.25">
      <c r="D8">
        <v>6</v>
      </c>
      <c r="E8">
        <f t="shared" si="1"/>
        <v>1.3</v>
      </c>
      <c r="F8">
        <f t="shared" si="2"/>
        <v>1.3</v>
      </c>
      <c r="G8">
        <f t="shared" si="3"/>
        <v>1.3</v>
      </c>
      <c r="H8">
        <f t="shared" si="3"/>
        <v>1.3</v>
      </c>
      <c r="I8">
        <f t="shared" si="3"/>
        <v>1.3</v>
      </c>
      <c r="J8">
        <f t="shared" si="3"/>
        <v>1.3</v>
      </c>
      <c r="K8">
        <f>$Q23/($Q8+DELTA)</f>
        <v>1.299999831168853</v>
      </c>
      <c r="L8">
        <f t="shared" si="3"/>
        <v>1.3</v>
      </c>
      <c r="M8">
        <f t="shared" si="3"/>
        <v>1.3</v>
      </c>
      <c r="N8">
        <f t="shared" si="3"/>
        <v>1.3</v>
      </c>
      <c r="P8">
        <v>6</v>
      </c>
      <c r="Q8">
        <v>7.7</v>
      </c>
    </row>
    <row r="9" spans="1:17" x14ac:dyDescent="0.25">
      <c r="D9">
        <v>7</v>
      </c>
      <c r="E9">
        <f t="shared" si="1"/>
        <v>1.7999999999999998</v>
      </c>
      <c r="F9">
        <f t="shared" si="2"/>
        <v>1.7999999999999998</v>
      </c>
      <c r="G9">
        <f t="shared" si="3"/>
        <v>1.7999999999999998</v>
      </c>
      <c r="H9">
        <f t="shared" si="3"/>
        <v>1.7999999999999998</v>
      </c>
      <c r="I9">
        <f t="shared" si="3"/>
        <v>1.7999999999999998</v>
      </c>
      <c r="J9">
        <f t="shared" si="3"/>
        <v>1.7999999999999998</v>
      </c>
      <c r="K9">
        <f t="shared" si="3"/>
        <v>1.7999999999999998</v>
      </c>
      <c r="L9">
        <f>$Q24/($Q9+DELTA)</f>
        <v>1.7999997692307987</v>
      </c>
      <c r="M9">
        <f t="shared" si="3"/>
        <v>1.7999999999999998</v>
      </c>
      <c r="N9">
        <f t="shared" si="3"/>
        <v>1.7999999999999998</v>
      </c>
      <c r="P9">
        <v>7</v>
      </c>
      <c r="Q9">
        <v>7.8</v>
      </c>
    </row>
    <row r="10" spans="1:17" x14ac:dyDescent="0.25">
      <c r="D10">
        <v>8</v>
      </c>
      <c r="E10">
        <f t="shared" si="1"/>
        <v>1.0499999999999998</v>
      </c>
      <c r="F10">
        <f t="shared" si="2"/>
        <v>1.0499999999999998</v>
      </c>
      <c r="G10">
        <f t="shared" si="3"/>
        <v>1.0499999999999998</v>
      </c>
      <c r="H10">
        <f t="shared" si="3"/>
        <v>1.0499999999999998</v>
      </c>
      <c r="I10">
        <f t="shared" si="3"/>
        <v>1.0499999999999998</v>
      </c>
      <c r="J10">
        <f t="shared" si="3"/>
        <v>1.0499999999999998</v>
      </c>
      <c r="K10">
        <f t="shared" si="3"/>
        <v>1.0499999999999998</v>
      </c>
      <c r="L10">
        <f t="shared" si="3"/>
        <v>1.0499999999999998</v>
      </c>
      <c r="M10">
        <f>$Q25/($Q10+DELTA)</f>
        <v>1.049999873493991</v>
      </c>
      <c r="N10">
        <f t="shared" si="3"/>
        <v>1.0499999999999998</v>
      </c>
      <c r="P10">
        <v>8</v>
      </c>
      <c r="Q10">
        <v>8.3000000000000007</v>
      </c>
    </row>
    <row r="11" spans="1:17" x14ac:dyDescent="0.25">
      <c r="D11" t="s">
        <v>2</v>
      </c>
      <c r="E11">
        <v>0.68</v>
      </c>
      <c r="F11">
        <v>0.68</v>
      </c>
      <c r="G11">
        <v>0.68</v>
      </c>
      <c r="H11">
        <v>0.68</v>
      </c>
      <c r="I11">
        <v>0.68</v>
      </c>
      <c r="J11">
        <v>0.68</v>
      </c>
      <c r="K11">
        <v>0.68</v>
      </c>
      <c r="L11">
        <v>0.68</v>
      </c>
      <c r="M11">
        <v>0.68</v>
      </c>
      <c r="N11">
        <v>0.68</v>
      </c>
    </row>
    <row r="12" spans="1:17" x14ac:dyDescent="0.25">
      <c r="D12" t="s">
        <v>0</v>
      </c>
      <c r="E12">
        <f t="shared" ref="E12:N12" si="4">AVERAGE(E3:E10)</f>
        <v>1.2937499999999997</v>
      </c>
      <c r="F12">
        <f t="shared" si="4"/>
        <v>1.293749984375002</v>
      </c>
      <c r="G12">
        <f t="shared" si="4"/>
        <v>1.2937499847222238</v>
      </c>
      <c r="H12">
        <f t="shared" si="4"/>
        <v>1.293749982352943</v>
      </c>
      <c r="I12">
        <f t="shared" si="4"/>
        <v>1.2937499793956064</v>
      </c>
      <c r="J12">
        <f t="shared" si="4"/>
        <v>1.2937499805555577</v>
      </c>
      <c r="K12">
        <f t="shared" si="4"/>
        <v>1.2937499788961064</v>
      </c>
      <c r="L12">
        <f t="shared" si="4"/>
        <v>1.2937499711538498</v>
      </c>
      <c r="M12">
        <f t="shared" si="4"/>
        <v>1.2937499841867488</v>
      </c>
      <c r="N12">
        <f t="shared" si="4"/>
        <v>1.2937499999999997</v>
      </c>
    </row>
    <row r="13" spans="1:17" x14ac:dyDescent="0.25">
      <c r="D13" t="s">
        <v>3</v>
      </c>
      <c r="E13">
        <f t="shared" ref="E13:N13" si="5">(E12-E11)*Volume</f>
        <v>61.374999999999972</v>
      </c>
      <c r="F13">
        <f t="shared" si="5"/>
        <v>61.374998437500196</v>
      </c>
      <c r="G13">
        <f t="shared" si="5"/>
        <v>61.374998472222373</v>
      </c>
      <c r="H13">
        <f t="shared" si="5"/>
        <v>61.374998235294299</v>
      </c>
      <c r="I13">
        <f t="shared" si="5"/>
        <v>61.374997939560636</v>
      </c>
      <c r="J13">
        <f t="shared" si="5"/>
        <v>61.374998055555764</v>
      </c>
      <c r="K13">
        <f t="shared" si="5"/>
        <v>61.37499788961064</v>
      </c>
      <c r="L13">
        <f t="shared" si="5"/>
        <v>61.374997115384978</v>
      </c>
      <c r="M13">
        <f t="shared" si="5"/>
        <v>61.374998418674878</v>
      </c>
      <c r="N13">
        <f t="shared" si="5"/>
        <v>61.374999999999972</v>
      </c>
    </row>
    <row r="14" spans="1:17" x14ac:dyDescent="0.25">
      <c r="D14" t="s">
        <v>17</v>
      </c>
      <c r="E14">
        <f t="shared" ref="E14:M14" si="6">E13*SPOT</f>
        <v>503.27499999999975</v>
      </c>
      <c r="F14">
        <f t="shared" si="6"/>
        <v>503.27498718750155</v>
      </c>
      <c r="G14">
        <f t="shared" si="6"/>
        <v>503.27498747222342</v>
      </c>
      <c r="H14">
        <f t="shared" si="6"/>
        <v>503.27498552941319</v>
      </c>
      <c r="I14">
        <f t="shared" si="6"/>
        <v>503.27498310439717</v>
      </c>
      <c r="J14">
        <f t="shared" si="6"/>
        <v>503.27498405555724</v>
      </c>
      <c r="K14">
        <f t="shared" si="6"/>
        <v>503.27498269480719</v>
      </c>
      <c r="L14">
        <f t="shared" si="6"/>
        <v>503.27497634615679</v>
      </c>
      <c r="M14">
        <f t="shared" si="6"/>
        <v>503.27498703313393</v>
      </c>
      <c r="N14">
        <f>N13*(SPOT+DELTA)</f>
        <v>503.27506137499967</v>
      </c>
    </row>
    <row r="16" spans="1:17" x14ac:dyDescent="0.25">
      <c r="D16" t="s">
        <v>22</v>
      </c>
      <c r="E16">
        <f t="shared" ref="E16:N16" si="7">(E14-$E$14)/DELTA</f>
        <v>0</v>
      </c>
      <c r="F16" s="3">
        <f t="shared" si="7"/>
        <v>-12.812498198400135</v>
      </c>
      <c r="G16" s="3">
        <f t="shared" si="7"/>
        <v>-12.527776334536611</v>
      </c>
      <c r="H16" s="3">
        <f t="shared" si="7"/>
        <v>-14.47058656367517</v>
      </c>
      <c r="I16" s="3">
        <f t="shared" si="7"/>
        <v>-16.895602584554581</v>
      </c>
      <c r="J16" s="3">
        <f t="shared" si="7"/>
        <v>-15.944442509407963</v>
      </c>
      <c r="K16" s="3">
        <f t="shared" si="7"/>
        <v>-17.305192557159899</v>
      </c>
      <c r="L16" s="3">
        <f t="shared" si="7"/>
        <v>-23.653842958992755</v>
      </c>
      <c r="M16" s="3">
        <f t="shared" si="7"/>
        <v>-12.966865824637352</v>
      </c>
      <c r="N16" s="3">
        <f t="shared" si="7"/>
        <v>61.374999916097295</v>
      </c>
      <c r="Q16" t="s">
        <v>20</v>
      </c>
    </row>
    <row r="17" spans="6:17" x14ac:dyDescent="0.25">
      <c r="Q17" t="s">
        <v>8</v>
      </c>
    </row>
    <row r="18" spans="6:17" x14ac:dyDescent="0.25">
      <c r="P18">
        <v>1</v>
      </c>
      <c r="Q18">
        <v>8</v>
      </c>
    </row>
    <row r="19" spans="6:17" x14ac:dyDescent="0.25">
      <c r="P19">
        <v>2</v>
      </c>
      <c r="Q19">
        <v>9.9</v>
      </c>
    </row>
    <row r="20" spans="6:17" x14ac:dyDescent="0.25">
      <c r="P20">
        <v>3</v>
      </c>
      <c r="Q20">
        <v>10.199999999999999</v>
      </c>
    </row>
    <row r="21" spans="6:17" x14ac:dyDescent="0.25">
      <c r="P21">
        <v>4</v>
      </c>
      <c r="Q21">
        <v>13.65</v>
      </c>
    </row>
    <row r="22" spans="6:17" x14ac:dyDescent="0.25">
      <c r="F22" s="3">
        <f>SUM(F16:N16)</f>
        <v>-65.201807615267171</v>
      </c>
      <c r="P22">
        <v>5</v>
      </c>
      <c r="Q22">
        <v>12.6</v>
      </c>
    </row>
    <row r="23" spans="6:17" x14ac:dyDescent="0.25">
      <c r="P23">
        <v>6</v>
      </c>
      <c r="Q23">
        <v>10.01</v>
      </c>
    </row>
    <row r="24" spans="6:17" x14ac:dyDescent="0.25">
      <c r="P24">
        <v>7</v>
      </c>
      <c r="Q24">
        <v>14.04</v>
      </c>
    </row>
    <row r="25" spans="6:17" x14ac:dyDescent="0.25">
      <c r="P25">
        <v>8</v>
      </c>
      <c r="Q25">
        <v>8.7149999999999999</v>
      </c>
    </row>
    <row r="30" spans="6:17" x14ac:dyDescent="0.25">
      <c r="Q30" t="s">
        <v>21</v>
      </c>
    </row>
    <row r="33" spans="6:7" x14ac:dyDescent="0.25">
      <c r="F33" s="2"/>
      <c r="G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Navngitte områder</vt:lpstr>
      </vt:variant>
      <vt:variant>
        <vt:i4>9</vt:i4>
      </vt:variant>
    </vt:vector>
  </HeadingPairs>
  <TitlesOfParts>
    <vt:vector size="13" baseType="lpstr">
      <vt:lpstr>EUR_NOK</vt:lpstr>
      <vt:lpstr>Explanation Partial Nok home</vt:lpstr>
      <vt:lpstr>NOK_EUR</vt:lpstr>
      <vt:lpstr>NOK_USD</vt:lpstr>
      <vt:lpstr>EUR_NOK!DELTA</vt:lpstr>
      <vt:lpstr>NOK_USD!DELTA</vt:lpstr>
      <vt:lpstr>DELTA</vt:lpstr>
      <vt:lpstr>EUR_NOK!SPOT</vt:lpstr>
      <vt:lpstr>NOK_USD!SPOT</vt:lpstr>
      <vt:lpstr>SPOT</vt:lpstr>
      <vt:lpstr>EUR_NOK!Volume</vt:lpstr>
      <vt:lpstr>NOK_USD!Volume</vt:lpstr>
      <vt:lpstr>Volume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Oyvind Kvamme</dc:creator>
  <cp:lastModifiedBy>Oyvind Kvamme</cp:lastModifiedBy>
  <dcterms:created xsi:type="dcterms:W3CDTF">2015-06-10T12:29:57Z</dcterms:created>
  <dcterms:modified xsi:type="dcterms:W3CDTF">2015-06-15T12:21:59Z</dcterms:modified>
</cp:coreProperties>
</file>