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gadores" sheetId="1" r:id="rId4"/>
    <sheet state="visible" name="Fundas " sheetId="2" r:id="rId5"/>
    <sheet state="visible" name="Vidrios Templados" sheetId="3" r:id="rId6"/>
    <sheet state="visible" name="Auriculares" sheetId="4" r:id="rId7"/>
    <sheet state="visible" name="Accesorios Watch - AirTag - Tar" sheetId="5" r:id="rId8"/>
    <sheet state="visible" name="Precios equipos Cotización" sheetId="6" r:id="rId9"/>
  </sheets>
  <definedNames>
    <definedName hidden="1" localSheetId="1" name="_xlnm._FilterDatabase">'Fundas '!$A$7:$AN$206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C162">
      <text>
        <t xml:space="preserve">Lavanda</t>
      </text>
    </comment>
  </commentList>
</comments>
</file>

<file path=xl/sharedStrings.xml><?xml version="1.0" encoding="utf-8"?>
<sst xmlns="http://schemas.openxmlformats.org/spreadsheetml/2006/main" count="1165" uniqueCount="670">
  <si>
    <t xml:space="preserve">  </t>
  </si>
  <si>
    <t>% CUOTAS</t>
  </si>
  <si>
    <t>-15% desc.</t>
  </si>
  <si>
    <t>MARCAS</t>
  </si>
  <si>
    <t xml:space="preserve">CONCEPTO </t>
  </si>
  <si>
    <t>USD</t>
  </si>
  <si>
    <t>ALÍCUOTA</t>
  </si>
  <si>
    <t>EFECTIVO</t>
  </si>
  <si>
    <t>LISTA</t>
  </si>
  <si>
    <t>TOT. 3 CUOTAS</t>
  </si>
  <si>
    <t>3 CUOTAS</t>
  </si>
  <si>
    <t>TOT. 6 CUOTAS</t>
  </si>
  <si>
    <t>6 CUOTAS</t>
  </si>
  <si>
    <t>TOT. 12 CUOTAS</t>
  </si>
  <si>
    <t>12 CUOTAS</t>
  </si>
  <si>
    <t>STOCK 25</t>
  </si>
  <si>
    <t>STOCK SJ</t>
  </si>
  <si>
    <t>PROMO</t>
  </si>
  <si>
    <t>Apple</t>
  </si>
  <si>
    <t>Lightning Apple to USB</t>
  </si>
  <si>
    <t xml:space="preserve">Lightning Apple to USB-C </t>
  </si>
  <si>
    <t xml:space="preserve">Apple </t>
  </si>
  <si>
    <t>Adapter Power 5w USB-A</t>
  </si>
  <si>
    <t>Adapter Power 12W USB for iPad</t>
  </si>
  <si>
    <t xml:space="preserve">Adapter Power 20w USB-C </t>
  </si>
  <si>
    <t>Dock Lightning</t>
  </si>
  <si>
    <t>BatteryPack - iPhone 12/13 Pro - Max</t>
  </si>
  <si>
    <t>MagSafe charger iPhone USB-C</t>
  </si>
  <si>
    <t>Adapter Jack de Audio to Lightning</t>
  </si>
  <si>
    <t>Magnetic Charger to USB-A Apple Watch</t>
  </si>
  <si>
    <t>Adapter Jack de Audio to USB-C</t>
  </si>
  <si>
    <t>Replica Apple</t>
  </si>
  <si>
    <t xml:space="preserve">MagSafe for Mac </t>
  </si>
  <si>
    <t>Genérico/replica Apple</t>
  </si>
  <si>
    <t>Lightning to USB</t>
  </si>
  <si>
    <t>Lightning to USB 2MTS</t>
  </si>
  <si>
    <t>Mophie</t>
  </si>
  <si>
    <t>Lightning Certificado to USB</t>
  </si>
  <si>
    <t>Lightning Certificado to USB-C</t>
  </si>
  <si>
    <t>solo blancos</t>
  </si>
  <si>
    <t xml:space="preserve">Car Charger </t>
  </si>
  <si>
    <t>JackPack iPhone 11</t>
  </si>
  <si>
    <t>JackPack iPhone 11 Pro</t>
  </si>
  <si>
    <t>Batería externa 5.2k</t>
  </si>
  <si>
    <t>Batería externa 10.4k</t>
  </si>
  <si>
    <t>Adpatador USB-C to USB-A</t>
  </si>
  <si>
    <t>Titan</t>
  </si>
  <si>
    <t>(Fuse)</t>
  </si>
  <si>
    <t>Anker</t>
  </si>
  <si>
    <t xml:space="preserve">Power Drive 2 </t>
  </si>
  <si>
    <t>1N/2B</t>
  </si>
  <si>
    <t xml:space="preserve">Griffin </t>
  </si>
  <si>
    <t>Lightning to USB-A</t>
  </si>
  <si>
    <t>Griffin (réplica)</t>
  </si>
  <si>
    <t>Adapter Power 10w</t>
  </si>
  <si>
    <t>Belkin</t>
  </si>
  <si>
    <t>Lightning USB-C</t>
  </si>
  <si>
    <t>3B/1N</t>
  </si>
  <si>
    <t>4B/2N</t>
  </si>
  <si>
    <t>Lightning USB-A</t>
  </si>
  <si>
    <t>Belkin (réplica)</t>
  </si>
  <si>
    <t xml:space="preserve">Adapter Power + Lightning </t>
  </si>
  <si>
    <t>Base de carga inalambrica</t>
  </si>
  <si>
    <t>Cable auxiliar 1.2M</t>
  </si>
  <si>
    <t>Micro-USB 1.2M</t>
  </si>
  <si>
    <t>Adaptador USB-C a VGA</t>
  </si>
  <si>
    <t>Soporte universal para auto</t>
  </si>
  <si>
    <t>Lightning to USB KEYCHAIN</t>
  </si>
  <si>
    <t>Genérico</t>
  </si>
  <si>
    <t>USB to USB-C/Micro USB (reforzados)</t>
  </si>
  <si>
    <t>USB to USB-C</t>
  </si>
  <si>
    <t>USB to Micro USB</t>
  </si>
  <si>
    <t>USB to Micro USB 2mts</t>
  </si>
  <si>
    <t xml:space="preserve">Lightning </t>
  </si>
  <si>
    <t xml:space="preserve">Genérico </t>
  </si>
  <si>
    <t>Adaptador genérico USB</t>
  </si>
  <si>
    <t>Adaptador genérico DuoCharge</t>
  </si>
  <si>
    <t>MODELO</t>
  </si>
  <si>
    <t>TOTAL</t>
  </si>
  <si>
    <t>FUNDAS CERTIFICADAS</t>
  </si>
  <si>
    <t xml:space="preserve">Spigen </t>
  </si>
  <si>
    <t>Crystal Flex iPhone 7/8/SE 2020</t>
  </si>
  <si>
    <t>iPhone 7/8/SE 2020</t>
  </si>
  <si>
    <t>Spigen</t>
  </si>
  <si>
    <t>Liquid Armor iPhone 6/6s/7 Plus</t>
  </si>
  <si>
    <t>iPhone 6/6s</t>
  </si>
  <si>
    <t xml:space="preserve">Thin Fit - iPhone 7 Plus </t>
  </si>
  <si>
    <t>iPhone 7/8 Plus</t>
  </si>
  <si>
    <t>Air Skin - iPhone 7 Plus</t>
  </si>
  <si>
    <t>Crystal Hybrid - iPhone 11</t>
  </si>
  <si>
    <t>iPhone 11</t>
  </si>
  <si>
    <t>Crystal Hybrid - iPhone 12/12 Pro</t>
  </si>
  <si>
    <t>iPhone 12/12 Pro</t>
  </si>
  <si>
    <t>Crystal Flex - iPhone 13 Pro</t>
  </si>
  <si>
    <t>iPhone 13 Pro</t>
  </si>
  <si>
    <t>Tech21</t>
  </si>
  <si>
    <t xml:space="preserve">EvoCheck Smokey Black - iPhone 7/8/SE </t>
  </si>
  <si>
    <t>EvoCheck Rosa - iPhone 7/8/SE</t>
  </si>
  <si>
    <t>Pure Clear - iPhone 7/8/SE</t>
  </si>
  <si>
    <t>EvoCheck Smokey Black - iPhone 7P/8P</t>
  </si>
  <si>
    <t>EvoCheck Rouge - iPhone XR</t>
  </si>
  <si>
    <t>iPhone XR</t>
  </si>
  <si>
    <t>StudioColour (Steam - teal - coral) -iPhone XS Max</t>
  </si>
  <si>
    <t>iPhone XS Max</t>
  </si>
  <si>
    <t>Pure Shimmer Blue - iPhone XS Max</t>
  </si>
  <si>
    <t>Pure Shimmer Pink - iPhone XS Max</t>
  </si>
  <si>
    <t>EvoCheck Rouge - iPhone XS Max</t>
  </si>
  <si>
    <t xml:space="preserve">Pure Tint Carbon - iPhone XS Max </t>
  </si>
  <si>
    <t>Pure Clear - iPhone 11</t>
  </si>
  <si>
    <t>EvoCheck Smokey Black - iPhone 11</t>
  </si>
  <si>
    <t xml:space="preserve">StudioColor ( Yellow - Blue - Black) - iPhone 11 </t>
  </si>
  <si>
    <t>1negro/2am/2azu</t>
  </si>
  <si>
    <t>1 azul /3 amari</t>
  </si>
  <si>
    <t>StudioColor (Yellow - Coral - Gray - Talc) - iPhone 11 Pro</t>
  </si>
  <si>
    <t>iPhone 11 Pro</t>
  </si>
  <si>
    <t>2gris/2coral/1lila/1amarillo</t>
  </si>
  <si>
    <t>2 gris/ 2 coral/ 2 amarillo/ 1 lila</t>
  </si>
  <si>
    <t>Evo Mesh Sport - iPhone 6/6 Plus (*)</t>
  </si>
  <si>
    <t>iPhone 6/6s Plus</t>
  </si>
  <si>
    <t>PureClear - iPhone 11 Pro Max</t>
  </si>
  <si>
    <t>iPhone 11 Pro Max</t>
  </si>
  <si>
    <t>EvoCheck (Smokey Black - Azul - lila - rojo) - iPhone 11 Pro</t>
  </si>
  <si>
    <t>3smokeyblack</t>
  </si>
  <si>
    <t>1 lila/ 2 azul/ 2 rojo/ 6 smoke</t>
  </si>
  <si>
    <t>StudioColour (Yellow - Coral - Telc - Blue) - iPhone 11 Pro Max</t>
  </si>
  <si>
    <t>1coral/1lila/1amarillo/1 azul</t>
  </si>
  <si>
    <t>1 azul/ 1 amarillo/ 1 lila/ 1 coral</t>
  </si>
  <si>
    <t>Evo Check Smokey Black - iPhone 11 Pro Max</t>
  </si>
  <si>
    <t>EvoCheck Blue - iPhone 12 Mini</t>
  </si>
  <si>
    <t>iPhone 12 Mini</t>
  </si>
  <si>
    <t>EvoSlim (Blue - Green - Fucsia) - iPhone 12 Mini</t>
  </si>
  <si>
    <t>1azul/1verde/1rosa</t>
  </si>
  <si>
    <t>2 azul/ 1 verde/ 1 rosa</t>
  </si>
  <si>
    <t>EvoCheck (Black - Blue) - iPhone 12 Pro Max</t>
  </si>
  <si>
    <t>iPhone 12 Pro Max</t>
  </si>
  <si>
    <t>2azul/5smoke</t>
  </si>
  <si>
    <t>3 azul/ 4 smoke</t>
  </si>
  <si>
    <t>EvoSlim (Midnight Green - Blue - Fucsia) - iPhone 12 Pro Max</t>
  </si>
  <si>
    <t>2azul/2verde/1rosa</t>
  </si>
  <si>
    <t>5 verde/ 1 rosa/ 5 azul</t>
  </si>
  <si>
    <t>GEAR4</t>
  </si>
  <si>
    <t>Crystal Palace 12 Pro Max</t>
  </si>
  <si>
    <t>Caseology</t>
  </si>
  <si>
    <t>Skyfall</t>
  </si>
  <si>
    <t xml:space="preserve">Nano Pop </t>
  </si>
  <si>
    <t>1gris/1rosa</t>
  </si>
  <si>
    <t>rosa</t>
  </si>
  <si>
    <t>Ringke</t>
  </si>
  <si>
    <t>Fusion Clear - iPhone 7/8/SE 2020</t>
  </si>
  <si>
    <t>Wave 7/8 Plus</t>
  </si>
  <si>
    <t>Air iPhone X/ Xs- Clear</t>
  </si>
  <si>
    <t>iPhone X/XS</t>
  </si>
  <si>
    <t>Air XR - Clear</t>
  </si>
  <si>
    <t>iPhone 11 - Clear</t>
  </si>
  <si>
    <t>iPhone 11 - Smoke Black</t>
  </si>
  <si>
    <t>iPhone 11 Pro Max - Clear</t>
  </si>
  <si>
    <t>iPhone 12/12Pro - Clear</t>
  </si>
  <si>
    <t>iPhone 12/12Pro - Smoke Black</t>
  </si>
  <si>
    <t>iPhone 12 Pro Max - Clear</t>
  </si>
  <si>
    <t>iPhone 12 Pro Max - Smoke Black</t>
  </si>
  <si>
    <t>iPhone 13 Mini - Clear</t>
  </si>
  <si>
    <t>iPhone 13 mini</t>
  </si>
  <si>
    <t>iPhone 13 - Smoke Black</t>
  </si>
  <si>
    <t>iPhone 13</t>
  </si>
  <si>
    <t>iPhone 13 Pro - Smoke Black</t>
  </si>
  <si>
    <t>iPhone 13 Pro Max - Smoke Black</t>
  </si>
  <si>
    <t>iPhone 13 Pro Max</t>
  </si>
  <si>
    <t>Fusion Magnetic iPhone 13 - Matte Clear</t>
  </si>
  <si>
    <t>Fusion Magnetic iPhone 13 Pro - Matte Clear</t>
  </si>
  <si>
    <t>Fusion Magnetic iPhone 13 Pro Max - Matte Clear</t>
  </si>
  <si>
    <t xml:space="preserve">Fusion iPhone 13 - Clear </t>
  </si>
  <si>
    <t xml:space="preserve">Fusion iPhone 13 Pro - Clear </t>
  </si>
  <si>
    <t xml:space="preserve">Fusion iPhone 13 Pro Max - Clear </t>
  </si>
  <si>
    <t>Fusion X iPhone 13 - Black</t>
  </si>
  <si>
    <t>Fusion X iPhone 13 Pro - Black</t>
  </si>
  <si>
    <t>One Click</t>
  </si>
  <si>
    <t>Transparentes 6/6 Plus</t>
  </si>
  <si>
    <t xml:space="preserve">iLuv </t>
  </si>
  <si>
    <t>Vyneer iPhone 7/8</t>
  </si>
  <si>
    <t>Clear hard shell iPhone 6 Plus</t>
  </si>
  <si>
    <t xml:space="preserve">Soft Flex iPhone 6 </t>
  </si>
  <si>
    <t>OtterBox</t>
  </si>
  <si>
    <t>Archieve 6/6s</t>
  </si>
  <si>
    <t>Clearly Protected iPhone 7/8</t>
  </si>
  <si>
    <t>Griffin</t>
  </si>
  <si>
    <t>Reveal iPhone 6/6s</t>
  </si>
  <si>
    <t>Twelve South</t>
  </si>
  <si>
    <t>Surface Pad iPhone 6/6s</t>
  </si>
  <si>
    <t>Leather Case iPhone X</t>
  </si>
  <si>
    <t>Silicone Case iPhone X</t>
  </si>
  <si>
    <t>Incipio</t>
  </si>
  <si>
    <t>Octane Rose iPhone 6</t>
  </si>
  <si>
    <t>Feather iPhone 5/5S/SE</t>
  </si>
  <si>
    <t>iPhone 5/5s/SE</t>
  </si>
  <si>
    <t>Octane iPhone 6</t>
  </si>
  <si>
    <t>Evutec</t>
  </si>
  <si>
    <t>Carbon iPhone 6</t>
  </si>
  <si>
    <t xml:space="preserve">Juice Pack Air iPhone 7 Plus </t>
  </si>
  <si>
    <t>Pack Access iPhone 11 Pro</t>
  </si>
  <si>
    <t xml:space="preserve">Pack Access iPhone 11 </t>
  </si>
  <si>
    <t>Speck</t>
  </si>
  <si>
    <t>Presidio Clear/Glitter - iPhone XS Max</t>
  </si>
  <si>
    <t>Presidio Clear/Glitter - iPhone 11 Pro</t>
  </si>
  <si>
    <t>Presidio Clear/Print (Flowers) - iPhone XS Max</t>
  </si>
  <si>
    <t>Presidio Inked Flores - iPhone 11 Pro</t>
  </si>
  <si>
    <t>Presidio Inked Flores - iPhone 11 Pro Max</t>
  </si>
  <si>
    <t>Presidio Show - iPhone 11 Pro</t>
  </si>
  <si>
    <t>Presidio Show - iPhone 11 Pro Max</t>
  </si>
  <si>
    <t>Presidio Pro Gris - iPhone 11 Pro</t>
  </si>
  <si>
    <t>Presidio Pro Gris - iPhone 11 Pro Max</t>
  </si>
  <si>
    <t>Presidio Grip Negro - iPhone 7/8 Plus</t>
  </si>
  <si>
    <t>Presidio Grip Gris - iPhone 7/8 Plus</t>
  </si>
  <si>
    <t>Thuele</t>
  </si>
  <si>
    <t>Atmos X3 - iPhone 7/8 Plus</t>
  </si>
  <si>
    <t>Atmos X4 - iPhone 6/6s Plus</t>
  </si>
  <si>
    <t>Barely There</t>
  </si>
  <si>
    <t>Case Mate - blanca</t>
  </si>
  <si>
    <t>FUNDAS OULET</t>
  </si>
  <si>
    <t>Click</t>
  </si>
  <si>
    <t>Clear - iPhone X</t>
  </si>
  <si>
    <t>Clear - iPhone XS Max</t>
  </si>
  <si>
    <t>Candyshell iPhone 6/6s Plus</t>
  </si>
  <si>
    <t>Moshi</t>
  </si>
  <si>
    <t>SuperSkin Clear - iPhone 7/8/SE</t>
  </si>
  <si>
    <t>SuperSkin Black - iPhone 7/8/SE</t>
  </si>
  <si>
    <t>SuperSkin Clear - iPhone 7/8 Plus</t>
  </si>
  <si>
    <t>SuperSkin Black - iPhone 7/8 Plus</t>
  </si>
  <si>
    <t>SuperSkin Clear - iPhone X</t>
  </si>
  <si>
    <t>SuperSkin Black - iPhone X</t>
  </si>
  <si>
    <t>Vitros Clear - iPhone X</t>
  </si>
  <si>
    <t>FUNDAS IPAD</t>
  </si>
  <si>
    <t>Balance Folio iPad Pro 11 (2018)</t>
  </si>
  <si>
    <t>Impact Clear - iPad 5th/6ta gen</t>
  </si>
  <si>
    <t>Fusion - iPad mini 6 (2021)</t>
  </si>
  <si>
    <t>Genérica</t>
  </si>
  <si>
    <t>Smart Case - iPad 10.2</t>
  </si>
  <si>
    <t>Smart Case - iPad Air 4 10.9 Negro</t>
  </si>
  <si>
    <t>Smart Case - iPad mini 6 (2021)</t>
  </si>
  <si>
    <t>Smart Case - iPad mini 1/2/3</t>
  </si>
  <si>
    <t>Smart Case - iPad mini 5</t>
  </si>
  <si>
    <t>Smart Case - iPad 2/3/4</t>
  </si>
  <si>
    <t>1 negro/2 roja</t>
  </si>
  <si>
    <t>Smart Case - iPad mini 4</t>
  </si>
  <si>
    <t>1azul/1 roja</t>
  </si>
  <si>
    <t>FUNDAS MACBOOK</t>
  </si>
  <si>
    <t>Funda acrílica - Mac Air 13.3" (A1932-2179-2337)</t>
  </si>
  <si>
    <t>Funda acrílica - Mac Pro 13" A1278 (2010-2012)</t>
  </si>
  <si>
    <t>Funda acrílica - Mac Pro 15.4" (A1286)</t>
  </si>
  <si>
    <t>Funda acrílica - Mac 15.4" (A1398)</t>
  </si>
  <si>
    <t xml:space="preserve">Funda neoprene - Mac 15.4" </t>
  </si>
  <si>
    <t xml:space="preserve">Funda neoprene - Mac 13" </t>
  </si>
  <si>
    <t>ANDROID</t>
  </si>
  <si>
    <t>Fusion S20 - Clear</t>
  </si>
  <si>
    <t>Fusion S20 Plus  - Clear</t>
  </si>
  <si>
    <t>Fusion S20 Ultra - Clear</t>
  </si>
  <si>
    <t>Fusion S21 - Clear</t>
  </si>
  <si>
    <t>Fusion S21 Plus - Clear</t>
  </si>
  <si>
    <t>Fusion S21 Ultra - Clear</t>
  </si>
  <si>
    <t>Fusion X A72 - Black</t>
  </si>
  <si>
    <t>Samsung Original</t>
  </si>
  <si>
    <t>Flip Cover - S21 Ultra Negro</t>
  </si>
  <si>
    <t xml:space="preserve">Flip Cover - S21 Ultra Blanco </t>
  </si>
  <si>
    <t>STOCK COLORES - SAN JERÓNIMO</t>
  </si>
  <si>
    <t>STOCK COLORES - 25 DE MAYO</t>
  </si>
  <si>
    <t>SILICONE CASE</t>
  </si>
  <si>
    <t>F</t>
  </si>
  <si>
    <t>Silicone case Iphone 6/6s</t>
  </si>
  <si>
    <t>10+1transp</t>
  </si>
  <si>
    <t>Silicone case iphone 6Plus/6sPlus</t>
  </si>
  <si>
    <t>Silicone case Iphone 7/8/SE</t>
  </si>
  <si>
    <t>Silicone case Iphone 7Plus/8 Plus</t>
  </si>
  <si>
    <t>Silicone case Iphone X/XS</t>
  </si>
  <si>
    <t>Silicone case Iphone XS Max</t>
  </si>
  <si>
    <t>Silicone case Iphone XR</t>
  </si>
  <si>
    <t>Silicone case Iphone 11</t>
  </si>
  <si>
    <t>Silicone case Iphone 11 Pro</t>
  </si>
  <si>
    <t>Silicone case Iphone 11 Pro Max</t>
  </si>
  <si>
    <t>Silicone case Iphone 12 Mini</t>
  </si>
  <si>
    <t>Silicone case Iphone 12 / 12 Pro</t>
  </si>
  <si>
    <t>Silicone case Iphone 12 Pro Max</t>
  </si>
  <si>
    <t xml:space="preserve">Silicone case iPhone 13 Mini </t>
  </si>
  <si>
    <t>iPhone 13 Mini</t>
  </si>
  <si>
    <t xml:space="preserve">Silicone case iPhone 13 </t>
  </si>
  <si>
    <t>Silicone case iPhone 13 Pro</t>
  </si>
  <si>
    <t>Silicone case iPhone 13 Pro Max</t>
  </si>
  <si>
    <t>Generica</t>
  </si>
  <si>
    <t>TRANSPARENTES REFORZADAS</t>
  </si>
  <si>
    <t>Transparente reforzadas iPhone 5/5s/SE</t>
  </si>
  <si>
    <t>Transparente reforzadas Iphone 6/6s</t>
  </si>
  <si>
    <t>Transparente reforzada Iphone 6Plus/6sPlus</t>
  </si>
  <si>
    <t>Transparente reforzada Iphone 7/8/SE</t>
  </si>
  <si>
    <t>Transparente reforzada 7Plus/8Plus</t>
  </si>
  <si>
    <t>Transparente reforzada X/XS</t>
  </si>
  <si>
    <t>Transparente reforzada XS Max</t>
  </si>
  <si>
    <t>Transparente reforzada XR</t>
  </si>
  <si>
    <t>Transparente reforzada 11</t>
  </si>
  <si>
    <t>Transparente reforzada 11 Pro</t>
  </si>
  <si>
    <t>Transparente reforzada 11 Pro Max</t>
  </si>
  <si>
    <t>Transparente reforzada 12/12 Pro</t>
  </si>
  <si>
    <t xml:space="preserve">Transparente reforzada 12 Pro Max </t>
  </si>
  <si>
    <t>Transparente reforzada 12 Mini</t>
  </si>
  <si>
    <t>Transparente reforzada 13 Mini</t>
  </si>
  <si>
    <t>Transparente reforzada 13</t>
  </si>
  <si>
    <t xml:space="preserve">iPhone 13 </t>
  </si>
  <si>
    <t>Transparente reforzada 13 Pro</t>
  </si>
  <si>
    <t>Transparente reforzada 13 Pro Max</t>
  </si>
  <si>
    <t>iPad mini 1,2,3,4 y 5</t>
  </si>
  <si>
    <t>iPad 7ma Gen</t>
  </si>
  <si>
    <t>iPad Air 4 - 10.9"</t>
  </si>
  <si>
    <t>iPad Pro - 11" (2020)</t>
  </si>
  <si>
    <t>iPad 2,3,4</t>
  </si>
  <si>
    <t>iPad Cover pliegue</t>
  </si>
  <si>
    <t xml:space="preserve">ANDROID </t>
  </si>
  <si>
    <t>SAMSUNG</t>
  </si>
  <si>
    <t>Transparente Reforzada A01</t>
  </si>
  <si>
    <t>Transparente Reforzada A01 Core</t>
  </si>
  <si>
    <t>Transparente Reforzada A02</t>
  </si>
  <si>
    <t>Transparente Reforzada A02s</t>
  </si>
  <si>
    <t>Transparente Reforzada A11</t>
  </si>
  <si>
    <t>Transparente Reforzada A12</t>
  </si>
  <si>
    <t>Transparente Reforzada A20s</t>
  </si>
  <si>
    <t>Transparente Reforzada A22</t>
  </si>
  <si>
    <t>Transparente Reforzada A32</t>
  </si>
  <si>
    <t>Transparente Reforzada A71</t>
  </si>
  <si>
    <t>Transparente Reforzada A80</t>
  </si>
  <si>
    <t>Transparente Reforzada A72</t>
  </si>
  <si>
    <t>Transparente Reforzada A91/S10 Lite</t>
  </si>
  <si>
    <t>Transparente Reforzada S20</t>
  </si>
  <si>
    <t>Transparente Reforzada Note 20</t>
  </si>
  <si>
    <t>Transparente Reforzada S20 FE</t>
  </si>
  <si>
    <t>Transparente Reforzada S21 FE</t>
  </si>
  <si>
    <t xml:space="preserve">Transparente Reforzada S21 </t>
  </si>
  <si>
    <t>Transparente Reforzada S20 Ultra</t>
  </si>
  <si>
    <t>Transparente Reforzada S21 Ultra</t>
  </si>
  <si>
    <t>Transparente Reforzada S21 Plus</t>
  </si>
  <si>
    <t>Transparente Reforzada A30s</t>
  </si>
  <si>
    <t>Transparente Reforzada A21s</t>
  </si>
  <si>
    <t xml:space="preserve">Transparente Reforzada A31 </t>
  </si>
  <si>
    <t>Transparente Reforzada A50s/A50/A30s/A505</t>
  </si>
  <si>
    <t>MOTOROLA</t>
  </si>
  <si>
    <t>Transparente Reforzada MOTO E7 Power</t>
  </si>
  <si>
    <t>Transparente Reforzada MOTO E6s</t>
  </si>
  <si>
    <t>Transparente Reforzada MOTO G Play 2021</t>
  </si>
  <si>
    <t>Transparente Reforzada MOTO G Power 2021</t>
  </si>
  <si>
    <t>Transparente Reforzada MOTO G100</t>
  </si>
  <si>
    <t>Transparente Reforzada G8 Power</t>
  </si>
  <si>
    <t>Transparente Reforzada G8 Power Lite</t>
  </si>
  <si>
    <t>Transparente Reforzada G9 Play/E7 Plus</t>
  </si>
  <si>
    <t>Transparente Reforzada G9 Plus</t>
  </si>
  <si>
    <t>Transparente Reforzada MOTO G8 Plus</t>
  </si>
  <si>
    <t>XIAOMI</t>
  </si>
  <si>
    <t>Transparente Reforzada Mi 10 Lite</t>
  </si>
  <si>
    <t>Transparente Reforzada Mi Note 10/ Note 9 Pro</t>
  </si>
  <si>
    <t>Transparente Reforzada Note 9S/ Note 9 Pro
/ Note 100</t>
  </si>
  <si>
    <t>REFORZADAS</t>
  </si>
  <si>
    <t>Reforzada A505</t>
  </si>
  <si>
    <t>Reforzada A305</t>
  </si>
  <si>
    <t>Reforzada A52</t>
  </si>
  <si>
    <t>Reforzada A72</t>
  </si>
  <si>
    <t>Reforzada A20S</t>
  </si>
  <si>
    <t>Reforzada A21</t>
  </si>
  <si>
    <t>Reforzada G8 Plus</t>
  </si>
  <si>
    <t xml:space="preserve">Reforzada One Fusion </t>
  </si>
  <si>
    <t>AIRPODS</t>
  </si>
  <si>
    <t>AirPods Pro</t>
  </si>
  <si>
    <t>AirPods</t>
  </si>
  <si>
    <t xml:space="preserve"> </t>
  </si>
  <si>
    <t>San Jerónimo</t>
  </si>
  <si>
    <t>25 de Mayo</t>
  </si>
  <si>
    <t>Temp. Blanco</t>
  </si>
  <si>
    <t>Temp. Negro</t>
  </si>
  <si>
    <t>Templados 5D</t>
  </si>
  <si>
    <t>iPhone 6/7/8/SE 2020</t>
  </si>
  <si>
    <t>iPhone 6P/7P/8P</t>
  </si>
  <si>
    <t>iPhone X/Xs/11 Pro</t>
  </si>
  <si>
    <t>iPhone Xr/11</t>
  </si>
  <si>
    <t>iPhone Xs Max/11 Pro Max</t>
  </si>
  <si>
    <t>Android</t>
  </si>
  <si>
    <t>Templados Certificados</t>
  </si>
  <si>
    <t>Zagg</t>
  </si>
  <si>
    <t>iPhone 6 Plus/7 Plus/ 8 Plus</t>
  </si>
  <si>
    <t>iPhone 12/12 Pro/11/XR</t>
  </si>
  <si>
    <t>iPhone SE/8/7</t>
  </si>
  <si>
    <t>iPhone 12 mini</t>
  </si>
  <si>
    <t>iPhone 11 Pro/XS/X (Ez Fit)</t>
  </si>
  <si>
    <t>iPhone 13/Pro</t>
  </si>
  <si>
    <t>iLuv</t>
  </si>
  <si>
    <t>Apple Watch Series 3 - 42"</t>
  </si>
  <si>
    <t>HIDROGEL 25 DE MAYO</t>
  </si>
  <si>
    <t xml:space="preserve"> 6/7/8/SE</t>
  </si>
  <si>
    <t>Gold</t>
  </si>
  <si>
    <t xml:space="preserve"> 6/7/8 Plus</t>
  </si>
  <si>
    <t>Templado Hydrogel</t>
  </si>
  <si>
    <t>Hydrogel Sylver</t>
  </si>
  <si>
    <t>-</t>
  </si>
  <si>
    <t xml:space="preserve"> X/Xs/11 Pro</t>
  </si>
  <si>
    <t>Silver</t>
  </si>
  <si>
    <t>Hydrogel Gold</t>
  </si>
  <si>
    <t>11/XR</t>
  </si>
  <si>
    <t>Hydrogel iPad</t>
  </si>
  <si>
    <t xml:space="preserve"> Xs Max /11 Pro Max</t>
  </si>
  <si>
    <t>Hydrogel p/ Watch SILVER</t>
  </si>
  <si>
    <t>12/12 Pro</t>
  </si>
  <si>
    <t>Hydrogel p/ Watch GOLD</t>
  </si>
  <si>
    <t>12 Pro Max</t>
  </si>
  <si>
    <t>13/13Pro</t>
  </si>
  <si>
    <t>Templados genérico</t>
  </si>
  <si>
    <t>iPad Mini 1/2/3/4</t>
  </si>
  <si>
    <t>13 Mini</t>
  </si>
  <si>
    <t>iPad Mini 4/5</t>
  </si>
  <si>
    <t>13 Pro Max</t>
  </si>
  <si>
    <t>iPad 10.2' 7ma/8va gen</t>
  </si>
  <si>
    <t>iPad 8va Gen</t>
  </si>
  <si>
    <t>iPad Air 4 10.9'</t>
  </si>
  <si>
    <t>Apple Watch 44mm</t>
  </si>
  <si>
    <t xml:space="preserve">iPad Air 3 </t>
  </si>
  <si>
    <t>moto e40</t>
  </si>
  <si>
    <t>gold</t>
  </si>
  <si>
    <t>iPad 2/3/4</t>
  </si>
  <si>
    <t>iPad Mini 6 (2021)</t>
  </si>
  <si>
    <t>iPad Pro 12.9"</t>
  </si>
  <si>
    <t>iPhone 5/SE/5c/5s</t>
  </si>
  <si>
    <t>iPhone 6/6s/7/8 Plus</t>
  </si>
  <si>
    <t>iPhone X</t>
  </si>
  <si>
    <t>iPhone XS/X/11 Pro</t>
  </si>
  <si>
    <t>iPhone Xs Max</t>
  </si>
  <si>
    <t>Templados genéricos</t>
  </si>
  <si>
    <t>Apple Watch 38"</t>
  </si>
  <si>
    <t>Apple Watch 40"</t>
  </si>
  <si>
    <t>Apple Watch 42"</t>
  </si>
  <si>
    <t>Apple Watch 44"</t>
  </si>
  <si>
    <t>Temp. Genérico iP</t>
  </si>
  <si>
    <t>5/5s</t>
  </si>
  <si>
    <t xml:space="preserve">iPhone </t>
  </si>
  <si>
    <t>si</t>
  </si>
  <si>
    <t>6/7/8/SE 20</t>
  </si>
  <si>
    <t>6/7/8 Plus</t>
  </si>
  <si>
    <t>XR/11</t>
  </si>
  <si>
    <t>Templados certificados</t>
  </si>
  <si>
    <t>Cámara - iPhone 13/mini</t>
  </si>
  <si>
    <t>X/XS/11 Pro</t>
  </si>
  <si>
    <t>Cámara - iPhone 13 Pro/Pro Max</t>
  </si>
  <si>
    <t>XS Max /11 Pro Max</t>
  </si>
  <si>
    <t>12 Mini</t>
  </si>
  <si>
    <t>12/ 12 Pro</t>
  </si>
  <si>
    <t>Led Shield 11</t>
  </si>
  <si>
    <t>Led Shield 11Pro/11ProMax</t>
  </si>
  <si>
    <t>Led Shield 12</t>
  </si>
  <si>
    <t>13 Pro</t>
  </si>
  <si>
    <t>Led Shield 12 Pro</t>
  </si>
  <si>
    <t>Led Shield 12 Pro Max</t>
  </si>
  <si>
    <t>Led Shield 13 Pro Max</t>
  </si>
  <si>
    <t>Samsung</t>
  </si>
  <si>
    <t>A01</t>
  </si>
  <si>
    <t>A21</t>
  </si>
  <si>
    <t>A30S</t>
  </si>
  <si>
    <t>A52</t>
  </si>
  <si>
    <t>A70</t>
  </si>
  <si>
    <t>A71</t>
  </si>
  <si>
    <t>A5</t>
  </si>
  <si>
    <t>A7 2017</t>
  </si>
  <si>
    <t>A11</t>
  </si>
  <si>
    <t>A20S</t>
  </si>
  <si>
    <t>S7</t>
  </si>
  <si>
    <t>S8</t>
  </si>
  <si>
    <t>S9</t>
  </si>
  <si>
    <t>S9 Plus</t>
  </si>
  <si>
    <t>S10</t>
  </si>
  <si>
    <t>J1</t>
  </si>
  <si>
    <t>J2 Prime</t>
  </si>
  <si>
    <t>J4 Core</t>
  </si>
  <si>
    <t>J5 2016</t>
  </si>
  <si>
    <t>J5 2017</t>
  </si>
  <si>
    <t>J7</t>
  </si>
  <si>
    <t>CORE 2</t>
  </si>
  <si>
    <t>NOTE 8</t>
  </si>
  <si>
    <t>Motorola</t>
  </si>
  <si>
    <t>Moto G2</t>
  </si>
  <si>
    <t>Moto G4</t>
  </si>
  <si>
    <t>Moto G5 PLUS</t>
  </si>
  <si>
    <t>Moto G7 PLAY</t>
  </si>
  <si>
    <t>Moto G8 POWER</t>
  </si>
  <si>
    <t>Moto G8 PLAY</t>
  </si>
  <si>
    <t>Moto G8 LITE</t>
  </si>
  <si>
    <t>Moto G9/G9 PLAY</t>
  </si>
  <si>
    <t>Moto G10</t>
  </si>
  <si>
    <t>Moto E6S/PLAY</t>
  </si>
  <si>
    <t>Moto E4</t>
  </si>
  <si>
    <t>Moto E7 POWER</t>
  </si>
  <si>
    <t>Moto X</t>
  </si>
  <si>
    <t>Moto Z3 PLAY</t>
  </si>
  <si>
    <t>Moto ONE VISION</t>
  </si>
  <si>
    <t>Moto ONE ZOOM</t>
  </si>
  <si>
    <t>MI A2</t>
  </si>
  <si>
    <t>Redmi Note 8</t>
  </si>
  <si>
    <t>Redmi Note 9</t>
  </si>
  <si>
    <t>Note 8 Pro</t>
  </si>
  <si>
    <t>HUAWEI</t>
  </si>
  <si>
    <t>Ascend P7</t>
  </si>
  <si>
    <t>Y550</t>
  </si>
  <si>
    <t>P9 LITE</t>
  </si>
  <si>
    <t>Nano P8 lite</t>
  </si>
  <si>
    <t>P10</t>
  </si>
  <si>
    <t>LG</t>
  </si>
  <si>
    <t>K8 2017</t>
  </si>
  <si>
    <t>K10</t>
  </si>
  <si>
    <t>K41S</t>
  </si>
  <si>
    <t>K51S</t>
  </si>
  <si>
    <t>K61</t>
  </si>
  <si>
    <t>L MANGA</t>
  </si>
  <si>
    <t>G3</t>
  </si>
  <si>
    <t>G3-Beat</t>
  </si>
  <si>
    <t>G4</t>
  </si>
  <si>
    <t>LG LEON</t>
  </si>
  <si>
    <t>G355</t>
  </si>
  <si>
    <t>G357</t>
  </si>
  <si>
    <t>EarPods</t>
  </si>
  <si>
    <t xml:space="preserve">AirPods </t>
  </si>
  <si>
    <t>AirPods 3era Gen</t>
  </si>
  <si>
    <t>AirPods Max</t>
  </si>
  <si>
    <t>JBL</t>
  </si>
  <si>
    <t>Tune110</t>
  </si>
  <si>
    <t>E55 BT</t>
  </si>
  <si>
    <t>Bubble Gum Air BT</t>
  </si>
  <si>
    <t>True Wireless Earbuds</t>
  </si>
  <si>
    <t>Only</t>
  </si>
  <si>
    <t>o-17 genericos</t>
  </si>
  <si>
    <t>SoundPeats</t>
  </si>
  <si>
    <t xml:space="preserve"> Mac</t>
  </si>
  <si>
    <t>10.5 %</t>
  </si>
  <si>
    <t>Mac 2</t>
  </si>
  <si>
    <t>Sonic</t>
  </si>
  <si>
    <t xml:space="preserve">True Air 2 </t>
  </si>
  <si>
    <t>9 - Blanco
4 - Rosa
2 - Negro</t>
  </si>
  <si>
    <t>True Air 3</t>
  </si>
  <si>
    <t xml:space="preserve">True Capsule </t>
  </si>
  <si>
    <t xml:space="preserve"> TrueCapsule 2</t>
  </si>
  <si>
    <t>TrueFree2</t>
  </si>
  <si>
    <t>STOCK</t>
  </si>
  <si>
    <t>Malla 40/38mm Silicone</t>
  </si>
  <si>
    <t>Fuse</t>
  </si>
  <si>
    <t xml:space="preserve">Bobine Watch Fuse Chicken </t>
  </si>
  <si>
    <t>Malla Cuero 38/40mm</t>
  </si>
  <si>
    <t>Malla Cuero 44/42mm</t>
  </si>
  <si>
    <t>Malla tela 42mm</t>
  </si>
  <si>
    <t>Malla tela 38mm</t>
  </si>
  <si>
    <t>Malla Silicona Sport 38/40mm</t>
  </si>
  <si>
    <t>Malla Silicona Sport 42/44mm</t>
  </si>
  <si>
    <t>Malla Silicona 42/44mm</t>
  </si>
  <si>
    <t>Malla Silicona 38/40mm</t>
  </si>
  <si>
    <t>Malla Silicona - Xiaomi 3/4</t>
  </si>
  <si>
    <t>1 Blanco - 1 Negra</t>
  </si>
  <si>
    <t>Funda Apple Watch 
40mm - 44mm</t>
  </si>
  <si>
    <t>3 de 44 
1 de 40mm</t>
  </si>
  <si>
    <t>AirTag</t>
  </si>
  <si>
    <t>AirTag (Pack 4)</t>
  </si>
  <si>
    <t>AirTag Loop - Girasol - Naranja</t>
  </si>
  <si>
    <t>LLavero AirTag Silicona</t>
  </si>
  <si>
    <t>4 Rojo - 4 Negro - 4 Blanco - 4 Rosa</t>
  </si>
  <si>
    <t>LLavero AirTag</t>
  </si>
  <si>
    <t>Correas AirTag</t>
  </si>
  <si>
    <t>Tarjeta de memoria 128gb</t>
  </si>
  <si>
    <t>Tarjeta de memoria 64gb</t>
  </si>
  <si>
    <t>Tarjeta de memoria 32gb</t>
  </si>
  <si>
    <t>APPLE</t>
  </si>
  <si>
    <t>PESOS</t>
  </si>
  <si>
    <t>COLORES</t>
  </si>
  <si>
    <t>iPhone</t>
  </si>
  <si>
    <t>SE 2020 64GB</t>
  </si>
  <si>
    <t>SE 2020 128GB</t>
  </si>
  <si>
    <t xml:space="preserve">                                        </t>
  </si>
  <si>
    <t>11 64GB</t>
  </si>
  <si>
    <t>11 128GB</t>
  </si>
  <si>
    <t>12 64GB</t>
  </si>
  <si>
    <t xml:space="preserve">White </t>
  </si>
  <si>
    <t>12 128GB</t>
  </si>
  <si>
    <t>12 256GB</t>
  </si>
  <si>
    <t>13 Mini 128gb</t>
  </si>
  <si>
    <t>13 128GB</t>
  </si>
  <si>
    <t>13 256GB</t>
  </si>
  <si>
    <t>13 512GB</t>
  </si>
  <si>
    <t>13 Pro 128GB</t>
  </si>
  <si>
    <t>13 Pro 256GB</t>
  </si>
  <si>
    <t>13 Pro 512GB</t>
  </si>
  <si>
    <t>13 Pro Max 128GB</t>
  </si>
  <si>
    <t>13 Pro Max 256GB</t>
  </si>
  <si>
    <t>13 Pro Max 512GB</t>
  </si>
  <si>
    <t>Watch</t>
  </si>
  <si>
    <t>Actualizado 17/02</t>
  </si>
  <si>
    <t>Serie 3</t>
  </si>
  <si>
    <t>SE 40mm</t>
  </si>
  <si>
    <t>SE 44mm</t>
  </si>
  <si>
    <t>Serie 6 40mm</t>
  </si>
  <si>
    <t>Serie 6 44mm</t>
  </si>
  <si>
    <t>Serie 7 41mm</t>
  </si>
  <si>
    <t>Serie 7 45mm</t>
  </si>
  <si>
    <t>Macbook's</t>
  </si>
  <si>
    <t>Actualizado 10/02</t>
  </si>
  <si>
    <t>Air 256G/8G  M1</t>
  </si>
  <si>
    <t>Air 512G/8G M1</t>
  </si>
  <si>
    <t>Pro 13" 256g/8G M1</t>
  </si>
  <si>
    <t>No prov</t>
  </si>
  <si>
    <t>Pro 13" 512G/8G M1</t>
  </si>
  <si>
    <t>Pro 1TB/16G M1</t>
  </si>
  <si>
    <t>iPad</t>
  </si>
  <si>
    <t>Actualizado 8/02</t>
  </si>
  <si>
    <t>8va 2020 10.2 128G</t>
  </si>
  <si>
    <t>Si prov</t>
  </si>
  <si>
    <t>9na 2021 64GB (NO LTE)</t>
  </si>
  <si>
    <t>9na 2021 256GB (NO LTE)</t>
  </si>
  <si>
    <t>9na 2021 64GB (LTE)</t>
  </si>
  <si>
    <t>Pro 2021 M1 11' 128G</t>
  </si>
  <si>
    <t>Pro 2021 M1 11' 256G</t>
  </si>
  <si>
    <t>Pro 2021 M1 11' 128G (+5G)</t>
  </si>
  <si>
    <t>Pro 2021 M1 11' 256G (+5G)</t>
  </si>
  <si>
    <t>Air 4ta 2020 10.9' 64G</t>
  </si>
  <si>
    <t>Air 4ta 2020 10.9' 256G</t>
  </si>
  <si>
    <t xml:space="preserve">Magic Mouse </t>
  </si>
  <si>
    <t>Magic Mouse 2</t>
  </si>
  <si>
    <t>Magic Keyboard</t>
  </si>
  <si>
    <t>Keyboard con Touch ID</t>
  </si>
  <si>
    <t xml:space="preserve">Keyboard </t>
  </si>
  <si>
    <t>Home Pods</t>
  </si>
  <si>
    <t>2 B / 3 N</t>
  </si>
  <si>
    <t>Apple Pencil</t>
  </si>
  <si>
    <t>Actualizado 9/02</t>
  </si>
  <si>
    <t>Primera generación</t>
  </si>
  <si>
    <t xml:space="preserve">Segunda generación </t>
  </si>
  <si>
    <t>Apple TV</t>
  </si>
  <si>
    <t>4K</t>
  </si>
  <si>
    <t>USADOS</t>
  </si>
  <si>
    <t>VALORES EXPRESADOS EN USD</t>
  </si>
  <si>
    <t>Dolar hoy</t>
  </si>
  <si>
    <t xml:space="preserve">Cotizacion mínima </t>
  </si>
  <si>
    <t>Corización máxima</t>
  </si>
  <si>
    <t>Precio mínimo</t>
  </si>
  <si>
    <t>Precio máximo</t>
  </si>
  <si>
    <t>Precio de Venta (+ o -)</t>
  </si>
  <si>
    <t>iPhone 6s</t>
  </si>
  <si>
    <t>iPhone 6s Plus</t>
  </si>
  <si>
    <t>iPhone 7</t>
  </si>
  <si>
    <t>iPhone 7 Plus</t>
  </si>
  <si>
    <t xml:space="preserve">iPhone 8 </t>
  </si>
  <si>
    <t>iPhone 8 Plus</t>
  </si>
  <si>
    <t>iPhone Xs</t>
  </si>
  <si>
    <t>iPhone Xr</t>
  </si>
  <si>
    <t>USADOS EN STOCK</t>
  </si>
  <si>
    <t>OBSERVACIONES</t>
  </si>
  <si>
    <t>DOLAR HOY</t>
  </si>
  <si>
    <t>IVA</t>
  </si>
  <si>
    <t>CLIENTE</t>
  </si>
  <si>
    <t>IMEI</t>
  </si>
  <si>
    <t>Telefono</t>
  </si>
  <si>
    <t>PRECIO TOMADO</t>
  </si>
  <si>
    <t xml:space="preserve">7 de 32gb Gold - 100% de bateria </t>
  </si>
  <si>
    <t>todavia probandose por cambio a 7 de sanje</t>
  </si>
  <si>
    <t>7 de 32gb Silver - 100% de batería</t>
  </si>
  <si>
    <t>Con cargador</t>
  </si>
  <si>
    <t>PRESTADO</t>
  </si>
  <si>
    <t>Barbara Coppola</t>
  </si>
  <si>
    <t>140 usd</t>
  </si>
  <si>
    <t>6 de 16GB Space Gray - 100% de bat.</t>
  </si>
  <si>
    <t>8 Plus 64GB Gold - 100% de bat.</t>
  </si>
  <si>
    <t>Perfecto estado general</t>
  </si>
  <si>
    <t>Marina Berman</t>
  </si>
  <si>
    <t>150 usd</t>
  </si>
  <si>
    <t xml:space="preserve">X White 64GB -%100 bat </t>
  </si>
  <si>
    <t>no anda face id</t>
  </si>
  <si>
    <t>Emanuel Pieroni</t>
  </si>
  <si>
    <t>90 usd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</si>
</sst>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"/>
    <numFmt numFmtId="166" formatCode="[$$]#,##0"/>
  </numFmts>
  <fonts count="40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b/>
      <sz val="12.0"/>
      <color rgb="FFFFFFFF"/>
      <name val="Arial"/>
      <scheme val="minor"/>
    </font>
    <font>
      <b/>
      <color theme="1"/>
      <name val="Arial"/>
      <scheme val="minor"/>
    </font>
    <font>
      <b/>
      <sz val="11.0"/>
      <color rgb="FF000000"/>
      <name val="&quot;Helvetica Neue&quot;"/>
    </font>
    <font>
      <sz val="11.0"/>
      <color theme="1"/>
      <name val="Arial"/>
    </font>
    <font>
      <b/>
      <sz val="11.0"/>
      <color theme="1"/>
      <name val="Arial"/>
    </font>
    <font>
      <sz val="11.0"/>
      <color theme="1"/>
      <name val="Arial"/>
      <scheme val="minor"/>
    </font>
    <font>
      <i/>
      <sz val="11.0"/>
      <color theme="1"/>
      <name val="Arial"/>
      <scheme val="minor"/>
    </font>
    <font>
      <b/>
      <sz val="11.0"/>
      <color theme="1"/>
      <name val="Arial"/>
      <scheme val="minor"/>
    </font>
    <font>
      <b/>
      <sz val="11.0"/>
      <color rgb="FF000000"/>
      <name val="Arial"/>
    </font>
    <font>
      <color theme="1"/>
      <name val="Arial"/>
      <scheme val="minor"/>
    </font>
    <font>
      <i/>
      <sz val="11.0"/>
      <color theme="1"/>
      <name val="Arial"/>
    </font>
    <font>
      <b/>
      <sz val="11.0"/>
      <color rgb="FF000000"/>
      <name val="Helvetica Neue"/>
    </font>
    <font>
      <color theme="1"/>
      <name val="Arial"/>
    </font>
    <font>
      <i/>
      <color theme="1"/>
      <name val="Arial"/>
      <scheme val="minor"/>
    </font>
    <font>
      <b/>
      <i/>
      <sz val="12.0"/>
      <color theme="1"/>
      <name val="Arial"/>
      <scheme val="minor"/>
    </font>
    <font>
      <b/>
      <sz val="11.0"/>
      <color theme="1"/>
      <name val="Helvetica Neue"/>
    </font>
    <font>
      <b/>
      <color theme="1"/>
      <name val="Arial"/>
    </font>
    <font>
      <b/>
      <color rgb="FF6FA8DC"/>
      <name val="Arial"/>
      <scheme val="minor"/>
    </font>
    <font>
      <b/>
      <color rgb="FFFF0000"/>
      <name val="Arial"/>
      <scheme val="minor"/>
    </font>
    <font>
      <b/>
      <sz val="12.0"/>
      <color rgb="FF000000"/>
      <name val="&quot;Helvetica Neue&quot;"/>
    </font>
    <font>
      <b/>
      <i/>
      <sz val="11.0"/>
      <color theme="1"/>
      <name val="Arial"/>
    </font>
    <font>
      <b/>
      <i/>
      <sz val="11.0"/>
      <color rgb="FF000000"/>
      <name val="&quot;Helvetica Neue&quot;"/>
    </font>
    <font>
      <b/>
      <sz val="11.0"/>
      <color rgb="FF000000"/>
      <name val="Roboto"/>
    </font>
    <font>
      <sz val="12.0"/>
      <color theme="1"/>
      <name val="Arial"/>
    </font>
    <font>
      <i/>
      <sz val="12.0"/>
      <color theme="1"/>
      <name val="Arial"/>
    </font>
    <font>
      <sz val="12.0"/>
      <color theme="1"/>
      <name val="Arial"/>
      <scheme val="minor"/>
    </font>
    <font>
      <i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</font>
    <font>
      <b/>
      <sz val="11.0"/>
      <color theme="1"/>
      <name val="&quot;Helvetica Neue&quot;"/>
    </font>
    <font>
      <b/>
      <sz val="12.0"/>
      <color theme="1"/>
      <name val="Arial"/>
    </font>
    <font>
      <b/>
      <i/>
      <sz val="11.0"/>
      <color theme="1"/>
      <name val="Arial"/>
      <scheme val="minor"/>
    </font>
    <font>
      <b/>
      <sz val="9.0"/>
      <color theme="1"/>
      <name val="Arial"/>
      <scheme val="minor"/>
    </font>
    <font>
      <b/>
      <i/>
      <color theme="1"/>
      <name val="Arial"/>
      <scheme val="minor"/>
    </font>
    <font>
      <sz val="12.0"/>
      <color rgb="FF212529"/>
      <name val="-apple-system"/>
    </font>
    <font>
      <color rgb="FF000000"/>
      <name val="Roboto"/>
    </font>
  </fonts>
  <fills count="58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9FE2FF"/>
        <bgColor rgb="FF9FE2FF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F098C6"/>
        <bgColor rgb="FFF098C6"/>
      </patternFill>
    </fill>
    <fill>
      <patternFill patternType="solid">
        <fgColor rgb="FFCCCCCC"/>
        <bgColor rgb="FFCCCCCC"/>
      </patternFill>
    </fill>
    <fill>
      <patternFill patternType="solid">
        <fgColor rgb="FFFE8201"/>
        <bgColor rgb="FFFE8201"/>
      </patternFill>
    </fill>
    <fill>
      <patternFill patternType="solid">
        <fgColor theme="8"/>
        <bgColor theme="8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8185BE"/>
        <bgColor rgb="FF8185BE"/>
      </patternFill>
    </fill>
    <fill>
      <patternFill patternType="solid">
        <fgColor rgb="FFCDFFF4"/>
        <bgColor rgb="FFCDFFF4"/>
      </patternFill>
    </fill>
    <fill>
      <patternFill patternType="solid">
        <fgColor rgb="FF85200C"/>
        <bgColor rgb="FF85200C"/>
      </patternFill>
    </fill>
    <fill>
      <patternFill patternType="solid">
        <fgColor rgb="FF0B5394"/>
        <bgColor rgb="FF0B5394"/>
      </patternFill>
    </fill>
    <fill>
      <patternFill patternType="solid">
        <fgColor rgb="FF3C78D8"/>
        <bgColor rgb="FF3C78D8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C2AFF5"/>
        <bgColor rgb="FFC2AFF5"/>
      </patternFill>
    </fill>
    <fill>
      <patternFill patternType="solid">
        <fgColor rgb="FF8E7CC3"/>
        <bgColor rgb="FF8E7CC3"/>
      </patternFill>
    </fill>
    <fill>
      <patternFill patternType="solid">
        <fgColor rgb="FF38761D"/>
        <bgColor rgb="FF38761D"/>
      </patternFill>
    </fill>
    <fill>
      <patternFill patternType="solid">
        <fgColor rgb="FFFABEEE"/>
        <bgColor rgb="FFFABEEE"/>
      </patternFill>
    </fill>
    <fill>
      <patternFill patternType="solid">
        <fgColor rgb="FF3D85C6"/>
        <bgColor rgb="FF3D85C6"/>
      </patternFill>
    </fill>
    <fill>
      <patternFill patternType="solid">
        <fgColor rgb="FFFF007B"/>
        <bgColor rgb="FFFF007B"/>
      </patternFill>
    </fill>
    <fill>
      <patternFill patternType="solid">
        <fgColor rgb="FF980000"/>
        <bgColor rgb="FF980000"/>
      </patternFill>
    </fill>
    <fill>
      <patternFill patternType="solid">
        <fgColor rgb="FF79C21E"/>
        <bgColor rgb="FF79C21E"/>
      </patternFill>
    </fill>
    <fill>
      <patternFill patternType="solid">
        <fgColor rgb="FFB6A0B9"/>
        <bgColor rgb="FFB6A0B9"/>
      </patternFill>
    </fill>
    <fill>
      <patternFill patternType="solid">
        <fgColor rgb="FFFCFBE3"/>
        <bgColor rgb="FFFCFBE3"/>
      </patternFill>
    </fill>
    <fill>
      <patternFill patternType="solid">
        <fgColor rgb="FFEE9661"/>
        <bgColor rgb="FFEE9661"/>
      </patternFill>
    </fill>
    <fill>
      <patternFill patternType="solid">
        <fgColor rgb="FF67E1B9"/>
        <bgColor rgb="FF67E1B9"/>
      </patternFill>
    </fill>
    <fill>
      <patternFill patternType="solid">
        <fgColor rgb="FFB45F06"/>
        <bgColor rgb="FFB45F06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theme="7"/>
        <bgColor theme="7"/>
      </patternFill>
    </fill>
    <fill>
      <patternFill patternType="solid">
        <fgColor rgb="FF4A86E8"/>
        <bgColor rgb="FF4A86E8"/>
      </patternFill>
    </fill>
    <fill>
      <patternFill patternType="solid">
        <fgColor rgb="FFDD7E6B"/>
        <bgColor rgb="FFDD7E6B"/>
      </patternFill>
    </fill>
    <fill>
      <patternFill patternType="solid">
        <fgColor rgb="FF93C47D"/>
        <bgColor rgb="FF93C47D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47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top style="medium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</borders>
  <cellStyleXfs count="1">
    <xf borderId="0" fillId="0" fontId="0" numFmtId="0" applyAlignment="1" applyFont="1"/>
  </cellStyleXfs>
  <cellXfs count="57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4" fillId="3" fontId="4" numFmtId="4" xfId="0" applyAlignment="1" applyBorder="1" applyFont="1" applyNumberFormat="1">
      <alignment horizontal="center" readingOrder="0"/>
    </xf>
    <xf borderId="5" fillId="3" fontId="4" numFmtId="4" xfId="0" applyAlignment="1" applyBorder="1" applyFont="1" applyNumberFormat="1">
      <alignment horizontal="center" readingOrder="0"/>
    </xf>
    <xf borderId="6" fillId="3" fontId="4" numFmtId="4" xfId="0" applyAlignment="1" applyBorder="1" applyFont="1" applyNumberFormat="1">
      <alignment horizontal="center" readingOrder="0"/>
    </xf>
    <xf borderId="7" fillId="3" fontId="4" numFmtId="4" xfId="0" applyAlignment="1" applyBorder="1" applyFont="1" applyNumberFormat="1">
      <alignment horizontal="center" readingOrder="0"/>
    </xf>
    <xf borderId="5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8" fillId="5" fontId="5" numFmtId="49" xfId="0" applyAlignment="1" applyBorder="1" applyFill="1" applyFont="1" applyNumberFormat="1">
      <alignment horizontal="center" readingOrder="0" vertical="top"/>
    </xf>
    <xf borderId="8" fillId="6" fontId="5" numFmtId="49" xfId="0" applyAlignment="1" applyBorder="1" applyFill="1" applyFont="1" applyNumberFormat="1">
      <alignment horizontal="center" readingOrder="0" vertical="top"/>
    </xf>
    <xf borderId="8" fillId="7" fontId="6" numFmtId="164" xfId="0" applyAlignment="1" applyBorder="1" applyFill="1" applyFont="1" applyNumberFormat="1">
      <alignment horizontal="center" readingOrder="0" vertical="bottom"/>
    </xf>
    <xf borderId="8" fillId="8" fontId="7" numFmtId="9" xfId="0" applyAlignment="1" applyBorder="1" applyFill="1" applyFont="1" applyNumberFormat="1">
      <alignment horizontal="center" readingOrder="0" vertical="bottom"/>
    </xf>
    <xf borderId="8" fillId="9" fontId="7" numFmtId="164" xfId="0" applyAlignment="1" applyBorder="1" applyFill="1" applyFont="1" applyNumberFormat="1">
      <alignment horizontal="center" readingOrder="0" vertical="bottom"/>
    </xf>
    <xf borderId="9" fillId="10" fontId="7" numFmtId="164" xfId="0" applyAlignment="1" applyBorder="1" applyFill="1" applyFont="1" applyNumberFormat="1">
      <alignment horizontal="center" vertical="bottom"/>
    </xf>
    <xf borderId="10" fillId="6" fontId="8" numFmtId="164" xfId="0" applyAlignment="1" applyBorder="1" applyFont="1" applyNumberFormat="1">
      <alignment horizontal="center" readingOrder="0"/>
    </xf>
    <xf borderId="7" fillId="11" fontId="9" numFmtId="164" xfId="0" applyAlignment="1" applyBorder="1" applyFill="1" applyFont="1" applyNumberFormat="1">
      <alignment horizontal="center" readingOrder="0"/>
    </xf>
    <xf borderId="8" fillId="3" fontId="8" numFmtId="164" xfId="0" applyAlignment="1" applyBorder="1" applyFont="1" applyNumberFormat="1">
      <alignment horizontal="center" readingOrder="0"/>
    </xf>
    <xf borderId="8" fillId="12" fontId="9" numFmtId="164" xfId="0" applyAlignment="1" applyBorder="1" applyFill="1" applyFont="1" applyNumberFormat="1">
      <alignment horizontal="center" readingOrder="0"/>
    </xf>
    <xf borderId="8" fillId="13" fontId="8" numFmtId="164" xfId="0" applyAlignment="1" applyBorder="1" applyFill="1" applyFont="1" applyNumberFormat="1">
      <alignment horizontal="center"/>
    </xf>
    <xf borderId="11" fillId="14" fontId="9" numFmtId="164" xfId="0" applyAlignment="1" applyBorder="1" applyFill="1" applyFont="1" applyNumberFormat="1">
      <alignment horizontal="center"/>
    </xf>
    <xf borderId="8" fillId="15" fontId="10" numFmtId="0" xfId="0" applyAlignment="1" applyBorder="1" applyFill="1" applyFont="1">
      <alignment horizontal="center" readingOrder="0"/>
    </xf>
    <xf borderId="8" fillId="16" fontId="4" numFmtId="0" xfId="0" applyAlignment="1" applyBorder="1" applyFill="1" applyFont="1">
      <alignment horizontal="center" readingOrder="0"/>
    </xf>
    <xf borderId="8" fillId="5" fontId="7" numFmtId="0" xfId="0" applyAlignment="1" applyBorder="1" applyFont="1">
      <alignment horizontal="center" readingOrder="0" vertical="top"/>
    </xf>
    <xf borderId="8" fillId="6" fontId="11" numFmtId="49" xfId="0" applyAlignment="1" applyBorder="1" applyFont="1" applyNumberFormat="1">
      <alignment horizontal="center" readingOrder="0" vertical="top"/>
    </xf>
    <xf borderId="8" fillId="11" fontId="9" numFmtId="164" xfId="0" applyAlignment="1" applyBorder="1" applyFont="1" applyNumberFormat="1">
      <alignment horizontal="center" readingOrder="0"/>
    </xf>
    <xf borderId="0" fillId="0" fontId="12" numFmtId="0" xfId="0" applyAlignment="1" applyFont="1">
      <alignment horizontal="center" readingOrder="0"/>
    </xf>
    <xf borderId="0" fillId="17" fontId="7" numFmtId="0" xfId="0" applyAlignment="1" applyFill="1" applyFont="1">
      <alignment horizontal="center" readingOrder="0" vertical="top"/>
    </xf>
    <xf borderId="0" fillId="17" fontId="11" numFmtId="49" xfId="0" applyAlignment="1" applyFont="1" applyNumberFormat="1">
      <alignment horizontal="center" readingOrder="0" vertical="top"/>
    </xf>
    <xf borderId="0" fillId="17" fontId="6" numFmtId="164" xfId="0" applyAlignment="1" applyFont="1" applyNumberFormat="1">
      <alignment horizontal="center" readingOrder="0" vertical="bottom"/>
    </xf>
    <xf borderId="0" fillId="17" fontId="7" numFmtId="9" xfId="0" applyAlignment="1" applyFont="1" applyNumberFormat="1">
      <alignment horizontal="center" readingOrder="0" vertical="bottom"/>
    </xf>
    <xf borderId="0" fillId="17" fontId="7" numFmtId="164" xfId="0" applyAlignment="1" applyFont="1" applyNumberFormat="1">
      <alignment horizontal="center" readingOrder="0" vertical="bottom"/>
    </xf>
    <xf borderId="0" fillId="17" fontId="7" numFmtId="0" xfId="0" applyAlignment="1" applyFont="1">
      <alignment horizontal="center" vertical="bottom"/>
    </xf>
    <xf borderId="12" fillId="17" fontId="8" numFmtId="0" xfId="0" applyAlignment="1" applyBorder="1" applyFont="1">
      <alignment horizontal="center" readingOrder="0"/>
    </xf>
    <xf borderId="0" fillId="17" fontId="9" numFmtId="0" xfId="0" applyAlignment="1" applyFont="1">
      <alignment horizontal="center" readingOrder="0"/>
    </xf>
    <xf borderId="0" fillId="17" fontId="8" numFmtId="0" xfId="0" applyAlignment="1" applyFont="1">
      <alignment horizontal="center" readingOrder="0"/>
    </xf>
    <xf borderId="0" fillId="17" fontId="8" numFmtId="0" xfId="0" applyAlignment="1" applyFont="1">
      <alignment horizontal="center"/>
    </xf>
    <xf borderId="13" fillId="17" fontId="9" numFmtId="0" xfId="0" applyAlignment="1" applyBorder="1" applyFont="1">
      <alignment horizontal="center"/>
    </xf>
    <xf borderId="8" fillId="9" fontId="7" numFmtId="164" xfId="0" applyAlignment="1" applyBorder="1" applyFont="1" applyNumberFormat="1">
      <alignment horizontal="center" readingOrder="0" vertical="bottom"/>
    </xf>
    <xf borderId="9" fillId="10" fontId="7" numFmtId="164" xfId="0" applyAlignment="1" applyBorder="1" applyFont="1" applyNumberFormat="1">
      <alignment horizontal="center" vertical="bottom"/>
    </xf>
    <xf borderId="10" fillId="6" fontId="8" numFmtId="164" xfId="0" applyAlignment="1" applyBorder="1" applyFont="1" applyNumberFormat="1">
      <alignment horizontal="center" readingOrder="0"/>
    </xf>
    <xf borderId="8" fillId="11" fontId="9" numFmtId="164" xfId="0" applyAlignment="1" applyBorder="1" applyFont="1" applyNumberFormat="1">
      <alignment horizontal="center" readingOrder="0"/>
    </xf>
    <xf borderId="8" fillId="3" fontId="8" numFmtId="164" xfId="0" applyAlignment="1" applyBorder="1" applyFont="1" applyNumberFormat="1">
      <alignment horizontal="center" readingOrder="0"/>
    </xf>
    <xf borderId="8" fillId="12" fontId="9" numFmtId="164" xfId="0" applyAlignment="1" applyBorder="1" applyFont="1" applyNumberFormat="1">
      <alignment horizontal="center" readingOrder="0"/>
    </xf>
    <xf borderId="8" fillId="13" fontId="8" numFmtId="164" xfId="0" applyAlignment="1" applyBorder="1" applyFont="1" applyNumberFormat="1">
      <alignment horizontal="center"/>
    </xf>
    <xf borderId="11" fillId="14" fontId="9" numFmtId="164" xfId="0" applyAlignment="1" applyBorder="1" applyFont="1" applyNumberFormat="1">
      <alignment horizontal="center"/>
    </xf>
    <xf borderId="14" fillId="6" fontId="8" numFmtId="164" xfId="0" applyAlignment="1" applyBorder="1" applyFont="1" applyNumberFormat="1">
      <alignment horizontal="center" readingOrder="0"/>
    </xf>
    <xf borderId="15" fillId="11" fontId="9" numFmtId="164" xfId="0" applyAlignment="1" applyBorder="1" applyFont="1" applyNumberFormat="1">
      <alignment horizontal="center" readingOrder="0"/>
    </xf>
    <xf borderId="15" fillId="3" fontId="8" numFmtId="164" xfId="0" applyAlignment="1" applyBorder="1" applyFont="1" applyNumberFormat="1">
      <alignment horizontal="center" readingOrder="0"/>
    </xf>
    <xf borderId="15" fillId="12" fontId="9" numFmtId="164" xfId="0" applyAlignment="1" applyBorder="1" applyFont="1" applyNumberFormat="1">
      <alignment horizontal="center" readingOrder="0"/>
    </xf>
    <xf borderId="15" fillId="13" fontId="8" numFmtId="164" xfId="0" applyAlignment="1" applyBorder="1" applyFont="1" applyNumberFormat="1">
      <alignment horizontal="center"/>
    </xf>
    <xf borderId="16" fillId="14" fontId="9" numFmtId="164" xfId="0" applyAlignment="1" applyBorder="1" applyFont="1" applyNumberFormat="1">
      <alignment horizontal="center"/>
    </xf>
    <xf borderId="15" fillId="5" fontId="7" numFmtId="0" xfId="0" applyAlignment="1" applyBorder="1" applyFont="1">
      <alignment horizontal="center" readingOrder="0" vertical="top"/>
    </xf>
    <xf borderId="15" fillId="6" fontId="5" numFmtId="49" xfId="0" applyAlignment="1" applyBorder="1" applyFont="1" applyNumberFormat="1">
      <alignment horizontal="center" readingOrder="0" vertical="top"/>
    </xf>
    <xf borderId="15" fillId="7" fontId="6" numFmtId="164" xfId="0" applyAlignment="1" applyBorder="1" applyFont="1" applyNumberFormat="1">
      <alignment horizontal="center" readingOrder="0" vertical="bottom"/>
    </xf>
    <xf borderId="17" fillId="6" fontId="8" numFmtId="164" xfId="0" applyAlignment="1" applyBorder="1" applyFont="1" applyNumberFormat="1">
      <alignment horizontal="center" readingOrder="0"/>
    </xf>
    <xf borderId="7" fillId="3" fontId="8" numFmtId="164" xfId="0" applyAlignment="1" applyBorder="1" applyFont="1" applyNumberFormat="1">
      <alignment horizontal="center" readingOrder="0"/>
    </xf>
    <xf borderId="7" fillId="12" fontId="9" numFmtId="164" xfId="0" applyAlignment="1" applyBorder="1" applyFont="1" applyNumberFormat="1">
      <alignment horizontal="center" readingOrder="0"/>
    </xf>
    <xf borderId="7" fillId="13" fontId="8" numFmtId="164" xfId="0" applyAlignment="1" applyBorder="1" applyFont="1" applyNumberFormat="1">
      <alignment horizontal="center"/>
    </xf>
    <xf borderId="18" fillId="14" fontId="9" numFmtId="164" xfId="0" applyAlignment="1" applyBorder="1" applyFont="1" applyNumberFormat="1">
      <alignment horizontal="center"/>
    </xf>
    <xf borderId="0" fillId="0" fontId="12" numFmtId="0" xfId="0" applyAlignment="1" applyFont="1">
      <alignment readingOrder="0"/>
    </xf>
    <xf borderId="12" fillId="6" fontId="8" numFmtId="164" xfId="0" applyAlignment="1" applyBorder="1" applyFont="1" applyNumberFormat="1">
      <alignment horizontal="center" readingOrder="0"/>
    </xf>
    <xf borderId="15" fillId="9" fontId="7" numFmtId="164" xfId="0" applyAlignment="1" applyBorder="1" applyFont="1" applyNumberFormat="1">
      <alignment horizontal="center" readingOrder="0" vertical="bottom"/>
    </xf>
    <xf borderId="8" fillId="9" fontId="7" numFmtId="165" xfId="0" applyAlignment="1" applyBorder="1" applyFont="1" applyNumberFormat="1">
      <alignment horizontal="center" readingOrder="0" vertical="bottom"/>
    </xf>
    <xf borderId="9" fillId="10" fontId="7" numFmtId="165" xfId="0" applyAlignment="1" applyBorder="1" applyFont="1" applyNumberFormat="1">
      <alignment horizontal="center" vertical="bottom"/>
    </xf>
    <xf borderId="10" fillId="6" fontId="8" numFmtId="165" xfId="0" applyAlignment="1" applyBorder="1" applyFont="1" applyNumberFormat="1">
      <alignment horizontal="center" readingOrder="0"/>
    </xf>
    <xf borderId="8" fillId="11" fontId="9" numFmtId="165" xfId="0" applyAlignment="1" applyBorder="1" applyFont="1" applyNumberFormat="1">
      <alignment horizontal="center" readingOrder="0"/>
    </xf>
    <xf borderId="8" fillId="3" fontId="8" numFmtId="165" xfId="0" applyAlignment="1" applyBorder="1" applyFont="1" applyNumberFormat="1">
      <alignment horizontal="center" readingOrder="0"/>
    </xf>
    <xf borderId="8" fillId="12" fontId="9" numFmtId="165" xfId="0" applyAlignment="1" applyBorder="1" applyFont="1" applyNumberFormat="1">
      <alignment horizontal="center" readingOrder="0"/>
    </xf>
    <xf borderId="8" fillId="13" fontId="8" numFmtId="165" xfId="0" applyAlignment="1" applyBorder="1" applyFont="1" applyNumberFormat="1">
      <alignment horizontal="center"/>
    </xf>
    <xf borderId="11" fillId="14" fontId="9" numFmtId="165" xfId="0" applyAlignment="1" applyBorder="1" applyFont="1" applyNumberFormat="1">
      <alignment horizontal="center"/>
    </xf>
    <xf borderId="15" fillId="8" fontId="7" numFmtId="9" xfId="0" applyAlignment="1" applyBorder="1" applyFont="1" applyNumberFormat="1">
      <alignment horizontal="center" readingOrder="0" vertical="bottom"/>
    </xf>
    <xf borderId="19" fillId="10" fontId="7" numFmtId="164" xfId="0" applyAlignment="1" applyBorder="1" applyFont="1" applyNumberFormat="1">
      <alignment horizontal="center" vertical="bottom"/>
    </xf>
    <xf borderId="20" fillId="17" fontId="8" numFmtId="0" xfId="0" applyAlignment="1" applyBorder="1" applyFont="1">
      <alignment horizontal="center" readingOrder="0"/>
    </xf>
    <xf borderId="21" fillId="17" fontId="9" numFmtId="0" xfId="0" applyAlignment="1" applyBorder="1" applyFont="1">
      <alignment horizontal="center" readingOrder="0"/>
    </xf>
    <xf borderId="21" fillId="17" fontId="8" numFmtId="0" xfId="0" applyAlignment="1" applyBorder="1" applyFont="1">
      <alignment horizontal="center" readingOrder="0"/>
    </xf>
    <xf borderId="21" fillId="17" fontId="8" numFmtId="0" xfId="0" applyAlignment="1" applyBorder="1" applyFont="1">
      <alignment horizontal="center"/>
    </xf>
    <xf borderId="22" fillId="17" fontId="9" numFmtId="0" xfId="0" applyAlignment="1" applyBorder="1" applyFont="1">
      <alignment horizontal="center"/>
    </xf>
    <xf borderId="0" fillId="17" fontId="12" numFmtId="0" xfId="0" applyAlignment="1" applyFont="1">
      <alignment readingOrder="0"/>
    </xf>
    <xf borderId="0" fillId="17" fontId="1" numFmtId="0" xfId="0" applyAlignment="1" applyFont="1">
      <alignment horizontal="center" readingOrder="0" vertical="center"/>
    </xf>
    <xf borderId="0" fillId="17" fontId="12" numFmtId="0" xfId="0" applyFont="1"/>
    <xf borderId="0" fillId="17" fontId="1" numFmtId="0" xfId="0" applyAlignment="1" applyFont="1">
      <alignment horizontal="center" readingOrder="0"/>
    </xf>
    <xf borderId="17" fillId="17" fontId="12" numFmtId="0" xfId="0" applyBorder="1" applyFont="1"/>
    <xf borderId="7" fillId="17" fontId="12" numFmtId="0" xfId="0" applyBorder="1" applyFont="1"/>
    <xf borderId="18" fillId="17" fontId="12" numFmtId="0" xfId="0" applyBorder="1" applyFont="1"/>
    <xf borderId="0" fillId="17" fontId="4" numFmtId="0" xfId="0" applyAlignment="1" applyFont="1">
      <alignment horizontal="center"/>
    </xf>
    <xf borderId="8" fillId="7" fontId="6" numFmtId="164" xfId="0" applyAlignment="1" applyBorder="1" applyFont="1" applyNumberFormat="1">
      <alignment horizontal="center" readingOrder="0" vertical="bottom"/>
    </xf>
    <xf borderId="8" fillId="17" fontId="7" numFmtId="164" xfId="0" applyAlignment="1" applyBorder="1" applyFont="1" applyNumberFormat="1">
      <alignment horizontal="center" readingOrder="0" vertical="bottom"/>
    </xf>
    <xf borderId="10" fillId="6" fontId="6" numFmtId="164" xfId="0" applyAlignment="1" applyBorder="1" applyFont="1" applyNumberFormat="1">
      <alignment horizontal="center" vertical="bottom"/>
    </xf>
    <xf borderId="8" fillId="11" fontId="13" numFmtId="164" xfId="0" applyAlignment="1" applyBorder="1" applyFont="1" applyNumberFormat="1">
      <alignment horizontal="center" vertical="bottom"/>
    </xf>
    <xf borderId="8" fillId="3" fontId="6" numFmtId="164" xfId="0" applyAlignment="1" applyBorder="1" applyFont="1" applyNumberFormat="1">
      <alignment horizontal="center" vertical="bottom"/>
    </xf>
    <xf borderId="8" fillId="12" fontId="13" numFmtId="164" xfId="0" applyAlignment="1" applyBorder="1" applyFont="1" applyNumberFormat="1">
      <alignment horizontal="center" vertical="bottom"/>
    </xf>
    <xf borderId="8" fillId="13" fontId="6" numFmtId="164" xfId="0" applyAlignment="1" applyBorder="1" applyFont="1" applyNumberFormat="1">
      <alignment horizontal="center" vertical="bottom"/>
    </xf>
    <xf borderId="11" fillId="14" fontId="13" numFmtId="164" xfId="0" applyAlignment="1" applyBorder="1" applyFont="1" applyNumberFormat="1">
      <alignment horizontal="center" vertical="bottom"/>
    </xf>
    <xf borderId="15" fillId="7" fontId="6" numFmtId="164" xfId="0" applyAlignment="1" applyBorder="1" applyFont="1" applyNumberFormat="1">
      <alignment horizontal="center" readingOrder="0" vertical="bottom"/>
    </xf>
    <xf borderId="15" fillId="17" fontId="7" numFmtId="164" xfId="0" applyAlignment="1" applyBorder="1" applyFont="1" applyNumberFormat="1">
      <alignment horizontal="center" readingOrder="0" vertical="bottom"/>
    </xf>
    <xf borderId="19" fillId="10" fontId="7" numFmtId="164" xfId="0" applyAlignment="1" applyBorder="1" applyFont="1" applyNumberFormat="1">
      <alignment horizontal="center" vertical="bottom"/>
    </xf>
    <xf borderId="14" fillId="6" fontId="6" numFmtId="164" xfId="0" applyAlignment="1" applyBorder="1" applyFont="1" applyNumberFormat="1">
      <alignment horizontal="center" vertical="bottom"/>
    </xf>
    <xf borderId="15" fillId="11" fontId="13" numFmtId="164" xfId="0" applyAlignment="1" applyBorder="1" applyFont="1" applyNumberFormat="1">
      <alignment horizontal="center" vertical="bottom"/>
    </xf>
    <xf borderId="15" fillId="3" fontId="6" numFmtId="164" xfId="0" applyAlignment="1" applyBorder="1" applyFont="1" applyNumberFormat="1">
      <alignment horizontal="center" vertical="bottom"/>
    </xf>
    <xf borderId="15" fillId="12" fontId="13" numFmtId="164" xfId="0" applyAlignment="1" applyBorder="1" applyFont="1" applyNumberFormat="1">
      <alignment horizontal="center" vertical="bottom"/>
    </xf>
    <xf borderId="15" fillId="13" fontId="6" numFmtId="164" xfId="0" applyAlignment="1" applyBorder="1" applyFont="1" applyNumberFormat="1">
      <alignment horizontal="center" vertical="bottom"/>
    </xf>
    <xf borderId="16" fillId="14" fontId="13" numFmtId="164" xfId="0" applyAlignment="1" applyBorder="1" applyFont="1" applyNumberFormat="1">
      <alignment horizontal="center" vertical="bottom"/>
    </xf>
    <xf borderId="12" fillId="17" fontId="9" numFmtId="0" xfId="0" applyAlignment="1" applyBorder="1" applyFont="1">
      <alignment horizontal="center" readingOrder="0"/>
    </xf>
    <xf borderId="0" fillId="17" fontId="9" numFmtId="0" xfId="0" applyAlignment="1" applyFont="1">
      <alignment horizontal="center"/>
    </xf>
    <xf borderId="8" fillId="17" fontId="13" numFmtId="164" xfId="0" applyAlignment="1" applyBorder="1" applyFont="1" applyNumberFormat="1">
      <alignment horizontal="center" readingOrder="0" vertical="bottom"/>
    </xf>
    <xf borderId="8" fillId="17" fontId="6" numFmtId="164" xfId="0" applyAlignment="1" applyBorder="1" applyFont="1" applyNumberFormat="1">
      <alignment horizontal="center" readingOrder="0" vertical="bottom"/>
    </xf>
    <xf borderId="7" fillId="5" fontId="7" numFmtId="0" xfId="0" applyAlignment="1" applyBorder="1" applyFont="1">
      <alignment horizontal="center" readingOrder="0" vertical="top"/>
    </xf>
    <xf borderId="7" fillId="6" fontId="5" numFmtId="49" xfId="0" applyAlignment="1" applyBorder="1" applyFont="1" applyNumberFormat="1">
      <alignment horizontal="center" readingOrder="0" vertical="top"/>
    </xf>
    <xf borderId="7" fillId="7" fontId="6" numFmtId="164" xfId="0" applyAlignment="1" applyBorder="1" applyFont="1" applyNumberFormat="1">
      <alignment horizontal="center" readingOrder="0" vertical="bottom"/>
    </xf>
    <xf borderId="7" fillId="8" fontId="7" numFmtId="9" xfId="0" applyAlignment="1" applyBorder="1" applyFont="1" applyNumberFormat="1">
      <alignment horizontal="center" readingOrder="0" vertical="bottom"/>
    </xf>
    <xf borderId="7" fillId="17" fontId="7" numFmtId="164" xfId="0" applyAlignment="1" applyBorder="1" applyFont="1" applyNumberFormat="1">
      <alignment horizontal="center" readingOrder="0" vertical="bottom"/>
    </xf>
    <xf borderId="23" fillId="10" fontId="7" numFmtId="164" xfId="0" applyAlignment="1" applyBorder="1" applyFont="1" applyNumberFormat="1">
      <alignment horizontal="center" vertical="bottom"/>
    </xf>
    <xf borderId="17" fillId="6" fontId="6" numFmtId="164" xfId="0" applyAlignment="1" applyBorder="1" applyFont="1" applyNumberFormat="1">
      <alignment horizontal="center" vertical="bottom"/>
    </xf>
    <xf borderId="7" fillId="11" fontId="13" numFmtId="164" xfId="0" applyAlignment="1" applyBorder="1" applyFont="1" applyNumberFormat="1">
      <alignment horizontal="center" vertical="bottom"/>
    </xf>
    <xf borderId="7" fillId="3" fontId="6" numFmtId="164" xfId="0" applyAlignment="1" applyBorder="1" applyFont="1" applyNumberFormat="1">
      <alignment horizontal="center" vertical="bottom"/>
    </xf>
    <xf borderId="7" fillId="12" fontId="13" numFmtId="164" xfId="0" applyAlignment="1" applyBorder="1" applyFont="1" applyNumberFormat="1">
      <alignment horizontal="center" vertical="bottom"/>
    </xf>
    <xf borderId="7" fillId="13" fontId="6" numFmtId="164" xfId="0" applyAlignment="1" applyBorder="1" applyFont="1" applyNumberFormat="1">
      <alignment horizontal="center" vertical="bottom"/>
    </xf>
    <xf borderId="18" fillId="14" fontId="13" numFmtId="164" xfId="0" applyAlignment="1" applyBorder="1" applyFont="1" applyNumberFormat="1">
      <alignment horizontal="center" vertical="bottom"/>
    </xf>
    <xf borderId="0" fillId="6" fontId="14" numFmtId="49" xfId="0" applyAlignment="1" applyFont="1" applyNumberFormat="1">
      <alignment horizontal="center" readingOrder="0"/>
    </xf>
    <xf borderId="8" fillId="7" fontId="7" numFmtId="164" xfId="0" applyAlignment="1" applyBorder="1" applyFont="1" applyNumberFormat="1">
      <alignment horizontal="center" readingOrder="0" vertical="bottom"/>
    </xf>
    <xf borderId="0" fillId="17" fontId="15" numFmtId="0" xfId="0" applyAlignment="1" applyFont="1">
      <alignment vertical="top"/>
    </xf>
    <xf borderId="0" fillId="17" fontId="15" numFmtId="49" xfId="0" applyAlignment="1" applyFont="1" applyNumberFormat="1">
      <alignment vertical="top"/>
    </xf>
    <xf borderId="0" fillId="17" fontId="15" numFmtId="164" xfId="0" applyAlignment="1" applyFont="1" applyNumberFormat="1">
      <alignment vertical="bottom"/>
    </xf>
    <xf borderId="0" fillId="17" fontId="15" numFmtId="9" xfId="0" applyAlignment="1" applyFont="1" applyNumberFormat="1">
      <alignment vertical="bottom"/>
    </xf>
    <xf borderId="0" fillId="17" fontId="15" numFmtId="164" xfId="0" applyAlignment="1" applyFont="1" applyNumberFormat="1">
      <alignment vertical="bottom"/>
    </xf>
    <xf borderId="0" fillId="17" fontId="15" numFmtId="0" xfId="0" applyAlignment="1" applyFont="1">
      <alignment vertical="bottom"/>
    </xf>
    <xf borderId="13" fillId="17" fontId="15" numFmtId="164" xfId="0" applyAlignment="1" applyBorder="1" applyFont="1" applyNumberFormat="1">
      <alignment vertical="bottom"/>
    </xf>
    <xf borderId="0" fillId="0" fontId="4" numFmtId="0" xfId="0" applyAlignment="1" applyFont="1">
      <alignment horizontal="center" readingOrder="0"/>
    </xf>
    <xf borderId="12" fillId="0" fontId="12" numFmtId="0" xfId="0" applyBorder="1" applyFont="1"/>
    <xf borderId="0" fillId="0" fontId="16" numFmtId="0" xfId="0" applyFont="1"/>
    <xf borderId="8" fillId="0" fontId="17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11" fillId="0" fontId="17" numFmtId="0" xfId="0" applyAlignment="1" applyBorder="1" applyFont="1">
      <alignment horizontal="center" readingOrder="0"/>
    </xf>
    <xf borderId="8" fillId="0" fontId="12" numFmtId="0" xfId="0" applyBorder="1" applyFont="1"/>
    <xf borderId="0" fillId="17" fontId="4" numFmtId="0" xfId="0" applyAlignment="1" applyFont="1">
      <alignment horizontal="center" readingOrder="0"/>
    </xf>
    <xf borderId="12" fillId="17" fontId="12" numFmtId="0" xfId="0" applyBorder="1" applyFont="1"/>
    <xf borderId="0" fillId="17" fontId="16" numFmtId="0" xfId="0" applyFont="1"/>
    <xf borderId="8" fillId="17" fontId="17" numFmtId="0" xfId="0" applyAlignment="1" applyBorder="1" applyFont="1">
      <alignment horizontal="center" readingOrder="0"/>
    </xf>
    <xf borderId="8" fillId="17" fontId="1" numFmtId="0" xfId="0" applyAlignment="1" applyBorder="1" applyFont="1">
      <alignment horizontal="center" readingOrder="0"/>
    </xf>
    <xf borderId="11" fillId="17" fontId="17" numFmtId="0" xfId="0" applyAlignment="1" applyBorder="1" applyFont="1">
      <alignment horizontal="center" readingOrder="0"/>
    </xf>
    <xf borderId="8" fillId="17" fontId="12" numFmtId="0" xfId="0" applyBorder="1" applyFont="1"/>
    <xf borderId="24" fillId="17" fontId="15" numFmtId="0" xfId="0" applyAlignment="1" applyBorder="1" applyFont="1">
      <alignment vertical="top"/>
    </xf>
    <xf borderId="24" fillId="17" fontId="15" numFmtId="49" xfId="0" applyAlignment="1" applyBorder="1" applyFont="1" applyNumberFormat="1">
      <alignment vertical="top"/>
    </xf>
    <xf borderId="24" fillId="17" fontId="15" numFmtId="164" xfId="0" applyAlignment="1" applyBorder="1" applyFont="1" applyNumberFormat="1">
      <alignment vertical="bottom"/>
    </xf>
    <xf borderId="24" fillId="17" fontId="15" numFmtId="9" xfId="0" applyAlignment="1" applyBorder="1" applyFont="1" applyNumberFormat="1">
      <alignment vertical="bottom"/>
    </xf>
    <xf borderId="24" fillId="17" fontId="15" numFmtId="164" xfId="0" applyAlignment="1" applyBorder="1" applyFont="1" applyNumberFormat="1">
      <alignment vertical="bottom"/>
    </xf>
    <xf borderId="25" fillId="17" fontId="15" numFmtId="164" xfId="0" applyAlignment="1" applyBorder="1" applyFont="1" applyNumberFormat="1">
      <alignment vertical="bottom"/>
    </xf>
    <xf borderId="0" fillId="0" fontId="15" numFmtId="0" xfId="0" applyAlignment="1" applyFont="1">
      <alignment vertical="bottom"/>
    </xf>
    <xf borderId="26" fillId="0" fontId="15" numFmtId="0" xfId="0" applyAlignment="1" applyBorder="1" applyFont="1">
      <alignment vertical="bottom"/>
    </xf>
    <xf borderId="27" fillId="6" fontId="18" numFmtId="49" xfId="0" applyAlignment="1" applyBorder="1" applyFont="1" applyNumberFormat="1">
      <alignment horizontal="center" readingOrder="0" vertical="top"/>
    </xf>
    <xf borderId="7" fillId="6" fontId="18" numFmtId="49" xfId="0" applyAlignment="1" applyBorder="1" applyFont="1" applyNumberFormat="1">
      <alignment horizontal="center" vertical="top"/>
    </xf>
    <xf borderId="6" fillId="7" fontId="6" numFmtId="164" xfId="0" applyAlignment="1" applyBorder="1" applyFont="1" applyNumberFormat="1">
      <alignment horizontal="center" vertical="bottom"/>
    </xf>
    <xf borderId="6" fillId="8" fontId="7" numFmtId="9" xfId="0" applyAlignment="1" applyBorder="1" applyFont="1" applyNumberFormat="1">
      <alignment horizontal="center" vertical="bottom"/>
    </xf>
    <xf borderId="28" fillId="10" fontId="7" numFmtId="164" xfId="0" applyAlignment="1" applyBorder="1" applyFont="1" applyNumberFormat="1">
      <alignment horizontal="center" vertical="bottom"/>
    </xf>
    <xf borderId="6" fillId="6" fontId="6" numFmtId="164" xfId="0" applyAlignment="1" applyBorder="1" applyFont="1" applyNumberFormat="1">
      <alignment horizontal="center" vertical="bottom"/>
    </xf>
    <xf borderId="6" fillId="11" fontId="13" numFmtId="164" xfId="0" applyAlignment="1" applyBorder="1" applyFont="1" applyNumberFormat="1">
      <alignment horizontal="center" vertical="bottom"/>
    </xf>
    <xf borderId="6" fillId="3" fontId="6" numFmtId="164" xfId="0" applyAlignment="1" applyBorder="1" applyFont="1" applyNumberFormat="1">
      <alignment horizontal="center" vertical="bottom"/>
    </xf>
    <xf borderId="6" fillId="12" fontId="13" numFmtId="164" xfId="0" applyAlignment="1" applyBorder="1" applyFont="1" applyNumberFormat="1">
      <alignment horizontal="center" vertical="bottom"/>
    </xf>
    <xf borderId="6" fillId="13" fontId="6" numFmtId="164" xfId="0" applyAlignment="1" applyBorder="1" applyFont="1" applyNumberFormat="1">
      <alignment horizontal="center" vertical="bottom"/>
    </xf>
    <xf borderId="28" fillId="14" fontId="13" numFmtId="164" xfId="0" applyAlignment="1" applyBorder="1" applyFont="1" applyNumberFormat="1">
      <alignment horizontal="center" vertical="bottom"/>
    </xf>
    <xf borderId="6" fillId="15" fontId="19" numFmtId="0" xfId="0" applyAlignment="1" applyBorder="1" applyFont="1">
      <alignment horizontal="center" readingOrder="0" vertical="bottom"/>
    </xf>
    <xf borderId="6" fillId="16" fontId="19" numFmtId="0" xfId="0" applyAlignment="1" applyBorder="1" applyFont="1">
      <alignment horizontal="center" readingOrder="0" vertical="bottom"/>
    </xf>
    <xf borderId="6" fillId="6" fontId="18" numFmtId="49" xfId="0" applyAlignment="1" applyBorder="1" applyFont="1" applyNumberFormat="1">
      <alignment horizontal="center" readingOrder="0" vertical="top"/>
    </xf>
    <xf borderId="0" fillId="18" fontId="12" numFmtId="0" xfId="0" applyFill="1" applyFont="1"/>
    <xf borderId="26" fillId="0" fontId="15" numFmtId="0" xfId="0" applyAlignment="1" applyBorder="1" applyFont="1">
      <alignment readingOrder="0" vertical="bottom"/>
    </xf>
    <xf borderId="6" fillId="0" fontId="17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28" fillId="0" fontId="17" numFmtId="0" xfId="0" applyAlignment="1" applyBorder="1" applyFont="1">
      <alignment horizontal="center" readingOrder="0"/>
    </xf>
    <xf borderId="6" fillId="0" fontId="12" numFmtId="0" xfId="0" applyBorder="1" applyFont="1"/>
    <xf borderId="0" fillId="0" fontId="20" numFmtId="0" xfId="0" applyAlignment="1" applyFont="1">
      <alignment horizontal="center" readingOrder="0"/>
    </xf>
    <xf borderId="0" fillId="0" fontId="21" numFmtId="0" xfId="0" applyAlignment="1" applyFont="1">
      <alignment horizontal="center" readingOrder="0"/>
    </xf>
    <xf borderId="8" fillId="15" fontId="15" numFmtId="0" xfId="0" applyAlignment="1" applyBorder="1" applyFont="1">
      <alignment vertical="bottom"/>
    </xf>
    <xf borderId="8" fillId="16" fontId="19" numFmtId="0" xfId="0" applyAlignment="1" applyBorder="1" applyFont="1">
      <alignment horizontal="center" vertical="bottom"/>
    </xf>
    <xf borderId="26" fillId="0" fontId="12" numFmtId="0" xfId="0" applyBorder="1" applyFont="1"/>
    <xf borderId="29" fillId="0" fontId="4" numFmtId="0" xfId="0" applyAlignment="1" applyBorder="1" applyFont="1">
      <alignment horizontal="center" readingOrder="0"/>
    </xf>
    <xf borderId="8" fillId="5" fontId="7" numFmtId="49" xfId="0" applyAlignment="1" applyBorder="1" applyFont="1" applyNumberFormat="1">
      <alignment horizontal="center" readingOrder="0" vertical="top"/>
    </xf>
    <xf borderId="30" fillId="6" fontId="18" numFmtId="49" xfId="0" applyAlignment="1" applyBorder="1" applyFont="1" applyNumberFormat="1">
      <alignment horizontal="center" readingOrder="0" vertical="top"/>
    </xf>
    <xf borderId="30" fillId="6" fontId="18" numFmtId="49" xfId="0" applyAlignment="1" applyBorder="1" applyFont="1" applyNumberFormat="1">
      <alignment horizontal="center" vertical="top"/>
    </xf>
    <xf borderId="30" fillId="7" fontId="6" numFmtId="164" xfId="0" applyAlignment="1" applyBorder="1" applyFont="1" applyNumberFormat="1">
      <alignment horizontal="center" vertical="bottom"/>
    </xf>
    <xf borderId="30" fillId="8" fontId="7" numFmtId="9" xfId="0" applyAlignment="1" applyBorder="1" applyFont="1" applyNumberFormat="1">
      <alignment horizontal="center" vertical="bottom"/>
    </xf>
    <xf borderId="30" fillId="17" fontId="7" numFmtId="164" xfId="0" applyAlignment="1" applyBorder="1" applyFont="1" applyNumberFormat="1">
      <alignment horizontal="center" readingOrder="0" vertical="bottom"/>
    </xf>
    <xf borderId="25" fillId="10" fontId="7" numFmtId="164" xfId="0" applyAlignment="1" applyBorder="1" applyFont="1" applyNumberFormat="1">
      <alignment horizontal="center" vertical="bottom"/>
    </xf>
    <xf borderId="30" fillId="11" fontId="13" numFmtId="164" xfId="0" applyAlignment="1" applyBorder="1" applyFont="1" applyNumberFormat="1">
      <alignment horizontal="center" vertical="bottom"/>
    </xf>
    <xf borderId="30" fillId="3" fontId="6" numFmtId="164" xfId="0" applyAlignment="1" applyBorder="1" applyFont="1" applyNumberFormat="1">
      <alignment horizontal="center" vertical="bottom"/>
    </xf>
    <xf borderId="30" fillId="12" fontId="13" numFmtId="164" xfId="0" applyAlignment="1" applyBorder="1" applyFont="1" applyNumberFormat="1">
      <alignment horizontal="center" vertical="bottom"/>
    </xf>
    <xf borderId="30" fillId="13" fontId="6" numFmtId="164" xfId="0" applyAlignment="1" applyBorder="1" applyFont="1" applyNumberFormat="1">
      <alignment horizontal="center" vertical="bottom"/>
    </xf>
    <xf borderId="25" fillId="14" fontId="13" numFmtId="164" xfId="0" applyAlignment="1" applyBorder="1" applyFont="1" applyNumberFormat="1">
      <alignment horizontal="center" vertical="bottom"/>
    </xf>
    <xf borderId="8" fillId="16" fontId="19" numFmtId="0" xfId="0" applyAlignment="1" applyBorder="1" applyFont="1">
      <alignment horizontal="center" readingOrder="0" vertical="bottom"/>
    </xf>
    <xf borderId="8" fillId="0" fontId="5" numFmtId="49" xfId="0" applyAlignment="1" applyBorder="1" applyFont="1" applyNumberFormat="1">
      <alignment horizontal="center" readingOrder="0" vertical="top"/>
    </xf>
    <xf borderId="30" fillId="0" fontId="5" numFmtId="49" xfId="0" applyAlignment="1" applyBorder="1" applyFont="1" applyNumberFormat="1">
      <alignment horizontal="center" readingOrder="0" vertical="top"/>
    </xf>
    <xf borderId="30" fillId="0" fontId="6" numFmtId="164" xfId="0" applyAlignment="1" applyBorder="1" applyFont="1" applyNumberFormat="1">
      <alignment horizontal="center" readingOrder="0" vertical="bottom"/>
    </xf>
    <xf borderId="30" fillId="0" fontId="7" numFmtId="0" xfId="0" applyAlignment="1" applyBorder="1" applyFont="1">
      <alignment horizontal="center" readingOrder="0" vertical="bottom"/>
    </xf>
    <xf borderId="24" fillId="0" fontId="7" numFmtId="0" xfId="0" applyAlignment="1" applyBorder="1" applyFont="1">
      <alignment horizontal="center" readingOrder="0" vertical="bottom"/>
    </xf>
    <xf borderId="10" fillId="0" fontId="6" numFmtId="164" xfId="0" applyAlignment="1" applyBorder="1" applyFont="1" applyNumberFormat="1">
      <alignment horizontal="center" vertical="bottom"/>
    </xf>
    <xf borderId="30" fillId="0" fontId="13" numFmtId="164" xfId="0" applyAlignment="1" applyBorder="1" applyFont="1" applyNumberFormat="1">
      <alignment horizontal="center" vertical="bottom"/>
    </xf>
    <xf borderId="30" fillId="0" fontId="6" numFmtId="164" xfId="0" applyAlignment="1" applyBorder="1" applyFont="1" applyNumberFormat="1">
      <alignment horizontal="center" vertical="bottom"/>
    </xf>
    <xf borderId="25" fillId="0" fontId="13" numFmtId="164" xfId="0" applyAlignment="1" applyBorder="1" applyFont="1" applyNumberFormat="1">
      <alignment horizontal="center" vertical="bottom"/>
    </xf>
    <xf borderId="8" fillId="0" fontId="10" numFmtId="0" xfId="0" applyAlignment="1" applyBorder="1" applyFont="1">
      <alignment horizontal="center" readingOrder="0"/>
    </xf>
    <xf borderId="31" fillId="17" fontId="4" numFmtId="0" xfId="0" applyAlignment="1" applyBorder="1" applyFont="1">
      <alignment horizontal="center" readingOrder="0"/>
    </xf>
    <xf borderId="32" fillId="17" fontId="4" numFmtId="0" xfId="0" applyAlignment="1" applyBorder="1" applyFont="1">
      <alignment horizontal="center" readingOrder="0"/>
    </xf>
    <xf borderId="32" fillId="0" fontId="2" numFmtId="0" xfId="0" applyBorder="1" applyFont="1"/>
    <xf borderId="31" fillId="0" fontId="2" numFmtId="0" xfId="0" applyBorder="1" applyFont="1"/>
    <xf borderId="19" fillId="17" fontId="4" numFmtId="0" xfId="0" applyAlignment="1" applyBorder="1" applyFont="1">
      <alignment horizontal="center" readingOrder="0"/>
    </xf>
    <xf borderId="8" fillId="17" fontId="5" numFmtId="49" xfId="0" applyAlignment="1" applyBorder="1" applyFont="1" applyNumberFormat="1">
      <alignment horizontal="center" readingOrder="0" vertical="top"/>
    </xf>
    <xf borderId="8" fillId="17" fontId="22" numFmtId="49" xfId="0" applyAlignment="1" applyBorder="1" applyFont="1" applyNumberFormat="1">
      <alignment horizontal="center" readingOrder="0" vertical="top"/>
    </xf>
    <xf borderId="8" fillId="17" fontId="7" numFmtId="0" xfId="0" applyAlignment="1" applyBorder="1" applyFont="1">
      <alignment horizontal="center" readingOrder="0" vertical="bottom"/>
    </xf>
    <xf borderId="9" fillId="17" fontId="7" numFmtId="0" xfId="0" applyAlignment="1" applyBorder="1" applyFont="1">
      <alignment horizontal="center" readingOrder="0" vertical="bottom"/>
    </xf>
    <xf borderId="10" fillId="17" fontId="6" numFmtId="164" xfId="0" applyAlignment="1" applyBorder="1" applyFont="1" applyNumberFormat="1">
      <alignment horizontal="center" vertical="bottom"/>
    </xf>
    <xf borderId="8" fillId="17" fontId="13" numFmtId="164" xfId="0" applyAlignment="1" applyBorder="1" applyFont="1" applyNumberFormat="1">
      <alignment horizontal="center" vertical="bottom"/>
    </xf>
    <xf borderId="8" fillId="17" fontId="6" numFmtId="164" xfId="0" applyAlignment="1" applyBorder="1" applyFont="1" applyNumberFormat="1">
      <alignment horizontal="center" vertical="bottom"/>
    </xf>
    <xf borderId="11" fillId="17" fontId="13" numFmtId="164" xfId="0" applyAlignment="1" applyBorder="1" applyFont="1" applyNumberFormat="1">
      <alignment horizontal="center" vertical="bottom"/>
    </xf>
    <xf borderId="0" fillId="19" fontId="4" numFmtId="0" xfId="0" applyAlignment="1" applyFill="1" applyFont="1">
      <alignment horizontal="center" readingOrder="0"/>
    </xf>
    <xf borderId="0" fillId="20" fontId="4" numFmtId="0" xfId="0" applyAlignment="1" applyFill="1" applyFont="1">
      <alignment horizontal="center" readingOrder="0"/>
    </xf>
    <xf borderId="0" fillId="21" fontId="4" numFmtId="0" xfId="0" applyAlignment="1" applyFill="1" applyFont="1">
      <alignment horizontal="center" readingOrder="0"/>
    </xf>
    <xf borderId="0" fillId="22" fontId="4" numFmtId="0" xfId="0" applyAlignment="1" applyFill="1" applyFont="1">
      <alignment horizontal="center" readingOrder="0"/>
    </xf>
    <xf borderId="0" fillId="23" fontId="4" numFmtId="0" xfId="0" applyAlignment="1" applyFill="1" applyFont="1">
      <alignment horizontal="center" readingOrder="0"/>
    </xf>
    <xf borderId="0" fillId="10" fontId="4" numFmtId="0" xfId="0" applyAlignment="1" applyFont="1">
      <alignment horizontal="center" readingOrder="0"/>
    </xf>
    <xf borderId="0" fillId="24" fontId="4" numFmtId="0" xfId="0" applyAlignment="1" applyFill="1" applyFont="1">
      <alignment horizontal="center" readingOrder="0"/>
    </xf>
    <xf borderId="0" fillId="25" fontId="4" numFmtId="0" xfId="0" applyAlignment="1" applyFill="1" applyFont="1">
      <alignment horizontal="center" readingOrder="0"/>
    </xf>
    <xf borderId="0" fillId="12" fontId="4" numFmtId="0" xfId="0" applyAlignment="1" applyFont="1">
      <alignment horizontal="center" readingOrder="0"/>
    </xf>
    <xf borderId="0" fillId="26" fontId="12" numFmtId="0" xfId="0" applyFill="1" applyFont="1"/>
    <xf borderId="0" fillId="27" fontId="12" numFmtId="0" xfId="0" applyFill="1" applyFont="1"/>
    <xf borderId="0" fillId="28" fontId="12" numFmtId="0" xfId="0" applyFill="1" applyFont="1"/>
    <xf borderId="0" fillId="29" fontId="12" numFmtId="0" xfId="0" applyFill="1" applyFont="1"/>
    <xf borderId="0" fillId="30" fontId="12" numFmtId="0" xfId="0" applyFill="1" applyFont="1"/>
    <xf borderId="0" fillId="15" fontId="12" numFmtId="0" xfId="0" applyFont="1"/>
    <xf borderId="0" fillId="31" fontId="12" numFmtId="0" xfId="0" applyFill="1" applyFont="1"/>
    <xf borderId="0" fillId="16" fontId="12" numFmtId="0" xfId="0" applyFont="1"/>
    <xf borderId="0" fillId="32" fontId="12" numFmtId="0" xfId="0" applyFill="1" applyFont="1"/>
    <xf borderId="0" fillId="33" fontId="12" numFmtId="0" xfId="0" applyFill="1" applyFont="1"/>
    <xf borderId="0" fillId="34" fontId="12" numFmtId="0" xfId="0" applyFill="1" applyFont="1"/>
    <xf borderId="0" fillId="35" fontId="12" numFmtId="0" xfId="0" applyFill="1" applyFont="1"/>
    <xf borderId="0" fillId="36" fontId="12" numFmtId="0" xfId="0" applyFill="1" applyFont="1"/>
    <xf borderId="0" fillId="37" fontId="12" numFmtId="0" xfId="0" applyFill="1" applyFont="1"/>
    <xf borderId="26" fillId="7" fontId="12" numFmtId="0" xfId="0" applyBorder="1" applyFont="1"/>
    <xf borderId="29" fillId="38" fontId="4" numFmtId="0" xfId="0" applyAlignment="1" applyBorder="1" applyFill="1" applyFont="1">
      <alignment horizontal="center" readingOrder="0"/>
    </xf>
    <xf borderId="0" fillId="39" fontId="12" numFmtId="0" xfId="0" applyFill="1" applyFont="1"/>
    <xf borderId="0" fillId="7" fontId="12" numFmtId="0" xfId="0" applyFont="1"/>
    <xf borderId="0" fillId="40" fontId="12" numFmtId="0" xfId="0" applyFill="1" applyFont="1"/>
    <xf borderId="0" fillId="41" fontId="12" numFmtId="0" xfId="0" applyFill="1" applyFont="1"/>
    <xf borderId="0" fillId="42" fontId="12" numFmtId="0" xfId="0" applyFill="1" applyFont="1"/>
    <xf borderId="0" fillId="43" fontId="12" numFmtId="0" xfId="0" applyFill="1" applyFont="1"/>
    <xf borderId="0" fillId="13" fontId="12" numFmtId="0" xfId="0" applyFont="1"/>
    <xf borderId="0" fillId="44" fontId="12" numFmtId="0" xfId="0" applyFill="1" applyFont="1"/>
    <xf borderId="0" fillId="45" fontId="12" numFmtId="0" xfId="0" applyFill="1" applyFont="1"/>
    <xf borderId="0" fillId="46" fontId="12" numFmtId="0" xfId="0" applyFill="1" applyFont="1"/>
    <xf borderId="26" fillId="47" fontId="12" numFmtId="0" xfId="0" applyBorder="1" applyFill="1" applyFont="1"/>
    <xf borderId="0" fillId="0" fontId="4" numFmtId="0" xfId="0" applyAlignment="1" applyFont="1">
      <alignment horizontal="center"/>
    </xf>
    <xf borderId="26" fillId="0" fontId="4" numFmtId="0" xfId="0" applyAlignment="1" applyBorder="1" applyFont="1">
      <alignment horizontal="center" readingOrder="0"/>
    </xf>
    <xf borderId="0" fillId="40" fontId="4" numFmtId="0" xfId="0" applyAlignment="1" applyFont="1">
      <alignment horizontal="center" readingOrder="0"/>
    </xf>
    <xf borderId="0" fillId="0" fontId="19" numFmtId="0" xfId="0" applyAlignment="1" applyFont="1">
      <alignment horizontal="center" readingOrder="0" vertical="bottom"/>
    </xf>
    <xf borderId="26" fillId="0" fontId="4" numFmtId="0" xfId="0" applyAlignment="1" applyBorder="1" applyFont="1">
      <alignment horizontal="center"/>
    </xf>
    <xf borderId="8" fillId="5" fontId="7" numFmtId="0" xfId="0" applyAlignment="1" applyBorder="1" applyFont="1">
      <alignment horizontal="center" vertical="top"/>
    </xf>
    <xf borderId="8" fillId="6" fontId="5" numFmtId="0" xfId="0" applyAlignment="1" applyBorder="1" applyFont="1">
      <alignment horizontal="center" readingOrder="0" vertical="top"/>
    </xf>
    <xf borderId="8" fillId="5" fontId="5" numFmtId="49" xfId="0" applyAlignment="1" applyBorder="1" applyFont="1" applyNumberFormat="1">
      <alignment horizontal="center" vertical="top"/>
    </xf>
    <xf borderId="27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/>
    </xf>
    <xf borderId="23" fillId="0" fontId="4" numFmtId="0" xfId="0" applyAlignment="1" applyBorder="1" applyFont="1">
      <alignment horizontal="center" readingOrder="0"/>
    </xf>
    <xf borderId="8" fillId="0" fontId="7" numFmtId="0" xfId="0" applyAlignment="1" applyBorder="1" applyFont="1">
      <alignment horizontal="center" readingOrder="0" vertical="top"/>
    </xf>
    <xf borderId="8" fillId="0" fontId="6" numFmtId="164" xfId="0" applyAlignment="1" applyBorder="1" applyFont="1" applyNumberFormat="1">
      <alignment horizontal="center" vertical="bottom"/>
    </xf>
    <xf borderId="13" fillId="0" fontId="16" numFmtId="0" xfId="0" applyBorder="1" applyFont="1"/>
    <xf borderId="8" fillId="17" fontId="7" numFmtId="0" xfId="0" applyAlignment="1" applyBorder="1" applyFont="1">
      <alignment horizontal="center" readingOrder="0" vertical="top"/>
    </xf>
    <xf borderId="8" fillId="9" fontId="5" numFmtId="49" xfId="0" applyAlignment="1" applyBorder="1" applyFont="1" applyNumberFormat="1">
      <alignment horizontal="center" readingOrder="0" vertical="top"/>
    </xf>
    <xf borderId="8" fillId="9" fontId="6" numFmtId="164" xfId="0" applyAlignment="1" applyBorder="1" applyFont="1" applyNumberFormat="1">
      <alignment horizontal="center" vertical="bottom"/>
    </xf>
    <xf borderId="13" fillId="17" fontId="16" numFmtId="0" xfId="0" applyBorder="1" applyFont="1"/>
    <xf borderId="8" fillId="5" fontId="5" numFmtId="0" xfId="0" applyAlignment="1" applyBorder="1" applyFont="1">
      <alignment horizontal="center" vertical="top"/>
    </xf>
    <xf borderId="8" fillId="6" fontId="7" numFmtId="0" xfId="0" applyAlignment="1" applyBorder="1" applyFont="1">
      <alignment horizontal="center" readingOrder="0" vertical="top"/>
    </xf>
    <xf borderId="8" fillId="5" fontId="8" numFmtId="0" xfId="0" applyBorder="1" applyFont="1"/>
    <xf borderId="0" fillId="0" fontId="7" numFmtId="164" xfId="0" applyAlignment="1" applyFont="1" applyNumberFormat="1">
      <alignment horizontal="center" vertical="bottom"/>
    </xf>
    <xf borderId="12" fillId="0" fontId="6" numFmtId="164" xfId="0" applyAlignment="1" applyBorder="1" applyFont="1" applyNumberFormat="1">
      <alignment horizontal="center" vertical="bottom"/>
    </xf>
    <xf borderId="0" fillId="0" fontId="6" numFmtId="164" xfId="0" applyAlignment="1" applyFont="1" applyNumberFormat="1">
      <alignment horizontal="center" vertical="bottom"/>
    </xf>
    <xf borderId="33" fillId="48" fontId="1" numFmtId="0" xfId="0" applyAlignment="1" applyBorder="1" applyFill="1" applyFont="1">
      <alignment horizontal="center" readingOrder="0"/>
    </xf>
    <xf borderId="34" fillId="48" fontId="1" numFmtId="0" xfId="0" applyAlignment="1" applyBorder="1" applyFont="1">
      <alignment horizontal="center" readingOrder="0"/>
    </xf>
    <xf borderId="33" fillId="48" fontId="17" numFmtId="0" xfId="0" applyAlignment="1" applyBorder="1" applyFont="1">
      <alignment horizontal="center" readingOrder="0"/>
    </xf>
    <xf borderId="35" fillId="48" fontId="17" numFmtId="0" xfId="0" applyAlignment="1" applyBorder="1" applyFont="1">
      <alignment horizontal="center" readingOrder="0"/>
    </xf>
    <xf borderId="36" fillId="48" fontId="1" numFmtId="0" xfId="0" applyAlignment="1" applyBorder="1" applyFont="1">
      <alignment horizontal="center" readingOrder="0"/>
    </xf>
    <xf borderId="7" fillId="17" fontId="7" numFmtId="0" xfId="0" applyAlignment="1" applyBorder="1" applyFont="1">
      <alignment horizontal="center" readingOrder="0" vertical="top"/>
    </xf>
    <xf borderId="7" fillId="9" fontId="5" numFmtId="49" xfId="0" applyAlignment="1" applyBorder="1" applyFont="1" applyNumberFormat="1">
      <alignment horizontal="center" readingOrder="0" vertical="top"/>
    </xf>
    <xf borderId="7" fillId="9" fontId="6" numFmtId="164" xfId="0" applyAlignment="1" applyBorder="1" applyFont="1" applyNumberFormat="1">
      <alignment horizontal="center" vertical="bottom"/>
    </xf>
    <xf borderId="7" fillId="9" fontId="7" numFmtId="0" xfId="0" applyAlignment="1" applyBorder="1" applyFont="1">
      <alignment horizontal="center" readingOrder="0" vertical="bottom"/>
    </xf>
    <xf borderId="23" fillId="9" fontId="7" numFmtId="0" xfId="0" applyAlignment="1" applyBorder="1" applyFont="1">
      <alignment horizontal="center" readingOrder="0" vertical="bottom"/>
    </xf>
    <xf borderId="17" fillId="9" fontId="7" numFmtId="0" xfId="0" applyAlignment="1" applyBorder="1" applyFont="1">
      <alignment horizontal="center" readingOrder="0" vertical="bottom"/>
    </xf>
    <xf borderId="7" fillId="9" fontId="23" numFmtId="0" xfId="0" applyAlignment="1" applyBorder="1" applyFont="1">
      <alignment horizontal="center" readingOrder="0" vertical="bottom"/>
    </xf>
    <xf borderId="11" fillId="9" fontId="23" numFmtId="164" xfId="0" applyAlignment="1" applyBorder="1" applyFont="1" applyNumberFormat="1">
      <alignment horizontal="center" vertical="bottom"/>
    </xf>
    <xf borderId="8" fillId="17" fontId="7" numFmtId="164" xfId="0" applyAlignment="1" applyBorder="1" applyFont="1" applyNumberFormat="1">
      <alignment horizontal="center" vertical="bottom"/>
    </xf>
    <xf borderId="8" fillId="17" fontId="8" numFmtId="0" xfId="0" applyBorder="1" applyFont="1"/>
    <xf borderId="9" fillId="17" fontId="7" numFmtId="164" xfId="0" applyAlignment="1" applyBorder="1" applyFont="1" applyNumberFormat="1">
      <alignment horizontal="center" readingOrder="0" vertical="bottom"/>
    </xf>
    <xf borderId="10" fillId="17" fontId="7" numFmtId="164" xfId="0" applyAlignment="1" applyBorder="1" applyFont="1" applyNumberFormat="1">
      <alignment horizontal="center" readingOrder="0" vertical="bottom"/>
    </xf>
    <xf borderId="8" fillId="17" fontId="23" numFmtId="164" xfId="0" applyAlignment="1" applyBorder="1" applyFont="1" applyNumberFormat="1">
      <alignment horizontal="center" readingOrder="0" vertical="bottom"/>
    </xf>
    <xf borderId="11" fillId="17" fontId="23" numFmtId="164" xfId="0" applyAlignment="1" applyBorder="1" applyFont="1" applyNumberFormat="1">
      <alignment horizontal="center" readingOrder="0" vertical="bottom"/>
    </xf>
    <xf borderId="8" fillId="6" fontId="14" numFmtId="49" xfId="0" applyAlignment="1" applyBorder="1" applyFont="1" applyNumberFormat="1">
      <alignment horizontal="center" readingOrder="0"/>
    </xf>
    <xf borderId="8" fillId="16" fontId="10" numFmtId="0" xfId="0" applyAlignment="1" applyBorder="1" applyFont="1">
      <alignment horizontal="center" readingOrder="0"/>
    </xf>
    <xf borderId="9" fillId="17" fontId="6" numFmtId="164" xfId="0" applyAlignment="1" applyBorder="1" applyFont="1" applyNumberFormat="1">
      <alignment horizontal="center" readingOrder="0" vertical="bottom"/>
    </xf>
    <xf borderId="10" fillId="17" fontId="6" numFmtId="164" xfId="0" applyAlignment="1" applyBorder="1" applyFont="1" applyNumberFormat="1">
      <alignment horizontal="center" readingOrder="0" vertical="bottom"/>
    </xf>
    <xf borderId="11" fillId="17" fontId="23" numFmtId="164" xfId="0" applyAlignment="1" applyBorder="1" applyFont="1" applyNumberFormat="1">
      <alignment horizontal="center" vertical="bottom"/>
    </xf>
    <xf borderId="11" fillId="17" fontId="13" numFmtId="164" xfId="0" applyAlignment="1" applyBorder="1" applyFont="1" applyNumberFormat="1">
      <alignment horizontal="center" readingOrder="0" vertical="bottom"/>
    </xf>
    <xf borderId="8" fillId="16" fontId="10" numFmtId="0" xfId="0" applyAlignment="1" applyBorder="1" applyFont="1">
      <alignment horizontal="center" readingOrder="0" vertical="center"/>
    </xf>
    <xf borderId="9" fillId="0" fontId="5" numFmtId="49" xfId="0" applyAlignment="1" applyBorder="1" applyFont="1" applyNumberFormat="1">
      <alignment horizontal="center" readingOrder="0" vertical="top"/>
    </xf>
    <xf borderId="10" fillId="0" fontId="5" numFmtId="49" xfId="0" applyAlignment="1" applyBorder="1" applyFont="1" applyNumberFormat="1">
      <alignment horizontal="center" readingOrder="0" vertical="top"/>
    </xf>
    <xf borderId="8" fillId="0" fontId="24" numFmtId="49" xfId="0" applyAlignment="1" applyBorder="1" applyFont="1" applyNumberFormat="1">
      <alignment horizontal="center" readingOrder="0" vertical="top"/>
    </xf>
    <xf borderId="11" fillId="0" fontId="24" numFmtId="49" xfId="0" applyAlignment="1" applyBorder="1" applyFont="1" applyNumberFormat="1">
      <alignment horizontal="center" readingOrder="0" vertical="top"/>
    </xf>
    <xf borderId="8" fillId="0" fontId="7" numFmtId="164" xfId="0" applyAlignment="1" applyBorder="1" applyFont="1" applyNumberFormat="1">
      <alignment horizontal="center" vertical="bottom"/>
    </xf>
    <xf borderId="9" fillId="9" fontId="5" numFmtId="49" xfId="0" applyAlignment="1" applyBorder="1" applyFont="1" applyNumberFormat="1">
      <alignment horizontal="center" readingOrder="0" vertical="top"/>
    </xf>
    <xf borderId="10" fillId="9" fontId="5" numFmtId="49" xfId="0" applyAlignment="1" applyBorder="1" applyFont="1" applyNumberFormat="1">
      <alignment horizontal="center" readingOrder="0" vertical="top"/>
    </xf>
    <xf borderId="8" fillId="9" fontId="24" numFmtId="49" xfId="0" applyAlignment="1" applyBorder="1" applyFont="1" applyNumberFormat="1">
      <alignment horizontal="center" readingOrder="0" vertical="top"/>
    </xf>
    <xf borderId="11" fillId="9" fontId="24" numFmtId="49" xfId="0" applyAlignment="1" applyBorder="1" applyFont="1" applyNumberFormat="1">
      <alignment horizontal="center" readingOrder="0" vertical="top"/>
    </xf>
    <xf borderId="8" fillId="5" fontId="8" numFmtId="0" xfId="0" applyAlignment="1" applyBorder="1" applyFont="1">
      <alignment readingOrder="0"/>
    </xf>
    <xf borderId="37" fillId="6" fontId="6" numFmtId="164" xfId="0" applyAlignment="1" applyBorder="1" applyFont="1" applyNumberFormat="1">
      <alignment horizontal="center" vertical="bottom"/>
    </xf>
    <xf borderId="38" fillId="11" fontId="13" numFmtId="164" xfId="0" applyAlignment="1" applyBorder="1" applyFont="1" applyNumberFormat="1">
      <alignment horizontal="center" vertical="bottom"/>
    </xf>
    <xf borderId="38" fillId="3" fontId="6" numFmtId="164" xfId="0" applyAlignment="1" applyBorder="1" applyFont="1" applyNumberFormat="1">
      <alignment horizontal="center" vertical="bottom"/>
    </xf>
    <xf borderId="38" fillId="12" fontId="13" numFmtId="164" xfId="0" applyAlignment="1" applyBorder="1" applyFont="1" applyNumberFormat="1">
      <alignment horizontal="center" vertical="bottom"/>
    </xf>
    <xf borderId="38" fillId="13" fontId="6" numFmtId="164" xfId="0" applyAlignment="1" applyBorder="1" applyFont="1" applyNumberFormat="1">
      <alignment horizontal="center" vertical="bottom"/>
    </xf>
    <xf borderId="39" fillId="14" fontId="13" numFmtId="164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/>
    </xf>
    <xf borderId="0" fillId="0" fontId="4" numFmtId="4" xfId="0" applyAlignment="1" applyFont="1" applyNumberFormat="1">
      <alignment horizontal="center" readingOrder="0"/>
    </xf>
    <xf borderId="19" fillId="16" fontId="10" numFmtId="0" xfId="0" applyAlignment="1" applyBorder="1" applyFont="1">
      <alignment horizontal="center" readingOrder="0"/>
    </xf>
    <xf borderId="19" fillId="15" fontId="10" numFmtId="0" xfId="0" applyAlignment="1" applyBorder="1" applyFont="1">
      <alignment horizontal="center" readingOrder="0"/>
    </xf>
    <xf borderId="40" fillId="2" fontId="10" numFmtId="0" xfId="0" applyAlignment="1" applyBorder="1" applyFont="1">
      <alignment horizontal="center" readingOrder="0"/>
    </xf>
    <xf borderId="41" fillId="2" fontId="10" numFmtId="0" xfId="0" applyAlignment="1" applyBorder="1" applyFont="1">
      <alignment horizontal="center" readingOrder="0"/>
    </xf>
    <xf borderId="42" fillId="2" fontId="10" numFmtId="0" xfId="0" applyAlignment="1" applyBorder="1" applyFont="1">
      <alignment horizontal="center" readingOrder="0"/>
    </xf>
    <xf borderId="7" fillId="3" fontId="8" numFmtId="164" xfId="0" applyAlignment="1" applyBorder="1" applyFont="1" applyNumberFormat="1">
      <alignment horizontal="center" readingOrder="0"/>
    </xf>
    <xf borderId="7" fillId="12" fontId="9" numFmtId="164" xfId="0" applyAlignment="1" applyBorder="1" applyFont="1" applyNumberFormat="1">
      <alignment horizontal="center" readingOrder="0"/>
    </xf>
    <xf borderId="7" fillId="13" fontId="8" numFmtId="164" xfId="0" applyAlignment="1" applyBorder="1" applyFont="1" applyNumberFormat="1">
      <alignment horizontal="center" readingOrder="0"/>
    </xf>
    <xf borderId="18" fillId="14" fontId="9" numFmtId="164" xfId="0" applyAlignment="1" applyBorder="1" applyFont="1" applyNumberFormat="1">
      <alignment horizontal="center" readingOrder="0"/>
    </xf>
    <xf borderId="12" fillId="0" fontId="4" numFmtId="0" xfId="0" applyAlignment="1" applyBorder="1" applyFont="1">
      <alignment horizontal="center" readingOrder="0"/>
    </xf>
    <xf borderId="13" fillId="0" fontId="4" numFmtId="0" xfId="0" applyAlignment="1" applyBorder="1" applyFont="1">
      <alignment horizontal="center" readingOrder="0"/>
    </xf>
    <xf borderId="11" fillId="14" fontId="9" numFmtId="164" xfId="0" applyAlignment="1" applyBorder="1" applyFont="1" applyNumberFormat="1">
      <alignment horizontal="center" readingOrder="0"/>
    </xf>
    <xf borderId="8" fillId="6" fontId="25" numFmtId="0" xfId="0" applyAlignment="1" applyBorder="1" applyFont="1">
      <alignment horizontal="center" readingOrder="0" vertical="top"/>
    </xf>
    <xf borderId="20" fillId="0" fontId="12" numFmtId="0" xfId="0" applyBorder="1" applyFont="1"/>
    <xf borderId="21" fillId="0" fontId="4" numFmtId="0" xfId="0" applyAlignment="1" applyBorder="1" applyFont="1">
      <alignment horizontal="center" readingOrder="0"/>
    </xf>
    <xf borderId="21" fillId="0" fontId="12" numFmtId="0" xfId="0" applyBorder="1" applyFont="1"/>
    <xf borderId="22" fillId="0" fontId="4" numFmtId="0" xfId="0" applyAlignment="1" applyBorder="1" applyFont="1">
      <alignment horizontal="center" readingOrder="0"/>
    </xf>
    <xf borderId="0" fillId="17" fontId="8" numFmtId="0" xfId="0" applyFont="1"/>
    <xf borderId="12" fillId="17" fontId="8" numFmtId="0" xfId="0" applyBorder="1" applyFont="1"/>
    <xf borderId="0" fillId="17" fontId="9" numFmtId="0" xfId="0" applyFont="1"/>
    <xf borderId="13" fillId="17" fontId="9" numFmtId="0" xfId="0" applyBorder="1" applyFont="1"/>
    <xf borderId="8" fillId="16" fontId="12" numFmtId="0" xfId="0" applyAlignment="1" applyBorder="1" applyFont="1">
      <alignment horizontal="center" readingOrder="0"/>
    </xf>
    <xf borderId="8" fillId="5" fontId="19" numFmtId="0" xfId="0" applyAlignment="1" applyBorder="1" applyFont="1">
      <alignment horizontal="center" readingOrder="0" vertical="top"/>
    </xf>
    <xf borderId="30" fillId="6" fontId="14" numFmtId="49" xfId="0" applyAlignment="1" applyBorder="1" applyFont="1" applyNumberFormat="1">
      <alignment horizontal="center" vertical="top"/>
    </xf>
    <xf borderId="30" fillId="9" fontId="7" numFmtId="164" xfId="0" applyAlignment="1" applyBorder="1" applyFont="1" applyNumberFormat="1">
      <alignment horizontal="center" vertical="bottom"/>
    </xf>
    <xf borderId="30" fillId="15" fontId="7" numFmtId="0" xfId="0" applyAlignment="1" applyBorder="1" applyFont="1">
      <alignment horizontal="center" readingOrder="0" vertical="bottom"/>
    </xf>
    <xf borderId="30" fillId="6" fontId="14" numFmtId="49" xfId="0" applyAlignment="1" applyBorder="1" applyFont="1" applyNumberFormat="1">
      <alignment horizontal="center" readingOrder="0" vertical="top"/>
    </xf>
    <xf borderId="30" fillId="7" fontId="6" numFmtId="164" xfId="0" applyAlignment="1" applyBorder="1" applyFont="1" applyNumberFormat="1">
      <alignment horizontal="center" readingOrder="0" vertical="bottom"/>
    </xf>
    <xf borderId="30" fillId="9" fontId="7" numFmtId="164" xfId="0" applyAlignment="1" applyBorder="1" applyFont="1" applyNumberFormat="1">
      <alignment horizontal="center" readingOrder="0" vertical="bottom"/>
    </xf>
    <xf borderId="30" fillId="6" fontId="5" numFmtId="49" xfId="0" applyAlignment="1" applyBorder="1" applyFont="1" applyNumberFormat="1">
      <alignment horizontal="center" readingOrder="0" vertical="top"/>
    </xf>
    <xf borderId="30" fillId="15" fontId="10" numFmtId="0" xfId="0" applyAlignment="1" applyBorder="1" applyFont="1">
      <alignment horizontal="center" readingOrder="0"/>
    </xf>
    <xf borderId="0" fillId="0" fontId="16" numFmtId="0" xfId="0" applyAlignment="1" applyFont="1">
      <alignment horizontal="center" readingOrder="0"/>
    </xf>
    <xf borderId="8" fillId="5" fontId="15" numFmtId="0" xfId="0" applyAlignment="1" applyBorder="1" applyFont="1">
      <alignment vertical="top"/>
    </xf>
    <xf borderId="43" fillId="6" fontId="4" numFmtId="0" xfId="0" applyAlignment="1" applyBorder="1" applyFont="1">
      <alignment horizontal="center" readingOrder="0"/>
    </xf>
    <xf borderId="43" fillId="0" fontId="4" numFmtId="0" xfId="0" applyAlignment="1" applyBorder="1" applyFont="1">
      <alignment horizontal="center" readingOrder="0"/>
    </xf>
    <xf borderId="43" fillId="0" fontId="16" numFmtId="0" xfId="0" applyAlignment="1" applyBorder="1" applyFont="1">
      <alignment horizontal="center" readingOrder="0"/>
    </xf>
    <xf borderId="9" fillId="16" fontId="4" numFmtId="0" xfId="0" applyAlignment="1" applyBorder="1" applyFont="1">
      <alignment horizontal="center" readingOrder="0"/>
    </xf>
    <xf borderId="0" fillId="15" fontId="10" numFmtId="0" xfId="0" applyAlignment="1" applyFont="1">
      <alignment horizontal="center" readingOrder="0"/>
    </xf>
    <xf borderId="0" fillId="16" fontId="4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18" fontId="4" numFmtId="0" xfId="0" applyAlignment="1" applyFont="1">
      <alignment horizontal="center" readingOrder="0"/>
    </xf>
    <xf borderId="5" fillId="6" fontId="4" numFmtId="0" xfId="0" applyAlignment="1" applyBorder="1" applyFont="1">
      <alignment horizontal="center" readingOrder="0"/>
    </xf>
    <xf borderId="5" fillId="16" fontId="10" numFmtId="0" xfId="0" applyAlignment="1" applyBorder="1" applyFont="1">
      <alignment horizontal="center" readingOrder="0"/>
    </xf>
    <xf borderId="5" fillId="15" fontId="10" numFmtId="0" xfId="0" applyAlignment="1" applyBorder="1" applyFont="1">
      <alignment horizontal="center" readingOrder="0"/>
    </xf>
    <xf borderId="8" fillId="17" fontId="7" numFmtId="0" xfId="0" applyAlignment="1" applyBorder="1" applyFont="1">
      <alignment horizontal="center" vertical="top"/>
    </xf>
    <xf borderId="8" fillId="17" fontId="7" numFmtId="9" xfId="0" applyAlignment="1" applyBorder="1" applyFont="1" applyNumberFormat="1">
      <alignment horizontal="center" readingOrder="0" vertical="bottom"/>
    </xf>
    <xf borderId="10" fillId="17" fontId="7" numFmtId="0" xfId="0" applyAlignment="1" applyBorder="1" applyFont="1">
      <alignment horizontal="center" readingOrder="0" vertical="bottom"/>
    </xf>
    <xf borderId="11" fillId="17" fontId="7" numFmtId="0" xfId="0" applyAlignment="1" applyBorder="1" applyFont="1">
      <alignment horizontal="center" readingOrder="0" vertical="bottom"/>
    </xf>
    <xf borderId="8" fillId="9" fontId="7" numFmtId="0" xfId="0" applyAlignment="1" applyBorder="1" applyFont="1">
      <alignment horizontal="center" readingOrder="0" vertical="bottom"/>
    </xf>
    <xf borderId="7" fillId="3" fontId="8" numFmtId="0" xfId="0" applyAlignment="1" applyBorder="1" applyFont="1">
      <alignment horizontal="center" readingOrder="0"/>
    </xf>
    <xf borderId="8" fillId="12" fontId="9" numFmtId="0" xfId="0" applyAlignment="1" applyBorder="1" applyFont="1">
      <alignment horizontal="center" readingOrder="0"/>
    </xf>
    <xf borderId="20" fillId="0" fontId="4" numFmtId="0" xfId="0" applyAlignment="1" applyBorder="1" applyFont="1">
      <alignment horizontal="center" readingOrder="0"/>
    </xf>
    <xf borderId="15" fillId="16" fontId="4" numFmtId="0" xfId="0" applyAlignment="1" applyBorder="1" applyFont="1">
      <alignment horizontal="center" readingOrder="0"/>
    </xf>
    <xf borderId="1" fillId="3" fontId="1" numFmtId="0" xfId="0" applyAlignment="1" applyBorder="1" applyFont="1">
      <alignment horizontal="center" readingOrder="0" shrinkToFit="0" vertical="center" wrapText="0"/>
    </xf>
    <xf borderId="8" fillId="15" fontId="10" numFmtId="0" xfId="0" applyAlignment="1" applyBorder="1" applyFont="1">
      <alignment horizontal="center" readingOrder="0" vertical="center"/>
    </xf>
    <xf borderId="8" fillId="16" fontId="4" numFmtId="0" xfId="0" applyAlignment="1" applyBorder="1" applyFont="1">
      <alignment horizontal="center" readingOrder="0" vertical="center"/>
    </xf>
    <xf borderId="29" fillId="0" fontId="19" numFmtId="165" xfId="0" applyAlignment="1" applyBorder="1" applyFont="1" applyNumberFormat="1">
      <alignment horizontal="center" vertical="bottom"/>
    </xf>
    <xf borderId="0" fillId="0" fontId="19" numFmtId="0" xfId="0" applyAlignment="1" applyFont="1">
      <alignment horizontal="center" vertical="bottom"/>
    </xf>
    <xf borderId="8" fillId="17" fontId="10" numFmtId="0" xfId="0" applyAlignment="1" applyBorder="1" applyFont="1">
      <alignment horizontal="center" readingOrder="0" vertical="center"/>
    </xf>
    <xf borderId="8" fillId="7" fontId="6" numFmtId="164" xfId="0" applyAlignment="1" applyBorder="1" applyFont="1" applyNumberFormat="1">
      <alignment horizontal="center" vertical="bottom"/>
    </xf>
    <xf borderId="8" fillId="17" fontId="10" numFmtId="0" xfId="0" applyAlignment="1" applyBorder="1" applyFont="1">
      <alignment horizontal="center" vertical="center"/>
    </xf>
    <xf borderId="10" fillId="17" fontId="13" numFmtId="164" xfId="0" applyAlignment="1" applyBorder="1" applyFont="1" applyNumberFormat="1">
      <alignment horizontal="center" readingOrder="0" vertical="bottom"/>
    </xf>
    <xf borderId="8" fillId="8" fontId="7" numFmtId="0" xfId="0" applyAlignment="1" applyBorder="1" applyFont="1">
      <alignment horizontal="center" readingOrder="0" vertical="bottom"/>
    </xf>
    <xf borderId="8" fillId="5" fontId="7" numFmtId="0" xfId="0" applyAlignment="1" applyBorder="1" applyFont="1">
      <alignment horizontal="center" vertical="center"/>
    </xf>
    <xf borderId="8" fillId="6" fontId="5" numFmtId="49" xfId="0" applyAlignment="1" applyBorder="1" applyFont="1" applyNumberFormat="1">
      <alignment horizontal="center" readingOrder="0" vertical="center"/>
    </xf>
    <xf borderId="8" fillId="7" fontId="6" numFmtId="164" xfId="0" applyAlignment="1" applyBorder="1" applyFont="1" applyNumberFormat="1">
      <alignment horizontal="center" readingOrder="0" vertical="center"/>
    </xf>
    <xf borderId="8" fillId="8" fontId="7" numFmtId="0" xfId="0" applyAlignment="1" applyBorder="1" applyFont="1">
      <alignment horizontal="center" readingOrder="0" vertical="center"/>
    </xf>
    <xf borderId="8" fillId="17" fontId="7" numFmtId="164" xfId="0" applyAlignment="1" applyBorder="1" applyFont="1" applyNumberFormat="1">
      <alignment horizontal="center" readingOrder="0" vertical="center"/>
    </xf>
    <xf borderId="9" fillId="10" fontId="7" numFmtId="164" xfId="0" applyAlignment="1" applyBorder="1" applyFont="1" applyNumberFormat="1">
      <alignment horizontal="center" vertical="center"/>
    </xf>
    <xf borderId="17" fillId="6" fontId="6" numFmtId="164" xfId="0" applyAlignment="1" applyBorder="1" applyFont="1" applyNumberFormat="1">
      <alignment horizontal="center" vertical="center"/>
    </xf>
    <xf borderId="8" fillId="11" fontId="13" numFmtId="164" xfId="0" applyAlignment="1" applyBorder="1" applyFont="1" applyNumberFormat="1">
      <alignment horizontal="center" vertical="center"/>
    </xf>
    <xf borderId="7" fillId="3" fontId="8" numFmtId="164" xfId="0" applyAlignment="1" applyBorder="1" applyFont="1" applyNumberFormat="1">
      <alignment horizontal="center" readingOrder="0" vertical="center"/>
    </xf>
    <xf borderId="8" fillId="12" fontId="9" numFmtId="164" xfId="0" applyAlignment="1" applyBorder="1" applyFont="1" applyNumberFormat="1">
      <alignment horizontal="center" readingOrder="0" vertical="center"/>
    </xf>
    <xf borderId="7" fillId="13" fontId="8" numFmtId="164" xfId="0" applyAlignment="1" applyBorder="1" applyFont="1" applyNumberFormat="1">
      <alignment horizontal="center" readingOrder="0" vertical="center"/>
    </xf>
    <xf borderId="11" fillId="14" fontId="9" numFmtId="164" xfId="0" applyAlignment="1" applyBorder="1" applyFont="1" applyNumberFormat="1">
      <alignment horizontal="center" readingOrder="0" vertical="center"/>
    </xf>
    <xf borderId="0" fillId="0" fontId="12" numFmtId="0" xfId="0" applyAlignment="1" applyFont="1">
      <alignment vertical="center"/>
    </xf>
    <xf borderId="44" fillId="6" fontId="6" numFmtId="164" xfId="0" applyAlignment="1" applyBorder="1" applyFont="1" applyNumberFormat="1">
      <alignment horizontal="center" vertical="bottom"/>
    </xf>
    <xf borderId="45" fillId="3" fontId="8" numFmtId="164" xfId="0" applyAlignment="1" applyBorder="1" applyFont="1" applyNumberFormat="1">
      <alignment horizontal="center" readingOrder="0"/>
    </xf>
    <xf borderId="38" fillId="12" fontId="9" numFmtId="164" xfId="0" applyAlignment="1" applyBorder="1" applyFont="1" applyNumberFormat="1">
      <alignment horizontal="center" readingOrder="0"/>
    </xf>
    <xf borderId="45" fillId="13" fontId="8" numFmtId="164" xfId="0" applyAlignment="1" applyBorder="1" applyFont="1" applyNumberFormat="1">
      <alignment horizontal="center" readingOrder="0"/>
    </xf>
    <xf borderId="39" fillId="14" fontId="9" numFmtId="164" xfId="0" applyAlignment="1" applyBorder="1" applyFont="1" applyNumberFormat="1">
      <alignment horizontal="center" readingOrder="0"/>
    </xf>
    <xf borderId="15" fillId="16" fontId="4" numFmtId="0" xfId="0" applyAlignment="1" applyBorder="1" applyFont="1">
      <alignment horizontal="center" readingOrder="0" vertical="center"/>
    </xf>
    <xf borderId="8" fillId="7" fontId="6" numFmtId="0" xfId="0" applyAlignment="1" applyBorder="1" applyFont="1">
      <alignment horizontal="center" readingOrder="0" vertical="bottom"/>
    </xf>
    <xf borderId="17" fillId="6" fontId="26" numFmtId="164" xfId="0" applyAlignment="1" applyBorder="1" applyFont="1" applyNumberFormat="1">
      <alignment horizontal="center" vertical="bottom"/>
    </xf>
    <xf borderId="7" fillId="11" fontId="27" numFmtId="164" xfId="0" applyAlignment="1" applyBorder="1" applyFont="1" applyNumberFormat="1">
      <alignment horizontal="center" vertical="bottom"/>
    </xf>
    <xf borderId="7" fillId="3" fontId="28" numFmtId="164" xfId="0" applyAlignment="1" applyBorder="1" applyFont="1" applyNumberFormat="1">
      <alignment horizontal="center"/>
    </xf>
    <xf borderId="7" fillId="12" fontId="29" numFmtId="164" xfId="0" applyAlignment="1" applyBorder="1" applyFont="1" applyNumberFormat="1">
      <alignment horizontal="center"/>
    </xf>
    <xf borderId="7" fillId="13" fontId="28" numFmtId="164" xfId="0" applyAlignment="1" applyBorder="1" applyFont="1" applyNumberFormat="1">
      <alignment horizontal="center"/>
    </xf>
    <xf borderId="18" fillId="14" fontId="29" numFmtId="164" xfId="0" applyAlignment="1" applyBorder="1" applyFont="1" applyNumberFormat="1">
      <alignment horizontal="center"/>
    </xf>
    <xf borderId="8" fillId="15" fontId="30" numFmtId="0" xfId="0" applyAlignment="1" applyBorder="1" applyFont="1">
      <alignment horizontal="center" readingOrder="0"/>
    </xf>
    <xf borderId="8" fillId="11" fontId="27" numFmtId="164" xfId="0" applyAlignment="1" applyBorder="1" applyFont="1" applyNumberFormat="1">
      <alignment horizontal="center" vertical="bottom"/>
    </xf>
    <xf borderId="8" fillId="12" fontId="29" numFmtId="164" xfId="0" applyAlignment="1" applyBorder="1" applyFont="1" applyNumberFormat="1">
      <alignment horizontal="center"/>
    </xf>
    <xf borderId="11" fillId="14" fontId="29" numFmtId="164" xfId="0" applyAlignment="1" applyBorder="1" applyFont="1" applyNumberFormat="1">
      <alignment horizontal="center"/>
    </xf>
    <xf borderId="8" fillId="17" fontId="11" numFmtId="49" xfId="0" applyAlignment="1" applyBorder="1" applyFont="1" applyNumberFormat="1">
      <alignment horizontal="center" readingOrder="0" vertical="top"/>
    </xf>
    <xf borderId="8" fillId="17" fontId="6" numFmtId="0" xfId="0" applyAlignment="1" applyBorder="1" applyFont="1">
      <alignment horizontal="center" readingOrder="0" vertical="bottom"/>
    </xf>
    <xf borderId="9" fillId="17" fontId="6" numFmtId="0" xfId="0" applyAlignment="1" applyBorder="1" applyFont="1">
      <alignment horizontal="center" readingOrder="0" vertical="bottom"/>
    </xf>
    <xf borderId="10" fillId="17" fontId="6" numFmtId="0" xfId="0" applyAlignment="1" applyBorder="1" applyFont="1">
      <alignment horizontal="center" readingOrder="0" vertical="bottom"/>
    </xf>
    <xf borderId="8" fillId="17" fontId="13" numFmtId="0" xfId="0" applyAlignment="1" applyBorder="1" applyFont="1">
      <alignment horizontal="center" readingOrder="0" vertical="bottom"/>
    </xf>
    <xf borderId="11" fillId="17" fontId="13" numFmtId="0" xfId="0" applyAlignment="1" applyBorder="1" applyFont="1">
      <alignment horizontal="center" readingOrder="0" vertical="bottom"/>
    </xf>
    <xf borderId="8" fillId="17" fontId="30" numFmtId="0" xfId="0" applyAlignment="1" applyBorder="1" applyFont="1">
      <alignment horizontal="center" readingOrder="0"/>
    </xf>
    <xf borderId="8" fillId="17" fontId="4" numFmtId="0" xfId="0" applyAlignment="1" applyBorder="1" applyFont="1">
      <alignment horizontal="center" readingOrder="0"/>
    </xf>
    <xf borderId="24" fillId="17" fontId="7" numFmtId="164" xfId="0" applyAlignment="1" applyBorder="1" applyFont="1" applyNumberFormat="1">
      <alignment horizontal="center" vertical="bottom"/>
    </xf>
    <xf borderId="12" fillId="0" fontId="1" numFmtId="0" xfId="0" applyAlignment="1" applyBorder="1" applyFont="1">
      <alignment horizontal="center" readingOrder="0"/>
    </xf>
    <xf borderId="0" fillId="0" fontId="17" numFmtId="0" xfId="0" applyAlignment="1" applyFont="1">
      <alignment horizontal="center" readingOrder="0"/>
    </xf>
    <xf borderId="13" fillId="0" fontId="17" numFmtId="0" xfId="0" applyAlignment="1" applyBorder="1" applyFont="1">
      <alignment horizontal="center" readingOrder="0"/>
    </xf>
    <xf borderId="0" fillId="0" fontId="30" numFmtId="0" xfId="0" applyAlignment="1" applyFont="1">
      <alignment horizontal="center" readingOrder="0"/>
    </xf>
    <xf borderId="0" fillId="17" fontId="1" numFmtId="0" xfId="0" applyAlignment="1" applyFont="1">
      <alignment horizontal="center"/>
    </xf>
    <xf borderId="12" fillId="17" fontId="1" numFmtId="0" xfId="0" applyAlignment="1" applyBorder="1" applyFont="1">
      <alignment horizontal="center" readingOrder="0"/>
    </xf>
    <xf borderId="0" fillId="17" fontId="17" numFmtId="0" xfId="0" applyAlignment="1" applyFont="1">
      <alignment horizontal="center" readingOrder="0"/>
    </xf>
    <xf borderId="13" fillId="17" fontId="17" numFmtId="0" xfId="0" applyAlignment="1" applyBorder="1" applyFont="1">
      <alignment horizontal="center" readingOrder="0"/>
    </xf>
    <xf borderId="0" fillId="17" fontId="30" numFmtId="0" xfId="0" applyAlignment="1" applyFont="1">
      <alignment horizontal="center" readingOrder="0"/>
    </xf>
    <xf borderId="7" fillId="6" fontId="11" numFmtId="49" xfId="0" applyAlignment="1" applyBorder="1" applyFont="1" applyNumberFormat="1">
      <alignment horizontal="center" readingOrder="0" vertical="top"/>
    </xf>
    <xf borderId="7" fillId="7" fontId="6" numFmtId="0" xfId="0" applyAlignment="1" applyBorder="1" applyFont="1">
      <alignment horizontal="center" readingOrder="0" vertical="bottom"/>
    </xf>
    <xf borderId="7" fillId="9" fontId="7" numFmtId="164" xfId="0" applyAlignment="1" applyBorder="1" applyFont="1" applyNumberFormat="1">
      <alignment horizontal="center" readingOrder="0" vertical="bottom"/>
    </xf>
    <xf borderId="7" fillId="15" fontId="30" numFmtId="0" xfId="0" applyAlignment="1" applyBorder="1" applyFont="1">
      <alignment horizontal="center" readingOrder="0"/>
    </xf>
    <xf borderId="7" fillId="5" fontId="7" numFmtId="0" xfId="0" applyAlignment="1" applyBorder="1" applyFont="1">
      <alignment horizontal="center" readingOrder="0" vertical="center"/>
    </xf>
    <xf borderId="7" fillId="6" fontId="11" numFmtId="49" xfId="0" applyAlignment="1" applyBorder="1" applyFont="1" applyNumberFormat="1">
      <alignment horizontal="center" readingOrder="0" vertical="center"/>
    </xf>
    <xf borderId="7" fillId="7" fontId="6" numFmtId="0" xfId="0" applyAlignment="1" applyBorder="1" applyFont="1">
      <alignment horizontal="center" readingOrder="0" vertical="center"/>
    </xf>
    <xf borderId="7" fillId="8" fontId="7" numFmtId="9" xfId="0" applyAlignment="1" applyBorder="1" applyFont="1" applyNumberFormat="1">
      <alignment horizontal="center" readingOrder="0" vertical="center"/>
    </xf>
    <xf borderId="7" fillId="9" fontId="7" numFmtId="164" xfId="0" applyAlignment="1" applyBorder="1" applyFont="1" applyNumberFormat="1">
      <alignment horizontal="center" readingOrder="0" vertical="center"/>
    </xf>
    <xf borderId="23" fillId="10" fontId="7" numFmtId="164" xfId="0" applyAlignment="1" applyBorder="1" applyFont="1" applyNumberFormat="1">
      <alignment horizontal="center" vertical="center"/>
    </xf>
    <xf borderId="17" fillId="6" fontId="26" numFmtId="164" xfId="0" applyAlignment="1" applyBorder="1" applyFont="1" applyNumberFormat="1">
      <alignment horizontal="center" vertical="center"/>
    </xf>
    <xf borderId="7" fillId="11" fontId="27" numFmtId="164" xfId="0" applyAlignment="1" applyBorder="1" applyFont="1" applyNumberFormat="1">
      <alignment horizontal="center" vertical="center"/>
    </xf>
    <xf borderId="7" fillId="3" fontId="28" numFmtId="164" xfId="0" applyAlignment="1" applyBorder="1" applyFont="1" applyNumberFormat="1">
      <alignment horizontal="center" vertical="center"/>
    </xf>
    <xf borderId="7" fillId="12" fontId="29" numFmtId="164" xfId="0" applyAlignment="1" applyBorder="1" applyFont="1" applyNumberFormat="1">
      <alignment horizontal="center" vertical="center"/>
    </xf>
    <xf borderId="7" fillId="13" fontId="28" numFmtId="164" xfId="0" applyAlignment="1" applyBorder="1" applyFont="1" applyNumberFormat="1">
      <alignment horizontal="center" vertical="center"/>
    </xf>
    <xf borderId="18" fillId="14" fontId="29" numFmtId="164" xfId="0" applyAlignment="1" applyBorder="1" applyFont="1" applyNumberFormat="1">
      <alignment horizontal="center" vertical="center"/>
    </xf>
    <xf borderId="7" fillId="15" fontId="30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7" fillId="8" fontId="7" numFmtId="0" xfId="0" applyAlignment="1" applyBorder="1" applyFont="1">
      <alignment horizontal="center" readingOrder="0" vertical="bottom"/>
    </xf>
    <xf borderId="0" fillId="0" fontId="31" numFmtId="0" xfId="0" applyFont="1"/>
    <xf borderId="44" fillId="6" fontId="26" numFmtId="164" xfId="0" applyAlignment="1" applyBorder="1" applyFont="1" applyNumberFormat="1">
      <alignment horizontal="center" vertical="bottom"/>
    </xf>
    <xf borderId="38" fillId="11" fontId="27" numFmtId="164" xfId="0" applyAlignment="1" applyBorder="1" applyFont="1" applyNumberFormat="1">
      <alignment horizontal="center" vertical="bottom"/>
    </xf>
    <xf borderId="45" fillId="3" fontId="28" numFmtId="164" xfId="0" applyAlignment="1" applyBorder="1" applyFont="1" applyNumberFormat="1">
      <alignment horizontal="center"/>
    </xf>
    <xf borderId="38" fillId="12" fontId="29" numFmtId="164" xfId="0" applyAlignment="1" applyBorder="1" applyFont="1" applyNumberFormat="1">
      <alignment horizontal="center"/>
    </xf>
    <xf borderId="45" fillId="13" fontId="28" numFmtId="164" xfId="0" applyAlignment="1" applyBorder="1" applyFont="1" applyNumberFormat="1">
      <alignment horizontal="center"/>
    </xf>
    <xf borderId="39" fillId="14" fontId="29" numFmtId="164" xfId="0" applyAlignment="1" applyBorder="1" applyFont="1" applyNumberFormat="1">
      <alignment horizontal="center"/>
    </xf>
    <xf borderId="6" fillId="15" fontId="32" numFmtId="0" xfId="0" applyAlignment="1" applyBorder="1" applyFont="1">
      <alignment horizontal="center" readingOrder="0" vertical="bottom"/>
    </xf>
    <xf borderId="46" fillId="3" fontId="4" numFmtId="4" xfId="0" applyAlignment="1" applyBorder="1" applyFont="1" applyNumberFormat="1">
      <alignment horizontal="center" readingOrder="0"/>
    </xf>
    <xf borderId="7" fillId="5" fontId="10" numFmtId="0" xfId="0" applyAlignment="1" applyBorder="1" applyFont="1">
      <alignment horizontal="center" readingOrder="0"/>
    </xf>
    <xf borderId="7" fillId="6" fontId="33" numFmtId="49" xfId="0" applyAlignment="1" applyBorder="1" applyFont="1" applyNumberFormat="1">
      <alignment horizontal="center" readingOrder="0" vertical="top"/>
    </xf>
    <xf borderId="7" fillId="7" fontId="13" numFmtId="164" xfId="0" applyAlignment="1" applyBorder="1" applyFont="1" applyNumberFormat="1">
      <alignment horizontal="center" readingOrder="0" vertical="bottom"/>
    </xf>
    <xf borderId="7" fillId="7" fontId="34" numFmtId="164" xfId="0" applyAlignment="1" applyBorder="1" applyFont="1" applyNumberFormat="1">
      <alignment horizontal="center" readingOrder="0" vertical="bottom"/>
    </xf>
    <xf borderId="7" fillId="13" fontId="1" numFmtId="165" xfId="0" applyAlignment="1" applyBorder="1" applyFont="1" applyNumberFormat="1">
      <alignment horizontal="center" readingOrder="0"/>
    </xf>
    <xf borderId="23" fillId="49" fontId="35" numFmtId="165" xfId="0" applyAlignment="1" applyBorder="1" applyFill="1" applyFont="1" applyNumberFormat="1">
      <alignment horizontal="center"/>
    </xf>
    <xf borderId="17" fillId="6" fontId="8" numFmtId="165" xfId="0" applyAlignment="1" applyBorder="1" applyFont="1" applyNumberFormat="1">
      <alignment horizontal="center"/>
    </xf>
    <xf borderId="7" fillId="11" fontId="29" numFmtId="165" xfId="0" applyAlignment="1" applyBorder="1" applyFont="1" applyNumberFormat="1">
      <alignment horizontal="center"/>
    </xf>
    <xf borderId="7" fillId="3" fontId="6" numFmtId="164" xfId="0" applyAlignment="1" applyBorder="1" applyFont="1" applyNumberFormat="1">
      <alignment horizontal="center" readingOrder="0" vertical="bottom"/>
    </xf>
    <xf borderId="7" fillId="12" fontId="27" numFmtId="164" xfId="0" applyAlignment="1" applyBorder="1" applyFont="1" applyNumberFormat="1">
      <alignment horizontal="center" readingOrder="0" vertical="bottom"/>
    </xf>
    <xf borderId="7" fillId="13" fontId="8" numFmtId="165" xfId="0" applyAlignment="1" applyBorder="1" applyFont="1" applyNumberFormat="1">
      <alignment horizontal="center"/>
    </xf>
    <xf borderId="18" fillId="14" fontId="29" numFmtId="165" xfId="0" applyAlignment="1" applyBorder="1" applyFont="1" applyNumberFormat="1">
      <alignment horizontal="center"/>
    </xf>
    <xf borderId="8" fillId="13" fontId="7" numFmtId="0" xfId="0" applyAlignment="1" applyBorder="1" applyFont="1">
      <alignment horizontal="center" readingOrder="0" vertical="bottom"/>
    </xf>
    <xf borderId="8" fillId="6" fontId="33" numFmtId="49" xfId="0" applyAlignment="1" applyBorder="1" applyFont="1" applyNumberFormat="1">
      <alignment horizontal="center" vertical="top"/>
    </xf>
    <xf borderId="8" fillId="7" fontId="13" numFmtId="164" xfId="0" applyAlignment="1" applyBorder="1" applyFont="1" applyNumberFormat="1">
      <alignment horizontal="center" readingOrder="0" vertical="bottom"/>
    </xf>
    <xf borderId="8" fillId="7" fontId="34" numFmtId="164" xfId="0" applyAlignment="1" applyBorder="1" applyFont="1" applyNumberFormat="1">
      <alignment horizontal="center" readingOrder="0" vertical="bottom"/>
    </xf>
    <xf borderId="8" fillId="13" fontId="1" numFmtId="165" xfId="0" applyAlignment="1" applyBorder="1" applyFont="1" applyNumberFormat="1">
      <alignment horizontal="center" readingOrder="0"/>
    </xf>
    <xf borderId="9" fillId="49" fontId="35" numFmtId="165" xfId="0" applyAlignment="1" applyBorder="1" applyFont="1" applyNumberFormat="1">
      <alignment horizontal="center"/>
    </xf>
    <xf borderId="10" fillId="6" fontId="8" numFmtId="165" xfId="0" applyAlignment="1" applyBorder="1" applyFont="1" applyNumberFormat="1">
      <alignment horizontal="center"/>
    </xf>
    <xf borderId="8" fillId="11" fontId="29" numFmtId="165" xfId="0" applyAlignment="1" applyBorder="1" applyFont="1" applyNumberFormat="1">
      <alignment horizontal="center"/>
    </xf>
    <xf borderId="8" fillId="3" fontId="6" numFmtId="164" xfId="0" applyAlignment="1" applyBorder="1" applyFont="1" applyNumberFormat="1">
      <alignment horizontal="center" readingOrder="0" vertical="bottom"/>
    </xf>
    <xf borderId="8" fillId="12" fontId="27" numFmtId="164" xfId="0" applyAlignment="1" applyBorder="1" applyFont="1" applyNumberFormat="1">
      <alignment horizontal="center" readingOrder="0" vertical="bottom"/>
    </xf>
    <xf borderId="11" fillId="14" fontId="29" numFmtId="165" xfId="0" applyAlignment="1" applyBorder="1" applyFont="1" applyNumberFormat="1">
      <alignment horizontal="center"/>
    </xf>
    <xf borderId="0" fillId="0" fontId="12" numFmtId="0" xfId="0" applyAlignment="1" applyFont="1">
      <alignment horizontal="center"/>
    </xf>
    <xf borderId="8" fillId="13" fontId="7" numFmtId="0" xfId="0" applyAlignment="1" applyBorder="1" applyFont="1">
      <alignment horizontal="center" vertical="bottom"/>
    </xf>
    <xf borderId="8" fillId="6" fontId="33" numFmtId="49" xfId="0" applyAlignment="1" applyBorder="1" applyFont="1" applyNumberFormat="1">
      <alignment horizontal="center" readingOrder="0" vertical="top"/>
    </xf>
    <xf borderId="8" fillId="17" fontId="9" numFmtId="0" xfId="0" applyAlignment="1" applyBorder="1" applyFont="1">
      <alignment horizontal="center"/>
    </xf>
    <xf borderId="8" fillId="17" fontId="28" numFmtId="164" xfId="0" applyAlignment="1" applyBorder="1" applyFont="1" applyNumberFormat="1">
      <alignment horizontal="center"/>
    </xf>
    <xf borderId="8" fillId="17" fontId="1" numFmtId="164" xfId="0" applyBorder="1" applyFont="1" applyNumberFormat="1"/>
    <xf borderId="9" fillId="17" fontId="1" numFmtId="164" xfId="0" applyBorder="1" applyFont="1" applyNumberFormat="1"/>
    <xf borderId="10" fillId="17" fontId="17" numFmtId="164" xfId="0" applyBorder="1" applyFont="1" applyNumberFormat="1"/>
    <xf borderId="8" fillId="17" fontId="17" numFmtId="164" xfId="0" applyBorder="1" applyFont="1" applyNumberFormat="1"/>
    <xf borderId="11" fillId="17" fontId="17" numFmtId="164" xfId="0" applyBorder="1" applyFont="1" applyNumberFormat="1"/>
    <xf borderId="8" fillId="5" fontId="10" numFmtId="0" xfId="0" applyAlignment="1" applyBorder="1" applyFont="1">
      <alignment horizontal="center" readingOrder="0"/>
    </xf>
    <xf borderId="8" fillId="18" fontId="36" numFmtId="0" xfId="0" applyAlignment="1" applyBorder="1" applyFont="1">
      <alignment horizontal="center" readingOrder="0"/>
    </xf>
    <xf borderId="9" fillId="49" fontId="35" numFmtId="0" xfId="0" applyAlignment="1" applyBorder="1" applyFont="1">
      <alignment horizontal="center"/>
    </xf>
    <xf borderId="10" fillId="6" fontId="8" numFmtId="0" xfId="0" applyAlignment="1" applyBorder="1" applyFont="1">
      <alignment horizontal="center"/>
    </xf>
    <xf borderId="8" fillId="11" fontId="29" numFmtId="0" xfId="0" applyAlignment="1" applyBorder="1" applyFont="1">
      <alignment horizontal="center" readingOrder="0"/>
    </xf>
    <xf borderId="8" fillId="13" fontId="8" numFmtId="0" xfId="0" applyAlignment="1" applyBorder="1" applyFont="1">
      <alignment horizontal="center"/>
    </xf>
    <xf borderId="11" fillId="14" fontId="29" numFmtId="0" xfId="0" applyAlignment="1" applyBorder="1" applyFont="1">
      <alignment horizontal="center"/>
    </xf>
    <xf borderId="0" fillId="13" fontId="7" numFmtId="164" xfId="0" applyAlignment="1" applyFont="1" applyNumberFormat="1">
      <alignment horizontal="center" vertical="bottom"/>
    </xf>
    <xf borderId="8" fillId="13" fontId="7" numFmtId="164" xfId="0" applyAlignment="1" applyBorder="1" applyFont="1" applyNumberFormat="1">
      <alignment horizontal="center" vertical="bottom"/>
    </xf>
    <xf borderId="8" fillId="13" fontId="7" numFmtId="165" xfId="0" applyAlignment="1" applyBorder="1" applyFont="1" applyNumberFormat="1">
      <alignment horizontal="center" readingOrder="0" vertical="bottom"/>
    </xf>
    <xf borderId="8" fillId="13" fontId="7" numFmtId="3" xfId="0" applyAlignment="1" applyBorder="1" applyFont="1" applyNumberFormat="1">
      <alignment horizontal="center" readingOrder="0" vertical="bottom"/>
    </xf>
    <xf borderId="9" fillId="17" fontId="10" numFmtId="164" xfId="0" applyBorder="1" applyFont="1" applyNumberFormat="1"/>
    <xf borderId="0" fillId="17" fontId="10" numFmtId="165" xfId="0" applyFont="1" applyNumberFormat="1"/>
    <xf borderId="8" fillId="11" fontId="29" numFmtId="0" xfId="0" applyAlignment="1" applyBorder="1" applyFont="1">
      <alignment horizontal="center"/>
    </xf>
    <xf borderId="7" fillId="13" fontId="7" numFmtId="164" xfId="0" applyAlignment="1" applyBorder="1" applyFont="1" applyNumberFormat="1">
      <alignment horizontal="center" vertical="bottom"/>
    </xf>
    <xf borderId="8" fillId="13" fontId="34" numFmtId="165" xfId="0" applyAlignment="1" applyBorder="1" applyFont="1" applyNumberFormat="1">
      <alignment horizontal="center" vertical="bottom"/>
    </xf>
    <xf borderId="8" fillId="5" fontId="8" numFmtId="0" xfId="0" applyAlignment="1" applyBorder="1" applyFont="1">
      <alignment horizontal="center"/>
    </xf>
    <xf borderId="8" fillId="5" fontId="8" numFmtId="0" xfId="0" applyAlignment="1" applyBorder="1" applyFont="1">
      <alignment horizontal="center" readingOrder="0"/>
    </xf>
    <xf borderId="9" fillId="17" fontId="28" numFmtId="164" xfId="0" applyAlignment="1" applyBorder="1" applyFont="1" applyNumberFormat="1">
      <alignment horizontal="center"/>
    </xf>
    <xf borderId="8" fillId="5" fontId="9" numFmtId="0" xfId="0" applyAlignment="1" applyBorder="1" applyFont="1">
      <alignment horizontal="center" readingOrder="0"/>
    </xf>
    <xf borderId="8" fillId="13" fontId="34" numFmtId="165" xfId="0" applyAlignment="1" applyBorder="1" applyFont="1" applyNumberFormat="1">
      <alignment horizontal="center" readingOrder="0" vertical="bottom"/>
    </xf>
    <xf borderId="8" fillId="13" fontId="7" numFmtId="164" xfId="0" applyAlignment="1" applyBorder="1" applyFont="1" applyNumberFormat="1">
      <alignment horizontal="center" readingOrder="0" vertical="bottom"/>
    </xf>
    <xf borderId="8" fillId="17" fontId="29" numFmtId="0" xfId="0" applyAlignment="1" applyBorder="1" applyFont="1">
      <alignment horizontal="center"/>
    </xf>
    <xf borderId="0" fillId="13" fontId="7" numFmtId="3" xfId="0" applyAlignment="1" applyFont="1" applyNumberFormat="1">
      <alignment horizontal="center" readingOrder="0" vertical="bottom"/>
    </xf>
    <xf borderId="8" fillId="17" fontId="1" numFmtId="165" xfId="0" applyBorder="1" applyFont="1" applyNumberFormat="1"/>
    <xf borderId="9" fillId="17" fontId="1" numFmtId="165" xfId="0" applyBorder="1" applyFont="1" applyNumberFormat="1"/>
    <xf borderId="9" fillId="17" fontId="10" numFmtId="165" xfId="0" applyBorder="1" applyFont="1" applyNumberFormat="1"/>
    <xf borderId="8" fillId="17" fontId="10" numFmtId="165" xfId="0" applyBorder="1" applyFont="1" applyNumberFormat="1"/>
    <xf borderId="10" fillId="17" fontId="9" numFmtId="0" xfId="0" applyAlignment="1" applyBorder="1" applyFont="1">
      <alignment horizontal="center"/>
    </xf>
    <xf borderId="11" fillId="17" fontId="10" numFmtId="165" xfId="0" applyBorder="1" applyFont="1" applyNumberFormat="1"/>
    <xf borderId="37" fillId="6" fontId="8" numFmtId="165" xfId="0" applyAlignment="1" applyBorder="1" applyFont="1" applyNumberFormat="1">
      <alignment horizontal="center"/>
    </xf>
    <xf borderId="38" fillId="11" fontId="29" numFmtId="165" xfId="0" applyAlignment="1" applyBorder="1" applyFont="1" applyNumberFormat="1">
      <alignment horizontal="center"/>
    </xf>
    <xf borderId="38" fillId="3" fontId="6" numFmtId="164" xfId="0" applyAlignment="1" applyBorder="1" applyFont="1" applyNumberFormat="1">
      <alignment horizontal="center" readingOrder="0" vertical="bottom"/>
    </xf>
    <xf borderId="38" fillId="12" fontId="27" numFmtId="164" xfId="0" applyAlignment="1" applyBorder="1" applyFont="1" applyNumberFormat="1">
      <alignment horizontal="center" readingOrder="0" vertical="bottom"/>
    </xf>
    <xf borderId="38" fillId="13" fontId="8" numFmtId="165" xfId="0" applyAlignment="1" applyBorder="1" applyFont="1" applyNumberFormat="1">
      <alignment horizontal="center"/>
    </xf>
    <xf borderId="39" fillId="14" fontId="29" numFmtId="165" xfId="0" applyAlignment="1" applyBorder="1" applyFont="1" applyNumberFormat="1">
      <alignment horizontal="center"/>
    </xf>
    <xf borderId="43" fillId="5" fontId="4" numFmtId="0" xfId="0" applyAlignment="1" applyBorder="1" applyFont="1">
      <alignment horizontal="center" readingOrder="0"/>
    </xf>
    <xf borderId="43" fillId="50" fontId="4" numFmtId="0" xfId="0" applyAlignment="1" applyBorder="1" applyFill="1" applyFont="1">
      <alignment horizontal="center" readingOrder="0"/>
    </xf>
    <xf borderId="43" fillId="13" fontId="4" numFmtId="0" xfId="0" applyAlignment="1" applyBorder="1" applyFont="1">
      <alignment horizontal="center" readingOrder="0"/>
    </xf>
    <xf borderId="43" fillId="14" fontId="4" numFmtId="0" xfId="0" applyAlignment="1" applyBorder="1" applyFont="1">
      <alignment horizontal="center" readingOrder="0"/>
    </xf>
    <xf borderId="43" fillId="51" fontId="4" numFmtId="0" xfId="0" applyAlignment="1" applyBorder="1" applyFill="1" applyFont="1">
      <alignment horizontal="center" readingOrder="0"/>
    </xf>
    <xf borderId="7" fillId="5" fontId="12" numFmtId="0" xfId="0" applyAlignment="1" applyBorder="1" applyFont="1">
      <alignment horizontal="center"/>
    </xf>
    <xf borderId="7" fillId="6" fontId="12" numFmtId="0" xfId="0" applyAlignment="1" applyBorder="1" applyFont="1">
      <alignment horizontal="center" readingOrder="0"/>
    </xf>
    <xf borderId="7" fillId="50" fontId="12" numFmtId="0" xfId="0" applyAlignment="1" applyBorder="1" applyFont="1">
      <alignment horizontal="center"/>
    </xf>
    <xf borderId="7" fillId="13" fontId="12" numFmtId="0" xfId="0" applyAlignment="1" applyBorder="1" applyFont="1">
      <alignment horizontal="center"/>
    </xf>
    <xf borderId="7" fillId="14" fontId="12" numFmtId="0" xfId="0" applyAlignment="1" applyBorder="1" applyFont="1">
      <alignment horizontal="center"/>
    </xf>
    <xf borderId="7" fillId="51" fontId="12" numFmtId="0" xfId="0" applyAlignment="1" applyBorder="1" applyFont="1">
      <alignment horizontal="center"/>
    </xf>
    <xf borderId="8" fillId="5" fontId="12" numFmtId="0" xfId="0" applyAlignment="1" applyBorder="1" applyFont="1">
      <alignment horizontal="center"/>
    </xf>
    <xf borderId="8" fillId="6" fontId="4" numFmtId="0" xfId="0" applyAlignment="1" applyBorder="1" applyFont="1">
      <alignment horizontal="center" readingOrder="0"/>
    </xf>
    <xf borderId="8" fillId="50" fontId="37" numFmtId="0" xfId="0" applyAlignment="1" applyBorder="1" applyFont="1">
      <alignment horizontal="center" readingOrder="0"/>
    </xf>
    <xf borderId="8" fillId="13" fontId="4" numFmtId="0" xfId="0" applyAlignment="1" applyBorder="1" applyFont="1">
      <alignment horizontal="center" readingOrder="0"/>
    </xf>
    <xf borderId="8" fillId="14" fontId="4" numFmtId="0" xfId="0" applyAlignment="1" applyBorder="1" applyFont="1">
      <alignment horizontal="center" readingOrder="0"/>
    </xf>
    <xf borderId="8" fillId="51" fontId="16" numFmtId="166" xfId="0" applyAlignment="1" applyBorder="1" applyFont="1" applyNumberFormat="1">
      <alignment horizontal="center" readingOrder="0"/>
    </xf>
    <xf borderId="8" fillId="51" fontId="12" numFmtId="0" xfId="0" applyAlignment="1" applyBorder="1" applyFont="1">
      <alignment horizontal="center" readingOrder="0"/>
    </xf>
    <xf borderId="8" fillId="6" fontId="4" numFmtId="0" xfId="0" applyAlignment="1" applyBorder="1" applyFont="1">
      <alignment horizontal="center" readingOrder="0" vertical="center"/>
    </xf>
    <xf borderId="8" fillId="3" fontId="4" numFmtId="0" xfId="0" applyAlignment="1" applyBorder="1" applyFont="1">
      <alignment horizontal="center" readingOrder="0"/>
    </xf>
    <xf borderId="0" fillId="52" fontId="4" numFmtId="0" xfId="0" applyAlignment="1" applyFill="1" applyFont="1">
      <alignment horizontal="center" readingOrder="0"/>
    </xf>
    <xf borderId="0" fillId="53" fontId="4" numFmtId="0" xfId="0" applyAlignment="1" applyFill="1" applyFont="1">
      <alignment horizontal="center" readingOrder="0" vertical="center"/>
    </xf>
    <xf borderId="0" fillId="54" fontId="12" numFmtId="0" xfId="0" applyAlignment="1" applyFill="1" applyFont="1">
      <alignment horizontal="center" readingOrder="0"/>
    </xf>
    <xf borderId="0" fillId="49" fontId="12" numFmtId="0" xfId="0" applyAlignment="1" applyFont="1">
      <alignment horizontal="center" readingOrder="0"/>
    </xf>
    <xf borderId="7" fillId="5" fontId="9" numFmtId="0" xfId="0" applyAlignment="1" applyBorder="1" applyFont="1">
      <alignment horizontal="center"/>
    </xf>
    <xf borderId="8" fillId="3" fontId="12" numFmtId="0" xfId="0" applyAlignment="1" applyBorder="1" applyFont="1">
      <alignment horizontal="center" readingOrder="0"/>
    </xf>
    <xf borderId="0" fillId="55" fontId="12" numFmtId="0" xfId="0" applyAlignment="1" applyFill="1" applyFont="1">
      <alignment horizontal="center" readingOrder="0"/>
    </xf>
    <xf borderId="0" fillId="2" fontId="12" numFmtId="165" xfId="0" applyAlignment="1" applyFont="1" applyNumberFormat="1">
      <alignment horizontal="center" readingOrder="0"/>
    </xf>
    <xf borderId="0" fillId="3" fontId="12" numFmtId="165" xfId="0" applyAlignment="1" applyFont="1" applyNumberFormat="1">
      <alignment horizontal="center"/>
    </xf>
    <xf borderId="0" fillId="56" fontId="12" numFmtId="0" xfId="0" applyAlignment="1" applyFill="1" applyFont="1">
      <alignment horizontal="center"/>
    </xf>
    <xf borderId="0" fillId="51" fontId="12" numFmtId="0" xfId="0" applyAlignment="1" applyFont="1">
      <alignment horizontal="center"/>
    </xf>
    <xf borderId="8" fillId="50" fontId="37" numFmtId="0" xfId="0" applyAlignment="1" applyBorder="1" applyFont="1">
      <alignment horizontal="center" readingOrder="0" vertical="center"/>
    </xf>
    <xf borderId="0" fillId="33" fontId="4" numFmtId="0" xfId="0" applyAlignment="1" applyFont="1">
      <alignment horizontal="center" readingOrder="0"/>
    </xf>
    <xf borderId="0" fillId="56" fontId="38" numFmtId="0" xfId="0" applyAlignment="1" applyFont="1">
      <alignment horizontal="center" readingOrder="0"/>
    </xf>
    <xf borderId="0" fillId="51" fontId="12" numFmtId="0" xfId="0" applyAlignment="1" applyFont="1">
      <alignment horizontal="center" readingOrder="0"/>
    </xf>
    <xf borderId="8" fillId="50" fontId="37" numFmtId="165" xfId="0" applyAlignment="1" applyBorder="1" applyFont="1" applyNumberFormat="1">
      <alignment horizontal="center" readingOrder="0" vertical="center"/>
    </xf>
    <xf borderId="8" fillId="3" fontId="12" numFmtId="0" xfId="0" applyAlignment="1" applyBorder="1" applyFont="1">
      <alignment horizontal="center"/>
    </xf>
    <xf borderId="0" fillId="56" fontId="12" numFmtId="0" xfId="0" applyAlignment="1" applyFont="1">
      <alignment horizontal="center" readingOrder="0"/>
    </xf>
    <xf borderId="0" fillId="51" fontId="12" numFmtId="165" xfId="0" applyAlignment="1" applyFont="1" applyNumberFormat="1">
      <alignment horizontal="center" readingOrder="0"/>
    </xf>
    <xf borderId="7" fillId="5" fontId="9" numFmtId="0" xfId="0" applyAlignment="1" applyBorder="1" applyFont="1">
      <alignment horizontal="center" readingOrder="0"/>
    </xf>
    <xf borderId="0" fillId="57" fontId="38" numFmtId="0" xfId="0" applyAlignment="1" applyFill="1" applyFont="1">
      <alignment horizontal="left" readingOrder="0"/>
    </xf>
    <xf borderId="0" fillId="57" fontId="39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Fundas 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676275</xdr:colOff>
      <xdr:row>0</xdr:row>
      <xdr:rowOff>28575</xdr:rowOff>
    </xdr:from>
    <xdr:ext cx="2143125" cy="5048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304800</xdr:colOff>
      <xdr:row>0</xdr:row>
      <xdr:rowOff>38100</xdr:rowOff>
    </xdr:from>
    <xdr:ext cx="2143125" cy="5048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676275</xdr:colOff>
      <xdr:row>0</xdr:row>
      <xdr:rowOff>28575</xdr:rowOff>
    </xdr:from>
    <xdr:ext cx="2143125" cy="5048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676275</xdr:colOff>
      <xdr:row>0</xdr:row>
      <xdr:rowOff>28575</xdr:rowOff>
    </xdr:from>
    <xdr:ext cx="2143125" cy="5048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676275</xdr:colOff>
      <xdr:row>0</xdr:row>
      <xdr:rowOff>28575</xdr:rowOff>
    </xdr:from>
    <xdr:ext cx="2143125" cy="5048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676275</xdr:colOff>
      <xdr:row>0</xdr:row>
      <xdr:rowOff>28575</xdr:rowOff>
    </xdr:from>
    <xdr:ext cx="2143125" cy="5048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AZ162:BA164" displayName="Table_1" id="1">
  <tableColumns count="2">
    <tableColumn name="Column1" id="1"/>
    <tableColumn name="Column2" id="2"/>
  </tableColumns>
  <tableStyleInfo name="Fundas 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  <col customWidth="1" min="2" max="2" width="41.63"/>
    <col customWidth="1" min="3" max="3" width="14.0"/>
    <col customWidth="1" min="4" max="4" width="11.63"/>
    <col customWidth="1" min="5" max="5" width="16.75"/>
    <col customWidth="1" min="6" max="6" width="17.38"/>
    <col customWidth="1" min="7" max="7" width="16.25"/>
    <col customWidth="1" min="8" max="8" width="17.25"/>
    <col customWidth="1" min="9" max="9" width="16.25"/>
    <col customWidth="1" min="10" max="10" width="16.5"/>
    <col customWidth="1" min="11" max="11" width="16.88"/>
    <col customWidth="1" min="12" max="12" width="15.88"/>
  </cols>
  <sheetData>
    <row r="1">
      <c r="A1" s="1"/>
      <c r="Y1" s="2" t="s">
        <v>0</v>
      </c>
    </row>
    <row r="4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N4" s="4"/>
    </row>
    <row r="5">
      <c r="A5" s="3"/>
      <c r="B5" s="4"/>
      <c r="C5" s="4"/>
      <c r="D5" s="4"/>
      <c r="E5" s="4"/>
      <c r="F5" s="4"/>
      <c r="G5" s="5" t="s">
        <v>1</v>
      </c>
      <c r="H5" s="6"/>
      <c r="I5" s="6"/>
      <c r="J5" s="6"/>
      <c r="K5" s="6"/>
      <c r="L5" s="7"/>
      <c r="N5" s="4"/>
    </row>
    <row r="6">
      <c r="A6" s="3"/>
      <c r="B6" s="4"/>
      <c r="C6" s="4"/>
      <c r="D6" s="8"/>
      <c r="E6" s="9" t="s">
        <v>2</v>
      </c>
      <c r="F6" s="4"/>
      <c r="G6" s="10"/>
      <c r="H6" s="11">
        <v>1.11</v>
      </c>
      <c r="I6" s="12"/>
      <c r="J6" s="11">
        <v>1.24</v>
      </c>
      <c r="K6" s="13"/>
      <c r="L6" s="11">
        <v>1.44</v>
      </c>
      <c r="N6" s="4"/>
    </row>
    <row r="7">
      <c r="A7" s="14" t="s">
        <v>3</v>
      </c>
      <c r="B7" s="14" t="s">
        <v>4</v>
      </c>
      <c r="C7" s="14" t="s">
        <v>5</v>
      </c>
      <c r="D7" s="14" t="s">
        <v>6</v>
      </c>
      <c r="E7" s="14" t="s">
        <v>7</v>
      </c>
      <c r="F7" s="15" t="s">
        <v>8</v>
      </c>
      <c r="G7" s="14" t="s">
        <v>9</v>
      </c>
      <c r="H7" s="14" t="s">
        <v>10</v>
      </c>
      <c r="I7" s="14" t="s">
        <v>11</v>
      </c>
      <c r="J7" s="14" t="s">
        <v>12</v>
      </c>
      <c r="K7" s="14" t="s">
        <v>13</v>
      </c>
      <c r="L7" s="14" t="s">
        <v>14</v>
      </c>
      <c r="N7" s="14" t="s">
        <v>15</v>
      </c>
      <c r="O7" s="14" t="s">
        <v>16</v>
      </c>
      <c r="P7" s="14" t="s">
        <v>17</v>
      </c>
    </row>
    <row r="8">
      <c r="A8" s="16" t="s">
        <v>18</v>
      </c>
      <c r="B8" s="17" t="s">
        <v>19</v>
      </c>
      <c r="C8" s="18">
        <v>36.8</v>
      </c>
      <c r="D8" s="19">
        <v>0.21</v>
      </c>
      <c r="E8" s="20">
        <f t="shared" ref="E8:E13" si="1">C8*197</f>
        <v>7249.6</v>
      </c>
      <c r="F8" s="21">
        <f t="shared" ref="F8:F18" si="2">E8*1.15</f>
        <v>8337.04</v>
      </c>
      <c r="G8" s="22">
        <f t="shared" ref="G8:G18" si="3">H8*3</f>
        <v>9161.573256</v>
      </c>
      <c r="H8" s="23">
        <f t="shared" ref="H8:H18" si="4">(F8*$H$6)*0.33</f>
        <v>3053.857752</v>
      </c>
      <c r="I8" s="24">
        <f t="shared" ref="I8:I18" si="5">J8*6</f>
        <v>10337.9296</v>
      </c>
      <c r="J8" s="25">
        <f t="shared" ref="J8:J18" si="6">(F8*$J$6)*0.1666666667</f>
        <v>1722.988267</v>
      </c>
      <c r="K8" s="26">
        <f t="shared" ref="K8:K18" si="7">L8*12</f>
        <v>12000.53546</v>
      </c>
      <c r="L8" s="27">
        <f t="shared" ref="L8:L18" si="8">(F8*$L$6)*0.0833</f>
        <v>1000.044622</v>
      </c>
      <c r="N8" s="28">
        <v>14.0</v>
      </c>
      <c r="O8" s="29">
        <v>14.0</v>
      </c>
    </row>
    <row r="9">
      <c r="A9" s="30" t="s">
        <v>18</v>
      </c>
      <c r="B9" s="31" t="s">
        <v>20</v>
      </c>
      <c r="C9" s="18">
        <v>45.2</v>
      </c>
      <c r="D9" s="19">
        <v>0.21</v>
      </c>
      <c r="E9" s="20">
        <f t="shared" si="1"/>
        <v>8904.4</v>
      </c>
      <c r="F9" s="21">
        <f t="shared" si="2"/>
        <v>10240.06</v>
      </c>
      <c r="G9" s="22">
        <f t="shared" si="3"/>
        <v>11252.80193</v>
      </c>
      <c r="H9" s="32">
        <f t="shared" si="4"/>
        <v>3750.933978</v>
      </c>
      <c r="I9" s="24">
        <f t="shared" si="5"/>
        <v>12697.6744</v>
      </c>
      <c r="J9" s="25">
        <f t="shared" si="6"/>
        <v>2116.279067</v>
      </c>
      <c r="K9" s="26">
        <f t="shared" si="7"/>
        <v>14739.78813</v>
      </c>
      <c r="L9" s="27">
        <f t="shared" si="8"/>
        <v>1228.315677</v>
      </c>
      <c r="N9" s="28">
        <v>1.0</v>
      </c>
      <c r="O9" s="29">
        <v>4.0</v>
      </c>
    </row>
    <row r="10">
      <c r="A10" s="30" t="s">
        <v>21</v>
      </c>
      <c r="B10" s="17" t="s">
        <v>22</v>
      </c>
      <c r="C10" s="18">
        <v>30.0</v>
      </c>
      <c r="D10" s="19">
        <v>0.21</v>
      </c>
      <c r="E10" s="20">
        <f t="shared" si="1"/>
        <v>5910</v>
      </c>
      <c r="F10" s="21">
        <f t="shared" si="2"/>
        <v>6796.5</v>
      </c>
      <c r="G10" s="22">
        <f t="shared" si="3"/>
        <v>7468.67385</v>
      </c>
      <c r="H10" s="32">
        <f t="shared" si="4"/>
        <v>2489.55795</v>
      </c>
      <c r="I10" s="24">
        <f t="shared" si="5"/>
        <v>8427.660002</v>
      </c>
      <c r="J10" s="25">
        <f t="shared" si="6"/>
        <v>1404.61</v>
      </c>
      <c r="K10" s="26">
        <f t="shared" si="7"/>
        <v>9783.045216</v>
      </c>
      <c r="L10" s="27">
        <f t="shared" si="8"/>
        <v>815.253768</v>
      </c>
      <c r="N10" s="28">
        <v>1.0</v>
      </c>
      <c r="O10" s="29">
        <v>8.0</v>
      </c>
      <c r="P10" s="33"/>
    </row>
    <row r="11">
      <c r="A11" s="30" t="s">
        <v>18</v>
      </c>
      <c r="B11" s="17" t="s">
        <v>23</v>
      </c>
      <c r="C11" s="18">
        <v>49.74</v>
      </c>
      <c r="D11" s="19">
        <v>0.21</v>
      </c>
      <c r="E11" s="20">
        <f t="shared" si="1"/>
        <v>9798.78</v>
      </c>
      <c r="F11" s="21">
        <f t="shared" si="2"/>
        <v>11268.597</v>
      </c>
      <c r="G11" s="22">
        <f t="shared" si="3"/>
        <v>12383.06124</v>
      </c>
      <c r="H11" s="32">
        <f t="shared" si="4"/>
        <v>4127.687081</v>
      </c>
      <c r="I11" s="24">
        <f t="shared" si="5"/>
        <v>13973.06028</v>
      </c>
      <c r="J11" s="25">
        <f t="shared" si="6"/>
        <v>2328.84338</v>
      </c>
      <c r="K11" s="26">
        <f t="shared" si="7"/>
        <v>16220.28897</v>
      </c>
      <c r="L11" s="27">
        <f t="shared" si="8"/>
        <v>1351.690747</v>
      </c>
      <c r="N11" s="28">
        <v>1.0</v>
      </c>
      <c r="O11" s="29">
        <v>0.0</v>
      </c>
      <c r="P11" s="33"/>
    </row>
    <row r="12">
      <c r="A12" s="30" t="s">
        <v>21</v>
      </c>
      <c r="B12" s="17" t="s">
        <v>24</v>
      </c>
      <c r="C12" s="18">
        <v>49.75</v>
      </c>
      <c r="D12" s="19">
        <v>0.21</v>
      </c>
      <c r="E12" s="20">
        <f t="shared" si="1"/>
        <v>9800.75</v>
      </c>
      <c r="F12" s="21">
        <f t="shared" si="2"/>
        <v>11270.8625</v>
      </c>
      <c r="G12" s="22">
        <f t="shared" si="3"/>
        <v>12385.5508</v>
      </c>
      <c r="H12" s="32">
        <f t="shared" si="4"/>
        <v>4128.516934</v>
      </c>
      <c r="I12" s="24">
        <f t="shared" si="5"/>
        <v>13975.8695</v>
      </c>
      <c r="J12" s="25">
        <f t="shared" si="6"/>
        <v>2329.311584</v>
      </c>
      <c r="K12" s="26">
        <f t="shared" si="7"/>
        <v>16223.54998</v>
      </c>
      <c r="L12" s="27">
        <f t="shared" si="8"/>
        <v>1351.962499</v>
      </c>
      <c r="N12" s="28">
        <v>19.0</v>
      </c>
      <c r="O12" s="29">
        <v>42.0</v>
      </c>
      <c r="P12" s="33"/>
    </row>
    <row r="13">
      <c r="A13" s="30" t="s">
        <v>18</v>
      </c>
      <c r="B13" s="17" t="s">
        <v>25</v>
      </c>
      <c r="C13" s="18">
        <v>38.3</v>
      </c>
      <c r="D13" s="19">
        <v>0.21</v>
      </c>
      <c r="E13" s="20">
        <f t="shared" si="1"/>
        <v>7545.1</v>
      </c>
      <c r="F13" s="21">
        <f t="shared" si="2"/>
        <v>8676.865</v>
      </c>
      <c r="G13" s="22">
        <f t="shared" si="3"/>
        <v>9535.006949</v>
      </c>
      <c r="H13" s="32">
        <f t="shared" si="4"/>
        <v>3178.33565</v>
      </c>
      <c r="I13" s="24">
        <f t="shared" si="5"/>
        <v>10759.3126</v>
      </c>
      <c r="J13" s="25">
        <f t="shared" si="6"/>
        <v>1793.218767</v>
      </c>
      <c r="K13" s="26">
        <f t="shared" si="7"/>
        <v>12489.68773</v>
      </c>
      <c r="L13" s="27">
        <f t="shared" si="8"/>
        <v>1040.80731</v>
      </c>
      <c r="N13" s="28">
        <v>2.0</v>
      </c>
      <c r="O13" s="29">
        <v>0.0</v>
      </c>
      <c r="P13" s="33"/>
    </row>
    <row r="14">
      <c r="A14" s="30" t="s">
        <v>18</v>
      </c>
      <c r="B14" s="17" t="s">
        <v>26</v>
      </c>
      <c r="C14" s="18">
        <v>199.0</v>
      </c>
      <c r="D14" s="19">
        <v>0.21</v>
      </c>
      <c r="E14" s="20">
        <v>28999.0</v>
      </c>
      <c r="F14" s="21">
        <f t="shared" si="2"/>
        <v>33348.85</v>
      </c>
      <c r="G14" s="22">
        <f t="shared" si="3"/>
        <v>36647.05127</v>
      </c>
      <c r="H14" s="32">
        <f t="shared" si="4"/>
        <v>12215.68376</v>
      </c>
      <c r="I14" s="24">
        <f t="shared" si="5"/>
        <v>41352.57401</v>
      </c>
      <c r="J14" s="25">
        <f t="shared" si="6"/>
        <v>6892.095668</v>
      </c>
      <c r="K14" s="26">
        <f t="shared" si="7"/>
        <v>48003.13506</v>
      </c>
      <c r="L14" s="27">
        <f t="shared" si="8"/>
        <v>4000.261255</v>
      </c>
      <c r="N14" s="28">
        <v>0.0</v>
      </c>
      <c r="O14" s="29">
        <v>0.0</v>
      </c>
      <c r="P14" s="33"/>
    </row>
    <row r="15">
      <c r="A15" s="30" t="s">
        <v>18</v>
      </c>
      <c r="B15" s="17" t="s">
        <v>27</v>
      </c>
      <c r="C15" s="18">
        <v>54.57</v>
      </c>
      <c r="D15" s="19">
        <v>0.21</v>
      </c>
      <c r="E15" s="20">
        <v>12500.0</v>
      </c>
      <c r="F15" s="21">
        <f t="shared" si="2"/>
        <v>14375</v>
      </c>
      <c r="G15" s="22">
        <f t="shared" si="3"/>
        <v>15796.6875</v>
      </c>
      <c r="H15" s="32">
        <f t="shared" si="4"/>
        <v>5265.5625</v>
      </c>
      <c r="I15" s="24">
        <f t="shared" si="5"/>
        <v>17825</v>
      </c>
      <c r="J15" s="25">
        <f t="shared" si="6"/>
        <v>2970.833334</v>
      </c>
      <c r="K15" s="26">
        <f t="shared" si="7"/>
        <v>20691.72</v>
      </c>
      <c r="L15" s="27">
        <f t="shared" si="8"/>
        <v>1724.31</v>
      </c>
      <c r="N15" s="28">
        <v>0.0</v>
      </c>
      <c r="O15" s="29">
        <v>0.0</v>
      </c>
      <c r="P15" s="33"/>
    </row>
    <row r="16">
      <c r="A16" s="30" t="s">
        <v>18</v>
      </c>
      <c r="B16" s="17" t="s">
        <v>28</v>
      </c>
      <c r="C16" s="18">
        <v>19.34</v>
      </c>
      <c r="D16" s="19">
        <v>0.21</v>
      </c>
      <c r="E16" s="20">
        <v>3499.0</v>
      </c>
      <c r="F16" s="21">
        <f t="shared" si="2"/>
        <v>4023.85</v>
      </c>
      <c r="G16" s="22">
        <f t="shared" si="3"/>
        <v>4421.808765</v>
      </c>
      <c r="H16" s="32">
        <f t="shared" si="4"/>
        <v>1473.936255</v>
      </c>
      <c r="I16" s="24">
        <f t="shared" si="5"/>
        <v>4989.574001</v>
      </c>
      <c r="J16" s="25">
        <f t="shared" si="6"/>
        <v>831.5956668</v>
      </c>
      <c r="K16" s="26">
        <f t="shared" si="7"/>
        <v>5792.026262</v>
      </c>
      <c r="L16" s="27">
        <f t="shared" si="8"/>
        <v>482.6688552</v>
      </c>
      <c r="N16" s="28">
        <v>0.0</v>
      </c>
      <c r="O16" s="29">
        <v>0.0</v>
      </c>
      <c r="P16" s="33"/>
    </row>
    <row r="17">
      <c r="A17" s="30" t="s">
        <v>18</v>
      </c>
      <c r="B17" s="17" t="s">
        <v>29</v>
      </c>
      <c r="C17" s="18">
        <v>19.34</v>
      </c>
      <c r="D17" s="19">
        <v>0.21</v>
      </c>
      <c r="E17" s="20">
        <v>10570.0</v>
      </c>
      <c r="F17" s="21">
        <f t="shared" si="2"/>
        <v>12155.5</v>
      </c>
      <c r="G17" s="22">
        <f t="shared" si="3"/>
        <v>13357.67895</v>
      </c>
      <c r="H17" s="32">
        <f t="shared" si="4"/>
        <v>4452.55965</v>
      </c>
      <c r="I17" s="24">
        <f t="shared" si="5"/>
        <v>15072.82</v>
      </c>
      <c r="J17" s="25">
        <f t="shared" si="6"/>
        <v>2512.136667</v>
      </c>
      <c r="K17" s="26">
        <f t="shared" si="7"/>
        <v>17496.91843</v>
      </c>
      <c r="L17" s="27">
        <f t="shared" si="8"/>
        <v>1458.076536</v>
      </c>
      <c r="N17" s="28">
        <v>1.0</v>
      </c>
      <c r="O17" s="29">
        <v>2.0</v>
      </c>
      <c r="P17" s="33"/>
    </row>
    <row r="18">
      <c r="A18" s="30" t="s">
        <v>18</v>
      </c>
      <c r="B18" s="17" t="s">
        <v>30</v>
      </c>
      <c r="C18" s="18">
        <v>0.0</v>
      </c>
      <c r="D18" s="19">
        <v>0.21</v>
      </c>
      <c r="E18" s="20">
        <f>C18*197</f>
        <v>0</v>
      </c>
      <c r="F18" s="21">
        <f t="shared" si="2"/>
        <v>0</v>
      </c>
      <c r="G18" s="22">
        <f t="shared" si="3"/>
        <v>0</v>
      </c>
      <c r="H18" s="32">
        <f t="shared" si="4"/>
        <v>0</v>
      </c>
      <c r="I18" s="24">
        <f t="shared" si="5"/>
        <v>0</v>
      </c>
      <c r="J18" s="25">
        <f t="shared" si="6"/>
        <v>0</v>
      </c>
      <c r="K18" s="26">
        <f t="shared" si="7"/>
        <v>0</v>
      </c>
      <c r="L18" s="27">
        <f t="shared" si="8"/>
        <v>0</v>
      </c>
      <c r="N18" s="28">
        <v>1.0</v>
      </c>
      <c r="O18" s="29">
        <v>0.0</v>
      </c>
      <c r="P18" s="33"/>
    </row>
    <row r="19">
      <c r="A19" s="34"/>
      <c r="B19" s="35"/>
      <c r="C19" s="36"/>
      <c r="D19" s="37"/>
      <c r="E19" s="38"/>
      <c r="F19" s="39"/>
      <c r="G19" s="40"/>
      <c r="H19" s="41"/>
      <c r="I19" s="42"/>
      <c r="J19" s="41"/>
      <c r="K19" s="43"/>
      <c r="L19" s="44"/>
      <c r="N19" s="28"/>
      <c r="O19" s="29"/>
      <c r="P19" s="33"/>
    </row>
    <row r="20">
      <c r="A20" s="30" t="s">
        <v>31</v>
      </c>
      <c r="B20" s="17" t="s">
        <v>32</v>
      </c>
      <c r="C20" s="18">
        <v>148.4</v>
      </c>
      <c r="D20" s="19">
        <v>0.21</v>
      </c>
      <c r="E20" s="20">
        <f>C20*197</f>
        <v>29234.8</v>
      </c>
      <c r="F20" s="21">
        <f t="shared" ref="F20:F22" si="9">E20*1.15</f>
        <v>33620.02</v>
      </c>
      <c r="G20" s="22">
        <f t="shared" ref="G20:G22" si="10">H20*3</f>
        <v>36945.03998</v>
      </c>
      <c r="H20" s="32">
        <f t="shared" ref="H20:H22" si="11">(F20*$H$6)*0.33</f>
        <v>12315.01333</v>
      </c>
      <c r="I20" s="24">
        <f t="shared" ref="I20:I22" si="12">J20*6</f>
        <v>41688.82481</v>
      </c>
      <c r="J20" s="25">
        <f t="shared" ref="J20:J22" si="13">(F20*$J$6)*0.1666666667</f>
        <v>6948.137468</v>
      </c>
      <c r="K20" s="26">
        <f t="shared" ref="K20:K22" si="14">L20*12</f>
        <v>48393.46367</v>
      </c>
      <c r="L20" s="27">
        <f t="shared" ref="L20:L22" si="15">(F20*$L$6)*0.0833</f>
        <v>4032.788639</v>
      </c>
      <c r="N20" s="28">
        <v>0.0</v>
      </c>
      <c r="O20" s="29">
        <v>0.0</v>
      </c>
      <c r="P20" s="33"/>
    </row>
    <row r="21">
      <c r="A21" s="30" t="s">
        <v>33</v>
      </c>
      <c r="B21" s="17" t="s">
        <v>34</v>
      </c>
      <c r="C21" s="18">
        <v>4.78</v>
      </c>
      <c r="D21" s="19">
        <v>0.21</v>
      </c>
      <c r="E21" s="20">
        <v>2950.0</v>
      </c>
      <c r="F21" s="21">
        <f t="shared" si="9"/>
        <v>3392.5</v>
      </c>
      <c r="G21" s="22">
        <f t="shared" si="10"/>
        <v>3728.01825</v>
      </c>
      <c r="H21" s="32">
        <f t="shared" si="11"/>
        <v>1242.67275</v>
      </c>
      <c r="I21" s="24">
        <f t="shared" si="12"/>
        <v>4206.700001</v>
      </c>
      <c r="J21" s="25">
        <f t="shared" si="13"/>
        <v>701.1166668</v>
      </c>
      <c r="K21" s="26">
        <f t="shared" si="14"/>
        <v>4883.24592</v>
      </c>
      <c r="L21" s="27">
        <f t="shared" si="15"/>
        <v>406.93716</v>
      </c>
      <c r="N21" s="28">
        <v>7.0</v>
      </c>
      <c r="O21" s="29">
        <v>9.0</v>
      </c>
      <c r="P21" s="33"/>
    </row>
    <row r="22">
      <c r="A22" s="30" t="s">
        <v>33</v>
      </c>
      <c r="B22" s="17" t="s">
        <v>35</v>
      </c>
      <c r="C22" s="18">
        <v>20.0</v>
      </c>
      <c r="D22" s="19">
        <v>0.21</v>
      </c>
      <c r="E22" s="20">
        <f>C22*197</f>
        <v>3940</v>
      </c>
      <c r="F22" s="21">
        <f t="shared" si="9"/>
        <v>4531</v>
      </c>
      <c r="G22" s="22">
        <f t="shared" si="10"/>
        <v>4979.1159</v>
      </c>
      <c r="H22" s="32">
        <f t="shared" si="11"/>
        <v>1659.7053</v>
      </c>
      <c r="I22" s="24">
        <f t="shared" si="12"/>
        <v>5618.440001</v>
      </c>
      <c r="J22" s="25">
        <f t="shared" si="13"/>
        <v>936.4066669</v>
      </c>
      <c r="K22" s="26">
        <f t="shared" si="14"/>
        <v>6522.030144</v>
      </c>
      <c r="L22" s="27">
        <f t="shared" si="15"/>
        <v>543.502512</v>
      </c>
      <c r="N22" s="28">
        <v>2.0</v>
      </c>
      <c r="O22" s="29">
        <v>0.0</v>
      </c>
      <c r="P22" s="33"/>
    </row>
    <row r="23">
      <c r="A23" s="34"/>
      <c r="B23" s="35"/>
      <c r="C23" s="36"/>
      <c r="D23" s="37"/>
      <c r="E23" s="38"/>
      <c r="F23" s="39"/>
      <c r="G23" s="40"/>
      <c r="H23" s="41"/>
      <c r="I23" s="42"/>
      <c r="J23" s="41"/>
      <c r="K23" s="43"/>
      <c r="L23" s="44"/>
      <c r="N23" s="28"/>
      <c r="O23" s="29"/>
      <c r="P23" s="33"/>
    </row>
    <row r="24">
      <c r="A24" s="30" t="s">
        <v>36</v>
      </c>
      <c r="B24" s="31" t="s">
        <v>37</v>
      </c>
      <c r="C24" s="18">
        <v>24.9</v>
      </c>
      <c r="D24" s="19">
        <v>0.21</v>
      </c>
      <c r="E24" s="45">
        <v>5300.0</v>
      </c>
      <c r="F24" s="46">
        <f t="shared" ref="F24:F31" si="16">E24*1.15</f>
        <v>6095</v>
      </c>
      <c r="G24" s="47">
        <f>F24*H6</f>
        <v>6765.45</v>
      </c>
      <c r="H24" s="48">
        <f t="shared" ref="H24:H31" si="17">(F24*$H$6)*0.33</f>
        <v>2232.5985</v>
      </c>
      <c r="I24" s="49">
        <f>F24*J6</f>
        <v>7557.8</v>
      </c>
      <c r="J24" s="50">
        <f t="shared" ref="J24:J31" si="18">(F24*$J$6)*0.1666666667</f>
        <v>1259.633334</v>
      </c>
      <c r="K24" s="51">
        <f>F24*L6</f>
        <v>8776.8</v>
      </c>
      <c r="L24" s="52">
        <f t="shared" ref="L24:L31" si="19">(F24*$L$6)*0.0833</f>
        <v>731.10744</v>
      </c>
      <c r="N24" s="28">
        <v>0.0</v>
      </c>
      <c r="O24" s="29">
        <v>3.0</v>
      </c>
      <c r="P24" s="33"/>
    </row>
    <row r="25">
      <c r="A25" s="30" t="s">
        <v>36</v>
      </c>
      <c r="B25" s="17" t="s">
        <v>38</v>
      </c>
      <c r="C25" s="18">
        <v>24.9</v>
      </c>
      <c r="D25" s="19">
        <v>0.21</v>
      </c>
      <c r="E25" s="45">
        <v>5680.0</v>
      </c>
      <c r="F25" s="46">
        <f t="shared" si="16"/>
        <v>6532</v>
      </c>
      <c r="G25" s="47">
        <f>F25*H6</f>
        <v>7250.52</v>
      </c>
      <c r="H25" s="48">
        <f t="shared" si="17"/>
        <v>2392.6716</v>
      </c>
      <c r="I25" s="49">
        <f>F25*J6</f>
        <v>8099.68</v>
      </c>
      <c r="J25" s="50">
        <f t="shared" si="18"/>
        <v>1349.946667</v>
      </c>
      <c r="K25" s="51">
        <f>F25*L6</f>
        <v>9406.08</v>
      </c>
      <c r="L25" s="52">
        <f t="shared" si="19"/>
        <v>783.526464</v>
      </c>
      <c r="N25" s="28">
        <v>3.0</v>
      </c>
      <c r="O25" s="29">
        <v>12.0</v>
      </c>
      <c r="P25" s="33" t="s">
        <v>39</v>
      </c>
    </row>
    <row r="26">
      <c r="A26" s="30" t="s">
        <v>36</v>
      </c>
      <c r="B26" s="17" t="s">
        <v>40</v>
      </c>
      <c r="C26" s="18">
        <v>21.1</v>
      </c>
      <c r="D26" s="19">
        <v>0.21</v>
      </c>
      <c r="E26" s="20">
        <v>4700.0</v>
      </c>
      <c r="F26" s="21">
        <f t="shared" si="16"/>
        <v>5405</v>
      </c>
      <c r="G26" s="22">
        <f t="shared" ref="G26:G31" si="20">H26*3</f>
        <v>5939.5545</v>
      </c>
      <c r="H26" s="32">
        <f t="shared" si="17"/>
        <v>1979.8515</v>
      </c>
      <c r="I26" s="24">
        <f t="shared" ref="I26:I31" si="21">J26*6</f>
        <v>6702.200001</v>
      </c>
      <c r="J26" s="25">
        <f t="shared" si="18"/>
        <v>1117.033334</v>
      </c>
      <c r="K26" s="26">
        <f t="shared" ref="K26:K31" si="22">L26*12</f>
        <v>7780.08672</v>
      </c>
      <c r="L26" s="27">
        <f t="shared" si="19"/>
        <v>648.34056</v>
      </c>
      <c r="N26" s="28">
        <v>4.0</v>
      </c>
      <c r="O26" s="29">
        <v>4.0</v>
      </c>
    </row>
    <row r="27">
      <c r="A27" s="30" t="s">
        <v>36</v>
      </c>
      <c r="B27" s="17" t="s">
        <v>41</v>
      </c>
      <c r="C27" s="18">
        <v>0.0</v>
      </c>
      <c r="D27" s="19">
        <v>0.21</v>
      </c>
      <c r="E27" s="20">
        <v>29800.0</v>
      </c>
      <c r="F27" s="21">
        <f t="shared" si="16"/>
        <v>34270</v>
      </c>
      <c r="G27" s="22">
        <f t="shared" si="20"/>
        <v>37659.303</v>
      </c>
      <c r="H27" s="32">
        <f t="shared" si="17"/>
        <v>12553.101</v>
      </c>
      <c r="I27" s="24">
        <f t="shared" si="21"/>
        <v>42494.80001</v>
      </c>
      <c r="J27" s="25">
        <f t="shared" si="18"/>
        <v>7082.466668</v>
      </c>
      <c r="K27" s="26">
        <f t="shared" si="22"/>
        <v>49329.06048</v>
      </c>
      <c r="L27" s="27">
        <f t="shared" si="19"/>
        <v>4110.75504</v>
      </c>
      <c r="N27" s="28">
        <v>2.0</v>
      </c>
      <c r="O27" s="29">
        <v>2.0</v>
      </c>
    </row>
    <row r="28">
      <c r="A28" s="30" t="s">
        <v>36</v>
      </c>
      <c r="B28" s="17" t="s">
        <v>42</v>
      </c>
      <c r="C28" s="18">
        <v>0.0</v>
      </c>
      <c r="D28" s="19">
        <v>0.21</v>
      </c>
      <c r="E28" s="20">
        <v>13500.0</v>
      </c>
      <c r="F28" s="21">
        <f t="shared" si="16"/>
        <v>15525</v>
      </c>
      <c r="G28" s="22">
        <f t="shared" si="20"/>
        <v>17060.4225</v>
      </c>
      <c r="H28" s="32">
        <f t="shared" si="17"/>
        <v>5686.8075</v>
      </c>
      <c r="I28" s="24">
        <f t="shared" si="21"/>
        <v>19251</v>
      </c>
      <c r="J28" s="25">
        <f t="shared" si="18"/>
        <v>3208.500001</v>
      </c>
      <c r="K28" s="26">
        <f t="shared" si="22"/>
        <v>22347.0576</v>
      </c>
      <c r="L28" s="27">
        <f t="shared" si="19"/>
        <v>1862.2548</v>
      </c>
      <c r="N28" s="28">
        <v>0.0</v>
      </c>
      <c r="O28" s="29">
        <v>2.0</v>
      </c>
    </row>
    <row r="29">
      <c r="A29" s="30" t="s">
        <v>36</v>
      </c>
      <c r="B29" s="17" t="s">
        <v>43</v>
      </c>
      <c r="C29" s="18">
        <v>24.0</v>
      </c>
      <c r="D29" s="19">
        <v>0.21</v>
      </c>
      <c r="E29" s="20">
        <f t="shared" ref="E29:E30" si="23">C29*197</f>
        <v>4728</v>
      </c>
      <c r="F29" s="21">
        <f t="shared" si="16"/>
        <v>5437.2</v>
      </c>
      <c r="G29" s="22">
        <f t="shared" si="20"/>
        <v>5974.93908</v>
      </c>
      <c r="H29" s="32">
        <f t="shared" si="17"/>
        <v>1991.64636</v>
      </c>
      <c r="I29" s="24">
        <f t="shared" si="21"/>
        <v>6742.128001</v>
      </c>
      <c r="J29" s="25">
        <f t="shared" si="18"/>
        <v>1123.688</v>
      </c>
      <c r="K29" s="26">
        <f t="shared" si="22"/>
        <v>7826.436173</v>
      </c>
      <c r="L29" s="27">
        <f t="shared" si="19"/>
        <v>652.2030144</v>
      </c>
      <c r="N29" s="28">
        <v>1.0</v>
      </c>
      <c r="O29" s="29">
        <v>1.0</v>
      </c>
    </row>
    <row r="30">
      <c r="A30" s="30" t="s">
        <v>36</v>
      </c>
      <c r="B30" s="17" t="s">
        <v>44</v>
      </c>
      <c r="C30" s="18">
        <v>35.0</v>
      </c>
      <c r="D30" s="19">
        <v>0.21</v>
      </c>
      <c r="E30" s="20">
        <f t="shared" si="23"/>
        <v>6895</v>
      </c>
      <c r="F30" s="21">
        <f t="shared" si="16"/>
        <v>7929.25</v>
      </c>
      <c r="G30" s="53">
        <f t="shared" si="20"/>
        <v>8713.452825</v>
      </c>
      <c r="H30" s="54">
        <f t="shared" si="17"/>
        <v>2904.484275</v>
      </c>
      <c r="I30" s="55">
        <f t="shared" si="21"/>
        <v>9832.270002</v>
      </c>
      <c r="J30" s="56">
        <f t="shared" si="18"/>
        <v>1638.711667</v>
      </c>
      <c r="K30" s="57">
        <f t="shared" si="22"/>
        <v>11413.55275</v>
      </c>
      <c r="L30" s="58">
        <f t="shared" si="19"/>
        <v>951.129396</v>
      </c>
      <c r="N30" s="28">
        <v>1.0</v>
      </c>
      <c r="O30" s="29">
        <v>2.0</v>
      </c>
    </row>
    <row r="31">
      <c r="A31" s="59" t="s">
        <v>36</v>
      </c>
      <c r="B31" s="60" t="s">
        <v>45</v>
      </c>
      <c r="C31" s="61">
        <v>18.0</v>
      </c>
      <c r="D31" s="19">
        <v>0.21</v>
      </c>
      <c r="E31" s="20">
        <v>3900.0</v>
      </c>
      <c r="F31" s="21">
        <f t="shared" si="16"/>
        <v>4485</v>
      </c>
      <c r="G31" s="22">
        <f t="shared" si="20"/>
        <v>4928.5665</v>
      </c>
      <c r="H31" s="32">
        <f t="shared" si="17"/>
        <v>1642.8555</v>
      </c>
      <c r="I31" s="24">
        <f t="shared" si="21"/>
        <v>5561.400001</v>
      </c>
      <c r="J31" s="25">
        <f t="shared" si="18"/>
        <v>926.9000002</v>
      </c>
      <c r="K31" s="26">
        <f t="shared" si="22"/>
        <v>6455.81664</v>
      </c>
      <c r="L31" s="27">
        <f t="shared" si="19"/>
        <v>537.98472</v>
      </c>
      <c r="N31" s="28">
        <v>16.0</v>
      </c>
      <c r="O31" s="29">
        <v>12.0</v>
      </c>
    </row>
    <row r="32">
      <c r="A32" s="34"/>
      <c r="B32" s="35"/>
      <c r="C32" s="36"/>
      <c r="D32" s="37"/>
      <c r="E32" s="38"/>
      <c r="F32" s="39"/>
      <c r="G32" s="40"/>
      <c r="H32" s="41"/>
      <c r="I32" s="42"/>
      <c r="J32" s="41"/>
      <c r="K32" s="43"/>
      <c r="L32" s="44"/>
      <c r="N32" s="28"/>
      <c r="O32" s="29"/>
    </row>
    <row r="33">
      <c r="A33" s="30" t="s">
        <v>46</v>
      </c>
      <c r="B33" s="17" t="s">
        <v>47</v>
      </c>
      <c r="C33" s="18">
        <v>40.2</v>
      </c>
      <c r="D33" s="19">
        <v>0.21</v>
      </c>
      <c r="E33" s="20">
        <f>C33*197</f>
        <v>7919.4</v>
      </c>
      <c r="F33" s="21">
        <f>E33*1.15</f>
        <v>9107.31</v>
      </c>
      <c r="G33" s="62">
        <f>H33*3</f>
        <v>10008.02296</v>
      </c>
      <c r="H33" s="23">
        <f>(F33*$H$6)*0.33</f>
        <v>3336.007653</v>
      </c>
      <c r="I33" s="63">
        <f>J33*6</f>
        <v>11293.0644</v>
      </c>
      <c r="J33" s="64">
        <f>(F33*$J$6)*0.1666666667</f>
        <v>1882.1774</v>
      </c>
      <c r="K33" s="65">
        <f>L33*12</f>
        <v>13109.28059</v>
      </c>
      <c r="L33" s="66">
        <f>(F33*$L$6)*0.0833</f>
        <v>1092.440049</v>
      </c>
      <c r="N33" s="28">
        <v>1.0</v>
      </c>
      <c r="O33" s="29">
        <v>3.0</v>
      </c>
    </row>
    <row r="34">
      <c r="A34" s="34"/>
      <c r="B34" s="35"/>
      <c r="C34" s="36"/>
      <c r="D34" s="37"/>
      <c r="E34" s="38"/>
      <c r="F34" s="39"/>
      <c r="G34" s="40"/>
      <c r="H34" s="41"/>
      <c r="I34" s="42"/>
      <c r="J34" s="41"/>
      <c r="K34" s="43"/>
      <c r="L34" s="44"/>
      <c r="N34" s="28"/>
      <c r="O34" s="29"/>
    </row>
    <row r="35">
      <c r="A35" s="30" t="s">
        <v>48</v>
      </c>
      <c r="B35" s="17" t="s">
        <v>49</v>
      </c>
      <c r="C35" s="18">
        <v>21.1</v>
      </c>
      <c r="D35" s="19">
        <v>0.21</v>
      </c>
      <c r="E35" s="20">
        <f>C35*197</f>
        <v>4156.7</v>
      </c>
      <c r="F35" s="21">
        <f>E35*1.15</f>
        <v>4780.205</v>
      </c>
      <c r="G35" s="22">
        <f>H35*3</f>
        <v>5252.967275</v>
      </c>
      <c r="H35" s="32">
        <f>(F35*$H$6)*0.33</f>
        <v>1750.989092</v>
      </c>
      <c r="I35" s="24">
        <f>J35*6</f>
        <v>5927.454201</v>
      </c>
      <c r="J35" s="25">
        <f>(F35*$J$6)*0.1666666667</f>
        <v>987.9090335</v>
      </c>
      <c r="K35" s="26">
        <f>L35*12</f>
        <v>6880.741802</v>
      </c>
      <c r="L35" s="27">
        <f>(F35*$L$6)*0.0833</f>
        <v>573.3951502</v>
      </c>
      <c r="N35" s="28">
        <v>9.0</v>
      </c>
      <c r="O35" s="29">
        <v>3.0</v>
      </c>
      <c r="P35" s="67" t="s">
        <v>50</v>
      </c>
    </row>
    <row r="36">
      <c r="A36" s="34"/>
      <c r="B36" s="35"/>
      <c r="C36" s="36"/>
      <c r="D36" s="37"/>
      <c r="E36" s="38"/>
      <c r="F36" s="39"/>
      <c r="G36" s="40"/>
      <c r="H36" s="41"/>
      <c r="I36" s="42"/>
      <c r="J36" s="41"/>
      <c r="K36" s="43"/>
      <c r="L36" s="44"/>
      <c r="N36" s="28"/>
      <c r="O36" s="29"/>
    </row>
    <row r="37">
      <c r="A37" s="30" t="s">
        <v>51</v>
      </c>
      <c r="B37" s="17" t="s">
        <v>52</v>
      </c>
      <c r="C37" s="18">
        <v>23.93</v>
      </c>
      <c r="D37" s="19">
        <v>0.21</v>
      </c>
      <c r="E37" s="45">
        <v>5400.0</v>
      </c>
      <c r="F37" s="46">
        <f t="shared" ref="F37:F38" si="24">E37*1.15</f>
        <v>6210</v>
      </c>
      <c r="G37" s="47">
        <f t="shared" ref="G37:G38" si="25">H37*3</f>
        <v>6824.169</v>
      </c>
      <c r="H37" s="48">
        <f t="shared" ref="H37:H38" si="26">(F37*$H$6)*0.33</f>
        <v>2274.723</v>
      </c>
      <c r="I37" s="49">
        <f t="shared" ref="I37:I38" si="27">J37*6</f>
        <v>7700.400002</v>
      </c>
      <c r="J37" s="50">
        <f t="shared" ref="J37:J38" si="28">(F37*$J$6)*0.1666666667</f>
        <v>1283.4</v>
      </c>
      <c r="K37" s="51">
        <f t="shared" ref="K37:K38" si="29">L37*12</f>
        <v>8938.82304</v>
      </c>
      <c r="L37" s="52">
        <f t="shared" ref="L37:L38" si="30">(F37*$L$6)*0.0833</f>
        <v>744.90192</v>
      </c>
      <c r="N37" s="28">
        <v>0.0</v>
      </c>
      <c r="O37" s="29">
        <v>0.0</v>
      </c>
    </row>
    <row r="38">
      <c r="A38" s="30" t="s">
        <v>53</v>
      </c>
      <c r="B38" s="17" t="s">
        <v>54</v>
      </c>
      <c r="C38" s="18">
        <v>23.93</v>
      </c>
      <c r="D38" s="19">
        <v>0.21</v>
      </c>
      <c r="E38" s="20">
        <f>C38*197</f>
        <v>4714.21</v>
      </c>
      <c r="F38" s="21">
        <f t="shared" si="24"/>
        <v>5421.3415</v>
      </c>
      <c r="G38" s="22">
        <f t="shared" si="25"/>
        <v>5957.512174</v>
      </c>
      <c r="H38" s="32">
        <f t="shared" si="26"/>
        <v>1985.837391</v>
      </c>
      <c r="I38" s="24">
        <f t="shared" si="27"/>
        <v>6722.463461</v>
      </c>
      <c r="J38" s="25">
        <f t="shared" si="28"/>
        <v>1120.410577</v>
      </c>
      <c r="K38" s="26">
        <f t="shared" si="29"/>
        <v>7803.609067</v>
      </c>
      <c r="L38" s="27">
        <f t="shared" si="30"/>
        <v>650.3007556</v>
      </c>
      <c r="N38" s="28">
        <v>0.0</v>
      </c>
      <c r="O38" s="29">
        <v>1.0</v>
      </c>
    </row>
    <row r="39">
      <c r="A39" s="34"/>
      <c r="B39" s="35"/>
      <c r="C39" s="36"/>
      <c r="D39" s="37"/>
      <c r="E39" s="38"/>
      <c r="F39" s="38"/>
      <c r="G39" s="40"/>
      <c r="H39" s="41"/>
      <c r="I39" s="42"/>
      <c r="J39" s="41"/>
      <c r="K39" s="43"/>
      <c r="L39" s="44"/>
      <c r="N39" s="28"/>
      <c r="O39" s="29"/>
    </row>
    <row r="40">
      <c r="A40" s="30" t="s">
        <v>55</v>
      </c>
      <c r="B40" s="17" t="s">
        <v>56</v>
      </c>
      <c r="C40" s="18">
        <v>23.93</v>
      </c>
      <c r="D40" s="19">
        <v>0.21</v>
      </c>
      <c r="E40" s="20">
        <v>6350.0</v>
      </c>
      <c r="F40" s="21">
        <f t="shared" ref="F40:F48" si="31">E40*1.15</f>
        <v>7302.5</v>
      </c>
      <c r="G40" s="68">
        <f>F40*H6</f>
        <v>8105.775</v>
      </c>
      <c r="H40" s="32">
        <f t="shared" ref="H40:H48" si="32">(F40*$H$6)*0.33</f>
        <v>2674.90575</v>
      </c>
      <c r="I40" s="24">
        <f>F40*J6</f>
        <v>9055.1</v>
      </c>
      <c r="J40" s="25">
        <f t="shared" ref="J40:J48" si="33">(F40*$J$6)*0.1666666667</f>
        <v>1509.183334</v>
      </c>
      <c r="K40" s="26">
        <f>F40*L6</f>
        <v>10515.6</v>
      </c>
      <c r="L40" s="27">
        <f t="shared" ref="L40:L48" si="34">(F40*$L$6)*0.0833</f>
        <v>875.94948</v>
      </c>
      <c r="N40" s="28" t="s">
        <v>57</v>
      </c>
      <c r="O40" s="29" t="s">
        <v>58</v>
      </c>
    </row>
    <row r="41">
      <c r="A41" s="30" t="s">
        <v>55</v>
      </c>
      <c r="B41" s="17" t="s">
        <v>59</v>
      </c>
      <c r="C41" s="18">
        <v>23.93</v>
      </c>
      <c r="D41" s="19">
        <v>0.21</v>
      </c>
      <c r="E41" s="20">
        <v>5350.0</v>
      </c>
      <c r="F41" s="21">
        <f t="shared" si="31"/>
        <v>6152.5</v>
      </c>
      <c r="G41" s="68">
        <f>F41*H6</f>
        <v>6829.275</v>
      </c>
      <c r="H41" s="32">
        <f t="shared" si="32"/>
        <v>2253.66075</v>
      </c>
      <c r="I41" s="24">
        <f>F41*J6</f>
        <v>7629.1</v>
      </c>
      <c r="J41" s="25">
        <f t="shared" si="33"/>
        <v>1271.516667</v>
      </c>
      <c r="K41" s="26">
        <f>F41*L6</f>
        <v>8859.6</v>
      </c>
      <c r="L41" s="27">
        <f t="shared" si="34"/>
        <v>738.00468</v>
      </c>
      <c r="N41" s="28">
        <v>0.0</v>
      </c>
      <c r="O41" s="29">
        <v>0.0</v>
      </c>
    </row>
    <row r="42">
      <c r="A42" s="30" t="s">
        <v>60</v>
      </c>
      <c r="B42" s="17" t="s">
        <v>61</v>
      </c>
      <c r="C42" s="18">
        <v>20.74</v>
      </c>
      <c r="D42" s="19">
        <v>0.21</v>
      </c>
      <c r="E42" s="20">
        <f t="shared" ref="E42:E43" si="35">C42*197</f>
        <v>4085.78</v>
      </c>
      <c r="F42" s="21">
        <f t="shared" si="31"/>
        <v>4698.647</v>
      </c>
      <c r="G42" s="22">
        <f t="shared" ref="G42:G48" si="36">H42*3</f>
        <v>5163.343188</v>
      </c>
      <c r="H42" s="32">
        <f t="shared" si="32"/>
        <v>1721.114396</v>
      </c>
      <c r="I42" s="24">
        <f t="shared" ref="I42:I48" si="37">J42*6</f>
        <v>5826.322281</v>
      </c>
      <c r="J42" s="25">
        <f t="shared" si="33"/>
        <v>971.0537135</v>
      </c>
      <c r="K42" s="26">
        <f>F42*L6</f>
        <v>6766.05168</v>
      </c>
      <c r="L42" s="27">
        <f t="shared" si="34"/>
        <v>563.6121049</v>
      </c>
      <c r="N42" s="28">
        <v>2.0</v>
      </c>
      <c r="O42" s="29">
        <v>0.0</v>
      </c>
    </row>
    <row r="43">
      <c r="A43" s="30" t="s">
        <v>55</v>
      </c>
      <c r="B43" s="17" t="s">
        <v>62</v>
      </c>
      <c r="C43" s="18">
        <v>33.0</v>
      </c>
      <c r="D43" s="19">
        <v>0.21</v>
      </c>
      <c r="E43" s="20">
        <f t="shared" si="35"/>
        <v>6501</v>
      </c>
      <c r="F43" s="21">
        <f t="shared" si="31"/>
        <v>7476.15</v>
      </c>
      <c r="G43" s="22">
        <f t="shared" si="36"/>
        <v>8215.541235</v>
      </c>
      <c r="H43" s="32">
        <f t="shared" si="32"/>
        <v>2738.513745</v>
      </c>
      <c r="I43" s="24">
        <f t="shared" si="37"/>
        <v>9270.426002</v>
      </c>
      <c r="J43" s="25">
        <f t="shared" si="33"/>
        <v>1545.071</v>
      </c>
      <c r="K43" s="26">
        <f t="shared" ref="K43:K48" si="38">L43*12</f>
        <v>10761.34974</v>
      </c>
      <c r="L43" s="27">
        <f t="shared" si="34"/>
        <v>896.7791448</v>
      </c>
      <c r="N43" s="28">
        <v>0.0</v>
      </c>
      <c r="O43" s="29">
        <v>0.0</v>
      </c>
    </row>
    <row r="44">
      <c r="A44" s="59" t="s">
        <v>55</v>
      </c>
      <c r="B44" s="60" t="s">
        <v>63</v>
      </c>
      <c r="C44" s="61">
        <v>0.0</v>
      </c>
      <c r="D44" s="19">
        <v>0.21</v>
      </c>
      <c r="E44" s="69">
        <v>2900.0</v>
      </c>
      <c r="F44" s="21">
        <f t="shared" si="31"/>
        <v>3335</v>
      </c>
      <c r="G44" s="22">
        <f t="shared" si="36"/>
        <v>3664.8315</v>
      </c>
      <c r="H44" s="32">
        <f t="shared" si="32"/>
        <v>1221.6105</v>
      </c>
      <c r="I44" s="24">
        <f t="shared" si="37"/>
        <v>4135.400001</v>
      </c>
      <c r="J44" s="25">
        <f t="shared" si="33"/>
        <v>689.2333335</v>
      </c>
      <c r="K44" s="26">
        <f t="shared" si="38"/>
        <v>4800.47904</v>
      </c>
      <c r="L44" s="27">
        <f t="shared" si="34"/>
        <v>400.03992</v>
      </c>
      <c r="N44" s="28">
        <v>1.0</v>
      </c>
      <c r="O44" s="29">
        <v>0.0</v>
      </c>
    </row>
    <row r="45">
      <c r="A45" s="59" t="s">
        <v>55</v>
      </c>
      <c r="B45" s="60" t="s">
        <v>64</v>
      </c>
      <c r="C45" s="61">
        <v>0.0</v>
      </c>
      <c r="D45" s="19">
        <v>0.21</v>
      </c>
      <c r="E45" s="69">
        <v>1899.0</v>
      </c>
      <c r="F45" s="21">
        <f t="shared" si="31"/>
        <v>2183.85</v>
      </c>
      <c r="G45" s="22">
        <f t="shared" si="36"/>
        <v>2399.832765</v>
      </c>
      <c r="H45" s="32">
        <f t="shared" si="32"/>
        <v>799.944255</v>
      </c>
      <c r="I45" s="24">
        <f t="shared" si="37"/>
        <v>2707.974001</v>
      </c>
      <c r="J45" s="25">
        <f t="shared" si="33"/>
        <v>451.3290001</v>
      </c>
      <c r="K45" s="26">
        <f t="shared" si="38"/>
        <v>3143.486102</v>
      </c>
      <c r="L45" s="27">
        <f t="shared" si="34"/>
        <v>261.9571752</v>
      </c>
      <c r="N45" s="28">
        <v>1.0</v>
      </c>
      <c r="O45" s="29">
        <v>0.0</v>
      </c>
    </row>
    <row r="46">
      <c r="A46" s="59" t="s">
        <v>55</v>
      </c>
      <c r="B46" s="60" t="s">
        <v>65</v>
      </c>
      <c r="C46" s="61">
        <v>35.3</v>
      </c>
      <c r="D46" s="19">
        <v>0.21</v>
      </c>
      <c r="E46" s="20">
        <f t="shared" ref="E46:E48" si="39">C46*197</f>
        <v>6954.1</v>
      </c>
      <c r="F46" s="21">
        <f t="shared" si="31"/>
        <v>7997.215</v>
      </c>
      <c r="G46" s="22">
        <f t="shared" si="36"/>
        <v>8788.139564</v>
      </c>
      <c r="H46" s="32">
        <f t="shared" si="32"/>
        <v>2929.379855</v>
      </c>
      <c r="I46" s="24">
        <f t="shared" si="37"/>
        <v>9916.546602</v>
      </c>
      <c r="J46" s="25">
        <f t="shared" si="33"/>
        <v>1652.757767</v>
      </c>
      <c r="K46" s="26">
        <f t="shared" si="38"/>
        <v>11511.3832</v>
      </c>
      <c r="L46" s="27">
        <f t="shared" si="34"/>
        <v>959.2819337</v>
      </c>
      <c r="N46" s="28">
        <v>1.0</v>
      </c>
      <c r="O46" s="29">
        <v>0.0</v>
      </c>
    </row>
    <row r="47">
      <c r="A47" s="59" t="s">
        <v>55</v>
      </c>
      <c r="B47" s="60" t="s">
        <v>66</v>
      </c>
      <c r="C47" s="61">
        <v>40.7</v>
      </c>
      <c r="D47" s="19">
        <v>0.21</v>
      </c>
      <c r="E47" s="20">
        <f t="shared" si="39"/>
        <v>8017.9</v>
      </c>
      <c r="F47" s="21">
        <f t="shared" si="31"/>
        <v>9220.585</v>
      </c>
      <c r="G47" s="22">
        <f t="shared" si="36"/>
        <v>10132.50086</v>
      </c>
      <c r="H47" s="32">
        <f t="shared" si="32"/>
        <v>3377.500286</v>
      </c>
      <c r="I47" s="24">
        <f t="shared" si="37"/>
        <v>11433.5254</v>
      </c>
      <c r="J47" s="25">
        <f t="shared" si="33"/>
        <v>1905.587567</v>
      </c>
      <c r="K47" s="26">
        <f t="shared" si="38"/>
        <v>13272.33134</v>
      </c>
      <c r="L47" s="27">
        <f t="shared" si="34"/>
        <v>1106.027612</v>
      </c>
      <c r="N47" s="28">
        <v>0.0</v>
      </c>
      <c r="O47" s="29">
        <v>1.0</v>
      </c>
    </row>
    <row r="48">
      <c r="A48" s="59" t="s">
        <v>55</v>
      </c>
      <c r="B48" s="60" t="s">
        <v>67</v>
      </c>
      <c r="C48" s="61">
        <v>18.0</v>
      </c>
      <c r="D48" s="19">
        <v>0.21</v>
      </c>
      <c r="E48" s="20">
        <f t="shared" si="39"/>
        <v>3546</v>
      </c>
      <c r="F48" s="21">
        <f t="shared" si="31"/>
        <v>4077.9</v>
      </c>
      <c r="G48" s="22">
        <f t="shared" si="36"/>
        <v>4481.20431</v>
      </c>
      <c r="H48" s="32">
        <f t="shared" si="32"/>
        <v>1493.73477</v>
      </c>
      <c r="I48" s="24">
        <f t="shared" si="37"/>
        <v>5056.596001</v>
      </c>
      <c r="J48" s="25">
        <f t="shared" si="33"/>
        <v>842.7660002</v>
      </c>
      <c r="K48" s="26">
        <f t="shared" si="38"/>
        <v>5869.82713</v>
      </c>
      <c r="L48" s="27">
        <f t="shared" si="34"/>
        <v>489.1522608</v>
      </c>
      <c r="N48" s="28">
        <v>1.0</v>
      </c>
      <c r="O48" s="29">
        <v>0.0</v>
      </c>
    </row>
    <row r="49">
      <c r="A49" s="34"/>
      <c r="B49" s="35"/>
      <c r="C49" s="36"/>
      <c r="D49" s="37"/>
      <c r="E49" s="38"/>
      <c r="F49" s="39"/>
      <c r="G49" s="40"/>
      <c r="H49" s="41"/>
      <c r="I49" s="42"/>
      <c r="J49" s="41"/>
      <c r="K49" s="43"/>
      <c r="L49" s="44"/>
      <c r="N49" s="28"/>
      <c r="O49" s="29"/>
    </row>
    <row r="50">
      <c r="A50" s="30" t="s">
        <v>68</v>
      </c>
      <c r="B50" s="17" t="s">
        <v>69</v>
      </c>
      <c r="C50" s="18">
        <v>4.6</v>
      </c>
      <c r="D50" s="19">
        <v>0.21</v>
      </c>
      <c r="E50" s="20">
        <f>C50*197</f>
        <v>906.2</v>
      </c>
      <c r="F50" s="21">
        <f t="shared" ref="F50:F56" si="40">E50*1.15</f>
        <v>1042.13</v>
      </c>
      <c r="G50" s="22">
        <f t="shared" ref="G50:G56" si="41">H50*3</f>
        <v>1145.196657</v>
      </c>
      <c r="H50" s="32">
        <f t="shared" ref="H50:H56" si="42">(F50*$H$6)*0.33</f>
        <v>381.732219</v>
      </c>
      <c r="I50" s="24">
        <f t="shared" ref="I50:I56" si="43">J50*6</f>
        <v>1292.2412</v>
      </c>
      <c r="J50" s="25">
        <f t="shared" ref="J50:J56" si="44">(F50*$J$6)*0.1666666667</f>
        <v>215.3735334</v>
      </c>
      <c r="K50" s="26">
        <f t="shared" ref="K50:K56" si="45">L50*12</f>
        <v>1500.066933</v>
      </c>
      <c r="L50" s="27">
        <f t="shared" ref="L50:L56" si="46">(F50*$L$6)*0.0833</f>
        <v>125.0055778</v>
      </c>
      <c r="N50" s="28">
        <v>0.0</v>
      </c>
      <c r="O50" s="29">
        <v>0.0</v>
      </c>
    </row>
    <row r="51">
      <c r="A51" s="30" t="s">
        <v>68</v>
      </c>
      <c r="B51" s="17" t="s">
        <v>70</v>
      </c>
      <c r="C51" s="18">
        <v>3.99</v>
      </c>
      <c r="D51" s="19">
        <v>0.21</v>
      </c>
      <c r="E51" s="20">
        <v>800.0</v>
      </c>
      <c r="F51" s="21">
        <f t="shared" si="40"/>
        <v>920</v>
      </c>
      <c r="G51" s="22">
        <f t="shared" si="41"/>
        <v>1010.988</v>
      </c>
      <c r="H51" s="32">
        <f t="shared" si="42"/>
        <v>336.996</v>
      </c>
      <c r="I51" s="24">
        <f t="shared" si="43"/>
        <v>1140.8</v>
      </c>
      <c r="J51" s="25">
        <f t="shared" si="44"/>
        <v>190.1333334</v>
      </c>
      <c r="K51" s="26">
        <f t="shared" si="45"/>
        <v>1324.27008</v>
      </c>
      <c r="L51" s="27">
        <f t="shared" si="46"/>
        <v>110.35584</v>
      </c>
      <c r="N51" s="28">
        <v>10.0</v>
      </c>
      <c r="O51" s="29">
        <v>11.0</v>
      </c>
    </row>
    <row r="52">
      <c r="A52" s="30" t="s">
        <v>68</v>
      </c>
      <c r="B52" s="17" t="s">
        <v>71</v>
      </c>
      <c r="C52" s="18">
        <v>3.99</v>
      </c>
      <c r="D52" s="19">
        <v>0.21</v>
      </c>
      <c r="E52" s="20">
        <f>C52*197</f>
        <v>786.03</v>
      </c>
      <c r="F52" s="21">
        <f t="shared" si="40"/>
        <v>903.9345</v>
      </c>
      <c r="G52" s="22">
        <f t="shared" si="41"/>
        <v>993.3336221</v>
      </c>
      <c r="H52" s="32">
        <f t="shared" si="42"/>
        <v>331.1112074</v>
      </c>
      <c r="I52" s="24">
        <f t="shared" si="43"/>
        <v>1120.87878</v>
      </c>
      <c r="J52" s="25">
        <f t="shared" si="44"/>
        <v>186.81313</v>
      </c>
      <c r="K52" s="26">
        <f t="shared" si="45"/>
        <v>1301.145014</v>
      </c>
      <c r="L52" s="27">
        <f t="shared" si="46"/>
        <v>108.4287511</v>
      </c>
      <c r="N52" s="28">
        <v>12.0</v>
      </c>
      <c r="O52" s="29">
        <v>10.0</v>
      </c>
    </row>
    <row r="53">
      <c r="A53" s="30" t="s">
        <v>68</v>
      </c>
      <c r="B53" s="17" t="s">
        <v>72</v>
      </c>
      <c r="C53" s="18">
        <v>3.99</v>
      </c>
      <c r="D53" s="19">
        <v>0.21</v>
      </c>
      <c r="E53" s="70">
        <v>1090.0</v>
      </c>
      <c r="F53" s="71">
        <f t="shared" si="40"/>
        <v>1253.5</v>
      </c>
      <c r="G53" s="72">
        <f t="shared" si="41"/>
        <v>1377.47115</v>
      </c>
      <c r="H53" s="73">
        <f t="shared" si="42"/>
        <v>459.15705</v>
      </c>
      <c r="I53" s="74">
        <f t="shared" si="43"/>
        <v>1554.34</v>
      </c>
      <c r="J53" s="75">
        <f t="shared" si="44"/>
        <v>259.0566667</v>
      </c>
      <c r="K53" s="76">
        <f t="shared" si="45"/>
        <v>1804.317984</v>
      </c>
      <c r="L53" s="77">
        <f t="shared" si="46"/>
        <v>150.359832</v>
      </c>
      <c r="N53" s="28">
        <v>0.0</v>
      </c>
      <c r="O53" s="29">
        <v>1.0</v>
      </c>
    </row>
    <row r="54">
      <c r="A54" s="30" t="s">
        <v>68</v>
      </c>
      <c r="B54" s="17" t="s">
        <v>73</v>
      </c>
      <c r="C54" s="18">
        <v>5.0</v>
      </c>
      <c r="D54" s="19">
        <v>0.21</v>
      </c>
      <c r="E54" s="20">
        <f>C54*197</f>
        <v>985</v>
      </c>
      <c r="F54" s="21">
        <f t="shared" si="40"/>
        <v>1132.75</v>
      </c>
      <c r="G54" s="22">
        <f t="shared" si="41"/>
        <v>1244.778975</v>
      </c>
      <c r="H54" s="32">
        <f t="shared" si="42"/>
        <v>414.926325</v>
      </c>
      <c r="I54" s="24">
        <f t="shared" si="43"/>
        <v>1404.61</v>
      </c>
      <c r="J54" s="25">
        <f t="shared" si="44"/>
        <v>234.1016667</v>
      </c>
      <c r="K54" s="26">
        <f t="shared" si="45"/>
        <v>1630.507536</v>
      </c>
      <c r="L54" s="27">
        <f t="shared" si="46"/>
        <v>135.875628</v>
      </c>
      <c r="N54" s="28">
        <v>9.0</v>
      </c>
      <c r="O54" s="29">
        <v>7.0</v>
      </c>
    </row>
    <row r="55">
      <c r="A55" s="30" t="s">
        <v>74</v>
      </c>
      <c r="B55" s="17" t="s">
        <v>75</v>
      </c>
      <c r="C55" s="18">
        <v>2.92</v>
      </c>
      <c r="D55" s="19">
        <v>0.21</v>
      </c>
      <c r="E55" s="20">
        <v>850.0</v>
      </c>
      <c r="F55" s="21">
        <f t="shared" si="40"/>
        <v>977.5</v>
      </c>
      <c r="G55" s="22">
        <f t="shared" si="41"/>
        <v>1074.17475</v>
      </c>
      <c r="H55" s="32">
        <f t="shared" si="42"/>
        <v>358.05825</v>
      </c>
      <c r="I55" s="24">
        <f t="shared" si="43"/>
        <v>1212.1</v>
      </c>
      <c r="J55" s="25">
        <f t="shared" si="44"/>
        <v>202.0166667</v>
      </c>
      <c r="K55" s="26">
        <f t="shared" si="45"/>
        <v>1407.03696</v>
      </c>
      <c r="L55" s="27">
        <f t="shared" si="46"/>
        <v>117.25308</v>
      </c>
      <c r="N55" s="28">
        <v>0.0</v>
      </c>
      <c r="O55" s="29">
        <v>1.0</v>
      </c>
    </row>
    <row r="56">
      <c r="A56" s="59" t="s">
        <v>74</v>
      </c>
      <c r="B56" s="60" t="s">
        <v>76</v>
      </c>
      <c r="C56" s="61">
        <v>2.92</v>
      </c>
      <c r="D56" s="78">
        <v>0.21</v>
      </c>
      <c r="E56" s="69">
        <v>1450.0</v>
      </c>
      <c r="F56" s="79">
        <f t="shared" si="40"/>
        <v>1667.5</v>
      </c>
      <c r="G56" s="53">
        <f t="shared" si="41"/>
        <v>1832.41575</v>
      </c>
      <c r="H56" s="54">
        <f t="shared" si="42"/>
        <v>610.80525</v>
      </c>
      <c r="I56" s="55">
        <f t="shared" si="43"/>
        <v>2067.7</v>
      </c>
      <c r="J56" s="56">
        <f t="shared" si="44"/>
        <v>344.6166667</v>
      </c>
      <c r="K56" s="57">
        <f t="shared" si="45"/>
        <v>2400.23952</v>
      </c>
      <c r="L56" s="58">
        <f t="shared" si="46"/>
        <v>200.01996</v>
      </c>
      <c r="N56" s="28">
        <v>8.0</v>
      </c>
      <c r="O56" s="29">
        <v>6.0</v>
      </c>
    </row>
    <row r="57">
      <c r="A57" s="34"/>
      <c r="B57" s="35"/>
      <c r="C57" s="36"/>
      <c r="D57" s="37"/>
      <c r="E57" s="38"/>
      <c r="F57" s="39"/>
      <c r="G57" s="80"/>
      <c r="H57" s="81"/>
      <c r="I57" s="82"/>
      <c r="J57" s="81"/>
      <c r="K57" s="83"/>
      <c r="L57" s="84"/>
      <c r="N57" s="28"/>
      <c r="O57" s="29"/>
    </row>
  </sheetData>
  <mergeCells count="3">
    <mergeCell ref="A1:X3"/>
    <mergeCell ref="Y1:AC3"/>
    <mergeCell ref="G5:L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57.0"/>
    <col customWidth="1" min="3" max="3" width="19.88"/>
    <col customWidth="1" min="4" max="4" width="11.88"/>
    <col customWidth="1" min="5" max="5" width="13.88"/>
    <col customWidth="1" min="6" max="6" width="19.38"/>
    <col customWidth="1" min="7" max="7" width="17.75"/>
    <col customWidth="1" min="8" max="8" width="18.63"/>
    <col customWidth="1" min="9" max="9" width="17.25"/>
    <col customWidth="1" min="10" max="10" width="18.75"/>
    <col customWidth="1" min="11" max="11" width="15.88"/>
    <col customWidth="1" min="12" max="12" width="18.63"/>
    <col customWidth="1" min="13" max="13" width="15.88"/>
    <col customWidth="1" min="14" max="14" width="15.38"/>
    <col customWidth="1" min="15" max="15" width="13.13"/>
    <col customWidth="1" min="16" max="16" width="13.88"/>
    <col customWidth="1" min="17" max="17" width="10.25"/>
    <col customWidth="1" min="18" max="18" width="5.88"/>
    <col customWidth="1" min="19" max="19" width="4.88"/>
    <col customWidth="1" min="20" max="23" width="4.38"/>
    <col customWidth="1" min="24" max="24" width="4.75"/>
    <col customWidth="1" min="25" max="25" width="4.63"/>
    <col customWidth="1" min="26" max="30" width="4.38"/>
    <col customWidth="1" min="31" max="33" width="4.25"/>
    <col customWidth="1" min="34" max="35" width="4.38"/>
    <col customWidth="1" min="36" max="40" width="4.63"/>
    <col customWidth="1" min="41" max="41" width="4.88"/>
    <col customWidth="1" min="42" max="42" width="5.38"/>
    <col customWidth="1" min="43" max="43" width="4.75"/>
    <col customWidth="1" min="44" max="44" width="5.25"/>
    <col customWidth="1" min="45" max="45" width="5.0"/>
    <col customWidth="1" min="46" max="47" width="4.88"/>
    <col customWidth="1" min="48" max="48" width="4.63"/>
    <col customWidth="1" min="49" max="49" width="4.75"/>
    <col customWidth="1" min="50" max="50" width="4.63"/>
    <col customWidth="1" min="51" max="51" width="5.0"/>
    <col customWidth="1" min="52" max="61" width="5.25"/>
  </cols>
  <sheetData>
    <row r="1">
      <c r="A1" s="1"/>
      <c r="AJ1" s="1"/>
      <c r="AK1" s="1"/>
      <c r="AL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>
      <c r="AJ2" s="1"/>
      <c r="AK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>
      <c r="AJ3" s="1"/>
      <c r="AK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</row>
    <row r="4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O4" s="4"/>
    </row>
    <row r="5">
      <c r="A5" s="3"/>
      <c r="B5" s="4"/>
      <c r="C5" s="4"/>
      <c r="D5" s="4"/>
      <c r="E5" s="4"/>
      <c r="F5" s="4"/>
      <c r="G5" s="4"/>
      <c r="H5" s="5" t="s">
        <v>1</v>
      </c>
      <c r="I5" s="6"/>
      <c r="J5" s="6"/>
      <c r="K5" s="6"/>
      <c r="L5" s="6"/>
      <c r="M5" s="7"/>
      <c r="O5" s="4"/>
    </row>
    <row r="6">
      <c r="A6" s="3"/>
      <c r="B6" s="4"/>
      <c r="C6" s="4"/>
      <c r="D6" s="4"/>
      <c r="E6" s="8"/>
      <c r="F6" s="9" t="s">
        <v>2</v>
      </c>
      <c r="G6" s="4"/>
      <c r="H6" s="11"/>
      <c r="I6" s="11">
        <v>1.11</v>
      </c>
      <c r="J6" s="11"/>
      <c r="K6" s="11">
        <v>1.24</v>
      </c>
      <c r="L6" s="11"/>
      <c r="M6" s="11">
        <v>1.44</v>
      </c>
      <c r="O6" s="4"/>
    </row>
    <row r="7">
      <c r="A7" s="14" t="s">
        <v>3</v>
      </c>
      <c r="B7" s="14" t="s">
        <v>4</v>
      </c>
      <c r="C7" s="14" t="s">
        <v>77</v>
      </c>
      <c r="D7" s="14" t="s">
        <v>5</v>
      </c>
      <c r="E7" s="14" t="s">
        <v>6</v>
      </c>
      <c r="F7" s="14" t="s">
        <v>7</v>
      </c>
      <c r="G7" s="15" t="s">
        <v>8</v>
      </c>
      <c r="H7" s="14" t="s">
        <v>9</v>
      </c>
      <c r="I7" s="14" t="s">
        <v>10</v>
      </c>
      <c r="J7" s="14" t="s">
        <v>11</v>
      </c>
      <c r="K7" s="14" t="s">
        <v>12</v>
      </c>
      <c r="L7" s="14" t="s">
        <v>13</v>
      </c>
      <c r="M7" s="14" t="s">
        <v>14</v>
      </c>
      <c r="O7" s="15" t="s">
        <v>15</v>
      </c>
      <c r="P7" s="14" t="s">
        <v>16</v>
      </c>
      <c r="Q7" s="14" t="s">
        <v>78</v>
      </c>
      <c r="R7" s="14" t="s">
        <v>17</v>
      </c>
    </row>
    <row r="8" hidden="1">
      <c r="A8" s="85"/>
      <c r="B8" s="86" t="s">
        <v>79</v>
      </c>
      <c r="C8" s="87"/>
      <c r="D8" s="87"/>
      <c r="E8" s="88"/>
      <c r="F8" s="88"/>
      <c r="G8" s="87"/>
      <c r="H8" s="89"/>
      <c r="I8" s="90"/>
      <c r="J8" s="90"/>
      <c r="K8" s="90"/>
      <c r="L8" s="90"/>
      <c r="M8" s="91"/>
      <c r="O8" s="87"/>
      <c r="P8" s="87"/>
      <c r="Q8" s="92">
        <f>SUM(O9:O15,P9:P15)</f>
        <v>46</v>
      </c>
      <c r="R8" s="87"/>
    </row>
    <row r="9" hidden="1">
      <c r="A9" s="30" t="s">
        <v>80</v>
      </c>
      <c r="B9" s="17" t="s">
        <v>81</v>
      </c>
      <c r="C9" s="17" t="s">
        <v>82</v>
      </c>
      <c r="D9" s="93">
        <v>25.0</v>
      </c>
      <c r="E9" s="19">
        <v>0.21</v>
      </c>
      <c r="F9" s="94">
        <f t="shared" ref="F9:F12" si="1">D9*197</f>
        <v>4925</v>
      </c>
      <c r="G9" s="46">
        <f t="shared" ref="G9:G15" si="2">F9*1.15</f>
        <v>5663.75</v>
      </c>
      <c r="H9" s="95">
        <f t="shared" ref="H9:H15" si="3">I9*3</f>
        <v>6223.894875</v>
      </c>
      <c r="I9" s="96">
        <f t="shared" ref="I9:I15" si="4">(G9*$I$6)*0.33</f>
        <v>2074.631625</v>
      </c>
      <c r="J9" s="97">
        <f t="shared" ref="J9:J15" si="5">K9*6</f>
        <v>7023.050001</v>
      </c>
      <c r="K9" s="98">
        <f t="shared" ref="K9:K15" si="6">(G9*$K$6)*0.1666666667</f>
        <v>1170.508334</v>
      </c>
      <c r="L9" s="99">
        <f t="shared" ref="L9:L15" si="7">M9*12</f>
        <v>8152.53768</v>
      </c>
      <c r="M9" s="100">
        <f t="shared" ref="M9:M15" si="8">(G9*$M$6)*0.0833</f>
        <v>679.37814</v>
      </c>
      <c r="O9" s="28">
        <v>0.0</v>
      </c>
      <c r="P9" s="29">
        <v>3.0</v>
      </c>
    </row>
    <row r="10" hidden="1">
      <c r="A10" s="30" t="s">
        <v>83</v>
      </c>
      <c r="B10" s="17" t="s">
        <v>84</v>
      </c>
      <c r="C10" s="17" t="s">
        <v>85</v>
      </c>
      <c r="D10" s="93">
        <v>20.9</v>
      </c>
      <c r="E10" s="19">
        <v>0.21</v>
      </c>
      <c r="F10" s="94">
        <f t="shared" si="1"/>
        <v>4117.3</v>
      </c>
      <c r="G10" s="46">
        <f t="shared" si="2"/>
        <v>4734.895</v>
      </c>
      <c r="H10" s="95">
        <f t="shared" si="3"/>
        <v>5203.176116</v>
      </c>
      <c r="I10" s="96">
        <f t="shared" si="4"/>
        <v>1734.392039</v>
      </c>
      <c r="J10" s="97">
        <f t="shared" si="5"/>
        <v>5871.269801</v>
      </c>
      <c r="K10" s="98">
        <f t="shared" si="6"/>
        <v>978.5449669</v>
      </c>
      <c r="L10" s="99">
        <f t="shared" si="7"/>
        <v>6815.5215</v>
      </c>
      <c r="M10" s="100">
        <f t="shared" si="8"/>
        <v>567.960125</v>
      </c>
      <c r="O10" s="28">
        <v>4.0</v>
      </c>
      <c r="P10" s="29">
        <v>0.0</v>
      </c>
    </row>
    <row r="11" hidden="1">
      <c r="A11" s="30" t="s">
        <v>83</v>
      </c>
      <c r="B11" s="17" t="s">
        <v>86</v>
      </c>
      <c r="C11" s="17" t="s">
        <v>87</v>
      </c>
      <c r="D11" s="93">
        <v>16.27</v>
      </c>
      <c r="E11" s="19">
        <v>0.21</v>
      </c>
      <c r="F11" s="94">
        <f t="shared" si="1"/>
        <v>3205.19</v>
      </c>
      <c r="G11" s="46">
        <f t="shared" si="2"/>
        <v>3685.9685</v>
      </c>
      <c r="H11" s="95">
        <f t="shared" si="3"/>
        <v>4050.510785</v>
      </c>
      <c r="I11" s="96">
        <f t="shared" si="4"/>
        <v>1350.170262</v>
      </c>
      <c r="J11" s="97">
        <f t="shared" si="5"/>
        <v>4570.600941</v>
      </c>
      <c r="K11" s="98">
        <f t="shared" si="6"/>
        <v>761.7668235</v>
      </c>
      <c r="L11" s="99">
        <f t="shared" si="7"/>
        <v>5305.671522</v>
      </c>
      <c r="M11" s="100">
        <f t="shared" si="8"/>
        <v>442.1392935</v>
      </c>
      <c r="O11" s="28">
        <v>3.0</v>
      </c>
      <c r="P11" s="29">
        <v>0.0</v>
      </c>
    </row>
    <row r="12" hidden="1">
      <c r="A12" s="30" t="s">
        <v>83</v>
      </c>
      <c r="B12" s="17" t="s">
        <v>88</v>
      </c>
      <c r="C12" s="17" t="s">
        <v>87</v>
      </c>
      <c r="D12" s="93">
        <v>16.27</v>
      </c>
      <c r="E12" s="19">
        <v>0.21</v>
      </c>
      <c r="F12" s="94">
        <f t="shared" si="1"/>
        <v>3205.19</v>
      </c>
      <c r="G12" s="46">
        <f t="shared" si="2"/>
        <v>3685.9685</v>
      </c>
      <c r="H12" s="95">
        <f t="shared" si="3"/>
        <v>4050.510785</v>
      </c>
      <c r="I12" s="96">
        <f t="shared" si="4"/>
        <v>1350.170262</v>
      </c>
      <c r="J12" s="97">
        <f t="shared" si="5"/>
        <v>4570.600941</v>
      </c>
      <c r="K12" s="98">
        <f t="shared" si="6"/>
        <v>761.7668235</v>
      </c>
      <c r="L12" s="99">
        <f t="shared" si="7"/>
        <v>5305.671522</v>
      </c>
      <c r="M12" s="100">
        <f t="shared" si="8"/>
        <v>442.1392935</v>
      </c>
      <c r="O12" s="28">
        <v>3.0</v>
      </c>
      <c r="P12" s="29">
        <v>0.0</v>
      </c>
    </row>
    <row r="13" hidden="1">
      <c r="A13" s="30" t="s">
        <v>83</v>
      </c>
      <c r="B13" s="17" t="s">
        <v>89</v>
      </c>
      <c r="C13" s="17" t="s">
        <v>90</v>
      </c>
      <c r="D13" s="93">
        <v>0.0</v>
      </c>
      <c r="E13" s="19">
        <v>0.21</v>
      </c>
      <c r="F13" s="94">
        <v>5290.0</v>
      </c>
      <c r="G13" s="46">
        <f t="shared" si="2"/>
        <v>6083.5</v>
      </c>
      <c r="H13" s="95">
        <f t="shared" si="3"/>
        <v>6685.15815</v>
      </c>
      <c r="I13" s="96">
        <f t="shared" si="4"/>
        <v>2228.38605</v>
      </c>
      <c r="J13" s="97">
        <f t="shared" si="5"/>
        <v>7543.540002</v>
      </c>
      <c r="K13" s="98">
        <f t="shared" si="6"/>
        <v>1257.256667</v>
      </c>
      <c r="L13" s="99">
        <f t="shared" si="7"/>
        <v>8756.735904</v>
      </c>
      <c r="M13" s="100">
        <f t="shared" si="8"/>
        <v>729.727992</v>
      </c>
      <c r="O13" s="28">
        <v>3.0</v>
      </c>
      <c r="P13" s="29">
        <v>9.0</v>
      </c>
    </row>
    <row r="14">
      <c r="A14" s="30" t="s">
        <v>83</v>
      </c>
      <c r="B14" s="17" t="s">
        <v>91</v>
      </c>
      <c r="C14" s="17" t="s">
        <v>92</v>
      </c>
      <c r="D14" s="93">
        <v>27.95</v>
      </c>
      <c r="E14" s="19">
        <v>0.21</v>
      </c>
      <c r="F14" s="94">
        <v>5699.0</v>
      </c>
      <c r="G14" s="46">
        <f t="shared" si="2"/>
        <v>6553.85</v>
      </c>
      <c r="H14" s="95">
        <f t="shared" si="3"/>
        <v>7202.025765</v>
      </c>
      <c r="I14" s="96">
        <f t="shared" si="4"/>
        <v>2400.675255</v>
      </c>
      <c r="J14" s="97">
        <f t="shared" si="5"/>
        <v>8126.774002</v>
      </c>
      <c r="K14" s="98">
        <f t="shared" si="6"/>
        <v>1354.462334</v>
      </c>
      <c r="L14" s="99">
        <f t="shared" si="7"/>
        <v>9433.768982</v>
      </c>
      <c r="M14" s="100">
        <f t="shared" si="8"/>
        <v>786.1474152</v>
      </c>
      <c r="O14" s="28">
        <v>0.0</v>
      </c>
      <c r="P14" s="29">
        <v>2.0</v>
      </c>
    </row>
    <row r="15" hidden="1">
      <c r="A15" s="59" t="s">
        <v>80</v>
      </c>
      <c r="B15" s="60" t="s">
        <v>93</v>
      </c>
      <c r="C15" s="60" t="s">
        <v>94</v>
      </c>
      <c r="D15" s="101">
        <v>0.0</v>
      </c>
      <c r="E15" s="78">
        <v>0.21</v>
      </c>
      <c r="F15" s="102">
        <v>5290.0</v>
      </c>
      <c r="G15" s="103">
        <f t="shared" si="2"/>
        <v>6083.5</v>
      </c>
      <c r="H15" s="104">
        <f t="shared" si="3"/>
        <v>6685.15815</v>
      </c>
      <c r="I15" s="105">
        <f t="shared" si="4"/>
        <v>2228.38605</v>
      </c>
      <c r="J15" s="106">
        <f t="shared" si="5"/>
        <v>7543.540002</v>
      </c>
      <c r="K15" s="107">
        <f t="shared" si="6"/>
        <v>1257.256667</v>
      </c>
      <c r="L15" s="108">
        <f t="shared" si="7"/>
        <v>8756.735904</v>
      </c>
      <c r="M15" s="109">
        <f t="shared" si="8"/>
        <v>729.727992</v>
      </c>
      <c r="O15" s="28">
        <v>9.0</v>
      </c>
      <c r="P15" s="29">
        <v>10.0</v>
      </c>
    </row>
    <row r="16" hidden="1">
      <c r="A16" s="34"/>
      <c r="B16" s="35"/>
      <c r="C16" s="36"/>
      <c r="D16" s="37"/>
      <c r="E16" s="38"/>
      <c r="F16" s="39"/>
      <c r="G16" s="42"/>
      <c r="H16" s="110"/>
      <c r="I16" s="42"/>
      <c r="J16" s="41"/>
      <c r="K16" s="43"/>
      <c r="L16" s="111"/>
      <c r="M16" s="44"/>
      <c r="O16" s="112"/>
      <c r="P16" s="113"/>
      <c r="Q16" s="92">
        <f>SUM(O17:O39,P17:P39)</f>
        <v>183</v>
      </c>
    </row>
    <row r="17" hidden="1">
      <c r="A17" s="114" t="s">
        <v>95</v>
      </c>
      <c r="B17" s="115" t="s">
        <v>96</v>
      </c>
      <c r="C17" s="115" t="s">
        <v>82</v>
      </c>
      <c r="D17" s="116">
        <v>0.0</v>
      </c>
      <c r="E17" s="117">
        <v>0.21</v>
      </c>
      <c r="F17" s="118">
        <v>5250.0</v>
      </c>
      <c r="G17" s="119">
        <f t="shared" ref="G17:G39" si="9">F17*1.15</f>
        <v>6037.5</v>
      </c>
      <c r="H17" s="120">
        <f t="shared" ref="H17:H39" si="10">I17*3</f>
        <v>6634.60875</v>
      </c>
      <c r="I17" s="121">
        <f t="shared" ref="I17:I39" si="11">(G17*$I$6)*0.33</f>
        <v>2211.53625</v>
      </c>
      <c r="J17" s="122">
        <f t="shared" ref="J17:J39" si="12">K17*6</f>
        <v>7486.500001</v>
      </c>
      <c r="K17" s="123">
        <f t="shared" ref="K17:K39" si="13">(G17*$K$6)*0.1666666667</f>
        <v>1247.75</v>
      </c>
      <c r="L17" s="124">
        <f t="shared" ref="L17:L39" si="14">M17*12</f>
        <v>8690.5224</v>
      </c>
      <c r="M17" s="125">
        <f t="shared" ref="M17:M39" si="15">(G17*$M$6)*0.0833</f>
        <v>724.2102</v>
      </c>
      <c r="O17" s="28">
        <v>12.0</v>
      </c>
      <c r="P17" s="29">
        <v>8.0</v>
      </c>
    </row>
    <row r="18" hidden="1">
      <c r="A18" s="30" t="s">
        <v>95</v>
      </c>
      <c r="B18" s="17" t="s">
        <v>97</v>
      </c>
      <c r="C18" s="17" t="s">
        <v>82</v>
      </c>
      <c r="D18" s="93">
        <v>0.0</v>
      </c>
      <c r="E18" s="19">
        <v>0.21</v>
      </c>
      <c r="F18" s="118">
        <v>5250.0</v>
      </c>
      <c r="G18" s="46">
        <f t="shared" si="9"/>
        <v>6037.5</v>
      </c>
      <c r="H18" s="95">
        <f t="shared" si="10"/>
        <v>6634.60875</v>
      </c>
      <c r="I18" s="96">
        <f t="shared" si="11"/>
        <v>2211.53625</v>
      </c>
      <c r="J18" s="97">
        <f t="shared" si="12"/>
        <v>7486.500001</v>
      </c>
      <c r="K18" s="98">
        <f t="shared" si="13"/>
        <v>1247.75</v>
      </c>
      <c r="L18" s="99">
        <f t="shared" si="14"/>
        <v>8690.5224</v>
      </c>
      <c r="M18" s="100">
        <f t="shared" si="15"/>
        <v>724.2102</v>
      </c>
      <c r="O18" s="28">
        <v>3.0</v>
      </c>
      <c r="P18" s="29">
        <v>3.0</v>
      </c>
    </row>
    <row r="19" hidden="1">
      <c r="A19" s="30" t="s">
        <v>95</v>
      </c>
      <c r="B19" s="17" t="s">
        <v>98</v>
      </c>
      <c r="C19" s="17" t="s">
        <v>82</v>
      </c>
      <c r="D19" s="93">
        <v>0.0</v>
      </c>
      <c r="E19" s="19">
        <v>0.21</v>
      </c>
      <c r="F19" s="94">
        <v>5500.0</v>
      </c>
      <c r="G19" s="46">
        <f t="shared" si="9"/>
        <v>6325</v>
      </c>
      <c r="H19" s="95">
        <f t="shared" si="10"/>
        <v>6950.5425</v>
      </c>
      <c r="I19" s="96">
        <f t="shared" si="11"/>
        <v>2316.8475</v>
      </c>
      <c r="J19" s="97">
        <f t="shared" si="12"/>
        <v>7843.000002</v>
      </c>
      <c r="K19" s="98">
        <f t="shared" si="13"/>
        <v>1307.166667</v>
      </c>
      <c r="L19" s="99">
        <f t="shared" si="14"/>
        <v>9104.3568</v>
      </c>
      <c r="M19" s="100">
        <f t="shared" si="15"/>
        <v>758.6964</v>
      </c>
      <c r="O19" s="28">
        <v>5.0</v>
      </c>
      <c r="P19" s="29">
        <v>2.0</v>
      </c>
    </row>
    <row r="20" hidden="1">
      <c r="A20" s="30" t="s">
        <v>95</v>
      </c>
      <c r="B20" s="17" t="s">
        <v>99</v>
      </c>
      <c r="C20" s="17" t="s">
        <v>87</v>
      </c>
      <c r="D20" s="93">
        <v>0.0</v>
      </c>
      <c r="E20" s="19">
        <v>0.21</v>
      </c>
      <c r="F20" s="94">
        <v>4750.0</v>
      </c>
      <c r="G20" s="46">
        <f t="shared" si="9"/>
        <v>5462.5</v>
      </c>
      <c r="H20" s="95">
        <f t="shared" si="10"/>
        <v>6002.74125</v>
      </c>
      <c r="I20" s="96">
        <f t="shared" si="11"/>
        <v>2000.91375</v>
      </c>
      <c r="J20" s="97">
        <f t="shared" si="12"/>
        <v>6773.500001</v>
      </c>
      <c r="K20" s="98">
        <f t="shared" si="13"/>
        <v>1128.916667</v>
      </c>
      <c r="L20" s="99">
        <f t="shared" si="14"/>
        <v>7862.8536</v>
      </c>
      <c r="M20" s="100">
        <f t="shared" si="15"/>
        <v>655.2378</v>
      </c>
      <c r="O20" s="28">
        <v>3.0</v>
      </c>
      <c r="P20" s="29">
        <v>1.0</v>
      </c>
    </row>
    <row r="21" hidden="1">
      <c r="A21" s="30" t="s">
        <v>95</v>
      </c>
      <c r="B21" s="17" t="s">
        <v>100</v>
      </c>
      <c r="C21" s="17" t="s">
        <v>101</v>
      </c>
      <c r="D21" s="93">
        <v>0.0</v>
      </c>
      <c r="E21" s="19">
        <v>0.21</v>
      </c>
      <c r="F21" s="94">
        <v>4850.0</v>
      </c>
      <c r="G21" s="46">
        <f t="shared" si="9"/>
        <v>5577.5</v>
      </c>
      <c r="H21" s="95">
        <f t="shared" si="10"/>
        <v>6129.11475</v>
      </c>
      <c r="I21" s="96">
        <f t="shared" si="11"/>
        <v>2043.03825</v>
      </c>
      <c r="J21" s="97">
        <f t="shared" si="12"/>
        <v>6916.100001</v>
      </c>
      <c r="K21" s="98">
        <f t="shared" si="13"/>
        <v>1152.683334</v>
      </c>
      <c r="L21" s="99">
        <f t="shared" si="14"/>
        <v>8028.38736</v>
      </c>
      <c r="M21" s="100">
        <f t="shared" si="15"/>
        <v>669.03228</v>
      </c>
      <c r="O21" s="28">
        <v>3.0</v>
      </c>
      <c r="P21" s="29">
        <v>0.0</v>
      </c>
    </row>
    <row r="22" hidden="1">
      <c r="A22" s="30" t="s">
        <v>95</v>
      </c>
      <c r="B22" s="17" t="s">
        <v>102</v>
      </c>
      <c r="C22" s="17" t="s">
        <v>103</v>
      </c>
      <c r="D22" s="93">
        <v>0.0</v>
      </c>
      <c r="E22" s="19">
        <v>0.21</v>
      </c>
      <c r="F22" s="94">
        <v>5250.0</v>
      </c>
      <c r="G22" s="46">
        <f t="shared" si="9"/>
        <v>6037.5</v>
      </c>
      <c r="H22" s="95">
        <f t="shared" si="10"/>
        <v>6634.60875</v>
      </c>
      <c r="I22" s="96">
        <f t="shared" si="11"/>
        <v>2211.53625</v>
      </c>
      <c r="J22" s="97">
        <f t="shared" si="12"/>
        <v>7486.500001</v>
      </c>
      <c r="K22" s="98">
        <f t="shared" si="13"/>
        <v>1247.75</v>
      </c>
      <c r="L22" s="99">
        <f t="shared" si="14"/>
        <v>8690.5224</v>
      </c>
      <c r="M22" s="100">
        <f t="shared" si="15"/>
        <v>724.2102</v>
      </c>
      <c r="O22" s="28">
        <v>3.0</v>
      </c>
      <c r="P22" s="29">
        <v>3.0</v>
      </c>
    </row>
    <row r="23" hidden="1">
      <c r="A23" s="30" t="s">
        <v>95</v>
      </c>
      <c r="B23" s="17" t="s">
        <v>104</v>
      </c>
      <c r="C23" s="17" t="s">
        <v>103</v>
      </c>
      <c r="D23" s="93">
        <v>0.0</v>
      </c>
      <c r="E23" s="19">
        <v>0.21</v>
      </c>
      <c r="F23" s="94">
        <v>5500.0</v>
      </c>
      <c r="G23" s="46">
        <f t="shared" si="9"/>
        <v>6325</v>
      </c>
      <c r="H23" s="95">
        <f t="shared" si="10"/>
        <v>6950.5425</v>
      </c>
      <c r="I23" s="96">
        <f t="shared" si="11"/>
        <v>2316.8475</v>
      </c>
      <c r="J23" s="97">
        <f t="shared" si="12"/>
        <v>7843.000002</v>
      </c>
      <c r="K23" s="98">
        <f t="shared" si="13"/>
        <v>1307.166667</v>
      </c>
      <c r="L23" s="99">
        <f t="shared" si="14"/>
        <v>9104.3568</v>
      </c>
      <c r="M23" s="100">
        <f t="shared" si="15"/>
        <v>758.6964</v>
      </c>
      <c r="O23" s="28">
        <v>1.0</v>
      </c>
      <c r="P23" s="29">
        <v>1.0</v>
      </c>
    </row>
    <row r="24" hidden="1">
      <c r="A24" s="30" t="s">
        <v>95</v>
      </c>
      <c r="B24" s="17" t="s">
        <v>105</v>
      </c>
      <c r="C24" s="17" t="s">
        <v>103</v>
      </c>
      <c r="D24" s="93">
        <v>0.0</v>
      </c>
      <c r="E24" s="19">
        <v>0.21</v>
      </c>
      <c r="F24" s="94">
        <v>5500.0</v>
      </c>
      <c r="G24" s="46">
        <f t="shared" si="9"/>
        <v>6325</v>
      </c>
      <c r="H24" s="95">
        <f t="shared" si="10"/>
        <v>6950.5425</v>
      </c>
      <c r="I24" s="96">
        <f t="shared" si="11"/>
        <v>2316.8475</v>
      </c>
      <c r="J24" s="97">
        <f t="shared" si="12"/>
        <v>7843.000002</v>
      </c>
      <c r="K24" s="98">
        <f t="shared" si="13"/>
        <v>1307.166667</v>
      </c>
      <c r="L24" s="99">
        <f t="shared" si="14"/>
        <v>9104.3568</v>
      </c>
      <c r="M24" s="100">
        <f t="shared" si="15"/>
        <v>758.6964</v>
      </c>
      <c r="O24" s="28">
        <v>1.0</v>
      </c>
      <c r="P24" s="29">
        <v>1.0</v>
      </c>
    </row>
    <row r="25" hidden="1">
      <c r="A25" s="30" t="s">
        <v>95</v>
      </c>
      <c r="B25" s="17" t="s">
        <v>106</v>
      </c>
      <c r="C25" s="17" t="s">
        <v>103</v>
      </c>
      <c r="D25" s="93">
        <v>0.0</v>
      </c>
      <c r="E25" s="19">
        <v>0.21</v>
      </c>
      <c r="F25" s="94">
        <v>5350.0</v>
      </c>
      <c r="G25" s="46">
        <f t="shared" si="9"/>
        <v>6152.5</v>
      </c>
      <c r="H25" s="95">
        <f t="shared" si="10"/>
        <v>6760.98225</v>
      </c>
      <c r="I25" s="96">
        <f t="shared" si="11"/>
        <v>2253.66075</v>
      </c>
      <c r="J25" s="97">
        <f t="shared" si="12"/>
        <v>7629.100002</v>
      </c>
      <c r="K25" s="98">
        <f t="shared" si="13"/>
        <v>1271.516667</v>
      </c>
      <c r="L25" s="99">
        <f t="shared" si="14"/>
        <v>8856.05616</v>
      </c>
      <c r="M25" s="100">
        <f t="shared" si="15"/>
        <v>738.00468</v>
      </c>
      <c r="O25" s="28">
        <v>1.0</v>
      </c>
      <c r="P25" s="29">
        <v>1.0</v>
      </c>
    </row>
    <row r="26" hidden="1">
      <c r="A26" s="30" t="s">
        <v>95</v>
      </c>
      <c r="B26" s="17" t="s">
        <v>107</v>
      </c>
      <c r="C26" s="17" t="s">
        <v>103</v>
      </c>
      <c r="D26" s="93">
        <v>0.0</v>
      </c>
      <c r="E26" s="19">
        <v>0.21</v>
      </c>
      <c r="F26" s="94">
        <v>5250.0</v>
      </c>
      <c r="G26" s="46">
        <f t="shared" si="9"/>
        <v>6037.5</v>
      </c>
      <c r="H26" s="95">
        <f t="shared" si="10"/>
        <v>6634.60875</v>
      </c>
      <c r="I26" s="96">
        <f t="shared" si="11"/>
        <v>2211.53625</v>
      </c>
      <c r="J26" s="97">
        <f t="shared" si="12"/>
        <v>7486.500001</v>
      </c>
      <c r="K26" s="98">
        <f t="shared" si="13"/>
        <v>1247.75</v>
      </c>
      <c r="L26" s="99">
        <f t="shared" si="14"/>
        <v>8690.5224</v>
      </c>
      <c r="M26" s="100">
        <f t="shared" si="15"/>
        <v>724.2102</v>
      </c>
      <c r="O26" s="28">
        <v>0.0</v>
      </c>
      <c r="P26" s="29">
        <v>1.0</v>
      </c>
    </row>
    <row r="27" hidden="1">
      <c r="A27" s="30" t="s">
        <v>95</v>
      </c>
      <c r="B27" s="17" t="s">
        <v>108</v>
      </c>
      <c r="C27" s="17" t="s">
        <v>90</v>
      </c>
      <c r="D27" s="93">
        <v>29.19</v>
      </c>
      <c r="E27" s="19">
        <v>0.21</v>
      </c>
      <c r="F27" s="94">
        <f t="shared" ref="F27:F28" si="16">D27*197</f>
        <v>5750.43</v>
      </c>
      <c r="G27" s="46">
        <f t="shared" si="9"/>
        <v>6612.9945</v>
      </c>
      <c r="H27" s="95">
        <f t="shared" si="10"/>
        <v>7267.019656</v>
      </c>
      <c r="I27" s="96">
        <f t="shared" si="11"/>
        <v>2422.339885</v>
      </c>
      <c r="J27" s="97">
        <f t="shared" si="12"/>
        <v>8200.113182</v>
      </c>
      <c r="K27" s="98">
        <f t="shared" si="13"/>
        <v>1366.68553</v>
      </c>
      <c r="L27" s="99">
        <f t="shared" si="14"/>
        <v>9518.902995</v>
      </c>
      <c r="M27" s="100">
        <f t="shared" si="15"/>
        <v>793.2419163</v>
      </c>
      <c r="O27" s="28">
        <v>1.0</v>
      </c>
      <c r="P27" s="29">
        <v>0.0</v>
      </c>
    </row>
    <row r="28" hidden="1">
      <c r="A28" s="30" t="s">
        <v>95</v>
      </c>
      <c r="B28" s="126" t="s">
        <v>109</v>
      </c>
      <c r="C28" s="17" t="s">
        <v>90</v>
      </c>
      <c r="D28" s="93">
        <v>29.19</v>
      </c>
      <c r="E28" s="19">
        <v>0.21</v>
      </c>
      <c r="F28" s="94">
        <f t="shared" si="16"/>
        <v>5750.43</v>
      </c>
      <c r="G28" s="46">
        <f t="shared" si="9"/>
        <v>6612.9945</v>
      </c>
      <c r="H28" s="95">
        <f t="shared" si="10"/>
        <v>7267.019656</v>
      </c>
      <c r="I28" s="96">
        <f t="shared" si="11"/>
        <v>2422.339885</v>
      </c>
      <c r="J28" s="97">
        <f t="shared" si="12"/>
        <v>8200.113182</v>
      </c>
      <c r="K28" s="98">
        <f t="shared" si="13"/>
        <v>1366.68553</v>
      </c>
      <c r="L28" s="99">
        <f t="shared" si="14"/>
        <v>9518.902995</v>
      </c>
      <c r="M28" s="100">
        <f t="shared" si="15"/>
        <v>793.2419163</v>
      </c>
      <c r="O28" s="28">
        <v>0.0</v>
      </c>
      <c r="P28" s="29">
        <v>0.0</v>
      </c>
    </row>
    <row r="29" hidden="1">
      <c r="A29" s="30" t="s">
        <v>95</v>
      </c>
      <c r="B29" s="17" t="s">
        <v>110</v>
      </c>
      <c r="C29" s="17" t="s">
        <v>90</v>
      </c>
      <c r="D29" s="93">
        <v>29.19</v>
      </c>
      <c r="E29" s="19">
        <v>0.21</v>
      </c>
      <c r="F29" s="94">
        <v>5650.0</v>
      </c>
      <c r="G29" s="46">
        <f t="shared" si="9"/>
        <v>6497.5</v>
      </c>
      <c r="H29" s="95">
        <f t="shared" si="10"/>
        <v>7140.10275</v>
      </c>
      <c r="I29" s="96">
        <f t="shared" si="11"/>
        <v>2380.03425</v>
      </c>
      <c r="J29" s="97">
        <f t="shared" si="12"/>
        <v>8056.900002</v>
      </c>
      <c r="K29" s="98">
        <f t="shared" si="13"/>
        <v>1342.816667</v>
      </c>
      <c r="L29" s="99">
        <f t="shared" si="14"/>
        <v>9352.65744</v>
      </c>
      <c r="M29" s="100">
        <f t="shared" si="15"/>
        <v>779.38812</v>
      </c>
      <c r="N29" s="67" t="s">
        <v>111</v>
      </c>
      <c r="O29" s="28">
        <v>5.0</v>
      </c>
      <c r="P29" s="29">
        <v>4.0</v>
      </c>
      <c r="Q29" s="67" t="s">
        <v>112</v>
      </c>
    </row>
    <row r="30" hidden="1">
      <c r="A30" s="30" t="s">
        <v>95</v>
      </c>
      <c r="B30" s="17" t="s">
        <v>113</v>
      </c>
      <c r="C30" s="17" t="s">
        <v>114</v>
      </c>
      <c r="D30" s="93">
        <v>31.0</v>
      </c>
      <c r="E30" s="19">
        <v>0.21</v>
      </c>
      <c r="F30" s="94">
        <f t="shared" ref="F30:F31" si="17">D30*197</f>
        <v>6107</v>
      </c>
      <c r="G30" s="46">
        <f t="shared" si="9"/>
        <v>7023.05</v>
      </c>
      <c r="H30" s="95">
        <f t="shared" si="10"/>
        <v>7717.629645</v>
      </c>
      <c r="I30" s="96">
        <f t="shared" si="11"/>
        <v>2572.543215</v>
      </c>
      <c r="J30" s="97">
        <f t="shared" si="12"/>
        <v>8708.582002</v>
      </c>
      <c r="K30" s="98">
        <f t="shared" si="13"/>
        <v>1451.430334</v>
      </c>
      <c r="L30" s="99">
        <f t="shared" si="14"/>
        <v>10109.14672</v>
      </c>
      <c r="M30" s="100">
        <f t="shared" si="15"/>
        <v>842.4288936</v>
      </c>
      <c r="N30" s="67" t="s">
        <v>115</v>
      </c>
      <c r="O30" s="28">
        <v>6.0</v>
      </c>
      <c r="P30" s="29">
        <v>7.0</v>
      </c>
      <c r="Q30" s="67" t="s">
        <v>116</v>
      </c>
    </row>
    <row r="31" hidden="1">
      <c r="A31" s="30" t="s">
        <v>95</v>
      </c>
      <c r="B31" s="17" t="s">
        <v>117</v>
      </c>
      <c r="C31" s="17" t="s">
        <v>118</v>
      </c>
      <c r="D31" s="93">
        <v>32.65</v>
      </c>
      <c r="E31" s="19">
        <v>0.21</v>
      </c>
      <c r="F31" s="94">
        <f t="shared" si="17"/>
        <v>6432.05</v>
      </c>
      <c r="G31" s="46">
        <f t="shared" si="9"/>
        <v>7396.8575</v>
      </c>
      <c r="H31" s="95">
        <f t="shared" si="10"/>
        <v>8128.406707</v>
      </c>
      <c r="I31" s="96">
        <f t="shared" si="11"/>
        <v>2709.468902</v>
      </c>
      <c r="J31" s="97">
        <f t="shared" si="12"/>
        <v>9172.103302</v>
      </c>
      <c r="K31" s="98">
        <f t="shared" si="13"/>
        <v>1528.683884</v>
      </c>
      <c r="L31" s="99">
        <f t="shared" si="14"/>
        <v>10647.21421</v>
      </c>
      <c r="M31" s="100">
        <f t="shared" si="15"/>
        <v>887.2678508</v>
      </c>
      <c r="O31" s="28">
        <v>0.0</v>
      </c>
      <c r="P31" s="29">
        <v>0.0</v>
      </c>
    </row>
    <row r="32" hidden="1">
      <c r="A32" s="30" t="s">
        <v>95</v>
      </c>
      <c r="B32" s="17" t="s">
        <v>119</v>
      </c>
      <c r="C32" s="17" t="s">
        <v>120</v>
      </c>
      <c r="D32" s="93">
        <v>29.19</v>
      </c>
      <c r="E32" s="19">
        <v>0.21</v>
      </c>
      <c r="F32" s="94">
        <v>6300.0</v>
      </c>
      <c r="G32" s="46">
        <f t="shared" si="9"/>
        <v>7245</v>
      </c>
      <c r="H32" s="95">
        <f t="shared" si="10"/>
        <v>7961.5305</v>
      </c>
      <c r="I32" s="96">
        <f t="shared" si="11"/>
        <v>2653.8435</v>
      </c>
      <c r="J32" s="97">
        <f t="shared" si="12"/>
        <v>8983.800002</v>
      </c>
      <c r="K32" s="98">
        <f t="shared" si="13"/>
        <v>1497.3</v>
      </c>
      <c r="L32" s="99">
        <f t="shared" si="14"/>
        <v>10428.62688</v>
      </c>
      <c r="M32" s="100">
        <f t="shared" si="15"/>
        <v>869.05224</v>
      </c>
      <c r="O32" s="28">
        <v>4.0</v>
      </c>
      <c r="P32" s="29">
        <v>4.0</v>
      </c>
    </row>
    <row r="33" hidden="1">
      <c r="A33" s="30" t="s">
        <v>95</v>
      </c>
      <c r="B33" s="17" t="s">
        <v>121</v>
      </c>
      <c r="C33" s="17" t="s">
        <v>114</v>
      </c>
      <c r="D33" s="93">
        <v>0.0</v>
      </c>
      <c r="E33" s="19">
        <v>0.21</v>
      </c>
      <c r="F33" s="94">
        <v>6450.0</v>
      </c>
      <c r="G33" s="46">
        <f t="shared" si="9"/>
        <v>7417.5</v>
      </c>
      <c r="H33" s="95">
        <f t="shared" si="10"/>
        <v>8151.09075</v>
      </c>
      <c r="I33" s="96">
        <f t="shared" si="11"/>
        <v>2717.03025</v>
      </c>
      <c r="J33" s="97">
        <f t="shared" si="12"/>
        <v>9197.700002</v>
      </c>
      <c r="K33" s="98">
        <f t="shared" si="13"/>
        <v>1532.95</v>
      </c>
      <c r="L33" s="99">
        <f t="shared" si="14"/>
        <v>10676.92752</v>
      </c>
      <c r="M33" s="100">
        <f t="shared" si="15"/>
        <v>889.74396</v>
      </c>
      <c r="N33" s="67" t="s">
        <v>122</v>
      </c>
      <c r="O33" s="28">
        <v>3.0</v>
      </c>
      <c r="P33" s="29">
        <v>11.0</v>
      </c>
      <c r="Q33" s="67" t="s">
        <v>123</v>
      </c>
    </row>
    <row r="34" hidden="1">
      <c r="A34" s="30" t="s">
        <v>95</v>
      </c>
      <c r="B34" s="17" t="s">
        <v>124</v>
      </c>
      <c r="C34" s="17" t="s">
        <v>120</v>
      </c>
      <c r="D34" s="93">
        <v>0.0</v>
      </c>
      <c r="E34" s="19">
        <v>0.21</v>
      </c>
      <c r="F34" s="94">
        <v>6550.0</v>
      </c>
      <c r="G34" s="46">
        <f t="shared" si="9"/>
        <v>7532.5</v>
      </c>
      <c r="H34" s="95">
        <f t="shared" si="10"/>
        <v>8277.46425</v>
      </c>
      <c r="I34" s="96">
        <f t="shared" si="11"/>
        <v>2759.15475</v>
      </c>
      <c r="J34" s="97">
        <f t="shared" si="12"/>
        <v>9340.300002</v>
      </c>
      <c r="K34" s="98">
        <f t="shared" si="13"/>
        <v>1556.716667</v>
      </c>
      <c r="L34" s="99">
        <f t="shared" si="14"/>
        <v>10842.46128</v>
      </c>
      <c r="M34" s="100">
        <f t="shared" si="15"/>
        <v>903.53844</v>
      </c>
      <c r="N34" s="67" t="s">
        <v>125</v>
      </c>
      <c r="O34" s="28">
        <v>4.0</v>
      </c>
      <c r="P34" s="29">
        <v>4.0</v>
      </c>
      <c r="Q34" s="67" t="s">
        <v>126</v>
      </c>
    </row>
    <row r="35" hidden="1">
      <c r="A35" s="30" t="s">
        <v>95</v>
      </c>
      <c r="B35" s="17" t="s">
        <v>127</v>
      </c>
      <c r="C35" s="17" t="s">
        <v>120</v>
      </c>
      <c r="D35" s="93">
        <v>0.0</v>
      </c>
      <c r="E35" s="19">
        <v>0.21</v>
      </c>
      <c r="F35" s="94">
        <v>5750.0</v>
      </c>
      <c r="G35" s="46">
        <f t="shared" si="9"/>
        <v>6612.5</v>
      </c>
      <c r="H35" s="95">
        <f t="shared" si="10"/>
        <v>7266.47625</v>
      </c>
      <c r="I35" s="96">
        <f t="shared" si="11"/>
        <v>2422.15875</v>
      </c>
      <c r="J35" s="97">
        <f t="shared" si="12"/>
        <v>8199.500002</v>
      </c>
      <c r="K35" s="98">
        <f t="shared" si="13"/>
        <v>1366.583334</v>
      </c>
      <c r="L35" s="99">
        <f t="shared" si="14"/>
        <v>9518.1912</v>
      </c>
      <c r="M35" s="100">
        <f t="shared" si="15"/>
        <v>793.1826</v>
      </c>
      <c r="O35" s="28">
        <v>15.0</v>
      </c>
      <c r="P35" s="29">
        <v>21.0</v>
      </c>
    </row>
    <row r="36" hidden="1">
      <c r="A36" s="30" t="s">
        <v>95</v>
      </c>
      <c r="B36" s="17" t="s">
        <v>128</v>
      </c>
      <c r="C36" s="17" t="s">
        <v>129</v>
      </c>
      <c r="D36" s="93">
        <v>0.0</v>
      </c>
      <c r="E36" s="19">
        <v>0.21</v>
      </c>
      <c r="F36" s="94">
        <v>4550.0</v>
      </c>
      <c r="G36" s="46">
        <f t="shared" si="9"/>
        <v>5232.5</v>
      </c>
      <c r="H36" s="95">
        <f t="shared" si="10"/>
        <v>5749.99425</v>
      </c>
      <c r="I36" s="96">
        <f t="shared" si="11"/>
        <v>1916.66475</v>
      </c>
      <c r="J36" s="97">
        <f t="shared" si="12"/>
        <v>6488.300001</v>
      </c>
      <c r="K36" s="98">
        <f t="shared" si="13"/>
        <v>1081.383334</v>
      </c>
      <c r="L36" s="99">
        <f t="shared" si="14"/>
        <v>7531.78608</v>
      </c>
      <c r="M36" s="100">
        <f t="shared" si="15"/>
        <v>627.64884</v>
      </c>
      <c r="O36" s="28">
        <v>1.0</v>
      </c>
      <c r="P36" s="29">
        <v>3.0</v>
      </c>
    </row>
    <row r="37" hidden="1">
      <c r="A37" s="30" t="s">
        <v>95</v>
      </c>
      <c r="B37" s="17" t="s">
        <v>130</v>
      </c>
      <c r="C37" s="17" t="s">
        <v>129</v>
      </c>
      <c r="D37" s="93">
        <v>0.0</v>
      </c>
      <c r="E37" s="19">
        <v>0.21</v>
      </c>
      <c r="F37" s="94">
        <v>5750.0</v>
      </c>
      <c r="G37" s="46">
        <f t="shared" si="9"/>
        <v>6612.5</v>
      </c>
      <c r="H37" s="95">
        <f t="shared" si="10"/>
        <v>7266.47625</v>
      </c>
      <c r="I37" s="96">
        <f t="shared" si="11"/>
        <v>2422.15875</v>
      </c>
      <c r="J37" s="97">
        <f t="shared" si="12"/>
        <v>8199.500002</v>
      </c>
      <c r="K37" s="98">
        <f t="shared" si="13"/>
        <v>1366.583334</v>
      </c>
      <c r="L37" s="99">
        <f t="shared" si="14"/>
        <v>9518.1912</v>
      </c>
      <c r="M37" s="100">
        <f t="shared" si="15"/>
        <v>793.1826</v>
      </c>
      <c r="N37" s="67" t="s">
        <v>131</v>
      </c>
      <c r="O37" s="28">
        <v>3.0</v>
      </c>
      <c r="P37" s="29">
        <v>4.0</v>
      </c>
      <c r="Q37" s="67" t="s">
        <v>132</v>
      </c>
    </row>
    <row r="38" hidden="1">
      <c r="A38" s="30" t="s">
        <v>95</v>
      </c>
      <c r="B38" s="17" t="s">
        <v>133</v>
      </c>
      <c r="C38" s="17" t="s">
        <v>134</v>
      </c>
      <c r="D38" s="93">
        <v>0.0</v>
      </c>
      <c r="E38" s="19">
        <v>0.21</v>
      </c>
      <c r="F38" s="94">
        <v>6300.0</v>
      </c>
      <c r="G38" s="46">
        <f t="shared" si="9"/>
        <v>7245</v>
      </c>
      <c r="H38" s="95">
        <f t="shared" si="10"/>
        <v>7961.5305</v>
      </c>
      <c r="I38" s="96">
        <f t="shared" si="11"/>
        <v>2653.8435</v>
      </c>
      <c r="J38" s="97">
        <f t="shared" si="12"/>
        <v>8983.800002</v>
      </c>
      <c r="K38" s="98">
        <f t="shared" si="13"/>
        <v>1497.3</v>
      </c>
      <c r="L38" s="99">
        <f t="shared" si="14"/>
        <v>10428.62688</v>
      </c>
      <c r="M38" s="100">
        <f t="shared" si="15"/>
        <v>869.05224</v>
      </c>
      <c r="N38" s="67" t="s">
        <v>135</v>
      </c>
      <c r="O38" s="28">
        <v>7.0</v>
      </c>
      <c r="P38" s="29">
        <v>7.0</v>
      </c>
      <c r="Q38" s="67" t="s">
        <v>136</v>
      </c>
    </row>
    <row r="39" hidden="1">
      <c r="A39" s="30" t="s">
        <v>95</v>
      </c>
      <c r="B39" s="17" t="s">
        <v>137</v>
      </c>
      <c r="C39" s="17" t="s">
        <v>134</v>
      </c>
      <c r="D39" s="93">
        <v>0.0</v>
      </c>
      <c r="E39" s="19">
        <v>0.21</v>
      </c>
      <c r="F39" s="94">
        <v>5750.0</v>
      </c>
      <c r="G39" s="46">
        <f t="shared" si="9"/>
        <v>6612.5</v>
      </c>
      <c r="H39" s="95">
        <f t="shared" si="10"/>
        <v>7266.47625</v>
      </c>
      <c r="I39" s="96">
        <f t="shared" si="11"/>
        <v>2422.15875</v>
      </c>
      <c r="J39" s="97">
        <f t="shared" si="12"/>
        <v>8199.500002</v>
      </c>
      <c r="K39" s="98">
        <f t="shared" si="13"/>
        <v>1366.583334</v>
      </c>
      <c r="L39" s="99">
        <f t="shared" si="14"/>
        <v>9518.1912</v>
      </c>
      <c r="M39" s="100">
        <f t="shared" si="15"/>
        <v>793.1826</v>
      </c>
      <c r="N39" s="67" t="s">
        <v>138</v>
      </c>
      <c r="O39" s="28">
        <v>5.0</v>
      </c>
      <c r="P39" s="29">
        <v>11.0</v>
      </c>
      <c r="Q39" s="67" t="s">
        <v>139</v>
      </c>
    </row>
    <row r="40" hidden="1">
      <c r="A40" s="34"/>
      <c r="B40" s="35"/>
      <c r="C40" s="36"/>
      <c r="D40" s="37"/>
      <c r="E40" s="38"/>
      <c r="F40" s="39"/>
      <c r="G40" s="42"/>
      <c r="H40" s="110"/>
      <c r="I40" s="42"/>
      <c r="J40" s="41"/>
      <c r="K40" s="43"/>
      <c r="L40" s="111"/>
      <c r="M40" s="44"/>
      <c r="O40" s="112"/>
      <c r="P40" s="113"/>
      <c r="Q40" s="92">
        <f>SUM(O41,P41)</f>
        <v>1</v>
      </c>
    </row>
    <row r="41" hidden="1">
      <c r="A41" s="30" t="s">
        <v>140</v>
      </c>
      <c r="B41" s="17" t="s">
        <v>141</v>
      </c>
      <c r="C41" s="17" t="s">
        <v>134</v>
      </c>
      <c r="D41" s="93">
        <v>31.11</v>
      </c>
      <c r="E41" s="19">
        <v>0.21</v>
      </c>
      <c r="F41" s="94">
        <f>D41*197</f>
        <v>6128.67</v>
      </c>
      <c r="G41" s="46">
        <f>F41*1.15</f>
        <v>7047.9705</v>
      </c>
      <c r="H41" s="95">
        <f>I41*3</f>
        <v>7745.014782</v>
      </c>
      <c r="I41" s="96">
        <f>(G41*$I$6)*0.33</f>
        <v>2581.671594</v>
      </c>
      <c r="J41" s="97">
        <f>K41*6</f>
        <v>8739.483422</v>
      </c>
      <c r="K41" s="98">
        <f>(G41*$K$6)*0.1666666667</f>
        <v>1456.58057</v>
      </c>
      <c r="L41" s="99">
        <f>M41*12</f>
        <v>10145.01789</v>
      </c>
      <c r="M41" s="100">
        <f>(G41*$M$6)*0.0833</f>
        <v>845.4181574</v>
      </c>
      <c r="O41" s="28">
        <v>1.0</v>
      </c>
      <c r="P41" s="29">
        <v>0.0</v>
      </c>
    </row>
    <row r="42" hidden="1">
      <c r="A42" s="34"/>
      <c r="B42" s="35"/>
      <c r="C42" s="36"/>
      <c r="D42" s="37"/>
      <c r="E42" s="38"/>
      <c r="F42" s="39"/>
      <c r="G42" s="42"/>
      <c r="H42" s="110"/>
      <c r="I42" s="42"/>
      <c r="J42" s="41"/>
      <c r="K42" s="43"/>
      <c r="L42" s="111"/>
      <c r="M42" s="44"/>
      <c r="O42" s="112"/>
      <c r="P42" s="113"/>
      <c r="Q42" s="92">
        <f>SUM(O43:O44,P43:P44)</f>
        <v>7</v>
      </c>
    </row>
    <row r="43">
      <c r="A43" s="30" t="s">
        <v>142</v>
      </c>
      <c r="B43" s="17" t="s">
        <v>143</v>
      </c>
      <c r="C43" s="17" t="s">
        <v>92</v>
      </c>
      <c r="D43" s="93">
        <v>30.1</v>
      </c>
      <c r="E43" s="19">
        <v>0.21</v>
      </c>
      <c r="F43" s="94">
        <v>5950.0</v>
      </c>
      <c r="G43" s="46">
        <f t="shared" ref="G43:G44" si="18">F43*1.15</f>
        <v>6842.5</v>
      </c>
      <c r="H43" s="95">
        <f t="shared" ref="H43:H44" si="19">I43*3</f>
        <v>7519.22325</v>
      </c>
      <c r="I43" s="96">
        <f t="shared" ref="I43:I44" si="20">(G43*$I$6)*0.33</f>
        <v>2506.40775</v>
      </c>
      <c r="J43" s="97">
        <f t="shared" ref="J43:J44" si="21">K43*6</f>
        <v>8484.700002</v>
      </c>
      <c r="K43" s="98">
        <f t="shared" ref="K43:K44" si="22">(G43*$K$6)*0.1666666667</f>
        <v>1414.116667</v>
      </c>
      <c r="L43" s="99">
        <f t="shared" ref="L43:L44" si="23">M43*12</f>
        <v>9849.25872</v>
      </c>
      <c r="M43" s="100">
        <f t="shared" ref="M43:M44" si="24">(G43*$M$6)*0.0833</f>
        <v>820.77156</v>
      </c>
      <c r="O43" s="28">
        <v>1.0</v>
      </c>
      <c r="P43" s="29">
        <v>3.0</v>
      </c>
    </row>
    <row r="44">
      <c r="A44" s="30" t="s">
        <v>142</v>
      </c>
      <c r="B44" s="17" t="s">
        <v>144</v>
      </c>
      <c r="C44" s="17" t="s">
        <v>92</v>
      </c>
      <c r="D44" s="93">
        <v>26.1</v>
      </c>
      <c r="E44" s="19">
        <v>0.21</v>
      </c>
      <c r="F44" s="94">
        <v>5150.0</v>
      </c>
      <c r="G44" s="46">
        <f t="shared" si="18"/>
        <v>5922.5</v>
      </c>
      <c r="H44" s="95">
        <f t="shared" si="19"/>
        <v>6508.23525</v>
      </c>
      <c r="I44" s="96">
        <f t="shared" si="20"/>
        <v>2169.41175</v>
      </c>
      <c r="J44" s="97">
        <f t="shared" si="21"/>
        <v>7343.900001</v>
      </c>
      <c r="K44" s="98">
        <f t="shared" si="22"/>
        <v>1223.983334</v>
      </c>
      <c r="L44" s="99">
        <f t="shared" si="23"/>
        <v>8524.98864</v>
      </c>
      <c r="M44" s="100">
        <f t="shared" si="24"/>
        <v>710.41572</v>
      </c>
      <c r="N44" s="67" t="s">
        <v>145</v>
      </c>
      <c r="O44" s="28">
        <v>2.0</v>
      </c>
      <c r="P44" s="29">
        <v>1.0</v>
      </c>
      <c r="Q44" s="67" t="s">
        <v>146</v>
      </c>
    </row>
    <row r="45" hidden="1">
      <c r="A45" s="34"/>
      <c r="B45" s="35"/>
      <c r="C45" s="36"/>
      <c r="D45" s="37"/>
      <c r="E45" s="38"/>
      <c r="F45" s="39"/>
      <c r="G45" s="42"/>
      <c r="H45" s="110"/>
      <c r="I45" s="42"/>
      <c r="J45" s="41"/>
      <c r="K45" s="43"/>
      <c r="L45" s="111"/>
      <c r="M45" s="44"/>
      <c r="O45" s="112"/>
      <c r="P45" s="113"/>
      <c r="Q45" s="92">
        <f>SUM(O47:O68,P47:P68)</f>
        <v>115</v>
      </c>
    </row>
    <row r="46" hidden="1">
      <c r="A46" s="30" t="s">
        <v>147</v>
      </c>
      <c r="B46" s="17" t="s">
        <v>148</v>
      </c>
      <c r="C46" s="17" t="s">
        <v>82</v>
      </c>
      <c r="D46" s="93">
        <v>24.1</v>
      </c>
      <c r="E46" s="19">
        <v>0.21</v>
      </c>
      <c r="F46" s="94">
        <v>4750.0</v>
      </c>
      <c r="G46" s="46">
        <f t="shared" ref="G46:G68" si="25">F46*1.15</f>
        <v>5462.5</v>
      </c>
      <c r="H46" s="95">
        <f t="shared" ref="H46:H68" si="26">I46*3</f>
        <v>6002.74125</v>
      </c>
      <c r="I46" s="96">
        <f t="shared" ref="I46:I68" si="27">(G46*$I$6)*0.33</f>
        <v>2000.91375</v>
      </c>
      <c r="J46" s="97">
        <f t="shared" ref="J46:J68" si="28">K46*6</f>
        <v>6773.500001</v>
      </c>
      <c r="K46" s="98">
        <f t="shared" ref="K46:K68" si="29">(G46*$K$6)*0.1666666667</f>
        <v>1128.916667</v>
      </c>
      <c r="L46" s="99">
        <f t="shared" ref="L46:L68" si="30">M46*12</f>
        <v>7862.8536</v>
      </c>
      <c r="M46" s="100">
        <f t="shared" ref="M46:M68" si="31">(G46*$M$6)*0.0833</f>
        <v>655.2378</v>
      </c>
      <c r="O46" s="28">
        <v>4.0</v>
      </c>
      <c r="P46" s="29">
        <v>4.0</v>
      </c>
    </row>
    <row r="47" hidden="1">
      <c r="A47" s="30" t="s">
        <v>147</v>
      </c>
      <c r="B47" s="17" t="s">
        <v>149</v>
      </c>
      <c r="C47" s="17" t="s">
        <v>87</v>
      </c>
      <c r="D47" s="93">
        <v>24.1</v>
      </c>
      <c r="E47" s="19">
        <v>0.21</v>
      </c>
      <c r="F47" s="94">
        <f t="shared" ref="F47:F49" si="32">D47*197</f>
        <v>4747.7</v>
      </c>
      <c r="G47" s="46">
        <f t="shared" si="25"/>
        <v>5459.855</v>
      </c>
      <c r="H47" s="95">
        <f t="shared" si="26"/>
        <v>5999.83466</v>
      </c>
      <c r="I47" s="96">
        <f t="shared" si="27"/>
        <v>1999.944887</v>
      </c>
      <c r="J47" s="97">
        <f t="shared" si="28"/>
        <v>6770.220201</v>
      </c>
      <c r="K47" s="98">
        <f t="shared" si="29"/>
        <v>1128.370034</v>
      </c>
      <c r="L47" s="99">
        <f t="shared" si="30"/>
        <v>7859.046324</v>
      </c>
      <c r="M47" s="100">
        <f t="shared" si="31"/>
        <v>654.920527</v>
      </c>
      <c r="O47" s="28">
        <v>1.0</v>
      </c>
      <c r="P47" s="29">
        <v>0.0</v>
      </c>
    </row>
    <row r="48" hidden="1">
      <c r="A48" s="30" t="s">
        <v>147</v>
      </c>
      <c r="B48" s="17" t="s">
        <v>150</v>
      </c>
      <c r="C48" s="17" t="s">
        <v>151</v>
      </c>
      <c r="D48" s="93">
        <v>35.05</v>
      </c>
      <c r="E48" s="19">
        <v>0.21</v>
      </c>
      <c r="F48" s="94">
        <f t="shared" si="32"/>
        <v>6904.85</v>
      </c>
      <c r="G48" s="46">
        <f t="shared" si="25"/>
        <v>7940.5775</v>
      </c>
      <c r="H48" s="95">
        <f t="shared" si="26"/>
        <v>8725.900615</v>
      </c>
      <c r="I48" s="96">
        <f t="shared" si="27"/>
        <v>2908.633538</v>
      </c>
      <c r="J48" s="97">
        <f t="shared" si="28"/>
        <v>9846.316102</v>
      </c>
      <c r="K48" s="98">
        <f t="shared" si="29"/>
        <v>1641.052684</v>
      </c>
      <c r="L48" s="99">
        <f t="shared" si="30"/>
        <v>11429.85783</v>
      </c>
      <c r="M48" s="100">
        <f t="shared" si="31"/>
        <v>952.4881523</v>
      </c>
      <c r="O48" s="28">
        <v>1.0</v>
      </c>
      <c r="P48" s="29">
        <v>1.0</v>
      </c>
    </row>
    <row r="49" hidden="1">
      <c r="A49" s="30" t="s">
        <v>147</v>
      </c>
      <c r="B49" s="17" t="s">
        <v>152</v>
      </c>
      <c r="C49" s="17" t="s">
        <v>101</v>
      </c>
      <c r="D49" s="93">
        <v>20.0</v>
      </c>
      <c r="E49" s="19">
        <v>0.21</v>
      </c>
      <c r="F49" s="94">
        <f t="shared" si="32"/>
        <v>3940</v>
      </c>
      <c r="G49" s="46">
        <f t="shared" si="25"/>
        <v>4531</v>
      </c>
      <c r="H49" s="95">
        <f t="shared" si="26"/>
        <v>4979.1159</v>
      </c>
      <c r="I49" s="96">
        <f t="shared" si="27"/>
        <v>1659.7053</v>
      </c>
      <c r="J49" s="97">
        <f t="shared" si="28"/>
        <v>5618.440001</v>
      </c>
      <c r="K49" s="98">
        <f t="shared" si="29"/>
        <v>936.4066669</v>
      </c>
      <c r="L49" s="99">
        <f t="shared" si="30"/>
        <v>6522.030144</v>
      </c>
      <c r="M49" s="100">
        <f t="shared" si="31"/>
        <v>543.502512</v>
      </c>
      <c r="O49" s="28">
        <v>3.0</v>
      </c>
      <c r="P49" s="29">
        <v>2.0</v>
      </c>
    </row>
    <row r="50" hidden="1">
      <c r="A50" s="30" t="s">
        <v>147</v>
      </c>
      <c r="B50" s="17" t="s">
        <v>153</v>
      </c>
      <c r="C50" s="17" t="s">
        <v>90</v>
      </c>
      <c r="D50" s="93">
        <v>20.0</v>
      </c>
      <c r="E50" s="19">
        <v>0.21</v>
      </c>
      <c r="F50" s="94">
        <v>4500.0</v>
      </c>
      <c r="G50" s="46">
        <f t="shared" si="25"/>
        <v>5175</v>
      </c>
      <c r="H50" s="95">
        <f t="shared" si="26"/>
        <v>5686.8075</v>
      </c>
      <c r="I50" s="96">
        <f t="shared" si="27"/>
        <v>1895.6025</v>
      </c>
      <c r="J50" s="97">
        <f t="shared" si="28"/>
        <v>6417.000001</v>
      </c>
      <c r="K50" s="98">
        <f t="shared" si="29"/>
        <v>1069.5</v>
      </c>
      <c r="L50" s="99">
        <f t="shared" si="30"/>
        <v>7449.0192</v>
      </c>
      <c r="M50" s="100">
        <f t="shared" si="31"/>
        <v>620.7516</v>
      </c>
      <c r="O50" s="28">
        <v>4.0</v>
      </c>
      <c r="P50" s="29">
        <v>1.0</v>
      </c>
    </row>
    <row r="51" hidden="1">
      <c r="A51" s="30" t="s">
        <v>147</v>
      </c>
      <c r="B51" s="17" t="s">
        <v>154</v>
      </c>
      <c r="C51" s="17" t="s">
        <v>90</v>
      </c>
      <c r="D51" s="93">
        <v>20.0</v>
      </c>
      <c r="E51" s="19">
        <v>0.21</v>
      </c>
      <c r="F51" s="94">
        <v>4500.0</v>
      </c>
      <c r="G51" s="46">
        <f t="shared" si="25"/>
        <v>5175</v>
      </c>
      <c r="H51" s="95">
        <f t="shared" si="26"/>
        <v>5686.8075</v>
      </c>
      <c r="I51" s="96">
        <f t="shared" si="27"/>
        <v>1895.6025</v>
      </c>
      <c r="J51" s="97">
        <f t="shared" si="28"/>
        <v>6417.000001</v>
      </c>
      <c r="K51" s="98">
        <f t="shared" si="29"/>
        <v>1069.5</v>
      </c>
      <c r="L51" s="99">
        <f t="shared" si="30"/>
        <v>7449.0192</v>
      </c>
      <c r="M51" s="100">
        <f t="shared" si="31"/>
        <v>620.7516</v>
      </c>
      <c r="O51" s="28">
        <v>1.0</v>
      </c>
      <c r="P51" s="29">
        <v>2.0</v>
      </c>
    </row>
    <row r="52" hidden="1">
      <c r="A52" s="30" t="s">
        <v>147</v>
      </c>
      <c r="B52" s="17" t="s">
        <v>155</v>
      </c>
      <c r="C52" s="17" t="s">
        <v>120</v>
      </c>
      <c r="D52" s="93">
        <v>20.0</v>
      </c>
      <c r="E52" s="19">
        <v>0.21</v>
      </c>
      <c r="F52" s="94">
        <v>4750.0</v>
      </c>
      <c r="G52" s="46">
        <f t="shared" si="25"/>
        <v>5462.5</v>
      </c>
      <c r="H52" s="95">
        <f t="shared" si="26"/>
        <v>6002.74125</v>
      </c>
      <c r="I52" s="96">
        <f t="shared" si="27"/>
        <v>2000.91375</v>
      </c>
      <c r="J52" s="97">
        <f t="shared" si="28"/>
        <v>6773.500001</v>
      </c>
      <c r="K52" s="98">
        <f t="shared" si="29"/>
        <v>1128.916667</v>
      </c>
      <c r="L52" s="99">
        <f t="shared" si="30"/>
        <v>7862.8536</v>
      </c>
      <c r="M52" s="100">
        <f t="shared" si="31"/>
        <v>655.2378</v>
      </c>
      <c r="O52" s="28">
        <v>0.0</v>
      </c>
      <c r="P52" s="29">
        <v>3.0</v>
      </c>
    </row>
    <row r="53">
      <c r="A53" s="30" t="s">
        <v>147</v>
      </c>
      <c r="B53" s="17" t="s">
        <v>156</v>
      </c>
      <c r="C53" s="17" t="s">
        <v>92</v>
      </c>
      <c r="D53" s="93">
        <v>20.0</v>
      </c>
      <c r="E53" s="19">
        <v>0.21</v>
      </c>
      <c r="F53" s="94">
        <v>4750.0</v>
      </c>
      <c r="G53" s="46">
        <f t="shared" si="25"/>
        <v>5462.5</v>
      </c>
      <c r="H53" s="95">
        <f t="shared" si="26"/>
        <v>6002.74125</v>
      </c>
      <c r="I53" s="96">
        <f t="shared" si="27"/>
        <v>2000.91375</v>
      </c>
      <c r="J53" s="97">
        <f t="shared" si="28"/>
        <v>6773.500001</v>
      </c>
      <c r="K53" s="98">
        <f t="shared" si="29"/>
        <v>1128.916667</v>
      </c>
      <c r="L53" s="99">
        <f t="shared" si="30"/>
        <v>7862.8536</v>
      </c>
      <c r="M53" s="100">
        <f t="shared" si="31"/>
        <v>655.2378</v>
      </c>
      <c r="O53" s="28">
        <v>5.0</v>
      </c>
      <c r="P53" s="29">
        <v>7.0</v>
      </c>
    </row>
    <row r="54">
      <c r="A54" s="30" t="s">
        <v>147</v>
      </c>
      <c r="B54" s="17" t="s">
        <v>157</v>
      </c>
      <c r="C54" s="17" t="s">
        <v>92</v>
      </c>
      <c r="D54" s="93">
        <v>20.0</v>
      </c>
      <c r="E54" s="19">
        <v>0.21</v>
      </c>
      <c r="F54" s="94">
        <v>4750.0</v>
      </c>
      <c r="G54" s="46">
        <f t="shared" si="25"/>
        <v>5462.5</v>
      </c>
      <c r="H54" s="95">
        <f t="shared" si="26"/>
        <v>6002.74125</v>
      </c>
      <c r="I54" s="96">
        <f t="shared" si="27"/>
        <v>2000.91375</v>
      </c>
      <c r="J54" s="97">
        <f t="shared" si="28"/>
        <v>6773.500001</v>
      </c>
      <c r="K54" s="98">
        <f t="shared" si="29"/>
        <v>1128.916667</v>
      </c>
      <c r="L54" s="99">
        <f t="shared" si="30"/>
        <v>7862.8536</v>
      </c>
      <c r="M54" s="100">
        <f t="shared" si="31"/>
        <v>655.2378</v>
      </c>
      <c r="O54" s="28">
        <v>4.0</v>
      </c>
      <c r="P54" s="29">
        <v>2.0</v>
      </c>
    </row>
    <row r="55" hidden="1">
      <c r="A55" s="30" t="s">
        <v>147</v>
      </c>
      <c r="B55" s="17" t="s">
        <v>158</v>
      </c>
      <c r="C55" s="17" t="s">
        <v>134</v>
      </c>
      <c r="D55" s="93">
        <v>20.0</v>
      </c>
      <c r="E55" s="19">
        <v>0.21</v>
      </c>
      <c r="F55" s="94">
        <v>4800.0</v>
      </c>
      <c r="G55" s="46">
        <f t="shared" si="25"/>
        <v>5520</v>
      </c>
      <c r="H55" s="95">
        <f t="shared" si="26"/>
        <v>6065.928</v>
      </c>
      <c r="I55" s="96">
        <f t="shared" si="27"/>
        <v>2021.976</v>
      </c>
      <c r="J55" s="97">
        <f t="shared" si="28"/>
        <v>6844.800001</v>
      </c>
      <c r="K55" s="98">
        <f t="shared" si="29"/>
        <v>1140.8</v>
      </c>
      <c r="L55" s="99">
        <f t="shared" si="30"/>
        <v>7945.62048</v>
      </c>
      <c r="M55" s="100">
        <f t="shared" si="31"/>
        <v>662.13504</v>
      </c>
      <c r="O55" s="28">
        <v>8.0</v>
      </c>
      <c r="P55" s="29">
        <v>5.0</v>
      </c>
    </row>
    <row r="56" hidden="1">
      <c r="A56" s="30" t="s">
        <v>147</v>
      </c>
      <c r="B56" s="17" t="s">
        <v>159</v>
      </c>
      <c r="C56" s="17" t="s">
        <v>134</v>
      </c>
      <c r="D56" s="93">
        <v>20.0</v>
      </c>
      <c r="E56" s="19">
        <v>0.21</v>
      </c>
      <c r="F56" s="94">
        <v>4800.0</v>
      </c>
      <c r="G56" s="46">
        <f t="shared" si="25"/>
        <v>5520</v>
      </c>
      <c r="H56" s="95">
        <f t="shared" si="26"/>
        <v>6065.928</v>
      </c>
      <c r="I56" s="96">
        <f t="shared" si="27"/>
        <v>2021.976</v>
      </c>
      <c r="J56" s="97">
        <f t="shared" si="28"/>
        <v>6844.800001</v>
      </c>
      <c r="K56" s="98">
        <f t="shared" si="29"/>
        <v>1140.8</v>
      </c>
      <c r="L56" s="99">
        <f t="shared" si="30"/>
        <v>7945.62048</v>
      </c>
      <c r="M56" s="100">
        <f t="shared" si="31"/>
        <v>662.13504</v>
      </c>
      <c r="O56" s="28">
        <v>0.0</v>
      </c>
      <c r="P56" s="29">
        <v>0.0</v>
      </c>
    </row>
    <row r="57" hidden="1">
      <c r="A57" s="30" t="s">
        <v>147</v>
      </c>
      <c r="B57" s="17" t="s">
        <v>160</v>
      </c>
      <c r="C57" s="17" t="s">
        <v>161</v>
      </c>
      <c r="D57" s="93">
        <v>20.0</v>
      </c>
      <c r="E57" s="19">
        <v>0.21</v>
      </c>
      <c r="F57" s="94">
        <v>4600.0</v>
      </c>
      <c r="G57" s="46">
        <f t="shared" si="25"/>
        <v>5290</v>
      </c>
      <c r="H57" s="95">
        <f t="shared" si="26"/>
        <v>5813.181</v>
      </c>
      <c r="I57" s="96">
        <f t="shared" si="27"/>
        <v>1937.727</v>
      </c>
      <c r="J57" s="97">
        <f t="shared" si="28"/>
        <v>6559.600001</v>
      </c>
      <c r="K57" s="98">
        <f t="shared" si="29"/>
        <v>1093.266667</v>
      </c>
      <c r="L57" s="99">
        <f t="shared" si="30"/>
        <v>7614.55296</v>
      </c>
      <c r="M57" s="100">
        <f t="shared" si="31"/>
        <v>634.54608</v>
      </c>
      <c r="O57" s="28">
        <v>2.0</v>
      </c>
      <c r="P57" s="29">
        <v>4.0</v>
      </c>
    </row>
    <row r="58" hidden="1">
      <c r="A58" s="30" t="s">
        <v>147</v>
      </c>
      <c r="B58" s="17" t="s">
        <v>162</v>
      </c>
      <c r="C58" s="17" t="s">
        <v>163</v>
      </c>
      <c r="D58" s="93">
        <v>20.0</v>
      </c>
      <c r="E58" s="19">
        <v>0.21</v>
      </c>
      <c r="F58" s="94">
        <v>4750.0</v>
      </c>
      <c r="G58" s="46">
        <f t="shared" si="25"/>
        <v>5462.5</v>
      </c>
      <c r="H58" s="95">
        <f t="shared" si="26"/>
        <v>6002.74125</v>
      </c>
      <c r="I58" s="96">
        <f t="shared" si="27"/>
        <v>2000.91375</v>
      </c>
      <c r="J58" s="97">
        <f t="shared" si="28"/>
        <v>6773.500001</v>
      </c>
      <c r="K58" s="98">
        <f t="shared" si="29"/>
        <v>1128.916667</v>
      </c>
      <c r="L58" s="99">
        <f t="shared" si="30"/>
        <v>7862.8536</v>
      </c>
      <c r="M58" s="100">
        <f t="shared" si="31"/>
        <v>655.2378</v>
      </c>
      <c r="O58" s="28">
        <v>2.0</v>
      </c>
      <c r="P58" s="29">
        <v>5.0</v>
      </c>
    </row>
    <row r="59" hidden="1">
      <c r="A59" s="30" t="s">
        <v>147</v>
      </c>
      <c r="B59" s="17" t="s">
        <v>164</v>
      </c>
      <c r="C59" s="17" t="s">
        <v>94</v>
      </c>
      <c r="D59" s="93">
        <v>20.0</v>
      </c>
      <c r="E59" s="19">
        <v>0.21</v>
      </c>
      <c r="F59" s="94">
        <v>4800.0</v>
      </c>
      <c r="G59" s="46">
        <f t="shared" si="25"/>
        <v>5520</v>
      </c>
      <c r="H59" s="95">
        <f t="shared" si="26"/>
        <v>6065.928</v>
      </c>
      <c r="I59" s="96">
        <f t="shared" si="27"/>
        <v>2021.976</v>
      </c>
      <c r="J59" s="97">
        <f t="shared" si="28"/>
        <v>6844.800001</v>
      </c>
      <c r="K59" s="98">
        <f t="shared" si="29"/>
        <v>1140.8</v>
      </c>
      <c r="L59" s="99">
        <f t="shared" si="30"/>
        <v>7945.62048</v>
      </c>
      <c r="M59" s="100">
        <f t="shared" si="31"/>
        <v>662.13504</v>
      </c>
      <c r="O59" s="28">
        <v>3.0</v>
      </c>
      <c r="P59" s="29">
        <v>5.0</v>
      </c>
    </row>
    <row r="60" hidden="1">
      <c r="A60" s="30" t="s">
        <v>147</v>
      </c>
      <c r="B60" s="17" t="s">
        <v>165</v>
      </c>
      <c r="C60" s="17" t="s">
        <v>166</v>
      </c>
      <c r="D60" s="93">
        <v>20.0</v>
      </c>
      <c r="E60" s="19">
        <v>0.21</v>
      </c>
      <c r="F60" s="94">
        <v>5500.0</v>
      </c>
      <c r="G60" s="46">
        <f t="shared" si="25"/>
        <v>6325</v>
      </c>
      <c r="H60" s="95">
        <f t="shared" si="26"/>
        <v>6950.5425</v>
      </c>
      <c r="I60" s="96">
        <f t="shared" si="27"/>
        <v>2316.8475</v>
      </c>
      <c r="J60" s="97">
        <f t="shared" si="28"/>
        <v>7843.000002</v>
      </c>
      <c r="K60" s="98">
        <f t="shared" si="29"/>
        <v>1307.166667</v>
      </c>
      <c r="L60" s="99">
        <f t="shared" si="30"/>
        <v>9104.3568</v>
      </c>
      <c r="M60" s="100">
        <f t="shared" si="31"/>
        <v>758.6964</v>
      </c>
      <c r="O60" s="28">
        <v>3.0</v>
      </c>
      <c r="P60" s="29">
        <v>3.0</v>
      </c>
    </row>
    <row r="61" hidden="1">
      <c r="A61" s="30" t="s">
        <v>147</v>
      </c>
      <c r="B61" s="17" t="s">
        <v>167</v>
      </c>
      <c r="C61" s="17" t="s">
        <v>163</v>
      </c>
      <c r="D61" s="93">
        <v>20.0</v>
      </c>
      <c r="E61" s="19">
        <v>0.21</v>
      </c>
      <c r="F61" s="94">
        <v>6650.0</v>
      </c>
      <c r="G61" s="46">
        <f t="shared" si="25"/>
        <v>7647.5</v>
      </c>
      <c r="H61" s="95">
        <f t="shared" si="26"/>
        <v>8403.83775</v>
      </c>
      <c r="I61" s="96">
        <f t="shared" si="27"/>
        <v>2801.27925</v>
      </c>
      <c r="J61" s="97">
        <f t="shared" si="28"/>
        <v>9482.900002</v>
      </c>
      <c r="K61" s="98">
        <f t="shared" si="29"/>
        <v>1580.483334</v>
      </c>
      <c r="L61" s="99">
        <f t="shared" si="30"/>
        <v>11007.99504</v>
      </c>
      <c r="M61" s="100">
        <f t="shared" si="31"/>
        <v>917.33292</v>
      </c>
      <c r="O61" s="28">
        <v>1.0</v>
      </c>
      <c r="P61" s="29">
        <v>3.0</v>
      </c>
    </row>
    <row r="62" hidden="1">
      <c r="A62" s="30" t="s">
        <v>147</v>
      </c>
      <c r="B62" s="17" t="s">
        <v>168</v>
      </c>
      <c r="C62" s="17" t="s">
        <v>94</v>
      </c>
      <c r="D62" s="93">
        <v>20.0</v>
      </c>
      <c r="E62" s="19">
        <v>0.21</v>
      </c>
      <c r="F62" s="94">
        <v>6750.0</v>
      </c>
      <c r="G62" s="46">
        <f t="shared" si="25"/>
        <v>7762.5</v>
      </c>
      <c r="H62" s="95">
        <f t="shared" si="26"/>
        <v>8530.21125</v>
      </c>
      <c r="I62" s="96">
        <f t="shared" si="27"/>
        <v>2843.40375</v>
      </c>
      <c r="J62" s="97">
        <f t="shared" si="28"/>
        <v>9625.500002</v>
      </c>
      <c r="K62" s="98">
        <f t="shared" si="29"/>
        <v>1604.25</v>
      </c>
      <c r="L62" s="99">
        <f t="shared" si="30"/>
        <v>11173.5288</v>
      </c>
      <c r="M62" s="100">
        <f t="shared" si="31"/>
        <v>931.1274</v>
      </c>
      <c r="O62" s="28">
        <v>0.0</v>
      </c>
      <c r="P62" s="29">
        <v>2.0</v>
      </c>
    </row>
    <row r="63" hidden="1">
      <c r="A63" s="30" t="s">
        <v>147</v>
      </c>
      <c r="B63" s="17" t="s">
        <v>169</v>
      </c>
      <c r="C63" s="17" t="s">
        <v>166</v>
      </c>
      <c r="D63" s="93">
        <v>20.0</v>
      </c>
      <c r="E63" s="19">
        <v>0.21</v>
      </c>
      <c r="F63" s="94">
        <v>6800.0</v>
      </c>
      <c r="G63" s="46">
        <f t="shared" si="25"/>
        <v>7820</v>
      </c>
      <c r="H63" s="95">
        <f t="shared" si="26"/>
        <v>8593.398</v>
      </c>
      <c r="I63" s="96">
        <f t="shared" si="27"/>
        <v>2864.466</v>
      </c>
      <c r="J63" s="97">
        <f t="shared" si="28"/>
        <v>9696.800002</v>
      </c>
      <c r="K63" s="98">
        <f t="shared" si="29"/>
        <v>1616.133334</v>
      </c>
      <c r="L63" s="99">
        <f t="shared" si="30"/>
        <v>11256.29568</v>
      </c>
      <c r="M63" s="100">
        <f t="shared" si="31"/>
        <v>938.02464</v>
      </c>
      <c r="O63" s="28">
        <v>1.0</v>
      </c>
      <c r="P63" s="29">
        <v>1.0</v>
      </c>
    </row>
    <row r="64" hidden="1">
      <c r="A64" s="30" t="s">
        <v>147</v>
      </c>
      <c r="B64" s="17" t="s">
        <v>170</v>
      </c>
      <c r="C64" s="17" t="s">
        <v>163</v>
      </c>
      <c r="D64" s="93">
        <v>20.0</v>
      </c>
      <c r="E64" s="19">
        <v>0.21</v>
      </c>
      <c r="F64" s="94">
        <v>4900.0</v>
      </c>
      <c r="G64" s="46">
        <f t="shared" si="25"/>
        <v>5635</v>
      </c>
      <c r="H64" s="95">
        <f t="shared" si="26"/>
        <v>6192.3015</v>
      </c>
      <c r="I64" s="96">
        <f t="shared" si="27"/>
        <v>2064.1005</v>
      </c>
      <c r="J64" s="97">
        <f t="shared" si="28"/>
        <v>6987.400001</v>
      </c>
      <c r="K64" s="98">
        <f t="shared" si="29"/>
        <v>1164.566667</v>
      </c>
      <c r="L64" s="99">
        <f t="shared" si="30"/>
        <v>8111.15424</v>
      </c>
      <c r="M64" s="100">
        <f t="shared" si="31"/>
        <v>675.92952</v>
      </c>
      <c r="O64" s="28">
        <v>4.0</v>
      </c>
      <c r="P64" s="29">
        <v>5.0</v>
      </c>
    </row>
    <row r="65" hidden="1">
      <c r="A65" s="30" t="s">
        <v>147</v>
      </c>
      <c r="B65" s="17" t="s">
        <v>171</v>
      </c>
      <c r="C65" s="17" t="s">
        <v>94</v>
      </c>
      <c r="D65" s="93">
        <v>20.0</v>
      </c>
      <c r="E65" s="19">
        <v>0.21</v>
      </c>
      <c r="F65" s="94">
        <v>4900.0</v>
      </c>
      <c r="G65" s="46">
        <f t="shared" si="25"/>
        <v>5635</v>
      </c>
      <c r="H65" s="95">
        <f t="shared" si="26"/>
        <v>6192.3015</v>
      </c>
      <c r="I65" s="96">
        <f t="shared" si="27"/>
        <v>2064.1005</v>
      </c>
      <c r="J65" s="97">
        <f t="shared" si="28"/>
        <v>6987.400001</v>
      </c>
      <c r="K65" s="98">
        <f t="shared" si="29"/>
        <v>1164.566667</v>
      </c>
      <c r="L65" s="99">
        <f t="shared" si="30"/>
        <v>8111.15424</v>
      </c>
      <c r="M65" s="100">
        <f t="shared" si="31"/>
        <v>675.92952</v>
      </c>
      <c r="O65" s="28">
        <v>3.0</v>
      </c>
      <c r="P65" s="29">
        <v>6.0</v>
      </c>
    </row>
    <row r="66" hidden="1">
      <c r="A66" s="30" t="s">
        <v>147</v>
      </c>
      <c r="B66" s="17" t="s">
        <v>172</v>
      </c>
      <c r="C66" s="17" t="s">
        <v>166</v>
      </c>
      <c r="D66" s="93">
        <v>20.0</v>
      </c>
      <c r="E66" s="19">
        <v>0.21</v>
      </c>
      <c r="F66" s="94">
        <v>5400.0</v>
      </c>
      <c r="G66" s="46">
        <f t="shared" si="25"/>
        <v>6210</v>
      </c>
      <c r="H66" s="95">
        <f t="shared" si="26"/>
        <v>6824.169</v>
      </c>
      <c r="I66" s="96">
        <f t="shared" si="27"/>
        <v>2274.723</v>
      </c>
      <c r="J66" s="97">
        <f t="shared" si="28"/>
        <v>7700.400002</v>
      </c>
      <c r="K66" s="98">
        <f t="shared" si="29"/>
        <v>1283.4</v>
      </c>
      <c r="L66" s="99">
        <f t="shared" si="30"/>
        <v>8938.82304</v>
      </c>
      <c r="M66" s="100">
        <f t="shared" si="31"/>
        <v>744.90192</v>
      </c>
      <c r="O66" s="28">
        <v>1.0</v>
      </c>
      <c r="P66" s="29">
        <v>6.0</v>
      </c>
    </row>
    <row r="67" hidden="1">
      <c r="A67" s="30" t="s">
        <v>147</v>
      </c>
      <c r="B67" s="17" t="s">
        <v>173</v>
      </c>
      <c r="C67" s="17" t="s">
        <v>163</v>
      </c>
      <c r="D67" s="93">
        <v>20.0</v>
      </c>
      <c r="E67" s="19">
        <v>0.21</v>
      </c>
      <c r="F67" s="94">
        <v>4250.0</v>
      </c>
      <c r="G67" s="46">
        <f t="shared" si="25"/>
        <v>4887.5</v>
      </c>
      <c r="H67" s="95">
        <f t="shared" si="26"/>
        <v>5370.87375</v>
      </c>
      <c r="I67" s="96">
        <f t="shared" si="27"/>
        <v>1790.29125</v>
      </c>
      <c r="J67" s="97">
        <f t="shared" si="28"/>
        <v>6060.500001</v>
      </c>
      <c r="K67" s="98">
        <f t="shared" si="29"/>
        <v>1010.083334</v>
      </c>
      <c r="L67" s="99">
        <f t="shared" si="30"/>
        <v>7035.1848</v>
      </c>
      <c r="M67" s="100">
        <f t="shared" si="31"/>
        <v>586.2654</v>
      </c>
      <c r="O67" s="28">
        <v>0.0</v>
      </c>
      <c r="P67" s="29">
        <v>3.0</v>
      </c>
    </row>
    <row r="68" hidden="1">
      <c r="A68" s="30" t="s">
        <v>147</v>
      </c>
      <c r="B68" s="17" t="s">
        <v>174</v>
      </c>
      <c r="C68" s="17" t="s">
        <v>94</v>
      </c>
      <c r="D68" s="93">
        <v>20.0</v>
      </c>
      <c r="E68" s="19">
        <v>0.21</v>
      </c>
      <c r="F68" s="94">
        <v>4250.0</v>
      </c>
      <c r="G68" s="46">
        <f t="shared" si="25"/>
        <v>4887.5</v>
      </c>
      <c r="H68" s="95">
        <f t="shared" si="26"/>
        <v>5370.87375</v>
      </c>
      <c r="I68" s="96">
        <f t="shared" si="27"/>
        <v>1790.29125</v>
      </c>
      <c r="J68" s="97">
        <f t="shared" si="28"/>
        <v>6060.500001</v>
      </c>
      <c r="K68" s="98">
        <f t="shared" si="29"/>
        <v>1010.083334</v>
      </c>
      <c r="L68" s="99">
        <f t="shared" si="30"/>
        <v>7035.1848</v>
      </c>
      <c r="M68" s="100">
        <f t="shared" si="31"/>
        <v>586.2654</v>
      </c>
      <c r="O68" s="28">
        <v>1.0</v>
      </c>
      <c r="P68" s="29">
        <v>1.0</v>
      </c>
    </row>
    <row r="69" hidden="1">
      <c r="A69" s="34"/>
      <c r="B69" s="35"/>
      <c r="C69" s="36"/>
      <c r="D69" s="37"/>
      <c r="E69" s="38"/>
      <c r="F69" s="39"/>
      <c r="G69" s="42"/>
      <c r="H69" s="110"/>
      <c r="I69" s="42"/>
      <c r="J69" s="41"/>
      <c r="K69" s="43"/>
      <c r="L69" s="111"/>
      <c r="M69" s="44"/>
      <c r="O69" s="112"/>
      <c r="P69" s="113"/>
      <c r="Q69" s="92">
        <f>SUM(O70,P70)</f>
        <v>23</v>
      </c>
    </row>
    <row r="70" hidden="1">
      <c r="A70" s="30" t="s">
        <v>175</v>
      </c>
      <c r="B70" s="17" t="s">
        <v>176</v>
      </c>
      <c r="C70" s="17" t="s">
        <v>118</v>
      </c>
      <c r="D70" s="93">
        <v>16.69</v>
      </c>
      <c r="E70" s="19">
        <v>0.21</v>
      </c>
      <c r="F70" s="94">
        <f>D70*197</f>
        <v>3287.93</v>
      </c>
      <c r="G70" s="46">
        <f>F70*1.15</f>
        <v>3781.1195</v>
      </c>
      <c r="H70" s="95">
        <f>I70*3</f>
        <v>4155.072219</v>
      </c>
      <c r="I70" s="96">
        <f>(G70*$I$6)*0.33</f>
        <v>1385.024073</v>
      </c>
      <c r="J70" s="97">
        <f>K70*6</f>
        <v>4688.588181</v>
      </c>
      <c r="K70" s="98">
        <f>(G70*$K$6)*0.1666666667</f>
        <v>781.4313635</v>
      </c>
      <c r="L70" s="99">
        <f>M70*12</f>
        <v>5442.634155</v>
      </c>
      <c r="M70" s="100">
        <f>(G70*$M$6)*0.0833</f>
        <v>453.5528463</v>
      </c>
      <c r="O70" s="28">
        <v>23.0</v>
      </c>
      <c r="P70" s="29">
        <v>0.0</v>
      </c>
    </row>
    <row r="71" hidden="1">
      <c r="A71" s="34"/>
      <c r="B71" s="35"/>
      <c r="C71" s="36"/>
      <c r="D71" s="37"/>
      <c r="E71" s="38"/>
      <c r="F71" s="39"/>
      <c r="G71" s="42"/>
      <c r="H71" s="110"/>
      <c r="I71" s="42"/>
      <c r="J71" s="41"/>
      <c r="K71" s="43"/>
      <c r="L71" s="111"/>
      <c r="M71" s="44"/>
      <c r="O71" s="112"/>
      <c r="P71" s="113"/>
      <c r="Q71" s="92">
        <f>SUM(O72:O74,P72:P74)</f>
        <v>7</v>
      </c>
    </row>
    <row r="72" hidden="1">
      <c r="A72" s="30" t="s">
        <v>177</v>
      </c>
      <c r="B72" s="17" t="s">
        <v>178</v>
      </c>
      <c r="C72" s="17" t="s">
        <v>82</v>
      </c>
      <c r="D72" s="93">
        <v>35.17</v>
      </c>
      <c r="E72" s="19">
        <v>0.21</v>
      </c>
      <c r="F72" s="94">
        <f t="shared" ref="F72:F74" si="33">D72*197</f>
        <v>6928.49</v>
      </c>
      <c r="G72" s="46">
        <f t="shared" ref="G72:G74" si="34">F72*1.15</f>
        <v>7967.7635</v>
      </c>
      <c r="H72" s="95">
        <f t="shared" ref="H72:H74" si="35">I72*3</f>
        <v>8755.77531</v>
      </c>
      <c r="I72" s="96">
        <f t="shared" ref="I72:I74" si="36">(G72*$I$6)*0.33</f>
        <v>2918.59177</v>
      </c>
      <c r="J72" s="97">
        <f t="shared" ref="J72:J74" si="37">K72*6</f>
        <v>9880.026742</v>
      </c>
      <c r="K72" s="98">
        <f t="shared" ref="K72:K74" si="38">(G72*$K$6)*0.1666666667</f>
        <v>1646.671124</v>
      </c>
      <c r="L72" s="99">
        <f t="shared" ref="L72:L74" si="39">M72*12</f>
        <v>11468.99001</v>
      </c>
      <c r="M72" s="100">
        <f t="shared" ref="M72:M74" si="40">(G72*$M$6)*0.0833</f>
        <v>955.7491674</v>
      </c>
      <c r="O72" s="28">
        <v>1.0</v>
      </c>
      <c r="P72" s="29">
        <v>0.0</v>
      </c>
    </row>
    <row r="73" hidden="1">
      <c r="A73" s="30" t="s">
        <v>177</v>
      </c>
      <c r="B73" s="17" t="s">
        <v>179</v>
      </c>
      <c r="C73" s="17" t="s">
        <v>118</v>
      </c>
      <c r="D73" s="93">
        <v>31.65</v>
      </c>
      <c r="E73" s="19">
        <v>0.21</v>
      </c>
      <c r="F73" s="94">
        <f t="shared" si="33"/>
        <v>6235.05</v>
      </c>
      <c r="G73" s="46">
        <f t="shared" si="34"/>
        <v>7170.3075</v>
      </c>
      <c r="H73" s="95">
        <f t="shared" si="35"/>
        <v>7879.450912</v>
      </c>
      <c r="I73" s="96">
        <f t="shared" si="36"/>
        <v>2626.483637</v>
      </c>
      <c r="J73" s="97">
        <f t="shared" si="37"/>
        <v>8891.181302</v>
      </c>
      <c r="K73" s="98">
        <f t="shared" si="38"/>
        <v>1481.86355</v>
      </c>
      <c r="L73" s="99">
        <f t="shared" si="39"/>
        <v>10321.1127</v>
      </c>
      <c r="M73" s="100">
        <f t="shared" si="40"/>
        <v>860.0927252</v>
      </c>
      <c r="O73" s="28">
        <v>1.0</v>
      </c>
      <c r="P73" s="29">
        <v>0.0</v>
      </c>
    </row>
    <row r="74" hidden="1">
      <c r="A74" s="30" t="s">
        <v>177</v>
      </c>
      <c r="B74" s="17" t="s">
        <v>180</v>
      </c>
      <c r="C74" s="17" t="s">
        <v>85</v>
      </c>
      <c r="D74" s="93">
        <v>31.65</v>
      </c>
      <c r="E74" s="19">
        <v>0.21</v>
      </c>
      <c r="F74" s="94">
        <f t="shared" si="33"/>
        <v>6235.05</v>
      </c>
      <c r="G74" s="46">
        <f t="shared" si="34"/>
        <v>7170.3075</v>
      </c>
      <c r="H74" s="95">
        <f t="shared" si="35"/>
        <v>7879.450912</v>
      </c>
      <c r="I74" s="96">
        <f t="shared" si="36"/>
        <v>2626.483637</v>
      </c>
      <c r="J74" s="97">
        <f t="shared" si="37"/>
        <v>8891.181302</v>
      </c>
      <c r="K74" s="98">
        <f t="shared" si="38"/>
        <v>1481.86355</v>
      </c>
      <c r="L74" s="99">
        <f t="shared" si="39"/>
        <v>10321.1127</v>
      </c>
      <c r="M74" s="100">
        <f t="shared" si="40"/>
        <v>860.0927252</v>
      </c>
      <c r="O74" s="28">
        <v>5.0</v>
      </c>
      <c r="P74" s="29">
        <v>0.0</v>
      </c>
    </row>
    <row r="75" hidden="1">
      <c r="A75" s="34"/>
      <c r="B75" s="35"/>
      <c r="C75" s="36"/>
      <c r="D75" s="37"/>
      <c r="E75" s="38"/>
      <c r="F75" s="39"/>
      <c r="G75" s="42"/>
      <c r="H75" s="110"/>
      <c r="I75" s="42"/>
      <c r="J75" s="41"/>
      <c r="K75" s="43"/>
      <c r="L75" s="111"/>
      <c r="M75" s="44"/>
      <c r="O75" s="112"/>
      <c r="P75" s="113"/>
      <c r="Q75" s="92">
        <f>SUM(O76:O77,P76:P77)</f>
        <v>3</v>
      </c>
    </row>
    <row r="76" hidden="1">
      <c r="A76" s="30" t="s">
        <v>181</v>
      </c>
      <c r="B76" s="17" t="s">
        <v>182</v>
      </c>
      <c r="C76" s="17" t="s">
        <v>85</v>
      </c>
      <c r="D76" s="93">
        <v>29.03</v>
      </c>
      <c r="E76" s="19">
        <v>0.21</v>
      </c>
      <c r="F76" s="94">
        <f t="shared" ref="F76:F77" si="41">D76*197</f>
        <v>5718.91</v>
      </c>
      <c r="G76" s="46">
        <f t="shared" ref="G76:G77" si="42">F76*1.15</f>
        <v>6576.7465</v>
      </c>
      <c r="H76" s="95">
        <f t="shared" ref="H76:H77" si="43">I76*3</f>
        <v>7227.186729</v>
      </c>
      <c r="I76" s="96">
        <f t="shared" ref="I76:I77" si="44">(G76*$I$6)*0.33</f>
        <v>2409.062243</v>
      </c>
      <c r="J76" s="97">
        <f t="shared" ref="J76:J77" si="45">K76*6</f>
        <v>8155.165662</v>
      </c>
      <c r="K76" s="98">
        <f t="shared" ref="K76:K77" si="46">(G76*$K$6)*0.1666666667</f>
        <v>1359.194277</v>
      </c>
      <c r="L76" s="99">
        <f t="shared" ref="L76:L77" si="47">M76*12</f>
        <v>9466.726754</v>
      </c>
      <c r="M76" s="100">
        <f t="shared" ref="M76:M77" si="48">(G76*$M$6)*0.0833</f>
        <v>788.8938962</v>
      </c>
      <c r="O76" s="28">
        <v>2.0</v>
      </c>
      <c r="P76" s="29">
        <v>0.0</v>
      </c>
    </row>
    <row r="77" hidden="1">
      <c r="A77" s="30" t="s">
        <v>181</v>
      </c>
      <c r="B77" s="17" t="s">
        <v>183</v>
      </c>
      <c r="C77" s="17" t="s">
        <v>82</v>
      </c>
      <c r="D77" s="93">
        <v>19.8</v>
      </c>
      <c r="E77" s="19">
        <v>0.21</v>
      </c>
      <c r="F77" s="94">
        <f t="shared" si="41"/>
        <v>3900.6</v>
      </c>
      <c r="G77" s="46">
        <f t="shared" si="42"/>
        <v>4485.69</v>
      </c>
      <c r="H77" s="95">
        <f t="shared" si="43"/>
        <v>4929.324741</v>
      </c>
      <c r="I77" s="96">
        <f t="shared" si="44"/>
        <v>1643.108247</v>
      </c>
      <c r="J77" s="97">
        <f t="shared" si="45"/>
        <v>5562.255601</v>
      </c>
      <c r="K77" s="98">
        <f t="shared" si="46"/>
        <v>927.0426002</v>
      </c>
      <c r="L77" s="99">
        <f t="shared" si="47"/>
        <v>6456.809843</v>
      </c>
      <c r="M77" s="100">
        <f t="shared" si="48"/>
        <v>538.0674869</v>
      </c>
      <c r="O77" s="28">
        <v>1.0</v>
      </c>
      <c r="P77" s="29">
        <v>0.0</v>
      </c>
    </row>
    <row r="78" hidden="1">
      <c r="A78" s="34"/>
      <c r="B78" s="35"/>
      <c r="C78" s="36"/>
      <c r="D78" s="37"/>
      <c r="E78" s="38"/>
      <c r="F78" s="39"/>
      <c r="G78" s="42"/>
      <c r="H78" s="110"/>
      <c r="I78" s="42"/>
      <c r="J78" s="41"/>
      <c r="K78" s="43"/>
      <c r="L78" s="111"/>
      <c r="M78" s="44"/>
      <c r="O78" s="112"/>
      <c r="P78" s="113"/>
      <c r="Q78" s="92">
        <f>SUM(O79,P79)</f>
        <v>0</v>
      </c>
    </row>
    <row r="79" hidden="1">
      <c r="A79" s="30" t="s">
        <v>184</v>
      </c>
      <c r="B79" s="17" t="s">
        <v>185</v>
      </c>
      <c r="C79" s="17" t="s">
        <v>85</v>
      </c>
      <c r="D79" s="93">
        <v>31.76</v>
      </c>
      <c r="E79" s="19">
        <v>0.21</v>
      </c>
      <c r="F79" s="94">
        <f>D79*197</f>
        <v>6256.72</v>
      </c>
      <c r="G79" s="46">
        <f>F79*1.15</f>
        <v>7195.228</v>
      </c>
      <c r="H79" s="95">
        <f>I79*3</f>
        <v>7906.836049</v>
      </c>
      <c r="I79" s="96">
        <f>(G79*$I$6)*0.33</f>
        <v>2635.612016</v>
      </c>
      <c r="J79" s="97">
        <f>K79*6</f>
        <v>8922.082722</v>
      </c>
      <c r="K79" s="98">
        <f>(G79*$K$6)*0.1666666667</f>
        <v>1487.013787</v>
      </c>
      <c r="L79" s="99">
        <f>M79*12</f>
        <v>10356.98387</v>
      </c>
      <c r="M79" s="100">
        <f>(G79*$M$6)*0.0833</f>
        <v>863.0819891</v>
      </c>
      <c r="O79" s="28">
        <v>0.0</v>
      </c>
      <c r="P79" s="29">
        <v>0.0</v>
      </c>
    </row>
    <row r="80" hidden="1">
      <c r="A80" s="34"/>
      <c r="B80" s="35"/>
      <c r="C80" s="36"/>
      <c r="D80" s="37"/>
      <c r="E80" s="38"/>
      <c r="F80" s="39"/>
      <c r="G80" s="42"/>
      <c r="H80" s="110"/>
      <c r="I80" s="42"/>
      <c r="J80" s="41"/>
      <c r="K80" s="43"/>
      <c r="L80" s="111"/>
      <c r="M80" s="44"/>
      <c r="O80" s="112"/>
      <c r="P80" s="113"/>
      <c r="Q80" s="92">
        <f>SUM(O81,P81)</f>
        <v>1</v>
      </c>
    </row>
    <row r="81" hidden="1">
      <c r="A81" s="30" t="s">
        <v>186</v>
      </c>
      <c r="B81" s="17" t="s">
        <v>187</v>
      </c>
      <c r="C81" s="17" t="s">
        <v>85</v>
      </c>
      <c r="D81" s="93">
        <v>22.66</v>
      </c>
      <c r="E81" s="19">
        <v>0.21</v>
      </c>
      <c r="F81" s="94">
        <f>D81*197</f>
        <v>4464.02</v>
      </c>
      <c r="G81" s="46">
        <f>F81*1.15</f>
        <v>5133.623</v>
      </c>
      <c r="H81" s="95">
        <f>I81*3</f>
        <v>5641.338315</v>
      </c>
      <c r="I81" s="96">
        <f>(G81*$I$6)*0.33</f>
        <v>1880.446105</v>
      </c>
      <c r="J81" s="97">
        <f>K81*6</f>
        <v>6365.692521</v>
      </c>
      <c r="K81" s="98">
        <f>(G81*$K$6)*0.1666666667</f>
        <v>1060.948754</v>
      </c>
      <c r="L81" s="99">
        <f>M81*12</f>
        <v>7389.460153</v>
      </c>
      <c r="M81" s="100">
        <f>(G81*$M$6)*0.0833</f>
        <v>615.7883461</v>
      </c>
      <c r="O81" s="28">
        <v>1.0</v>
      </c>
      <c r="P81" s="29">
        <v>0.0</v>
      </c>
    </row>
    <row r="82" hidden="1">
      <c r="A82" s="34"/>
      <c r="B82" s="35"/>
      <c r="C82" s="36"/>
      <c r="D82" s="37"/>
      <c r="E82" s="38"/>
      <c r="F82" s="39"/>
      <c r="G82" s="42"/>
      <c r="H82" s="110"/>
      <c r="I82" s="42"/>
      <c r="J82" s="41"/>
      <c r="K82" s="43"/>
      <c r="L82" s="111"/>
      <c r="M82" s="44"/>
      <c r="O82" s="112"/>
      <c r="P82" s="113"/>
      <c r="Q82" s="92">
        <f>SUM(O83:O84,P83:P84)</f>
        <v>4</v>
      </c>
    </row>
    <row r="83" hidden="1">
      <c r="A83" s="30" t="s">
        <v>18</v>
      </c>
      <c r="B83" s="17" t="s">
        <v>188</v>
      </c>
      <c r="C83" s="17" t="s">
        <v>151</v>
      </c>
      <c r="D83" s="93">
        <v>68.75</v>
      </c>
      <c r="E83" s="19">
        <v>0.21</v>
      </c>
      <c r="F83" s="94">
        <f t="shared" ref="F83:F84" si="49">D83*197</f>
        <v>13543.75</v>
      </c>
      <c r="G83" s="46">
        <f t="shared" ref="G83:G84" si="50">F83*1.15</f>
        <v>15575.3125</v>
      </c>
      <c r="H83" s="95">
        <f t="shared" ref="H83:H84" si="51">I83*3</f>
        <v>17115.71091</v>
      </c>
      <c r="I83" s="96">
        <f t="shared" ref="I83:I84" si="52">(G83*$I$6)*0.33</f>
        <v>5705.236969</v>
      </c>
      <c r="J83" s="97">
        <f t="shared" ref="J83:J84" si="53">K83*6</f>
        <v>19313.3875</v>
      </c>
      <c r="K83" s="98">
        <f t="shared" ref="K83:K84" si="54">(G83*$K$6)*0.1666666667</f>
        <v>3218.897917</v>
      </c>
      <c r="L83" s="99">
        <f t="shared" ref="L83:L84" si="55">M83*12</f>
        <v>22419.47862</v>
      </c>
      <c r="M83" s="100">
        <f t="shared" ref="M83:M84" si="56">(G83*$M$6)*0.0833</f>
        <v>1868.289885</v>
      </c>
      <c r="O83" s="28">
        <v>2.0</v>
      </c>
      <c r="P83" s="29">
        <v>0.0</v>
      </c>
    </row>
    <row r="84" hidden="1">
      <c r="A84" s="30" t="s">
        <v>21</v>
      </c>
      <c r="B84" s="17" t="s">
        <v>189</v>
      </c>
      <c r="C84" s="17" t="s">
        <v>151</v>
      </c>
      <c r="D84" s="93">
        <v>59.73</v>
      </c>
      <c r="E84" s="19">
        <v>0.21</v>
      </c>
      <c r="F84" s="94">
        <f t="shared" si="49"/>
        <v>11766.81</v>
      </c>
      <c r="G84" s="46">
        <f t="shared" si="50"/>
        <v>13531.8315</v>
      </c>
      <c r="H84" s="95">
        <f t="shared" si="51"/>
        <v>14870.12964</v>
      </c>
      <c r="I84" s="96">
        <f t="shared" si="52"/>
        <v>4956.709878</v>
      </c>
      <c r="J84" s="97">
        <f t="shared" si="53"/>
        <v>16779.47106</v>
      </c>
      <c r="K84" s="98">
        <f t="shared" si="54"/>
        <v>2796.578511</v>
      </c>
      <c r="L84" s="99">
        <f t="shared" si="55"/>
        <v>19478.04303</v>
      </c>
      <c r="M84" s="100">
        <f t="shared" si="56"/>
        <v>1623.170252</v>
      </c>
      <c r="O84" s="28">
        <v>2.0</v>
      </c>
      <c r="P84" s="29">
        <v>0.0</v>
      </c>
    </row>
    <row r="85" hidden="1">
      <c r="A85" s="34"/>
      <c r="B85" s="35"/>
      <c r="C85" s="36"/>
      <c r="D85" s="37"/>
      <c r="E85" s="38"/>
      <c r="F85" s="39"/>
      <c r="G85" s="42"/>
      <c r="H85" s="110"/>
      <c r="I85" s="42"/>
      <c r="J85" s="41"/>
      <c r="K85" s="43"/>
      <c r="L85" s="111"/>
      <c r="M85" s="44"/>
      <c r="O85" s="112"/>
      <c r="P85" s="113"/>
      <c r="Q85" s="92">
        <f>SUM(O86:O88,P86:P88)</f>
        <v>7</v>
      </c>
    </row>
    <row r="86" hidden="1">
      <c r="A86" s="30" t="s">
        <v>190</v>
      </c>
      <c r="B86" s="17" t="s">
        <v>191</v>
      </c>
      <c r="C86" s="17" t="s">
        <v>85</v>
      </c>
      <c r="D86" s="93">
        <v>29.86</v>
      </c>
      <c r="E86" s="19">
        <v>0.21</v>
      </c>
      <c r="F86" s="94">
        <f t="shared" ref="F86:F88" si="57">D86*197</f>
        <v>5882.42</v>
      </c>
      <c r="G86" s="46">
        <f t="shared" ref="G86:G88" si="58">F86*1.15</f>
        <v>6764.783</v>
      </c>
      <c r="H86" s="95">
        <f t="shared" ref="H86:H88" si="59">I86*3</f>
        <v>7433.820039</v>
      </c>
      <c r="I86" s="96">
        <f t="shared" ref="I86:I88" si="60">(G86*$I$6)*0.33</f>
        <v>2477.940013</v>
      </c>
      <c r="J86" s="97">
        <f t="shared" ref="J86:J88" si="61">K86*6</f>
        <v>8388.330922</v>
      </c>
      <c r="K86" s="98">
        <f t="shared" ref="K86:K88" si="62">(G86*$K$6)*0.1666666667</f>
        <v>1398.055154</v>
      </c>
      <c r="L86" s="99">
        <f t="shared" ref="L86:L88" si="63">M86*12</f>
        <v>9737.391005</v>
      </c>
      <c r="M86" s="100">
        <f t="shared" ref="M86:M88" si="64">(G86*$M$6)*0.0833</f>
        <v>811.4492504</v>
      </c>
      <c r="O86" s="28">
        <v>1.0</v>
      </c>
      <c r="P86" s="29">
        <v>0.0</v>
      </c>
    </row>
    <row r="87" hidden="1">
      <c r="A87" s="30" t="s">
        <v>190</v>
      </c>
      <c r="B87" s="17" t="s">
        <v>192</v>
      </c>
      <c r="C87" s="17" t="s">
        <v>193</v>
      </c>
      <c r="D87" s="127">
        <v>20.1</v>
      </c>
      <c r="E87" s="19">
        <v>0.21</v>
      </c>
      <c r="F87" s="94">
        <f t="shared" si="57"/>
        <v>3959.7</v>
      </c>
      <c r="G87" s="46">
        <f t="shared" si="58"/>
        <v>4553.655</v>
      </c>
      <c r="H87" s="95">
        <f t="shared" si="59"/>
        <v>5004.01148</v>
      </c>
      <c r="I87" s="96">
        <f t="shared" si="60"/>
        <v>1668.003827</v>
      </c>
      <c r="J87" s="97">
        <f t="shared" si="61"/>
        <v>5646.532201</v>
      </c>
      <c r="K87" s="98">
        <f t="shared" si="62"/>
        <v>941.0887002</v>
      </c>
      <c r="L87" s="99">
        <f t="shared" si="63"/>
        <v>6554.640295</v>
      </c>
      <c r="M87" s="100">
        <f t="shared" si="64"/>
        <v>546.2200246</v>
      </c>
      <c r="O87" s="28">
        <v>1.0</v>
      </c>
      <c r="P87" s="29">
        <v>0.0</v>
      </c>
    </row>
    <row r="88" hidden="1">
      <c r="A88" s="30" t="s">
        <v>190</v>
      </c>
      <c r="B88" s="17" t="s">
        <v>194</v>
      </c>
      <c r="C88" s="17" t="s">
        <v>85</v>
      </c>
      <c r="D88" s="93">
        <v>19.42</v>
      </c>
      <c r="E88" s="19">
        <v>0.21</v>
      </c>
      <c r="F88" s="94">
        <f t="shared" si="57"/>
        <v>3825.74</v>
      </c>
      <c r="G88" s="46">
        <f t="shared" si="58"/>
        <v>4399.601</v>
      </c>
      <c r="H88" s="95">
        <f t="shared" si="59"/>
        <v>4834.721539</v>
      </c>
      <c r="I88" s="96">
        <f t="shared" si="60"/>
        <v>1611.573846</v>
      </c>
      <c r="J88" s="97">
        <f t="shared" si="61"/>
        <v>5455.505241</v>
      </c>
      <c r="K88" s="98">
        <f t="shared" si="62"/>
        <v>909.2508735</v>
      </c>
      <c r="L88" s="99">
        <f t="shared" si="63"/>
        <v>6332.89127</v>
      </c>
      <c r="M88" s="100">
        <f t="shared" si="64"/>
        <v>527.7409392</v>
      </c>
      <c r="O88" s="28">
        <v>5.0</v>
      </c>
      <c r="P88" s="29">
        <v>0.0</v>
      </c>
    </row>
    <row r="89" hidden="1">
      <c r="A89" s="34"/>
      <c r="B89" s="35"/>
      <c r="C89" s="36"/>
      <c r="D89" s="37"/>
      <c r="E89" s="38"/>
      <c r="F89" s="39"/>
      <c r="G89" s="42"/>
      <c r="H89" s="110"/>
      <c r="I89" s="42"/>
      <c r="J89" s="41"/>
      <c r="K89" s="43"/>
      <c r="L89" s="111"/>
      <c r="M89" s="44"/>
      <c r="O89" s="112"/>
      <c r="P89" s="113"/>
      <c r="Q89" s="92">
        <f>SUM(O90,P90)</f>
        <v>1</v>
      </c>
    </row>
    <row r="90" hidden="1">
      <c r="A90" s="30" t="s">
        <v>195</v>
      </c>
      <c r="B90" s="17" t="s">
        <v>196</v>
      </c>
      <c r="C90" s="17" t="s">
        <v>85</v>
      </c>
      <c r="D90" s="93">
        <v>18.7</v>
      </c>
      <c r="E90" s="19">
        <v>0.21</v>
      </c>
      <c r="F90" s="94">
        <f>D90*197</f>
        <v>3683.9</v>
      </c>
      <c r="G90" s="46">
        <f>F90*1.15</f>
        <v>4236.485</v>
      </c>
      <c r="H90" s="95">
        <f>I90*3</f>
        <v>4655.473367</v>
      </c>
      <c r="I90" s="96">
        <f>(G90*$I$6)*0.33</f>
        <v>1551.824456</v>
      </c>
      <c r="J90" s="97">
        <f>K90*6</f>
        <v>5253.241401</v>
      </c>
      <c r="K90" s="98">
        <f>(G90*$K$6)*0.1666666667</f>
        <v>875.5402335</v>
      </c>
      <c r="L90" s="99">
        <f>M90*12</f>
        <v>6098.098185</v>
      </c>
      <c r="M90" s="100">
        <f>(G90*$M$6)*0.0833</f>
        <v>508.1748487</v>
      </c>
      <c r="O90" s="28">
        <v>1.0</v>
      </c>
      <c r="P90" s="29">
        <v>0.0</v>
      </c>
    </row>
    <row r="91" hidden="1">
      <c r="A91" s="128"/>
      <c r="B91" s="129"/>
      <c r="C91" s="130"/>
      <c r="D91" s="131"/>
      <c r="E91" s="132"/>
      <c r="F91" s="133"/>
      <c r="G91" s="134"/>
      <c r="H91" s="132"/>
      <c r="I91" s="132"/>
      <c r="J91" s="132"/>
      <c r="K91" s="132"/>
      <c r="L91" s="132"/>
      <c r="M91" s="134"/>
      <c r="O91" s="112"/>
      <c r="P91" s="113"/>
      <c r="Q91" s="92">
        <f>SUM(O92:O94,P92:P94)</f>
        <v>4</v>
      </c>
    </row>
    <row r="92" hidden="1">
      <c r="A92" s="30" t="s">
        <v>36</v>
      </c>
      <c r="B92" s="17" t="s">
        <v>197</v>
      </c>
      <c r="C92" s="17" t="s">
        <v>87</v>
      </c>
      <c r="D92" s="93">
        <v>57.05</v>
      </c>
      <c r="E92" s="19">
        <v>0.21</v>
      </c>
      <c r="F92" s="94">
        <f t="shared" ref="F92:F94" si="65">D92*197</f>
        <v>11238.85</v>
      </c>
      <c r="G92" s="46">
        <f t="shared" ref="G92:G94" si="66">F92*1.15</f>
        <v>12924.6775</v>
      </c>
      <c r="H92" s="95">
        <f t="shared" ref="H92:H94" si="67">I92*3</f>
        <v>14202.9281</v>
      </c>
      <c r="I92" s="96">
        <f t="shared" ref="I92:I94" si="68">(G92*$I$6)*0.33</f>
        <v>4734.309368</v>
      </c>
      <c r="J92" s="97">
        <f t="shared" ref="J92:J94" si="69">K92*6</f>
        <v>16026.6001</v>
      </c>
      <c r="K92" s="98">
        <f t="shared" ref="K92:K94" si="70">(G92*$K$6)*0.1666666667</f>
        <v>2671.100017</v>
      </c>
      <c r="L92" s="99">
        <f t="shared" ref="L92:L94" si="71">M92*12</f>
        <v>18604.09099</v>
      </c>
      <c r="M92" s="100">
        <f t="shared" ref="M92:M94" si="72">(G92*$M$6)*0.0833</f>
        <v>1550.340915</v>
      </c>
      <c r="O92" s="28">
        <v>3.0</v>
      </c>
      <c r="P92" s="29">
        <v>0.0</v>
      </c>
    </row>
    <row r="93" hidden="1">
      <c r="A93" s="30" t="s">
        <v>36</v>
      </c>
      <c r="B93" s="17" t="s">
        <v>198</v>
      </c>
      <c r="C93" s="17" t="s">
        <v>114</v>
      </c>
      <c r="D93" s="93">
        <v>58.0</v>
      </c>
      <c r="E93" s="19">
        <v>0.21</v>
      </c>
      <c r="F93" s="94">
        <f t="shared" si="65"/>
        <v>11426</v>
      </c>
      <c r="G93" s="46">
        <f t="shared" si="66"/>
        <v>13139.9</v>
      </c>
      <c r="H93" s="95">
        <f t="shared" si="67"/>
        <v>14439.43611</v>
      </c>
      <c r="I93" s="96">
        <f t="shared" si="68"/>
        <v>4813.14537</v>
      </c>
      <c r="J93" s="97">
        <f t="shared" si="69"/>
        <v>16293.476</v>
      </c>
      <c r="K93" s="98">
        <f t="shared" si="70"/>
        <v>2715.579334</v>
      </c>
      <c r="L93" s="99">
        <f t="shared" si="71"/>
        <v>18913.88742</v>
      </c>
      <c r="M93" s="100">
        <f t="shared" si="72"/>
        <v>1576.157285</v>
      </c>
      <c r="O93" s="28">
        <v>0.0</v>
      </c>
      <c r="P93" s="29">
        <v>0.0</v>
      </c>
    </row>
    <row r="94" hidden="1">
      <c r="A94" s="30" t="s">
        <v>36</v>
      </c>
      <c r="B94" s="17" t="s">
        <v>199</v>
      </c>
      <c r="C94" s="17" t="s">
        <v>90</v>
      </c>
      <c r="D94" s="93">
        <v>0.0</v>
      </c>
      <c r="E94" s="19">
        <v>0.21</v>
      </c>
      <c r="F94" s="94">
        <f t="shared" si="65"/>
        <v>0</v>
      </c>
      <c r="G94" s="46">
        <f t="shared" si="66"/>
        <v>0</v>
      </c>
      <c r="H94" s="95">
        <f t="shared" si="67"/>
        <v>0</v>
      </c>
      <c r="I94" s="96">
        <f t="shared" si="68"/>
        <v>0</v>
      </c>
      <c r="J94" s="97">
        <f t="shared" si="69"/>
        <v>0</v>
      </c>
      <c r="K94" s="98">
        <f t="shared" si="70"/>
        <v>0</v>
      </c>
      <c r="L94" s="99">
        <f t="shared" si="71"/>
        <v>0</v>
      </c>
      <c r="M94" s="100">
        <f t="shared" si="72"/>
        <v>0</v>
      </c>
      <c r="O94" s="28">
        <v>1.0</v>
      </c>
      <c r="P94" s="29">
        <v>0.0</v>
      </c>
    </row>
    <row r="95" hidden="1">
      <c r="A95" s="128"/>
      <c r="B95" s="129"/>
      <c r="C95" s="130"/>
      <c r="D95" s="131"/>
      <c r="E95" s="132"/>
      <c r="F95" s="132"/>
      <c r="G95" s="134"/>
      <c r="H95" s="132"/>
      <c r="I95" s="132"/>
      <c r="J95" s="132"/>
      <c r="K95" s="132"/>
      <c r="L95" s="132"/>
      <c r="M95" s="134"/>
      <c r="O95" s="112"/>
      <c r="P95" s="113"/>
      <c r="Q95" s="92">
        <f>SUM(O96:O106,P96:P106)</f>
        <v>45</v>
      </c>
    </row>
    <row r="96" hidden="1">
      <c r="A96" s="30" t="s">
        <v>200</v>
      </c>
      <c r="B96" s="17" t="s">
        <v>201</v>
      </c>
      <c r="C96" s="17" t="s">
        <v>103</v>
      </c>
      <c r="D96" s="93">
        <v>0.0</v>
      </c>
      <c r="E96" s="19">
        <v>0.21</v>
      </c>
      <c r="F96" s="94">
        <v>4700.0</v>
      </c>
      <c r="G96" s="46">
        <f t="shared" ref="G96:G106" si="73">F96*1.15</f>
        <v>5405</v>
      </c>
      <c r="H96" s="95">
        <f t="shared" ref="H96:H106" si="74">I96*3</f>
        <v>5939.5545</v>
      </c>
      <c r="I96" s="96">
        <f t="shared" ref="I96:I106" si="75">(G96*$I$6)*0.33</f>
        <v>1979.8515</v>
      </c>
      <c r="J96" s="97">
        <f t="shared" ref="J96:J106" si="76">K96*6</f>
        <v>6702.200001</v>
      </c>
      <c r="K96" s="98">
        <f t="shared" ref="K96:K106" si="77">(G96*$K$6)*0.1666666667</f>
        <v>1117.033334</v>
      </c>
      <c r="L96" s="99">
        <f t="shared" ref="L96:L106" si="78">M96*12</f>
        <v>7780.08672</v>
      </c>
      <c r="M96" s="100">
        <f t="shared" ref="M96:M106" si="79">(G96*$M$6)*0.0833</f>
        <v>648.34056</v>
      </c>
      <c r="O96" s="28">
        <v>3.0</v>
      </c>
      <c r="P96" s="29">
        <v>3.0</v>
      </c>
    </row>
    <row r="97" hidden="1">
      <c r="A97" s="30" t="s">
        <v>200</v>
      </c>
      <c r="B97" s="17" t="s">
        <v>202</v>
      </c>
      <c r="C97" s="17" t="s">
        <v>114</v>
      </c>
      <c r="D97" s="93">
        <v>0.0</v>
      </c>
      <c r="E97" s="19">
        <v>0.21</v>
      </c>
      <c r="F97" s="94">
        <v>4500.0</v>
      </c>
      <c r="G97" s="46">
        <f t="shared" si="73"/>
        <v>5175</v>
      </c>
      <c r="H97" s="95">
        <f t="shared" si="74"/>
        <v>5686.8075</v>
      </c>
      <c r="I97" s="96">
        <f t="shared" si="75"/>
        <v>1895.6025</v>
      </c>
      <c r="J97" s="97">
        <f t="shared" si="76"/>
        <v>6417.000001</v>
      </c>
      <c r="K97" s="98">
        <f t="shared" si="77"/>
        <v>1069.5</v>
      </c>
      <c r="L97" s="99">
        <f t="shared" si="78"/>
        <v>7449.0192</v>
      </c>
      <c r="M97" s="100">
        <f t="shared" si="79"/>
        <v>620.7516</v>
      </c>
      <c r="O97" s="28">
        <v>1.0</v>
      </c>
      <c r="P97" s="29">
        <v>3.0</v>
      </c>
    </row>
    <row r="98" hidden="1">
      <c r="A98" s="30" t="s">
        <v>200</v>
      </c>
      <c r="B98" s="17" t="s">
        <v>203</v>
      </c>
      <c r="C98" s="17" t="s">
        <v>120</v>
      </c>
      <c r="D98" s="93">
        <v>0.0</v>
      </c>
      <c r="E98" s="19">
        <v>0.21</v>
      </c>
      <c r="F98" s="94">
        <v>4700.0</v>
      </c>
      <c r="G98" s="46">
        <f t="shared" si="73"/>
        <v>5405</v>
      </c>
      <c r="H98" s="95">
        <f t="shared" si="74"/>
        <v>5939.5545</v>
      </c>
      <c r="I98" s="96">
        <f t="shared" si="75"/>
        <v>1979.8515</v>
      </c>
      <c r="J98" s="97">
        <f t="shared" si="76"/>
        <v>6702.200001</v>
      </c>
      <c r="K98" s="98">
        <f t="shared" si="77"/>
        <v>1117.033334</v>
      </c>
      <c r="L98" s="99">
        <f t="shared" si="78"/>
        <v>7780.08672</v>
      </c>
      <c r="M98" s="100">
        <f t="shared" si="79"/>
        <v>648.34056</v>
      </c>
      <c r="O98" s="28">
        <v>5.0</v>
      </c>
      <c r="P98" s="29">
        <v>5.0</v>
      </c>
    </row>
    <row r="99" hidden="1">
      <c r="A99" s="30" t="s">
        <v>200</v>
      </c>
      <c r="B99" s="17" t="s">
        <v>204</v>
      </c>
      <c r="C99" s="17" t="s">
        <v>114</v>
      </c>
      <c r="D99" s="93">
        <v>0.0</v>
      </c>
      <c r="E99" s="19">
        <v>0.21</v>
      </c>
      <c r="F99" s="94">
        <v>4500.0</v>
      </c>
      <c r="G99" s="46">
        <f t="shared" si="73"/>
        <v>5175</v>
      </c>
      <c r="H99" s="95">
        <f t="shared" si="74"/>
        <v>5686.8075</v>
      </c>
      <c r="I99" s="96">
        <f t="shared" si="75"/>
        <v>1895.6025</v>
      </c>
      <c r="J99" s="97">
        <f t="shared" si="76"/>
        <v>6417.000001</v>
      </c>
      <c r="K99" s="98">
        <f t="shared" si="77"/>
        <v>1069.5</v>
      </c>
      <c r="L99" s="99">
        <f t="shared" si="78"/>
        <v>7449.0192</v>
      </c>
      <c r="M99" s="100">
        <f t="shared" si="79"/>
        <v>620.7516</v>
      </c>
      <c r="O99" s="28">
        <v>3.0</v>
      </c>
      <c r="P99" s="29">
        <v>3.0</v>
      </c>
    </row>
    <row r="100" hidden="1">
      <c r="A100" s="30" t="s">
        <v>200</v>
      </c>
      <c r="B100" s="17" t="s">
        <v>205</v>
      </c>
      <c r="C100" s="17" t="s">
        <v>120</v>
      </c>
      <c r="D100" s="93">
        <v>0.0</v>
      </c>
      <c r="E100" s="19">
        <v>0.21</v>
      </c>
      <c r="F100" s="94">
        <v>4700.0</v>
      </c>
      <c r="G100" s="46">
        <f t="shared" si="73"/>
        <v>5405</v>
      </c>
      <c r="H100" s="95">
        <f t="shared" si="74"/>
        <v>5939.5545</v>
      </c>
      <c r="I100" s="96">
        <f t="shared" si="75"/>
        <v>1979.8515</v>
      </c>
      <c r="J100" s="97">
        <f t="shared" si="76"/>
        <v>6702.200001</v>
      </c>
      <c r="K100" s="98">
        <f t="shared" si="77"/>
        <v>1117.033334</v>
      </c>
      <c r="L100" s="99">
        <f t="shared" si="78"/>
        <v>7780.08672</v>
      </c>
      <c r="M100" s="100">
        <f t="shared" si="79"/>
        <v>648.34056</v>
      </c>
      <c r="O100" s="28">
        <v>0.0</v>
      </c>
      <c r="P100" s="29">
        <v>0.0</v>
      </c>
    </row>
    <row r="101" hidden="1">
      <c r="A101" s="30" t="s">
        <v>200</v>
      </c>
      <c r="B101" s="17" t="s">
        <v>206</v>
      </c>
      <c r="C101" s="17" t="s">
        <v>114</v>
      </c>
      <c r="D101" s="93">
        <v>0.0</v>
      </c>
      <c r="E101" s="19">
        <v>0.21</v>
      </c>
      <c r="F101" s="94">
        <v>4500.0</v>
      </c>
      <c r="G101" s="46">
        <f t="shared" si="73"/>
        <v>5175</v>
      </c>
      <c r="H101" s="95">
        <f t="shared" si="74"/>
        <v>5686.8075</v>
      </c>
      <c r="I101" s="96">
        <f t="shared" si="75"/>
        <v>1895.6025</v>
      </c>
      <c r="J101" s="97">
        <f t="shared" si="76"/>
        <v>6417.000001</v>
      </c>
      <c r="K101" s="98">
        <f t="shared" si="77"/>
        <v>1069.5</v>
      </c>
      <c r="L101" s="99">
        <f t="shared" si="78"/>
        <v>7449.0192</v>
      </c>
      <c r="M101" s="100">
        <f t="shared" si="79"/>
        <v>620.7516</v>
      </c>
      <c r="O101" s="28">
        <v>1.0</v>
      </c>
      <c r="P101" s="29">
        <v>2.0</v>
      </c>
    </row>
    <row r="102" hidden="1">
      <c r="A102" s="30" t="s">
        <v>200</v>
      </c>
      <c r="B102" s="17" t="s">
        <v>207</v>
      </c>
      <c r="C102" s="17" t="s">
        <v>120</v>
      </c>
      <c r="D102" s="93">
        <v>0.0</v>
      </c>
      <c r="E102" s="19">
        <v>0.21</v>
      </c>
      <c r="F102" s="94">
        <v>4700.0</v>
      </c>
      <c r="G102" s="46">
        <f t="shared" si="73"/>
        <v>5405</v>
      </c>
      <c r="H102" s="95">
        <f t="shared" si="74"/>
        <v>5939.5545</v>
      </c>
      <c r="I102" s="96">
        <f t="shared" si="75"/>
        <v>1979.8515</v>
      </c>
      <c r="J102" s="97">
        <f t="shared" si="76"/>
        <v>6702.200001</v>
      </c>
      <c r="K102" s="98">
        <f t="shared" si="77"/>
        <v>1117.033334</v>
      </c>
      <c r="L102" s="99">
        <f t="shared" si="78"/>
        <v>7780.08672</v>
      </c>
      <c r="M102" s="100">
        <f t="shared" si="79"/>
        <v>648.34056</v>
      </c>
      <c r="O102" s="28">
        <v>2.0</v>
      </c>
      <c r="P102" s="29">
        <v>2.0</v>
      </c>
    </row>
    <row r="103" hidden="1">
      <c r="A103" s="30" t="s">
        <v>200</v>
      </c>
      <c r="B103" s="17" t="s">
        <v>208</v>
      </c>
      <c r="C103" s="17" t="s">
        <v>114</v>
      </c>
      <c r="D103" s="93">
        <v>0.0</v>
      </c>
      <c r="E103" s="19">
        <v>0.21</v>
      </c>
      <c r="F103" s="94">
        <v>4500.0</v>
      </c>
      <c r="G103" s="46">
        <f t="shared" si="73"/>
        <v>5175</v>
      </c>
      <c r="H103" s="95">
        <f t="shared" si="74"/>
        <v>5686.8075</v>
      </c>
      <c r="I103" s="96">
        <f t="shared" si="75"/>
        <v>1895.6025</v>
      </c>
      <c r="J103" s="97">
        <f t="shared" si="76"/>
        <v>6417.000001</v>
      </c>
      <c r="K103" s="98">
        <f t="shared" si="77"/>
        <v>1069.5</v>
      </c>
      <c r="L103" s="99">
        <f t="shared" si="78"/>
        <v>7449.0192</v>
      </c>
      <c r="M103" s="100">
        <f t="shared" si="79"/>
        <v>620.7516</v>
      </c>
      <c r="O103" s="28">
        <v>3.0</v>
      </c>
      <c r="P103" s="29">
        <v>3.0</v>
      </c>
    </row>
    <row r="104" hidden="1">
      <c r="A104" s="30" t="s">
        <v>200</v>
      </c>
      <c r="B104" s="17" t="s">
        <v>209</v>
      </c>
      <c r="C104" s="17" t="s">
        <v>120</v>
      </c>
      <c r="D104" s="93">
        <v>0.0</v>
      </c>
      <c r="E104" s="19">
        <v>0.21</v>
      </c>
      <c r="F104" s="94">
        <v>4700.0</v>
      </c>
      <c r="G104" s="46">
        <f t="shared" si="73"/>
        <v>5405</v>
      </c>
      <c r="H104" s="95">
        <f t="shared" si="74"/>
        <v>5939.5545</v>
      </c>
      <c r="I104" s="96">
        <f t="shared" si="75"/>
        <v>1979.8515</v>
      </c>
      <c r="J104" s="97">
        <f t="shared" si="76"/>
        <v>6702.200001</v>
      </c>
      <c r="K104" s="98">
        <f t="shared" si="77"/>
        <v>1117.033334</v>
      </c>
      <c r="L104" s="99">
        <f t="shared" si="78"/>
        <v>7780.08672</v>
      </c>
      <c r="M104" s="100">
        <f t="shared" si="79"/>
        <v>648.34056</v>
      </c>
      <c r="O104" s="28">
        <v>2.0</v>
      </c>
      <c r="P104" s="29">
        <v>2.0</v>
      </c>
    </row>
    <row r="105" hidden="1">
      <c r="A105" s="30" t="s">
        <v>200</v>
      </c>
      <c r="B105" s="17" t="s">
        <v>210</v>
      </c>
      <c r="C105" s="17" t="s">
        <v>87</v>
      </c>
      <c r="D105" s="93">
        <v>0.0</v>
      </c>
      <c r="E105" s="19">
        <v>0.21</v>
      </c>
      <c r="F105" s="94">
        <v>4350.0</v>
      </c>
      <c r="G105" s="46">
        <f t="shared" si="73"/>
        <v>5002.5</v>
      </c>
      <c r="H105" s="95">
        <f t="shared" si="74"/>
        <v>5497.24725</v>
      </c>
      <c r="I105" s="96">
        <f t="shared" si="75"/>
        <v>1832.41575</v>
      </c>
      <c r="J105" s="97">
        <f t="shared" si="76"/>
        <v>6203.100001</v>
      </c>
      <c r="K105" s="98">
        <f t="shared" si="77"/>
        <v>1033.85</v>
      </c>
      <c r="L105" s="99">
        <f t="shared" si="78"/>
        <v>7200.71856</v>
      </c>
      <c r="M105" s="100">
        <f t="shared" si="79"/>
        <v>600.05988</v>
      </c>
      <c r="O105" s="28">
        <v>0.0</v>
      </c>
      <c r="P105" s="29">
        <v>1.0</v>
      </c>
    </row>
    <row r="106" hidden="1">
      <c r="A106" s="30" t="s">
        <v>200</v>
      </c>
      <c r="B106" s="17" t="s">
        <v>211</v>
      </c>
      <c r="C106" s="17" t="s">
        <v>87</v>
      </c>
      <c r="D106" s="93">
        <v>0.0</v>
      </c>
      <c r="E106" s="19">
        <v>0.21</v>
      </c>
      <c r="F106" s="94">
        <v>4350.0</v>
      </c>
      <c r="G106" s="46">
        <f t="shared" si="73"/>
        <v>5002.5</v>
      </c>
      <c r="H106" s="95">
        <f t="shared" si="74"/>
        <v>5497.24725</v>
      </c>
      <c r="I106" s="96">
        <f t="shared" si="75"/>
        <v>1832.41575</v>
      </c>
      <c r="J106" s="97">
        <f t="shared" si="76"/>
        <v>6203.100001</v>
      </c>
      <c r="K106" s="98">
        <f t="shared" si="77"/>
        <v>1033.85</v>
      </c>
      <c r="L106" s="99">
        <f t="shared" si="78"/>
        <v>7200.71856</v>
      </c>
      <c r="M106" s="100">
        <f t="shared" si="79"/>
        <v>600.05988</v>
      </c>
      <c r="O106" s="28">
        <v>1.0</v>
      </c>
      <c r="P106" s="29">
        <v>0.0</v>
      </c>
    </row>
    <row r="107" hidden="1">
      <c r="A107" s="128"/>
      <c r="B107" s="129"/>
      <c r="C107" s="130"/>
      <c r="D107" s="131"/>
      <c r="E107" s="132"/>
      <c r="F107" s="132"/>
      <c r="G107" s="134"/>
      <c r="H107" s="132"/>
      <c r="I107" s="132"/>
      <c r="J107" s="132"/>
      <c r="K107" s="132"/>
      <c r="L107" s="132"/>
      <c r="M107" s="134"/>
      <c r="O107" s="112"/>
      <c r="P107" s="113"/>
      <c r="Q107" s="92">
        <f>SUM(O108:O109,P108:P109)</f>
        <v>2</v>
      </c>
    </row>
    <row r="108" hidden="1">
      <c r="A108" s="30" t="s">
        <v>212</v>
      </c>
      <c r="B108" s="17" t="s">
        <v>213</v>
      </c>
      <c r="C108" s="17" t="s">
        <v>87</v>
      </c>
      <c r="D108" s="93">
        <v>0.0</v>
      </c>
      <c r="E108" s="19">
        <v>0.21</v>
      </c>
      <c r="F108" s="94">
        <v>3450.0</v>
      </c>
      <c r="G108" s="46">
        <f t="shared" ref="G108:G109" si="80">F108*1.15</f>
        <v>3967.5</v>
      </c>
      <c r="H108" s="95">
        <f t="shared" ref="H108:H109" si="81">I108*3</f>
        <v>4359.88575</v>
      </c>
      <c r="I108" s="96">
        <f t="shared" ref="I108:I109" si="82">(G108*$I$6)*0.33</f>
        <v>1453.29525</v>
      </c>
      <c r="J108" s="97">
        <f t="shared" ref="J108:J109" si="83">K108*6</f>
        <v>4919.700001</v>
      </c>
      <c r="K108" s="98">
        <f t="shared" ref="K108:K109" si="84">(G108*$K$6)*0.1666666667</f>
        <v>819.9500002</v>
      </c>
      <c r="L108" s="99">
        <f t="shared" ref="L108:L109" si="85">M108*12</f>
        <v>5710.91472</v>
      </c>
      <c r="M108" s="100">
        <f t="shared" ref="M108:M109" si="86">(G108*$M$6)*0.0833</f>
        <v>475.90956</v>
      </c>
      <c r="O108" s="28">
        <v>0.0</v>
      </c>
      <c r="P108" s="29">
        <v>1.0</v>
      </c>
    </row>
    <row r="109" hidden="1">
      <c r="A109" s="30" t="s">
        <v>212</v>
      </c>
      <c r="B109" s="17" t="s">
        <v>214</v>
      </c>
      <c r="C109" s="17" t="s">
        <v>85</v>
      </c>
      <c r="D109" s="93">
        <v>0.0</v>
      </c>
      <c r="E109" s="19">
        <v>0.21</v>
      </c>
      <c r="F109" s="94">
        <v>3150.0</v>
      </c>
      <c r="G109" s="46">
        <f t="shared" si="80"/>
        <v>3622.5</v>
      </c>
      <c r="H109" s="95">
        <f t="shared" si="81"/>
        <v>3980.76525</v>
      </c>
      <c r="I109" s="96">
        <f t="shared" si="82"/>
        <v>1326.92175</v>
      </c>
      <c r="J109" s="97">
        <f t="shared" si="83"/>
        <v>4491.900001</v>
      </c>
      <c r="K109" s="98">
        <f t="shared" si="84"/>
        <v>748.6500001</v>
      </c>
      <c r="L109" s="99">
        <f t="shared" si="85"/>
        <v>5214.31344</v>
      </c>
      <c r="M109" s="100">
        <f t="shared" si="86"/>
        <v>434.52612</v>
      </c>
      <c r="O109" s="28">
        <v>0.0</v>
      </c>
      <c r="P109" s="29">
        <v>1.0</v>
      </c>
    </row>
    <row r="110" hidden="1">
      <c r="A110" s="128"/>
      <c r="B110" s="129"/>
      <c r="C110" s="130"/>
      <c r="D110" s="131"/>
      <c r="E110" s="132"/>
      <c r="F110" s="133"/>
      <c r="G110" s="134"/>
      <c r="H110" s="132"/>
      <c r="I110" s="132"/>
      <c r="J110" s="132"/>
      <c r="K110" s="132"/>
      <c r="L110" s="132"/>
      <c r="M110" s="134"/>
      <c r="O110" s="112"/>
      <c r="P110" s="113"/>
      <c r="Q110" s="92">
        <f>SUM(O111,P111)</f>
        <v>0</v>
      </c>
    </row>
    <row r="111" hidden="1">
      <c r="A111" s="30" t="s">
        <v>215</v>
      </c>
      <c r="B111" s="17" t="s">
        <v>216</v>
      </c>
      <c r="C111" s="17"/>
      <c r="D111" s="93">
        <v>16.7</v>
      </c>
      <c r="E111" s="19">
        <v>0.21</v>
      </c>
      <c r="F111" s="94">
        <f>D111*197</f>
        <v>3289.9</v>
      </c>
      <c r="G111" s="46">
        <f>F111*1.15</f>
        <v>3783.385</v>
      </c>
      <c r="H111" s="95">
        <f>I111*3</f>
        <v>4157.561777</v>
      </c>
      <c r="I111" s="96">
        <f>(G111*$I$6)*0.33</f>
        <v>1385.853926</v>
      </c>
      <c r="J111" s="97">
        <f>K111*6</f>
        <v>4691.397401</v>
      </c>
      <c r="K111" s="98">
        <f>(G111*$K$6)*0.1666666667</f>
        <v>781.8995668</v>
      </c>
      <c r="L111" s="99">
        <f>M111*12</f>
        <v>5445.89517</v>
      </c>
      <c r="M111" s="100">
        <f>(G111*$M$6)*0.0833</f>
        <v>453.8245975</v>
      </c>
      <c r="O111" s="28">
        <v>0.0</v>
      </c>
      <c r="P111" s="29">
        <v>0.0</v>
      </c>
    </row>
    <row r="112" hidden="1">
      <c r="A112" s="67"/>
      <c r="B112" s="135"/>
      <c r="C112" s="135"/>
      <c r="F112" s="4"/>
      <c r="G112" s="135"/>
      <c r="H112" s="136"/>
      <c r="I112" s="137"/>
      <c r="J112" s="4"/>
      <c r="K112" s="138"/>
      <c r="L112" s="139"/>
      <c r="M112" s="140"/>
      <c r="O112" s="141"/>
      <c r="P112" s="141"/>
    </row>
    <row r="113" hidden="1">
      <c r="A113" s="85"/>
      <c r="B113" s="88" t="s">
        <v>217</v>
      </c>
      <c r="C113" s="142"/>
      <c r="D113" s="87"/>
      <c r="E113" s="87"/>
      <c r="F113" s="88"/>
      <c r="G113" s="142"/>
      <c r="H113" s="143"/>
      <c r="I113" s="144"/>
      <c r="J113" s="88"/>
      <c r="K113" s="145"/>
      <c r="L113" s="146"/>
      <c r="M113" s="147"/>
      <c r="O113" s="148"/>
      <c r="P113" s="148"/>
    </row>
    <row r="114" hidden="1">
      <c r="A114" s="30" t="s">
        <v>218</v>
      </c>
      <c r="B114" s="17" t="s">
        <v>219</v>
      </c>
      <c r="C114" s="17" t="s">
        <v>151</v>
      </c>
      <c r="D114" s="93">
        <v>0.0</v>
      </c>
      <c r="E114" s="19">
        <v>0.21</v>
      </c>
      <c r="F114" s="94">
        <v>1550.0</v>
      </c>
      <c r="G114" s="46">
        <f t="shared" ref="G114:G115" si="87">F114*1.15</f>
        <v>1782.5</v>
      </c>
      <c r="H114" s="95">
        <f t="shared" ref="H114:H115" si="88">I114*3</f>
        <v>1958.78925</v>
      </c>
      <c r="I114" s="96">
        <f t="shared" ref="I114:I115" si="89">(G114*$I$6)*0.33</f>
        <v>652.92975</v>
      </c>
      <c r="J114" s="97">
        <f t="shared" ref="J114:J115" si="90">K114*6</f>
        <v>2210.3</v>
      </c>
      <c r="K114" s="98">
        <f t="shared" ref="K114:K115" si="91">(G114*$K$6)*0.1666666667</f>
        <v>368.3833334</v>
      </c>
      <c r="L114" s="99">
        <f t="shared" ref="L114:L115" si="92">M114*12</f>
        <v>2565.77328</v>
      </c>
      <c r="M114" s="100">
        <f t="shared" ref="M114:M115" si="93">(G114*$M$6)*0.0833</f>
        <v>213.81444</v>
      </c>
      <c r="O114" s="28">
        <v>20.0</v>
      </c>
      <c r="P114" s="29">
        <v>19.0</v>
      </c>
    </row>
    <row r="115" hidden="1">
      <c r="A115" s="30" t="s">
        <v>218</v>
      </c>
      <c r="B115" s="17" t="s">
        <v>220</v>
      </c>
      <c r="C115" s="17" t="s">
        <v>103</v>
      </c>
      <c r="D115" s="93">
        <v>0.0</v>
      </c>
      <c r="E115" s="19">
        <v>0.21</v>
      </c>
      <c r="F115" s="94">
        <v>1750.0</v>
      </c>
      <c r="G115" s="46">
        <f t="shared" si="87"/>
        <v>2012.5</v>
      </c>
      <c r="H115" s="95">
        <f t="shared" si="88"/>
        <v>2211.53625</v>
      </c>
      <c r="I115" s="96">
        <f t="shared" si="89"/>
        <v>737.17875</v>
      </c>
      <c r="J115" s="97">
        <f t="shared" si="90"/>
        <v>2495.5</v>
      </c>
      <c r="K115" s="98">
        <f t="shared" si="91"/>
        <v>415.9166667</v>
      </c>
      <c r="L115" s="99">
        <f t="shared" si="92"/>
        <v>2896.8408</v>
      </c>
      <c r="M115" s="100">
        <f t="shared" si="93"/>
        <v>241.4034</v>
      </c>
      <c r="O115" s="28">
        <v>5.0</v>
      </c>
      <c r="P115" s="29">
        <v>5.0</v>
      </c>
    </row>
    <row r="116" hidden="1">
      <c r="A116" s="128"/>
      <c r="B116" s="129"/>
      <c r="C116" s="130"/>
      <c r="D116" s="131"/>
      <c r="E116" s="132"/>
      <c r="F116" s="132"/>
      <c r="G116" s="134"/>
      <c r="H116" s="132"/>
      <c r="I116" s="132"/>
      <c r="J116" s="132"/>
      <c r="K116" s="132"/>
      <c r="L116" s="132"/>
      <c r="M116" s="134"/>
      <c r="O116" s="112"/>
      <c r="P116" s="113"/>
    </row>
    <row r="117" hidden="1">
      <c r="A117" s="30" t="s">
        <v>200</v>
      </c>
      <c r="B117" s="17" t="s">
        <v>221</v>
      </c>
      <c r="C117" s="17" t="s">
        <v>118</v>
      </c>
      <c r="D117" s="93">
        <v>0.0</v>
      </c>
      <c r="E117" s="19">
        <v>0.21</v>
      </c>
      <c r="F117" s="94">
        <v>2750.0</v>
      </c>
      <c r="G117" s="46">
        <f>F117*1.15</f>
        <v>3162.5</v>
      </c>
      <c r="H117" s="95">
        <f>I117*3</f>
        <v>3475.27125</v>
      </c>
      <c r="I117" s="96">
        <f>(G117*$I$6)*0.33</f>
        <v>1158.42375</v>
      </c>
      <c r="J117" s="97">
        <f>K117*6</f>
        <v>3921.500001</v>
      </c>
      <c r="K117" s="98">
        <f>(G117*$K$6)*0.1666666667</f>
        <v>653.5833335</v>
      </c>
      <c r="L117" s="99">
        <f>M117*12</f>
        <v>4552.1784</v>
      </c>
      <c r="M117" s="100">
        <f>(G117*$M$6)*0.0833</f>
        <v>379.3482</v>
      </c>
      <c r="O117" s="28">
        <v>6.0</v>
      </c>
      <c r="P117" s="29">
        <v>3.0</v>
      </c>
    </row>
    <row r="118" hidden="1">
      <c r="A118" s="128"/>
      <c r="B118" s="129"/>
      <c r="C118" s="130"/>
      <c r="D118" s="131"/>
      <c r="E118" s="132"/>
      <c r="F118" s="132"/>
      <c r="G118" s="134"/>
      <c r="H118" s="132"/>
      <c r="I118" s="132"/>
      <c r="J118" s="132"/>
      <c r="K118" s="132"/>
      <c r="L118" s="132"/>
      <c r="M118" s="134"/>
      <c r="O118" s="112"/>
      <c r="P118" s="113"/>
    </row>
    <row r="119" hidden="1">
      <c r="A119" s="30" t="s">
        <v>222</v>
      </c>
      <c r="B119" s="17" t="s">
        <v>223</v>
      </c>
      <c r="C119" s="17" t="s">
        <v>82</v>
      </c>
      <c r="D119" s="93">
        <v>0.0</v>
      </c>
      <c r="E119" s="19">
        <v>0.21</v>
      </c>
      <c r="F119" s="94">
        <v>3699.0</v>
      </c>
      <c r="G119" s="46">
        <f t="shared" ref="G119:G125" si="94">F119*1.15</f>
        <v>4253.85</v>
      </c>
      <c r="H119" s="95">
        <f t="shared" ref="H119:H125" si="95">I119*3</f>
        <v>4674.555765</v>
      </c>
      <c r="I119" s="96">
        <f t="shared" ref="I119:I125" si="96">(G119*$I$6)*0.33</f>
        <v>1558.185255</v>
      </c>
      <c r="J119" s="97">
        <f t="shared" ref="J119:J125" si="97">K119*6</f>
        <v>5274.774001</v>
      </c>
      <c r="K119" s="98">
        <f t="shared" ref="K119:K125" si="98">(G119*$K$6)*0.1666666667</f>
        <v>879.1290002</v>
      </c>
      <c r="L119" s="99">
        <f t="shared" ref="L119:L125" si="99">M119*12</f>
        <v>6123.093782</v>
      </c>
      <c r="M119" s="100">
        <f t="shared" ref="M119:M125" si="100">(G119*$M$6)*0.0833</f>
        <v>510.2578152</v>
      </c>
      <c r="O119" s="28">
        <v>3.0</v>
      </c>
      <c r="P119" s="29">
        <v>3.0</v>
      </c>
    </row>
    <row r="120" hidden="1">
      <c r="A120" s="30" t="s">
        <v>222</v>
      </c>
      <c r="B120" s="17" t="s">
        <v>224</v>
      </c>
      <c r="C120" s="17" t="s">
        <v>82</v>
      </c>
      <c r="D120" s="93">
        <v>0.0</v>
      </c>
      <c r="E120" s="19">
        <v>0.21</v>
      </c>
      <c r="F120" s="94">
        <v>3699.0</v>
      </c>
      <c r="G120" s="46">
        <f t="shared" si="94"/>
        <v>4253.85</v>
      </c>
      <c r="H120" s="95">
        <f t="shared" si="95"/>
        <v>4674.555765</v>
      </c>
      <c r="I120" s="96">
        <f t="shared" si="96"/>
        <v>1558.185255</v>
      </c>
      <c r="J120" s="97">
        <f t="shared" si="97"/>
        <v>5274.774001</v>
      </c>
      <c r="K120" s="98">
        <f t="shared" si="98"/>
        <v>879.1290002</v>
      </c>
      <c r="L120" s="99">
        <f t="shared" si="99"/>
        <v>6123.093782</v>
      </c>
      <c r="M120" s="100">
        <f t="shared" si="100"/>
        <v>510.2578152</v>
      </c>
      <c r="O120" s="28">
        <v>3.0</v>
      </c>
      <c r="P120" s="29">
        <v>3.0</v>
      </c>
    </row>
    <row r="121" hidden="1">
      <c r="A121" s="30" t="s">
        <v>222</v>
      </c>
      <c r="B121" s="17" t="s">
        <v>225</v>
      </c>
      <c r="C121" s="17" t="s">
        <v>87</v>
      </c>
      <c r="D121" s="93">
        <v>0.0</v>
      </c>
      <c r="E121" s="19">
        <v>0.21</v>
      </c>
      <c r="F121" s="94">
        <v>3699.0</v>
      </c>
      <c r="G121" s="46">
        <f t="shared" si="94"/>
        <v>4253.85</v>
      </c>
      <c r="H121" s="95">
        <f t="shared" si="95"/>
        <v>4674.555765</v>
      </c>
      <c r="I121" s="96">
        <f t="shared" si="96"/>
        <v>1558.185255</v>
      </c>
      <c r="J121" s="97">
        <f t="shared" si="97"/>
        <v>5274.774001</v>
      </c>
      <c r="K121" s="98">
        <f t="shared" si="98"/>
        <v>879.1290002</v>
      </c>
      <c r="L121" s="99">
        <f t="shared" si="99"/>
        <v>6123.093782</v>
      </c>
      <c r="M121" s="100">
        <f t="shared" si="100"/>
        <v>510.2578152</v>
      </c>
      <c r="O121" s="28">
        <v>1.0</v>
      </c>
      <c r="P121" s="29">
        <v>1.0</v>
      </c>
    </row>
    <row r="122" hidden="1">
      <c r="A122" s="30" t="s">
        <v>222</v>
      </c>
      <c r="B122" s="17" t="s">
        <v>226</v>
      </c>
      <c r="C122" s="17" t="s">
        <v>87</v>
      </c>
      <c r="D122" s="93">
        <v>0.0</v>
      </c>
      <c r="E122" s="19">
        <v>0.21</v>
      </c>
      <c r="F122" s="94">
        <v>3699.0</v>
      </c>
      <c r="G122" s="46">
        <f t="shared" si="94"/>
        <v>4253.85</v>
      </c>
      <c r="H122" s="95">
        <f t="shared" si="95"/>
        <v>4674.555765</v>
      </c>
      <c r="I122" s="96">
        <f t="shared" si="96"/>
        <v>1558.185255</v>
      </c>
      <c r="J122" s="97">
        <f t="shared" si="97"/>
        <v>5274.774001</v>
      </c>
      <c r="K122" s="98">
        <f t="shared" si="98"/>
        <v>879.1290002</v>
      </c>
      <c r="L122" s="99">
        <f t="shared" si="99"/>
        <v>6123.093782</v>
      </c>
      <c r="M122" s="100">
        <f t="shared" si="100"/>
        <v>510.2578152</v>
      </c>
      <c r="O122" s="28">
        <v>2.0</v>
      </c>
      <c r="P122" s="29">
        <v>3.0</v>
      </c>
    </row>
    <row r="123" hidden="1">
      <c r="A123" s="30" t="s">
        <v>222</v>
      </c>
      <c r="B123" s="17" t="s">
        <v>227</v>
      </c>
      <c r="C123" s="17" t="s">
        <v>151</v>
      </c>
      <c r="D123" s="93">
        <v>0.0</v>
      </c>
      <c r="E123" s="19">
        <v>0.21</v>
      </c>
      <c r="F123" s="94">
        <v>3699.0</v>
      </c>
      <c r="G123" s="46">
        <f t="shared" si="94"/>
        <v>4253.85</v>
      </c>
      <c r="H123" s="95">
        <f t="shared" si="95"/>
        <v>4674.555765</v>
      </c>
      <c r="I123" s="96">
        <f t="shared" si="96"/>
        <v>1558.185255</v>
      </c>
      <c r="J123" s="97">
        <f t="shared" si="97"/>
        <v>5274.774001</v>
      </c>
      <c r="K123" s="98">
        <f t="shared" si="98"/>
        <v>879.1290002</v>
      </c>
      <c r="L123" s="99">
        <f t="shared" si="99"/>
        <v>6123.093782</v>
      </c>
      <c r="M123" s="100">
        <f t="shared" si="100"/>
        <v>510.2578152</v>
      </c>
      <c r="O123" s="28">
        <v>4.0</v>
      </c>
      <c r="P123" s="29">
        <v>4.0</v>
      </c>
    </row>
    <row r="124" hidden="1">
      <c r="A124" s="30" t="s">
        <v>222</v>
      </c>
      <c r="B124" s="17" t="s">
        <v>228</v>
      </c>
      <c r="C124" s="17" t="s">
        <v>151</v>
      </c>
      <c r="D124" s="93">
        <v>0.0</v>
      </c>
      <c r="E124" s="19">
        <v>0.21</v>
      </c>
      <c r="F124" s="94">
        <v>3699.0</v>
      </c>
      <c r="G124" s="46">
        <f t="shared" si="94"/>
        <v>4253.85</v>
      </c>
      <c r="H124" s="95">
        <f t="shared" si="95"/>
        <v>4674.555765</v>
      </c>
      <c r="I124" s="96">
        <f t="shared" si="96"/>
        <v>1558.185255</v>
      </c>
      <c r="J124" s="97">
        <f t="shared" si="97"/>
        <v>5274.774001</v>
      </c>
      <c r="K124" s="98">
        <f t="shared" si="98"/>
        <v>879.1290002</v>
      </c>
      <c r="L124" s="99">
        <f t="shared" si="99"/>
        <v>6123.093782</v>
      </c>
      <c r="M124" s="100">
        <f t="shared" si="100"/>
        <v>510.2578152</v>
      </c>
      <c r="O124" s="28">
        <v>2.0</v>
      </c>
      <c r="P124" s="29">
        <v>3.0</v>
      </c>
    </row>
    <row r="125" hidden="1">
      <c r="A125" s="30" t="s">
        <v>222</v>
      </c>
      <c r="B125" s="17" t="s">
        <v>229</v>
      </c>
      <c r="C125" s="17" t="s">
        <v>151</v>
      </c>
      <c r="D125" s="93">
        <v>0.0</v>
      </c>
      <c r="E125" s="19">
        <v>0.21</v>
      </c>
      <c r="F125" s="94">
        <v>3699.0</v>
      </c>
      <c r="G125" s="46">
        <f t="shared" si="94"/>
        <v>4253.85</v>
      </c>
      <c r="H125" s="95">
        <f t="shared" si="95"/>
        <v>4674.555765</v>
      </c>
      <c r="I125" s="96">
        <f t="shared" si="96"/>
        <v>1558.185255</v>
      </c>
      <c r="J125" s="97">
        <f t="shared" si="97"/>
        <v>5274.774001</v>
      </c>
      <c r="K125" s="98">
        <f t="shared" si="98"/>
        <v>879.1290002</v>
      </c>
      <c r="L125" s="99">
        <f t="shared" si="99"/>
        <v>6123.093782</v>
      </c>
      <c r="M125" s="100">
        <f t="shared" si="100"/>
        <v>510.2578152</v>
      </c>
      <c r="O125" s="28">
        <v>0.0</v>
      </c>
      <c r="P125" s="29">
        <v>0.0</v>
      </c>
    </row>
    <row r="126" hidden="1">
      <c r="A126" s="67"/>
      <c r="B126" s="135"/>
      <c r="C126" s="135"/>
      <c r="F126" s="4"/>
      <c r="G126" s="135"/>
      <c r="H126" s="136"/>
      <c r="I126" s="137"/>
      <c r="J126" s="4"/>
      <c r="K126" s="138"/>
      <c r="L126" s="139"/>
      <c r="M126" s="140"/>
      <c r="O126" s="141"/>
      <c r="P126" s="141"/>
    </row>
    <row r="127" hidden="1">
      <c r="A127" s="85"/>
      <c r="B127" s="88" t="s">
        <v>230</v>
      </c>
      <c r="C127" s="142"/>
      <c r="D127" s="87"/>
      <c r="E127" s="87"/>
      <c r="F127" s="88"/>
      <c r="G127" s="142"/>
      <c r="H127" s="143"/>
      <c r="I127" s="144"/>
      <c r="J127" s="88"/>
      <c r="K127" s="145"/>
      <c r="L127" s="146"/>
      <c r="M127" s="147"/>
      <c r="O127" s="148"/>
      <c r="P127" s="148"/>
    </row>
    <row r="128" hidden="1">
      <c r="A128" s="30" t="s">
        <v>200</v>
      </c>
      <c r="B128" s="17" t="s">
        <v>231</v>
      </c>
      <c r="C128" s="17"/>
      <c r="D128" s="93">
        <v>0.0</v>
      </c>
      <c r="E128" s="19">
        <v>0.21</v>
      </c>
      <c r="F128" s="94">
        <v>5750.0</v>
      </c>
      <c r="G128" s="46">
        <f>F128*1.15</f>
        <v>6612.5</v>
      </c>
      <c r="H128" s="95">
        <f>I128*3</f>
        <v>7266.47625</v>
      </c>
      <c r="I128" s="96">
        <f>(G128*$I$6)*0.33</f>
        <v>2422.15875</v>
      </c>
      <c r="J128" s="97">
        <f>K128*6</f>
        <v>8199.500002</v>
      </c>
      <c r="K128" s="98">
        <f>(G128*$K$6)*0.1666666667</f>
        <v>1366.583334</v>
      </c>
      <c r="L128" s="99">
        <f>M128*12</f>
        <v>9518.1912</v>
      </c>
      <c r="M128" s="100">
        <f>(G128*$M$6)*0.0833</f>
        <v>793.1826</v>
      </c>
      <c r="O128" s="28">
        <v>1.0</v>
      </c>
      <c r="P128" s="29">
        <v>2.0</v>
      </c>
    </row>
    <row r="129" hidden="1">
      <c r="A129" s="128"/>
      <c r="B129" s="129"/>
      <c r="C129" s="130"/>
      <c r="D129" s="131"/>
      <c r="E129" s="132"/>
      <c r="F129" s="132"/>
      <c r="G129" s="134"/>
      <c r="H129" s="132"/>
      <c r="I129" s="132"/>
      <c r="J129" s="132"/>
      <c r="K129" s="132"/>
      <c r="L129" s="132"/>
      <c r="M129" s="134"/>
      <c r="O129" s="28"/>
      <c r="P129" s="29"/>
    </row>
    <row r="130" hidden="1">
      <c r="A130" s="30" t="s">
        <v>95</v>
      </c>
      <c r="B130" s="17" t="s">
        <v>232</v>
      </c>
      <c r="C130" s="17"/>
      <c r="D130" s="93">
        <v>0.0</v>
      </c>
      <c r="E130" s="19">
        <v>0.21</v>
      </c>
      <c r="F130" s="94">
        <v>6500.0</v>
      </c>
      <c r="G130" s="46">
        <f>F130*1.15</f>
        <v>7475</v>
      </c>
      <c r="H130" s="95">
        <f>I130*3</f>
        <v>8214.2775</v>
      </c>
      <c r="I130" s="96">
        <f>(G130*$I$6)*0.33</f>
        <v>2738.0925</v>
      </c>
      <c r="J130" s="97">
        <f>K130*6</f>
        <v>9269.000002</v>
      </c>
      <c r="K130" s="98">
        <f>(G130*$K$6)*0.1666666667</f>
        <v>1544.833334</v>
      </c>
      <c r="L130" s="99">
        <f>M130*12</f>
        <v>10759.6944</v>
      </c>
      <c r="M130" s="100">
        <f>(G130*$M$6)*0.0833</f>
        <v>896.6412</v>
      </c>
      <c r="O130" s="28">
        <v>1.0</v>
      </c>
      <c r="P130" s="29">
        <v>1.0</v>
      </c>
    </row>
    <row r="131" hidden="1">
      <c r="A131" s="149"/>
      <c r="B131" s="150"/>
      <c r="C131" s="151"/>
      <c r="D131" s="152"/>
      <c r="E131" s="153"/>
      <c r="F131" s="153"/>
      <c r="G131" s="153"/>
      <c r="H131" s="153"/>
      <c r="I131" s="153"/>
      <c r="J131" s="153"/>
      <c r="K131" s="153"/>
      <c r="L131" s="153"/>
      <c r="M131" s="154"/>
      <c r="N131" s="155"/>
      <c r="O131" s="148"/>
      <c r="P131" s="148"/>
    </row>
    <row r="132" hidden="1">
      <c r="A132" s="30" t="s">
        <v>147</v>
      </c>
      <c r="B132" s="17" t="s">
        <v>233</v>
      </c>
      <c r="C132" s="17"/>
      <c r="D132" s="93">
        <v>0.0</v>
      </c>
      <c r="E132" s="19">
        <v>0.21</v>
      </c>
      <c r="F132" s="94">
        <v>7500.0</v>
      </c>
      <c r="G132" s="46">
        <f>F132*1.15</f>
        <v>8625</v>
      </c>
      <c r="H132" s="95">
        <f>I132*3</f>
        <v>9478.0125</v>
      </c>
      <c r="I132" s="96">
        <f>(G132*$I$6)*0.33</f>
        <v>3159.3375</v>
      </c>
      <c r="J132" s="97">
        <f>K132*6</f>
        <v>10695</v>
      </c>
      <c r="K132" s="98">
        <f>(G132*$K$6)*0.1666666667</f>
        <v>1782.5</v>
      </c>
      <c r="L132" s="99">
        <f>M132*12</f>
        <v>12415.032</v>
      </c>
      <c r="M132" s="100">
        <f>(G132*$M$6)*0.0833</f>
        <v>1034.586</v>
      </c>
      <c r="O132" s="28">
        <v>1.0</v>
      </c>
      <c r="P132" s="29">
        <v>3.0</v>
      </c>
    </row>
    <row r="133" hidden="1">
      <c r="A133" s="149"/>
      <c r="B133" s="150"/>
      <c r="C133" s="151"/>
      <c r="D133" s="152"/>
      <c r="E133" s="153"/>
      <c r="F133" s="153"/>
      <c r="G133" s="154"/>
      <c r="H133" s="153"/>
      <c r="I133" s="153"/>
      <c r="J133" s="153"/>
      <c r="K133" s="153"/>
      <c r="L133" s="153"/>
      <c r="M133" s="154"/>
      <c r="N133" s="156"/>
      <c r="O133" s="148"/>
      <c r="P133" s="148"/>
    </row>
    <row r="134" ht="16.5" hidden="1" customHeight="1">
      <c r="A134" s="114" t="s">
        <v>234</v>
      </c>
      <c r="B134" s="157" t="s">
        <v>235</v>
      </c>
      <c r="C134" s="158"/>
      <c r="D134" s="159">
        <v>0.0</v>
      </c>
      <c r="E134" s="160">
        <v>0.21</v>
      </c>
      <c r="F134" s="94">
        <v>4290.0</v>
      </c>
      <c r="G134" s="161">
        <f t="shared" ref="G134:G140" si="101">F134*1.15</f>
        <v>4933.5</v>
      </c>
      <c r="H134" s="162">
        <f t="shared" ref="H134:H140" si="102">I134*3</f>
        <v>5421.42315</v>
      </c>
      <c r="I134" s="163">
        <f t="shared" ref="I134:I140" si="103">(G134*$I$6)*0.33</f>
        <v>1807.14105</v>
      </c>
      <c r="J134" s="164">
        <f t="shared" ref="J134:J140" si="104">K134*6</f>
        <v>6117.540001</v>
      </c>
      <c r="K134" s="165">
        <f t="shared" ref="K134:K140" si="105">(G134*$K$6)*0.1666666667</f>
        <v>1019.59</v>
      </c>
      <c r="L134" s="166">
        <f t="shared" ref="L134:L140" si="106">M134*12</f>
        <v>7101.398304</v>
      </c>
      <c r="M134" s="167">
        <f t="shared" ref="M134:M140" si="107">(G134*$M$6)*0.0833</f>
        <v>591.783192</v>
      </c>
      <c r="N134" s="156"/>
      <c r="O134" s="168">
        <v>4.0</v>
      </c>
      <c r="P134" s="169">
        <v>4.0</v>
      </c>
    </row>
    <row r="135" ht="16.5" hidden="1" customHeight="1">
      <c r="A135" s="114" t="s">
        <v>234</v>
      </c>
      <c r="B135" s="170" t="s">
        <v>236</v>
      </c>
      <c r="C135" s="158"/>
      <c r="D135" s="159">
        <v>0.0</v>
      </c>
      <c r="E135" s="160">
        <v>0.21</v>
      </c>
      <c r="F135" s="94">
        <v>4400.0</v>
      </c>
      <c r="G135" s="161">
        <f t="shared" si="101"/>
        <v>5060</v>
      </c>
      <c r="H135" s="162">
        <f t="shared" si="102"/>
        <v>5560.434</v>
      </c>
      <c r="I135" s="163">
        <f t="shared" si="103"/>
        <v>1853.478</v>
      </c>
      <c r="J135" s="164">
        <f t="shared" si="104"/>
        <v>6274.400001</v>
      </c>
      <c r="K135" s="165">
        <f t="shared" si="105"/>
        <v>1045.733334</v>
      </c>
      <c r="L135" s="166">
        <f t="shared" si="106"/>
        <v>7283.48544</v>
      </c>
      <c r="M135" s="167">
        <f t="shared" si="107"/>
        <v>606.95712</v>
      </c>
      <c r="N135" s="156"/>
      <c r="O135" s="168">
        <v>4.0</v>
      </c>
      <c r="P135" s="169">
        <v>4.0</v>
      </c>
    </row>
    <row r="136" ht="16.5" hidden="1" customHeight="1">
      <c r="A136" s="114" t="s">
        <v>234</v>
      </c>
      <c r="B136" s="157" t="s">
        <v>237</v>
      </c>
      <c r="C136" s="158"/>
      <c r="D136" s="159">
        <v>0.0</v>
      </c>
      <c r="E136" s="160">
        <v>0.21</v>
      </c>
      <c r="F136" s="94">
        <v>4500.0</v>
      </c>
      <c r="G136" s="161">
        <f t="shared" si="101"/>
        <v>5175</v>
      </c>
      <c r="H136" s="162">
        <f t="shared" si="102"/>
        <v>5686.8075</v>
      </c>
      <c r="I136" s="163">
        <f t="shared" si="103"/>
        <v>1895.6025</v>
      </c>
      <c r="J136" s="164">
        <f t="shared" si="104"/>
        <v>6417.000001</v>
      </c>
      <c r="K136" s="165">
        <f t="shared" si="105"/>
        <v>1069.5</v>
      </c>
      <c r="L136" s="166">
        <f t="shared" si="106"/>
        <v>7449.0192</v>
      </c>
      <c r="M136" s="167">
        <f t="shared" si="107"/>
        <v>620.7516</v>
      </c>
      <c r="N136" s="156"/>
      <c r="O136" s="168">
        <v>1.0</v>
      </c>
      <c r="P136" s="169">
        <v>2.0</v>
      </c>
    </row>
    <row r="137" ht="16.5" hidden="1" customHeight="1">
      <c r="A137" s="114" t="s">
        <v>234</v>
      </c>
      <c r="B137" s="157" t="s">
        <v>238</v>
      </c>
      <c r="C137" s="158"/>
      <c r="D137" s="159">
        <v>0.0</v>
      </c>
      <c r="E137" s="160">
        <v>0.21</v>
      </c>
      <c r="F137" s="94">
        <v>0.0</v>
      </c>
      <c r="G137" s="161">
        <f t="shared" si="101"/>
        <v>0</v>
      </c>
      <c r="H137" s="162">
        <f t="shared" si="102"/>
        <v>0</v>
      </c>
      <c r="I137" s="163">
        <f t="shared" si="103"/>
        <v>0</v>
      </c>
      <c r="J137" s="164">
        <f t="shared" si="104"/>
        <v>0</v>
      </c>
      <c r="K137" s="165">
        <f t="shared" si="105"/>
        <v>0</v>
      </c>
      <c r="L137" s="166">
        <f t="shared" si="106"/>
        <v>0</v>
      </c>
      <c r="M137" s="167">
        <f t="shared" si="107"/>
        <v>0</v>
      </c>
      <c r="N137" s="156"/>
      <c r="O137" s="168">
        <v>1.0</v>
      </c>
      <c r="P137" s="169"/>
      <c r="Q137" s="171"/>
    </row>
    <row r="138" ht="16.5" hidden="1" customHeight="1">
      <c r="A138" s="114" t="s">
        <v>234</v>
      </c>
      <c r="B138" s="157" t="s">
        <v>239</v>
      </c>
      <c r="C138" s="158"/>
      <c r="D138" s="159">
        <v>0.0</v>
      </c>
      <c r="E138" s="160">
        <v>0.21</v>
      </c>
      <c r="F138" s="94">
        <v>0.0</v>
      </c>
      <c r="G138" s="161">
        <f t="shared" si="101"/>
        <v>0</v>
      </c>
      <c r="H138" s="162">
        <f t="shared" si="102"/>
        <v>0</v>
      </c>
      <c r="I138" s="163">
        <f t="shared" si="103"/>
        <v>0</v>
      </c>
      <c r="J138" s="164">
        <f t="shared" si="104"/>
        <v>0</v>
      </c>
      <c r="K138" s="165">
        <f t="shared" si="105"/>
        <v>0</v>
      </c>
      <c r="L138" s="166">
        <f t="shared" si="106"/>
        <v>0</v>
      </c>
      <c r="M138" s="167">
        <f t="shared" si="107"/>
        <v>0</v>
      </c>
      <c r="N138" s="156"/>
      <c r="O138" s="168">
        <v>1.0</v>
      </c>
      <c r="P138" s="169"/>
      <c r="Q138" s="171"/>
    </row>
    <row r="139" ht="16.5" hidden="1" customHeight="1">
      <c r="A139" s="114" t="s">
        <v>234</v>
      </c>
      <c r="B139" s="157" t="s">
        <v>240</v>
      </c>
      <c r="C139" s="158"/>
      <c r="D139" s="159">
        <v>0.0</v>
      </c>
      <c r="E139" s="160">
        <v>0.21</v>
      </c>
      <c r="F139" s="94">
        <v>0.0</v>
      </c>
      <c r="G139" s="161">
        <f t="shared" si="101"/>
        <v>0</v>
      </c>
      <c r="H139" s="162">
        <f t="shared" si="102"/>
        <v>0</v>
      </c>
      <c r="I139" s="163">
        <f t="shared" si="103"/>
        <v>0</v>
      </c>
      <c r="J139" s="164">
        <f t="shared" si="104"/>
        <v>0</v>
      </c>
      <c r="K139" s="165">
        <f t="shared" si="105"/>
        <v>0</v>
      </c>
      <c r="L139" s="166">
        <f t="shared" si="106"/>
        <v>0</v>
      </c>
      <c r="M139" s="167">
        <f t="shared" si="107"/>
        <v>0</v>
      </c>
      <c r="N139" s="172" t="s">
        <v>241</v>
      </c>
      <c r="O139" s="168">
        <v>3.0</v>
      </c>
      <c r="P139" s="169"/>
      <c r="Q139" s="171"/>
    </row>
    <row r="140" ht="16.5" hidden="1" customHeight="1">
      <c r="A140" s="114" t="s">
        <v>234</v>
      </c>
      <c r="B140" s="157" t="s">
        <v>242</v>
      </c>
      <c r="C140" s="158"/>
      <c r="D140" s="159">
        <v>0.0</v>
      </c>
      <c r="E140" s="160">
        <v>0.21</v>
      </c>
      <c r="F140" s="94">
        <v>0.0</v>
      </c>
      <c r="G140" s="161">
        <f t="shared" si="101"/>
        <v>0</v>
      </c>
      <c r="H140" s="162">
        <f t="shared" si="102"/>
        <v>0</v>
      </c>
      <c r="I140" s="163">
        <f t="shared" si="103"/>
        <v>0</v>
      </c>
      <c r="J140" s="164">
        <f t="shared" si="104"/>
        <v>0</v>
      </c>
      <c r="K140" s="165">
        <f t="shared" si="105"/>
        <v>0</v>
      </c>
      <c r="L140" s="166">
        <f t="shared" si="106"/>
        <v>0</v>
      </c>
      <c r="M140" s="167">
        <f t="shared" si="107"/>
        <v>0</v>
      </c>
      <c r="N140" s="172" t="s">
        <v>243</v>
      </c>
      <c r="O140" s="168">
        <v>2.0</v>
      </c>
      <c r="P140" s="169"/>
      <c r="Q140" s="171"/>
    </row>
    <row r="141" hidden="1">
      <c r="A141" s="67"/>
      <c r="B141" s="135"/>
      <c r="C141" s="135"/>
      <c r="F141" s="4"/>
      <c r="G141" s="135"/>
      <c r="I141" s="137"/>
      <c r="J141" s="4"/>
      <c r="K141" s="173"/>
      <c r="L141" s="174"/>
      <c r="M141" s="175"/>
      <c r="O141" s="176"/>
      <c r="P141" s="176"/>
    </row>
    <row r="142" hidden="1">
      <c r="A142" s="85"/>
      <c r="B142" s="88" t="s">
        <v>244</v>
      </c>
      <c r="C142" s="142"/>
      <c r="D142" s="87"/>
      <c r="E142" s="87"/>
      <c r="F142" s="88"/>
      <c r="G142" s="142"/>
      <c r="H142" s="143"/>
      <c r="I142" s="144"/>
      <c r="J142" s="88"/>
      <c r="K142" s="145"/>
      <c r="L142" s="146"/>
      <c r="M142" s="147"/>
      <c r="O142" s="148"/>
      <c r="P142" s="148"/>
    </row>
    <row r="143" hidden="1">
      <c r="A143" s="30" t="s">
        <v>234</v>
      </c>
      <c r="B143" s="17" t="s">
        <v>245</v>
      </c>
      <c r="C143" s="17"/>
      <c r="D143" s="93">
        <v>0.0</v>
      </c>
      <c r="E143" s="19">
        <v>0.21</v>
      </c>
      <c r="F143" s="38">
        <v>4999.0</v>
      </c>
      <c r="G143" s="46">
        <f t="shared" ref="G143:G148" si="108">F143*1.15</f>
        <v>5748.85</v>
      </c>
      <c r="H143" s="95">
        <f t="shared" ref="H143:H148" si="109">I143*3</f>
        <v>6317.411265</v>
      </c>
      <c r="I143" s="96">
        <f t="shared" ref="I143:I148" si="110">(G143*$I$6)*0.33</f>
        <v>2105.803755</v>
      </c>
      <c r="J143" s="97">
        <f t="shared" ref="J143:J148" si="111">K143*6</f>
        <v>7128.574001</v>
      </c>
      <c r="K143" s="98">
        <f t="shared" ref="K143:K148" si="112">(G143*$K$6)*0.1666666667</f>
        <v>1188.095667</v>
      </c>
      <c r="L143" s="99">
        <f t="shared" ref="L143:L148" si="113">M143*12</f>
        <v>8275.032662</v>
      </c>
      <c r="M143" s="100">
        <f t="shared" ref="M143:M148" si="114">(G143*$M$6)*0.0833</f>
        <v>689.5860552</v>
      </c>
      <c r="O143" s="28">
        <v>1.0</v>
      </c>
      <c r="P143" s="29">
        <v>1.0</v>
      </c>
    </row>
    <row r="144" hidden="1">
      <c r="A144" s="30"/>
      <c r="B144" s="17" t="s">
        <v>246</v>
      </c>
      <c r="C144" s="17"/>
      <c r="D144" s="93">
        <v>0.0</v>
      </c>
      <c r="E144" s="19">
        <v>0.21</v>
      </c>
      <c r="F144" s="94">
        <v>5500.0</v>
      </c>
      <c r="G144" s="46">
        <f t="shared" si="108"/>
        <v>6325</v>
      </c>
      <c r="H144" s="95">
        <f t="shared" si="109"/>
        <v>6950.5425</v>
      </c>
      <c r="I144" s="96">
        <f t="shared" si="110"/>
        <v>2316.8475</v>
      </c>
      <c r="J144" s="97">
        <f t="shared" si="111"/>
        <v>7843.000002</v>
      </c>
      <c r="K144" s="98">
        <f t="shared" si="112"/>
        <v>1307.166667</v>
      </c>
      <c r="L144" s="99">
        <f t="shared" si="113"/>
        <v>9104.3568</v>
      </c>
      <c r="M144" s="100">
        <f t="shared" si="114"/>
        <v>758.6964</v>
      </c>
      <c r="O144" s="28">
        <v>1.0</v>
      </c>
      <c r="P144" s="29">
        <v>1.0</v>
      </c>
    </row>
    <row r="145" hidden="1">
      <c r="A145" s="30"/>
      <c r="B145" s="17" t="s">
        <v>247</v>
      </c>
      <c r="C145" s="17"/>
      <c r="D145" s="93">
        <v>0.0</v>
      </c>
      <c r="E145" s="19">
        <v>0.21</v>
      </c>
      <c r="F145" s="94">
        <v>5500.0</v>
      </c>
      <c r="G145" s="46">
        <f t="shared" si="108"/>
        <v>6325</v>
      </c>
      <c r="H145" s="95">
        <f t="shared" si="109"/>
        <v>6950.5425</v>
      </c>
      <c r="I145" s="96">
        <f t="shared" si="110"/>
        <v>2316.8475</v>
      </c>
      <c r="J145" s="97">
        <f t="shared" si="111"/>
        <v>7843.000002</v>
      </c>
      <c r="K145" s="98">
        <f t="shared" si="112"/>
        <v>1307.166667</v>
      </c>
      <c r="L145" s="99">
        <f t="shared" si="113"/>
        <v>9104.3568</v>
      </c>
      <c r="M145" s="100">
        <f t="shared" si="114"/>
        <v>758.6964</v>
      </c>
      <c r="O145" s="28">
        <v>1.0</v>
      </c>
      <c r="P145" s="29">
        <v>2.0</v>
      </c>
    </row>
    <row r="146" hidden="1">
      <c r="A146" s="30"/>
      <c r="B146" s="17" t="s">
        <v>248</v>
      </c>
      <c r="C146" s="17"/>
      <c r="D146" s="93">
        <v>0.0</v>
      </c>
      <c r="E146" s="19">
        <v>0.21</v>
      </c>
      <c r="F146" s="94">
        <v>5500.0</v>
      </c>
      <c r="G146" s="46">
        <f t="shared" si="108"/>
        <v>6325</v>
      </c>
      <c r="H146" s="95">
        <f t="shared" si="109"/>
        <v>6950.5425</v>
      </c>
      <c r="I146" s="96">
        <f t="shared" si="110"/>
        <v>2316.8475</v>
      </c>
      <c r="J146" s="97">
        <f t="shared" si="111"/>
        <v>7843.000002</v>
      </c>
      <c r="K146" s="98">
        <f t="shared" si="112"/>
        <v>1307.166667</v>
      </c>
      <c r="L146" s="99">
        <f t="shared" si="113"/>
        <v>9104.3568</v>
      </c>
      <c r="M146" s="100">
        <f t="shared" si="114"/>
        <v>758.6964</v>
      </c>
      <c r="O146" s="28">
        <v>2.0</v>
      </c>
      <c r="P146" s="29">
        <v>2.0</v>
      </c>
    </row>
    <row r="147" hidden="1">
      <c r="A147" s="30"/>
      <c r="B147" s="17" t="s">
        <v>249</v>
      </c>
      <c r="C147" s="17"/>
      <c r="D147" s="93">
        <v>0.0</v>
      </c>
      <c r="E147" s="19">
        <v>0.21</v>
      </c>
      <c r="F147" s="94">
        <v>3900.0</v>
      </c>
      <c r="G147" s="46">
        <f t="shared" si="108"/>
        <v>4485</v>
      </c>
      <c r="H147" s="95">
        <f t="shared" si="109"/>
        <v>4928.5665</v>
      </c>
      <c r="I147" s="96">
        <f t="shared" si="110"/>
        <v>1642.8555</v>
      </c>
      <c r="J147" s="97">
        <f t="shared" si="111"/>
        <v>5561.400001</v>
      </c>
      <c r="K147" s="98">
        <f t="shared" si="112"/>
        <v>926.9000002</v>
      </c>
      <c r="L147" s="99">
        <f t="shared" si="113"/>
        <v>6455.81664</v>
      </c>
      <c r="M147" s="100">
        <f t="shared" si="114"/>
        <v>537.98472</v>
      </c>
      <c r="O147" s="28">
        <v>1.0</v>
      </c>
      <c r="P147" s="29">
        <v>2.0</v>
      </c>
    </row>
    <row r="148" hidden="1">
      <c r="A148" s="30"/>
      <c r="B148" s="17" t="s">
        <v>250</v>
      </c>
      <c r="C148" s="17"/>
      <c r="D148" s="93">
        <v>0.0</v>
      </c>
      <c r="E148" s="19">
        <v>0.21</v>
      </c>
      <c r="F148" s="94">
        <v>3900.0</v>
      </c>
      <c r="G148" s="46">
        <f t="shared" si="108"/>
        <v>4485</v>
      </c>
      <c r="H148" s="95">
        <f t="shared" si="109"/>
        <v>4928.5665</v>
      </c>
      <c r="I148" s="96">
        <f t="shared" si="110"/>
        <v>1642.8555</v>
      </c>
      <c r="J148" s="97">
        <f t="shared" si="111"/>
        <v>5561.400001</v>
      </c>
      <c r="K148" s="98">
        <f t="shared" si="112"/>
        <v>926.9000002</v>
      </c>
      <c r="L148" s="99">
        <f t="shared" si="113"/>
        <v>6455.81664</v>
      </c>
      <c r="M148" s="100">
        <f t="shared" si="114"/>
        <v>537.98472</v>
      </c>
      <c r="O148" s="28">
        <v>1.0</v>
      </c>
      <c r="P148" s="29"/>
      <c r="Q148" s="171"/>
    </row>
    <row r="149" hidden="1">
      <c r="A149" s="67"/>
      <c r="B149" s="135"/>
      <c r="C149" s="135"/>
      <c r="F149" s="4"/>
      <c r="G149" s="135"/>
      <c r="H149" s="136"/>
      <c r="I149" s="137"/>
      <c r="J149" s="4"/>
      <c r="K149" s="138"/>
      <c r="L149" s="139"/>
      <c r="M149" s="140"/>
      <c r="O149" s="141"/>
      <c r="P149" s="141"/>
    </row>
    <row r="150" hidden="1">
      <c r="A150" s="85"/>
      <c r="B150" s="88" t="s">
        <v>251</v>
      </c>
      <c r="C150" s="142"/>
      <c r="D150" s="87"/>
      <c r="E150" s="87"/>
      <c r="F150" s="88"/>
      <c r="G150" s="142"/>
      <c r="H150" s="143"/>
      <c r="I150" s="144"/>
      <c r="J150" s="88"/>
      <c r="K150" s="145"/>
      <c r="L150" s="146"/>
      <c r="M150" s="147"/>
      <c r="O150" s="148"/>
      <c r="P150" s="148"/>
    </row>
    <row r="151" hidden="1">
      <c r="A151" s="30" t="s">
        <v>147</v>
      </c>
      <c r="B151" s="17" t="s">
        <v>252</v>
      </c>
      <c r="C151" s="17"/>
      <c r="D151" s="93">
        <v>0.0</v>
      </c>
      <c r="E151" s="19">
        <v>0.21</v>
      </c>
      <c r="F151" s="94">
        <v>3950.0</v>
      </c>
      <c r="G151" s="46">
        <f t="shared" ref="G151:G157" si="115">F151*1.15</f>
        <v>4542.5</v>
      </c>
      <c r="H151" s="95">
        <f t="shared" ref="H151:H157" si="116">I151*3</f>
        <v>4991.75325</v>
      </c>
      <c r="I151" s="96">
        <f t="shared" ref="I151:I157" si="117">(G151*$I$6)*0.33</f>
        <v>1663.91775</v>
      </c>
      <c r="J151" s="97">
        <f t="shared" ref="J151:J157" si="118">K151*6</f>
        <v>5632.700001</v>
      </c>
      <c r="K151" s="98">
        <f t="shared" ref="K151:K157" si="119">(G151*$K$6)*0.1666666667</f>
        <v>938.7833335</v>
      </c>
      <c r="L151" s="99">
        <f t="shared" ref="L151:L157" si="120">M151*12</f>
        <v>6538.58352</v>
      </c>
      <c r="M151" s="100">
        <f t="shared" ref="M151:M157" si="121">(G151*$M$6)*0.0833</f>
        <v>544.88196</v>
      </c>
      <c r="O151" s="28">
        <v>1.0</v>
      </c>
      <c r="P151" s="29">
        <v>0.0</v>
      </c>
    </row>
    <row r="152" hidden="1">
      <c r="A152" s="30" t="s">
        <v>147</v>
      </c>
      <c r="B152" s="17" t="s">
        <v>253</v>
      </c>
      <c r="C152" s="17"/>
      <c r="D152" s="93">
        <v>0.0</v>
      </c>
      <c r="E152" s="19">
        <v>0.21</v>
      </c>
      <c r="F152" s="94">
        <v>3950.0</v>
      </c>
      <c r="G152" s="46">
        <f t="shared" si="115"/>
        <v>4542.5</v>
      </c>
      <c r="H152" s="95">
        <f t="shared" si="116"/>
        <v>4991.75325</v>
      </c>
      <c r="I152" s="96">
        <f t="shared" si="117"/>
        <v>1663.91775</v>
      </c>
      <c r="J152" s="97">
        <f t="shared" si="118"/>
        <v>5632.700001</v>
      </c>
      <c r="K152" s="98">
        <f t="shared" si="119"/>
        <v>938.7833335</v>
      </c>
      <c r="L152" s="99">
        <f t="shared" si="120"/>
        <v>6538.58352</v>
      </c>
      <c r="M152" s="100">
        <f t="shared" si="121"/>
        <v>544.88196</v>
      </c>
      <c r="O152" s="28"/>
      <c r="P152" s="29">
        <v>2.0</v>
      </c>
    </row>
    <row r="153" hidden="1">
      <c r="A153" s="30" t="s">
        <v>147</v>
      </c>
      <c r="B153" s="17" t="s">
        <v>254</v>
      </c>
      <c r="C153" s="17"/>
      <c r="D153" s="93">
        <v>0.0</v>
      </c>
      <c r="E153" s="19">
        <v>0.21</v>
      </c>
      <c r="F153" s="94">
        <v>3950.0</v>
      </c>
      <c r="G153" s="46">
        <f t="shared" si="115"/>
        <v>4542.5</v>
      </c>
      <c r="H153" s="95">
        <f t="shared" si="116"/>
        <v>4991.75325</v>
      </c>
      <c r="I153" s="96">
        <f t="shared" si="117"/>
        <v>1663.91775</v>
      </c>
      <c r="J153" s="97">
        <f t="shared" si="118"/>
        <v>5632.700001</v>
      </c>
      <c r="K153" s="98">
        <f t="shared" si="119"/>
        <v>938.7833335</v>
      </c>
      <c r="L153" s="99">
        <f t="shared" si="120"/>
        <v>6538.58352</v>
      </c>
      <c r="M153" s="100">
        <f t="shared" si="121"/>
        <v>544.88196</v>
      </c>
      <c r="O153" s="28"/>
      <c r="P153" s="29">
        <v>1.0</v>
      </c>
    </row>
    <row r="154" hidden="1">
      <c r="A154" s="30" t="s">
        <v>147</v>
      </c>
      <c r="B154" s="17" t="s">
        <v>255</v>
      </c>
      <c r="C154" s="17"/>
      <c r="D154" s="93">
        <v>0.0</v>
      </c>
      <c r="E154" s="19">
        <v>0.21</v>
      </c>
      <c r="F154" s="94">
        <v>3950.0</v>
      </c>
      <c r="G154" s="46">
        <f t="shared" si="115"/>
        <v>4542.5</v>
      </c>
      <c r="H154" s="95">
        <f t="shared" si="116"/>
        <v>4991.75325</v>
      </c>
      <c r="I154" s="96">
        <f t="shared" si="117"/>
        <v>1663.91775</v>
      </c>
      <c r="J154" s="97">
        <f t="shared" si="118"/>
        <v>5632.700001</v>
      </c>
      <c r="K154" s="98">
        <f t="shared" si="119"/>
        <v>938.7833335</v>
      </c>
      <c r="L154" s="99">
        <f t="shared" si="120"/>
        <v>6538.58352</v>
      </c>
      <c r="M154" s="100">
        <f t="shared" si="121"/>
        <v>544.88196</v>
      </c>
      <c r="O154" s="28"/>
      <c r="P154" s="29">
        <v>2.0</v>
      </c>
    </row>
    <row r="155" hidden="1">
      <c r="A155" s="30" t="s">
        <v>147</v>
      </c>
      <c r="B155" s="17" t="s">
        <v>256</v>
      </c>
      <c r="C155" s="17"/>
      <c r="D155" s="93">
        <v>0.0</v>
      </c>
      <c r="E155" s="19">
        <v>0.21</v>
      </c>
      <c r="F155" s="94">
        <v>3950.0</v>
      </c>
      <c r="G155" s="46">
        <f t="shared" si="115"/>
        <v>4542.5</v>
      </c>
      <c r="H155" s="95">
        <f t="shared" si="116"/>
        <v>4991.75325</v>
      </c>
      <c r="I155" s="96">
        <f t="shared" si="117"/>
        <v>1663.91775</v>
      </c>
      <c r="J155" s="97">
        <f t="shared" si="118"/>
        <v>5632.700001</v>
      </c>
      <c r="K155" s="98">
        <f t="shared" si="119"/>
        <v>938.7833335</v>
      </c>
      <c r="L155" s="99">
        <f t="shared" si="120"/>
        <v>6538.58352</v>
      </c>
      <c r="M155" s="100">
        <f t="shared" si="121"/>
        <v>544.88196</v>
      </c>
      <c r="O155" s="28"/>
      <c r="P155" s="29">
        <v>2.0</v>
      </c>
      <c r="X155" s="177"/>
      <c r="Y155" s="178"/>
    </row>
    <row r="156" hidden="1">
      <c r="A156" s="30" t="s">
        <v>147</v>
      </c>
      <c r="B156" s="17" t="s">
        <v>257</v>
      </c>
      <c r="C156" s="17"/>
      <c r="D156" s="93">
        <v>0.0</v>
      </c>
      <c r="E156" s="19">
        <v>0.21</v>
      </c>
      <c r="F156" s="94">
        <v>3950.0</v>
      </c>
      <c r="G156" s="46">
        <f t="shared" si="115"/>
        <v>4542.5</v>
      </c>
      <c r="H156" s="95">
        <f t="shared" si="116"/>
        <v>4991.75325</v>
      </c>
      <c r="I156" s="96">
        <f t="shared" si="117"/>
        <v>1663.91775</v>
      </c>
      <c r="J156" s="97">
        <f t="shared" si="118"/>
        <v>5632.700001</v>
      </c>
      <c r="K156" s="98">
        <f t="shared" si="119"/>
        <v>938.7833335</v>
      </c>
      <c r="L156" s="99">
        <f t="shared" si="120"/>
        <v>6538.58352</v>
      </c>
      <c r="M156" s="100">
        <f t="shared" si="121"/>
        <v>544.88196</v>
      </c>
      <c r="O156" s="28"/>
      <c r="P156" s="29">
        <v>2.0</v>
      </c>
      <c r="X156" s="177"/>
      <c r="Y156" s="178"/>
    </row>
    <row r="157" hidden="1">
      <c r="A157" s="30" t="s">
        <v>147</v>
      </c>
      <c r="B157" s="17" t="s">
        <v>258</v>
      </c>
      <c r="C157" s="17"/>
      <c r="D157" s="93">
        <v>0.0</v>
      </c>
      <c r="E157" s="19">
        <v>0.21</v>
      </c>
      <c r="F157" s="94">
        <v>3300.0</v>
      </c>
      <c r="G157" s="46">
        <f t="shared" si="115"/>
        <v>3795</v>
      </c>
      <c r="H157" s="95">
        <f t="shared" si="116"/>
        <v>4170.3255</v>
      </c>
      <c r="I157" s="96">
        <f t="shared" si="117"/>
        <v>1390.1085</v>
      </c>
      <c r="J157" s="97">
        <f t="shared" si="118"/>
        <v>4705.800001</v>
      </c>
      <c r="K157" s="98">
        <f t="shared" si="119"/>
        <v>784.3000002</v>
      </c>
      <c r="L157" s="99">
        <f t="shared" si="120"/>
        <v>5462.61408</v>
      </c>
      <c r="M157" s="100">
        <f t="shared" si="121"/>
        <v>455.21784</v>
      </c>
      <c r="O157" s="28"/>
      <c r="P157" s="29">
        <v>2.0</v>
      </c>
      <c r="Q157" s="135"/>
      <c r="R157" s="135"/>
      <c r="AO157" s="135"/>
    </row>
    <row r="158" hidden="1">
      <c r="A158" s="129"/>
      <c r="B158" s="129"/>
      <c r="C158" s="130"/>
      <c r="D158" s="131"/>
      <c r="E158" s="132"/>
      <c r="F158" s="132"/>
      <c r="G158" s="134"/>
      <c r="H158" s="132"/>
      <c r="I158" s="132"/>
      <c r="J158" s="132"/>
      <c r="K158" s="132"/>
      <c r="L158" s="132"/>
      <c r="M158" s="134"/>
      <c r="N158" s="155"/>
      <c r="O158" s="179"/>
      <c r="P158" s="180"/>
      <c r="Q158" s="135"/>
      <c r="R158" s="135"/>
      <c r="S158" s="135"/>
      <c r="T158" s="135"/>
      <c r="U158" s="135"/>
      <c r="V158" s="135"/>
      <c r="W158" s="135"/>
      <c r="X158" s="135"/>
      <c r="Y158" s="135"/>
      <c r="AN158" s="181"/>
      <c r="AO158" s="182"/>
      <c r="AP158" s="135"/>
      <c r="AQ158" s="135"/>
      <c r="AR158" s="135"/>
      <c r="AS158" s="135"/>
      <c r="AT158" s="135"/>
      <c r="BI158" s="181"/>
    </row>
    <row r="159" hidden="1">
      <c r="A159" s="183" t="s">
        <v>259</v>
      </c>
      <c r="B159" s="184" t="s">
        <v>260</v>
      </c>
      <c r="C159" s="185"/>
      <c r="D159" s="186">
        <v>0.0</v>
      </c>
      <c r="E159" s="187">
        <v>0.21</v>
      </c>
      <c r="F159" s="188">
        <v>28499.0</v>
      </c>
      <c r="G159" s="189">
        <f t="shared" ref="G159:G160" si="122">F159*1.15</f>
        <v>32773.85</v>
      </c>
      <c r="H159" s="95">
        <f t="shared" ref="H159:H160" si="123">I159*3</f>
        <v>36015.18377</v>
      </c>
      <c r="I159" s="190">
        <f t="shared" ref="I159:I160" si="124">(G159*$I$6)*0.33</f>
        <v>12005.06126</v>
      </c>
      <c r="J159" s="191">
        <f t="shared" ref="J159:J160" si="125">K159*6</f>
        <v>40639.57401</v>
      </c>
      <c r="K159" s="192">
        <f t="shared" ref="K159:K160" si="126">(G159*$K$6)*0.1666666667</f>
        <v>6773.262335</v>
      </c>
      <c r="L159" s="193">
        <f t="shared" ref="L159:L160" si="127">M159*12</f>
        <v>47175.46626</v>
      </c>
      <c r="M159" s="194">
        <f t="shared" ref="M159:M160" si="128">(G159*$M$6)*0.0833</f>
        <v>3931.288855</v>
      </c>
      <c r="N159" s="155"/>
      <c r="O159" s="179"/>
      <c r="P159" s="195">
        <v>1.0</v>
      </c>
      <c r="Q159" s="135"/>
      <c r="R159" s="135"/>
      <c r="S159" s="135"/>
      <c r="T159" s="135"/>
      <c r="U159" s="135"/>
      <c r="V159" s="135"/>
      <c r="W159" s="135"/>
      <c r="X159" s="135"/>
      <c r="Y159" s="135"/>
      <c r="AN159" s="181"/>
      <c r="AO159" s="182"/>
      <c r="AP159" s="135"/>
      <c r="AQ159" s="135"/>
      <c r="AR159" s="135"/>
      <c r="AS159" s="135"/>
      <c r="AT159" s="135"/>
      <c r="BI159" s="181"/>
    </row>
    <row r="160" hidden="1">
      <c r="A160" s="183" t="s">
        <v>259</v>
      </c>
      <c r="B160" s="184" t="s">
        <v>261</v>
      </c>
      <c r="C160" s="185"/>
      <c r="D160" s="186">
        <v>0.0</v>
      </c>
      <c r="E160" s="187">
        <v>0.21</v>
      </c>
      <c r="F160" s="188">
        <v>28499.0</v>
      </c>
      <c r="G160" s="189">
        <f t="shared" si="122"/>
        <v>32773.85</v>
      </c>
      <c r="H160" s="95">
        <f t="shared" si="123"/>
        <v>36015.18377</v>
      </c>
      <c r="I160" s="190">
        <f t="shared" si="124"/>
        <v>12005.06126</v>
      </c>
      <c r="J160" s="191">
        <f t="shared" si="125"/>
        <v>40639.57401</v>
      </c>
      <c r="K160" s="192">
        <f t="shared" si="126"/>
        <v>6773.262335</v>
      </c>
      <c r="L160" s="193">
        <f t="shared" si="127"/>
        <v>47175.46626</v>
      </c>
      <c r="M160" s="194">
        <f t="shared" si="128"/>
        <v>3931.288855</v>
      </c>
      <c r="N160" s="155"/>
      <c r="O160" s="179"/>
      <c r="P160" s="180">
        <v>2.0</v>
      </c>
      <c r="Q160" s="135"/>
      <c r="R160" s="135"/>
      <c r="S160" s="135"/>
      <c r="T160" s="135"/>
      <c r="U160" s="135"/>
      <c r="V160" s="135"/>
      <c r="W160" s="135"/>
      <c r="X160" s="135"/>
      <c r="Y160" s="135"/>
      <c r="AN160" s="181"/>
      <c r="AO160" s="182"/>
      <c r="AP160" s="135"/>
      <c r="AQ160" s="135"/>
      <c r="AR160" s="135"/>
      <c r="AS160" s="135"/>
      <c r="AT160" s="135"/>
      <c r="BI160" s="181"/>
    </row>
    <row r="161" hidden="1">
      <c r="A161" s="196"/>
      <c r="B161" s="197"/>
      <c r="C161" s="197"/>
      <c r="D161" s="198"/>
      <c r="F161" s="199"/>
      <c r="G161" s="200"/>
      <c r="H161" s="201"/>
      <c r="I161" s="202"/>
      <c r="J161" s="203"/>
      <c r="K161" s="202"/>
      <c r="L161" s="203"/>
      <c r="M161" s="204"/>
      <c r="O161" s="205"/>
      <c r="P161" s="141"/>
      <c r="Q161" s="206"/>
      <c r="R161" s="207" t="s">
        <v>262</v>
      </c>
      <c r="S161" s="208"/>
      <c r="T161" s="208"/>
      <c r="U161" s="208"/>
      <c r="V161" s="208"/>
      <c r="W161" s="208"/>
      <c r="X161" s="208"/>
      <c r="Y161" s="208"/>
      <c r="Z161" s="208"/>
      <c r="AA161" s="208"/>
      <c r="AB161" s="208"/>
      <c r="AC161" s="208"/>
      <c r="AD161" s="208"/>
      <c r="AE161" s="208"/>
      <c r="AF161" s="208"/>
      <c r="AG161" s="208"/>
      <c r="AH161" s="208"/>
      <c r="AI161" s="208"/>
      <c r="AJ161" s="208"/>
      <c r="AK161" s="208"/>
      <c r="AL161" s="208"/>
      <c r="AM161" s="208"/>
      <c r="AN161" s="209"/>
      <c r="AO161" s="210" t="s">
        <v>263</v>
      </c>
      <c r="AP161" s="208"/>
      <c r="AQ161" s="208"/>
      <c r="AR161" s="208"/>
      <c r="AS161" s="208"/>
      <c r="AT161" s="208"/>
      <c r="AU161" s="208"/>
      <c r="AV161" s="208"/>
      <c r="AW161" s="208"/>
      <c r="AX161" s="208"/>
      <c r="AY161" s="208"/>
      <c r="AZ161" s="208"/>
      <c r="BA161" s="208"/>
      <c r="BB161" s="208"/>
      <c r="BC161" s="208"/>
      <c r="BD161" s="208"/>
      <c r="BE161" s="208"/>
      <c r="BF161" s="208"/>
      <c r="BG161" s="208"/>
      <c r="BH161" s="208"/>
      <c r="BI161" s="209"/>
    </row>
    <row r="162" hidden="1">
      <c r="A162" s="211"/>
      <c r="B162" s="212" t="s">
        <v>264</v>
      </c>
      <c r="C162" s="211"/>
      <c r="D162" s="113"/>
      <c r="E162" s="87"/>
      <c r="F162" s="213"/>
      <c r="G162" s="214"/>
      <c r="H162" s="215"/>
      <c r="I162" s="216"/>
      <c r="J162" s="217"/>
      <c r="K162" s="216"/>
      <c r="L162" s="217"/>
      <c r="M162" s="218"/>
      <c r="O162" s="112"/>
      <c r="P162" s="113"/>
      <c r="Q162" s="219"/>
      <c r="R162" s="220"/>
      <c r="S162" s="221"/>
      <c r="T162" s="222" t="s">
        <v>265</v>
      </c>
      <c r="U162" s="223"/>
      <c r="V162" s="224"/>
      <c r="W162" s="225"/>
      <c r="X162" s="226"/>
      <c r="Y162" s="227"/>
      <c r="Z162" s="228"/>
      <c r="AA162" s="229"/>
      <c r="AB162" s="230"/>
      <c r="AC162" s="231"/>
      <c r="AD162" s="232"/>
      <c r="AE162" s="233"/>
      <c r="AF162" s="234"/>
      <c r="AG162" s="235"/>
      <c r="AH162" s="236"/>
      <c r="AI162" s="237"/>
      <c r="AJ162" s="238"/>
      <c r="AK162" s="239"/>
      <c r="AL162" s="240"/>
      <c r="AM162" s="241"/>
      <c r="AN162" s="242"/>
      <c r="AO162" s="243"/>
      <c r="AP162" s="221"/>
      <c r="AQ162" s="223"/>
      <c r="AR162" s="225"/>
      <c r="AS162" s="226"/>
      <c r="AT162" s="227"/>
      <c r="AU162" s="244"/>
      <c r="AV162" s="235"/>
      <c r="AW162" s="237"/>
      <c r="AX162" s="239"/>
      <c r="AY162" s="245"/>
      <c r="AZ162" s="246"/>
      <c r="BA162" s="247"/>
      <c r="BB162" s="248"/>
      <c r="BC162" s="249"/>
      <c r="BD162" s="250"/>
      <c r="BE162" s="251"/>
      <c r="BF162" s="252"/>
      <c r="BG162" s="253"/>
      <c r="BH162" s="241"/>
      <c r="BI162" s="254"/>
    </row>
    <row r="163" hidden="1">
      <c r="A163" s="16" t="s">
        <v>21</v>
      </c>
      <c r="B163" s="17" t="s">
        <v>266</v>
      </c>
      <c r="C163" s="17" t="s">
        <v>85</v>
      </c>
      <c r="D163" s="93">
        <v>12.7</v>
      </c>
      <c r="E163" s="19">
        <v>0.21</v>
      </c>
      <c r="F163" s="94">
        <f t="shared" ref="F163:F175" si="129">D163*197</f>
        <v>2501.9</v>
      </c>
      <c r="G163" s="46">
        <f t="shared" ref="G163:G179" si="130">F163*1.15</f>
        <v>2877.185</v>
      </c>
      <c r="H163" s="95">
        <f t="shared" ref="H163:H179" si="131">I163*3</f>
        <v>3161.738597</v>
      </c>
      <c r="I163" s="96">
        <f t="shared" ref="I163:I179" si="132">(G163*$I$6)*0.33</f>
        <v>1053.912866</v>
      </c>
      <c r="J163" s="97">
        <f t="shared" ref="J163:J179" si="133">K163*6</f>
        <v>3567.709401</v>
      </c>
      <c r="K163" s="98">
        <f t="shared" ref="K163:K179" si="134">(G163*$K$6)*0.1666666667</f>
        <v>594.6182335</v>
      </c>
      <c r="L163" s="99">
        <f t="shared" ref="L163:L179" si="135">M163*12</f>
        <v>4141.489141</v>
      </c>
      <c r="M163" s="100">
        <f t="shared" ref="M163:M179" si="136">(G163*$M$6)*0.0833</f>
        <v>345.1240951</v>
      </c>
      <c r="O163" s="28">
        <f t="shared" ref="O163:O179" si="137">SUM(AO163:BI163)</f>
        <v>15</v>
      </c>
      <c r="P163" s="29" t="s">
        <v>267</v>
      </c>
      <c r="Q163" s="135">
        <v>4.0</v>
      </c>
      <c r="R163" s="135"/>
      <c r="S163" s="135"/>
      <c r="T163" s="135">
        <v>1.0</v>
      </c>
      <c r="U163" s="135">
        <v>2.0</v>
      </c>
      <c r="V163" s="135">
        <v>2.0</v>
      </c>
      <c r="W163" s="135">
        <v>1.0</v>
      </c>
      <c r="X163" s="135">
        <v>4.0</v>
      </c>
      <c r="Y163" s="135">
        <v>2.0</v>
      </c>
      <c r="Z163" s="135">
        <v>1.0</v>
      </c>
      <c r="AA163" s="135"/>
      <c r="AB163" s="135"/>
      <c r="AC163" s="135"/>
      <c r="AD163" s="135">
        <v>1.0</v>
      </c>
      <c r="AE163" s="135">
        <v>2.0</v>
      </c>
      <c r="AF163" s="135">
        <v>4.0</v>
      </c>
      <c r="AG163" s="135"/>
      <c r="AH163" s="135">
        <v>4.0</v>
      </c>
      <c r="AI163" s="135">
        <v>2.0</v>
      </c>
      <c r="AJ163" s="135"/>
      <c r="AK163" s="135"/>
      <c r="AL163" s="135"/>
      <c r="AM163" s="255"/>
      <c r="AN163" s="256">
        <v>1.0</v>
      </c>
      <c r="AO163" s="182"/>
      <c r="AP163" s="135"/>
      <c r="AQ163" s="135">
        <v>2.0</v>
      </c>
      <c r="AR163" s="135"/>
      <c r="AS163" s="135">
        <v>1.0</v>
      </c>
      <c r="AT163" s="135">
        <v>1.0</v>
      </c>
      <c r="AU163" s="135"/>
      <c r="AV163" s="135"/>
      <c r="AW163" s="135">
        <v>2.0</v>
      </c>
      <c r="AX163" s="135">
        <v>3.0</v>
      </c>
      <c r="AY163" s="135"/>
      <c r="AZ163" s="257">
        <v>2.0</v>
      </c>
      <c r="BA163" s="257">
        <v>2.0</v>
      </c>
      <c r="BB163" s="135"/>
      <c r="BC163" s="135"/>
      <c r="BD163" s="135">
        <v>1.0</v>
      </c>
      <c r="BE163" s="135"/>
      <c r="BF163" s="135"/>
      <c r="BG163" s="135"/>
      <c r="BH163" s="135">
        <v>1.0</v>
      </c>
      <c r="BI163" s="256"/>
    </row>
    <row r="164" hidden="1">
      <c r="A164" s="16"/>
      <c r="B164" s="17" t="s">
        <v>268</v>
      </c>
      <c r="C164" s="17" t="s">
        <v>118</v>
      </c>
      <c r="D164" s="93">
        <v>12.7</v>
      </c>
      <c r="E164" s="19">
        <v>0.21</v>
      </c>
      <c r="F164" s="94">
        <f t="shared" si="129"/>
        <v>2501.9</v>
      </c>
      <c r="G164" s="46">
        <f t="shared" si="130"/>
        <v>2877.185</v>
      </c>
      <c r="H164" s="95">
        <f t="shared" si="131"/>
        <v>3161.738597</v>
      </c>
      <c r="I164" s="96">
        <f t="shared" si="132"/>
        <v>1053.912866</v>
      </c>
      <c r="J164" s="97">
        <f t="shared" si="133"/>
        <v>3567.709401</v>
      </c>
      <c r="K164" s="98">
        <f t="shared" si="134"/>
        <v>594.6182335</v>
      </c>
      <c r="L164" s="99">
        <f t="shared" si="135"/>
        <v>4141.489141</v>
      </c>
      <c r="M164" s="100">
        <f t="shared" si="136"/>
        <v>345.1240951</v>
      </c>
      <c r="O164" s="28">
        <f t="shared" si="137"/>
        <v>12</v>
      </c>
      <c r="P164" s="29">
        <f t="shared" ref="P164:P179" si="138">SUM(Q164:AN164)</f>
        <v>8</v>
      </c>
      <c r="Q164" s="135"/>
      <c r="R164" s="135"/>
      <c r="S164" s="258"/>
      <c r="T164" s="135">
        <v>2.0</v>
      </c>
      <c r="U164" s="135">
        <v>3.0</v>
      </c>
      <c r="V164" s="135"/>
      <c r="W164" s="135">
        <v>1.0</v>
      </c>
      <c r="X164" s="135"/>
      <c r="Y164" s="135"/>
      <c r="Z164" s="135"/>
      <c r="AA164" s="135"/>
      <c r="AB164" s="135"/>
      <c r="AC164" s="135">
        <v>1.0</v>
      </c>
      <c r="AD164" s="135"/>
      <c r="AE164" s="135"/>
      <c r="AF164" s="135"/>
      <c r="AG164" s="135"/>
      <c r="AH164" s="135">
        <v>1.0</v>
      </c>
      <c r="AI164" s="135"/>
      <c r="AJ164" s="135"/>
      <c r="AK164" s="135"/>
      <c r="AL164" s="135"/>
      <c r="AM164" s="255"/>
      <c r="AN164" s="259"/>
      <c r="AO164" s="182"/>
      <c r="AP164" s="258">
        <v>3.0</v>
      </c>
      <c r="AQ164" s="135">
        <v>2.0</v>
      </c>
      <c r="AR164" s="135">
        <v>2.0</v>
      </c>
      <c r="AS164" s="135">
        <v>3.0</v>
      </c>
      <c r="AT164" s="135"/>
      <c r="AU164" s="135"/>
      <c r="AV164" s="135"/>
      <c r="AW164" s="135"/>
      <c r="AX164" s="135"/>
      <c r="AY164" s="135"/>
      <c r="AZ164" s="257"/>
      <c r="BA164" s="257">
        <v>1.0</v>
      </c>
      <c r="BB164" s="135">
        <v>1.0</v>
      </c>
      <c r="BC164" s="135"/>
      <c r="BD164" s="135"/>
      <c r="BE164" s="135"/>
      <c r="BF164" s="135"/>
      <c r="BG164" s="135"/>
      <c r="BH164" s="135"/>
      <c r="BI164" s="256"/>
    </row>
    <row r="165" hidden="1">
      <c r="A165" s="260"/>
      <c r="B165" s="17" t="s">
        <v>269</v>
      </c>
      <c r="C165" s="17" t="s">
        <v>82</v>
      </c>
      <c r="D165" s="93">
        <v>12.7</v>
      </c>
      <c r="E165" s="19">
        <v>0.21</v>
      </c>
      <c r="F165" s="94">
        <f t="shared" si="129"/>
        <v>2501.9</v>
      </c>
      <c r="G165" s="46">
        <f t="shared" si="130"/>
        <v>2877.185</v>
      </c>
      <c r="H165" s="95">
        <f t="shared" si="131"/>
        <v>3161.738597</v>
      </c>
      <c r="I165" s="96">
        <f t="shared" si="132"/>
        <v>1053.912866</v>
      </c>
      <c r="J165" s="97">
        <f t="shared" si="133"/>
        <v>3567.709401</v>
      </c>
      <c r="K165" s="98">
        <f t="shared" si="134"/>
        <v>594.6182335</v>
      </c>
      <c r="L165" s="99">
        <f t="shared" si="135"/>
        <v>4141.489141</v>
      </c>
      <c r="M165" s="100">
        <f t="shared" si="136"/>
        <v>345.1240951</v>
      </c>
      <c r="O165" s="28">
        <f t="shared" si="137"/>
        <v>63</v>
      </c>
      <c r="P165" s="29">
        <f t="shared" si="138"/>
        <v>39</v>
      </c>
      <c r="Q165" s="135">
        <v>1.0</v>
      </c>
      <c r="R165" s="135">
        <v>3.0</v>
      </c>
      <c r="S165" s="258"/>
      <c r="T165" s="135"/>
      <c r="U165" s="135">
        <v>2.0</v>
      </c>
      <c r="V165" s="135">
        <v>2.0</v>
      </c>
      <c r="W165" s="135">
        <v>3.0</v>
      </c>
      <c r="X165" s="135">
        <v>7.0</v>
      </c>
      <c r="Y165" s="135">
        <v>2.0</v>
      </c>
      <c r="Z165" s="135"/>
      <c r="AA165" s="135"/>
      <c r="AB165" s="135"/>
      <c r="AC165" s="135"/>
      <c r="AD165" s="135"/>
      <c r="AE165" s="135">
        <v>4.0</v>
      </c>
      <c r="AF165" s="135">
        <v>3.0</v>
      </c>
      <c r="AG165" s="135">
        <v>2.0</v>
      </c>
      <c r="AH165" s="135">
        <v>3.0</v>
      </c>
      <c r="AI165" s="135"/>
      <c r="AJ165" s="135"/>
      <c r="AK165" s="135">
        <v>2.0</v>
      </c>
      <c r="AL165" s="135"/>
      <c r="AM165" s="135">
        <v>3.0</v>
      </c>
      <c r="AN165" s="256">
        <v>2.0</v>
      </c>
      <c r="AO165" s="182">
        <v>1.0</v>
      </c>
      <c r="AP165" s="258"/>
      <c r="AQ165" s="135">
        <v>2.0</v>
      </c>
      <c r="AR165" s="135">
        <v>9.0</v>
      </c>
      <c r="AS165" s="135">
        <v>6.0</v>
      </c>
      <c r="AT165" s="135">
        <v>4.0</v>
      </c>
      <c r="AU165" s="135"/>
      <c r="AV165" s="135">
        <v>7.0</v>
      </c>
      <c r="AW165" s="135">
        <v>5.0</v>
      </c>
      <c r="AX165" s="135">
        <v>4.0</v>
      </c>
      <c r="AY165" s="135">
        <v>2.0</v>
      </c>
      <c r="AZ165" s="135">
        <v>4.0</v>
      </c>
      <c r="BA165" s="135">
        <v>3.0</v>
      </c>
      <c r="BB165" s="135">
        <v>1.0</v>
      </c>
      <c r="BC165" s="135"/>
      <c r="BD165" s="135">
        <v>3.0</v>
      </c>
      <c r="BE165" s="135">
        <v>1.0</v>
      </c>
      <c r="BF165" s="135"/>
      <c r="BG165" s="135">
        <v>6.0</v>
      </c>
      <c r="BH165" s="135">
        <v>4.0</v>
      </c>
      <c r="BI165" s="256">
        <v>1.0</v>
      </c>
    </row>
    <row r="166" hidden="1">
      <c r="A166" s="260"/>
      <c r="B166" s="17" t="s">
        <v>270</v>
      </c>
      <c r="C166" s="17" t="s">
        <v>87</v>
      </c>
      <c r="D166" s="93">
        <v>12.7</v>
      </c>
      <c r="E166" s="19">
        <v>0.21</v>
      </c>
      <c r="F166" s="94">
        <f t="shared" si="129"/>
        <v>2501.9</v>
      </c>
      <c r="G166" s="46">
        <f t="shared" si="130"/>
        <v>2877.185</v>
      </c>
      <c r="H166" s="95">
        <f t="shared" si="131"/>
        <v>3161.738597</v>
      </c>
      <c r="I166" s="96">
        <f t="shared" si="132"/>
        <v>1053.912866</v>
      </c>
      <c r="J166" s="97">
        <f t="shared" si="133"/>
        <v>3567.709401</v>
      </c>
      <c r="K166" s="98">
        <f t="shared" si="134"/>
        <v>594.6182335</v>
      </c>
      <c r="L166" s="99">
        <f t="shared" si="135"/>
        <v>4141.489141</v>
      </c>
      <c r="M166" s="100">
        <f t="shared" si="136"/>
        <v>345.1240951</v>
      </c>
      <c r="O166" s="28">
        <f t="shared" si="137"/>
        <v>23</v>
      </c>
      <c r="P166" s="29">
        <f t="shared" si="138"/>
        <v>32</v>
      </c>
      <c r="Q166" s="135">
        <v>1.0</v>
      </c>
      <c r="R166" s="135">
        <v>2.0</v>
      </c>
      <c r="S166" s="258"/>
      <c r="T166" s="135">
        <v>2.0</v>
      </c>
      <c r="U166" s="135">
        <v>3.0</v>
      </c>
      <c r="V166" s="135">
        <v>1.0</v>
      </c>
      <c r="W166" s="135">
        <v>2.0</v>
      </c>
      <c r="X166" s="135">
        <v>3.0</v>
      </c>
      <c r="Y166" s="135"/>
      <c r="Z166" s="135"/>
      <c r="AA166" s="135"/>
      <c r="AB166" s="135"/>
      <c r="AC166" s="135">
        <v>1.0</v>
      </c>
      <c r="AD166" s="135"/>
      <c r="AE166" s="135">
        <v>4.0</v>
      </c>
      <c r="AF166" s="135">
        <v>2.0</v>
      </c>
      <c r="AG166" s="135">
        <v>2.0</v>
      </c>
      <c r="AH166" s="135">
        <v>3.0</v>
      </c>
      <c r="AI166" s="135"/>
      <c r="AJ166" s="135">
        <v>2.0</v>
      </c>
      <c r="AK166" s="135">
        <v>1.0</v>
      </c>
      <c r="AL166" s="135"/>
      <c r="AM166" s="135">
        <v>2.0</v>
      </c>
      <c r="AN166" s="256">
        <v>1.0</v>
      </c>
      <c r="AO166" s="182">
        <v>2.0</v>
      </c>
      <c r="AP166" s="258"/>
      <c r="AQ166" s="135"/>
      <c r="AR166" s="135">
        <v>2.0</v>
      </c>
      <c r="AS166" s="135">
        <v>2.0</v>
      </c>
      <c r="AT166" s="135"/>
      <c r="AU166" s="135">
        <v>1.0</v>
      </c>
      <c r="AV166" s="135">
        <v>2.0</v>
      </c>
      <c r="AW166" s="135">
        <v>1.0</v>
      </c>
      <c r="AX166" s="135">
        <v>3.0</v>
      </c>
      <c r="AY166" s="135">
        <v>1.0</v>
      </c>
      <c r="AZ166" s="135">
        <v>1.0</v>
      </c>
      <c r="BA166" s="135">
        <v>2.0</v>
      </c>
      <c r="BB166" s="135">
        <v>1.0</v>
      </c>
      <c r="BC166" s="135"/>
      <c r="BD166" s="135">
        <v>1.0</v>
      </c>
      <c r="BE166" s="135"/>
      <c r="BF166" s="135"/>
      <c r="BG166" s="135">
        <v>2.0</v>
      </c>
      <c r="BH166" s="135">
        <v>1.0</v>
      </c>
      <c r="BI166" s="256">
        <v>1.0</v>
      </c>
    </row>
    <row r="167" hidden="1">
      <c r="A167" s="260"/>
      <c r="B167" s="17" t="s">
        <v>271</v>
      </c>
      <c r="C167" s="17" t="s">
        <v>151</v>
      </c>
      <c r="D167" s="93">
        <v>12.7</v>
      </c>
      <c r="E167" s="19">
        <v>0.21</v>
      </c>
      <c r="F167" s="94">
        <f t="shared" si="129"/>
        <v>2501.9</v>
      </c>
      <c r="G167" s="46">
        <f t="shared" si="130"/>
        <v>2877.185</v>
      </c>
      <c r="H167" s="95">
        <f t="shared" si="131"/>
        <v>3161.738597</v>
      </c>
      <c r="I167" s="96">
        <f t="shared" si="132"/>
        <v>1053.912866</v>
      </c>
      <c r="J167" s="97">
        <f t="shared" si="133"/>
        <v>3567.709401</v>
      </c>
      <c r="K167" s="98">
        <f t="shared" si="134"/>
        <v>594.6182335</v>
      </c>
      <c r="L167" s="99">
        <f t="shared" si="135"/>
        <v>4141.489141</v>
      </c>
      <c r="M167" s="100">
        <f t="shared" si="136"/>
        <v>345.1240951</v>
      </c>
      <c r="O167" s="28">
        <f t="shared" si="137"/>
        <v>48</v>
      </c>
      <c r="P167" s="29">
        <f t="shared" si="138"/>
        <v>21</v>
      </c>
      <c r="Q167" s="135">
        <v>1.0</v>
      </c>
      <c r="R167" s="135">
        <v>1.0</v>
      </c>
      <c r="S167" s="258"/>
      <c r="T167" s="135">
        <v>1.0</v>
      </c>
      <c r="U167" s="135">
        <v>1.0</v>
      </c>
      <c r="V167" s="135"/>
      <c r="W167" s="135"/>
      <c r="X167" s="135">
        <v>4.0</v>
      </c>
      <c r="Y167" s="135"/>
      <c r="Z167" s="135"/>
      <c r="AA167" s="135"/>
      <c r="AB167" s="135"/>
      <c r="AC167" s="135"/>
      <c r="AD167" s="135"/>
      <c r="AE167" s="135">
        <v>3.0</v>
      </c>
      <c r="AF167" s="135">
        <v>1.0</v>
      </c>
      <c r="AG167" s="135">
        <v>2.0</v>
      </c>
      <c r="AH167" s="135">
        <v>3.0</v>
      </c>
      <c r="AI167" s="135"/>
      <c r="AJ167" s="135"/>
      <c r="AK167" s="135">
        <v>2.0</v>
      </c>
      <c r="AL167" s="135"/>
      <c r="AM167" s="255"/>
      <c r="AN167" s="256">
        <v>2.0</v>
      </c>
      <c r="AO167" s="182">
        <v>3.0</v>
      </c>
      <c r="AP167" s="258"/>
      <c r="AQ167" s="135"/>
      <c r="AR167" s="135">
        <v>2.0</v>
      </c>
      <c r="AS167" s="135">
        <v>6.0</v>
      </c>
      <c r="AT167" s="135"/>
      <c r="AU167" s="135">
        <v>4.0</v>
      </c>
      <c r="AV167" s="135">
        <v>6.0</v>
      </c>
      <c r="AW167" s="135">
        <v>2.0</v>
      </c>
      <c r="AX167" s="135">
        <v>6.0</v>
      </c>
      <c r="AY167" s="135">
        <v>3.0</v>
      </c>
      <c r="AZ167" s="135">
        <v>2.0</v>
      </c>
      <c r="BA167" s="135">
        <v>2.0</v>
      </c>
      <c r="BB167" s="135"/>
      <c r="BC167" s="135"/>
      <c r="BD167" s="135">
        <v>6.0</v>
      </c>
      <c r="BE167" s="135"/>
      <c r="BF167" s="135"/>
      <c r="BG167" s="135">
        <v>6.0</v>
      </c>
      <c r="BH167" s="135"/>
      <c r="BI167" s="256"/>
    </row>
    <row r="168" hidden="1">
      <c r="A168" s="260"/>
      <c r="B168" s="17" t="s">
        <v>272</v>
      </c>
      <c r="C168" s="17" t="s">
        <v>103</v>
      </c>
      <c r="D168" s="93">
        <v>12.7</v>
      </c>
      <c r="E168" s="19">
        <v>0.21</v>
      </c>
      <c r="F168" s="94">
        <f t="shared" si="129"/>
        <v>2501.9</v>
      </c>
      <c r="G168" s="46">
        <f t="shared" si="130"/>
        <v>2877.185</v>
      </c>
      <c r="H168" s="95">
        <f t="shared" si="131"/>
        <v>3161.738597</v>
      </c>
      <c r="I168" s="96">
        <f t="shared" si="132"/>
        <v>1053.912866</v>
      </c>
      <c r="J168" s="97">
        <f t="shared" si="133"/>
        <v>3567.709401</v>
      </c>
      <c r="K168" s="98">
        <f t="shared" si="134"/>
        <v>594.6182335</v>
      </c>
      <c r="L168" s="99">
        <f t="shared" si="135"/>
        <v>4141.489141</v>
      </c>
      <c r="M168" s="100">
        <f t="shared" si="136"/>
        <v>345.1240951</v>
      </c>
      <c r="O168" s="28">
        <f t="shared" si="137"/>
        <v>46</v>
      </c>
      <c r="P168" s="29">
        <f t="shared" si="138"/>
        <v>30</v>
      </c>
      <c r="Q168" s="135">
        <v>2.0</v>
      </c>
      <c r="R168" s="135">
        <v>2.0</v>
      </c>
      <c r="S168" s="258">
        <v>1.0</v>
      </c>
      <c r="T168" s="135">
        <v>1.0</v>
      </c>
      <c r="U168" s="135">
        <v>2.0</v>
      </c>
      <c r="V168" s="135"/>
      <c r="W168" s="135">
        <v>3.0</v>
      </c>
      <c r="X168" s="135">
        <v>4.0</v>
      </c>
      <c r="Y168" s="135">
        <v>3.0</v>
      </c>
      <c r="Z168" s="135"/>
      <c r="AA168" s="135"/>
      <c r="AB168" s="135"/>
      <c r="AC168" s="135"/>
      <c r="AD168" s="135"/>
      <c r="AE168" s="135">
        <v>2.0</v>
      </c>
      <c r="AF168" s="135">
        <v>3.0</v>
      </c>
      <c r="AG168" s="135"/>
      <c r="AH168" s="135">
        <v>3.0</v>
      </c>
      <c r="AI168" s="135"/>
      <c r="AJ168" s="135"/>
      <c r="AK168" s="135">
        <v>2.0</v>
      </c>
      <c r="AL168" s="135"/>
      <c r="AM168" s="255"/>
      <c r="AN168" s="256">
        <v>2.0</v>
      </c>
      <c r="AO168" s="182">
        <v>1.0</v>
      </c>
      <c r="AP168" s="258">
        <v>2.0</v>
      </c>
      <c r="AQ168" s="135">
        <v>1.0</v>
      </c>
      <c r="AR168" s="135">
        <v>10.0</v>
      </c>
      <c r="AS168" s="135">
        <v>4.0</v>
      </c>
      <c r="AT168" s="135">
        <v>2.0</v>
      </c>
      <c r="AU168" s="135">
        <v>1.0</v>
      </c>
      <c r="AV168" s="135">
        <v>3.0</v>
      </c>
      <c r="AW168" s="135">
        <v>1.0</v>
      </c>
      <c r="AX168" s="135">
        <v>4.0</v>
      </c>
      <c r="AY168" s="135">
        <v>1.0</v>
      </c>
      <c r="AZ168" s="135">
        <v>3.0</v>
      </c>
      <c r="BA168" s="135">
        <v>3.0</v>
      </c>
      <c r="BB168" s="135">
        <v>2.0</v>
      </c>
      <c r="BC168" s="135">
        <v>1.0</v>
      </c>
      <c r="BD168" s="135">
        <v>2.0</v>
      </c>
      <c r="BE168" s="135">
        <v>3.0</v>
      </c>
      <c r="BF168" s="135"/>
      <c r="BG168" s="135">
        <v>1.0</v>
      </c>
      <c r="BH168" s="135">
        <v>1.0</v>
      </c>
      <c r="BI168" s="256"/>
    </row>
    <row r="169" hidden="1">
      <c r="A169" s="260"/>
      <c r="B169" s="17" t="s">
        <v>273</v>
      </c>
      <c r="C169" s="261" t="s">
        <v>101</v>
      </c>
      <c r="D169" s="93">
        <v>12.7</v>
      </c>
      <c r="E169" s="19">
        <v>0.21</v>
      </c>
      <c r="F169" s="94">
        <f t="shared" si="129"/>
        <v>2501.9</v>
      </c>
      <c r="G169" s="46">
        <f t="shared" si="130"/>
        <v>2877.185</v>
      </c>
      <c r="H169" s="95">
        <f t="shared" si="131"/>
        <v>3161.738597</v>
      </c>
      <c r="I169" s="96">
        <f t="shared" si="132"/>
        <v>1053.912866</v>
      </c>
      <c r="J169" s="97">
        <f t="shared" si="133"/>
        <v>3567.709401</v>
      </c>
      <c r="K169" s="98">
        <f t="shared" si="134"/>
        <v>594.6182335</v>
      </c>
      <c r="L169" s="99">
        <f t="shared" si="135"/>
        <v>4141.489141</v>
      </c>
      <c r="M169" s="100">
        <f t="shared" si="136"/>
        <v>345.1240951</v>
      </c>
      <c r="O169" s="28">
        <f t="shared" si="137"/>
        <v>26</v>
      </c>
      <c r="P169" s="29">
        <f t="shared" si="138"/>
        <v>37</v>
      </c>
      <c r="Q169" s="135">
        <v>1.0</v>
      </c>
      <c r="R169" s="135">
        <v>1.0</v>
      </c>
      <c r="S169" s="135"/>
      <c r="T169" s="135">
        <v>1.0</v>
      </c>
      <c r="U169" s="135">
        <v>1.0</v>
      </c>
      <c r="V169" s="135">
        <v>3.0</v>
      </c>
      <c r="W169" s="135">
        <v>2.0</v>
      </c>
      <c r="X169" s="135">
        <v>4.0</v>
      </c>
      <c r="Y169" s="135"/>
      <c r="Z169" s="135">
        <v>3.0</v>
      </c>
      <c r="AA169" s="135">
        <v>2.0</v>
      </c>
      <c r="AB169" s="135"/>
      <c r="AC169" s="135"/>
      <c r="AD169" s="135">
        <v>3.0</v>
      </c>
      <c r="AE169" s="135">
        <v>3.0</v>
      </c>
      <c r="AF169" s="135">
        <v>3.0</v>
      </c>
      <c r="AG169" s="135">
        <v>2.0</v>
      </c>
      <c r="AH169" s="135">
        <v>2.0</v>
      </c>
      <c r="AI169" s="135"/>
      <c r="AJ169" s="135"/>
      <c r="AK169" s="135">
        <v>1.0</v>
      </c>
      <c r="AL169" s="135">
        <v>1.0</v>
      </c>
      <c r="AM169" s="135">
        <v>2.0</v>
      </c>
      <c r="AN169" s="256">
        <v>2.0</v>
      </c>
      <c r="AO169" s="182">
        <v>1.0</v>
      </c>
      <c r="AP169" s="135"/>
      <c r="AQ169" s="135"/>
      <c r="AR169" s="135">
        <v>2.0</v>
      </c>
      <c r="AS169" s="135">
        <v>2.0</v>
      </c>
      <c r="AT169" s="135"/>
      <c r="AU169" s="135">
        <v>1.0</v>
      </c>
      <c r="AV169" s="135">
        <v>5.0</v>
      </c>
      <c r="AW169" s="135"/>
      <c r="AX169" s="135">
        <v>2.0</v>
      </c>
      <c r="AY169" s="135">
        <v>3.0</v>
      </c>
      <c r="AZ169" s="135"/>
      <c r="BA169" s="135">
        <v>3.0</v>
      </c>
      <c r="BB169" s="135">
        <v>1.0</v>
      </c>
      <c r="BC169" s="135"/>
      <c r="BD169" s="135">
        <v>3.0</v>
      </c>
      <c r="BE169" s="135"/>
      <c r="BF169" s="135"/>
      <c r="BG169" s="135">
        <v>2.0</v>
      </c>
      <c r="BH169" s="135">
        <v>1.0</v>
      </c>
      <c r="BI169" s="256"/>
    </row>
    <row r="170" hidden="1">
      <c r="A170" s="260"/>
      <c r="B170" s="17" t="s">
        <v>274</v>
      </c>
      <c r="C170" s="17" t="s">
        <v>90</v>
      </c>
      <c r="D170" s="93">
        <v>12.7</v>
      </c>
      <c r="E170" s="19">
        <v>0.21</v>
      </c>
      <c r="F170" s="94">
        <f t="shared" si="129"/>
        <v>2501.9</v>
      </c>
      <c r="G170" s="46">
        <f t="shared" si="130"/>
        <v>2877.185</v>
      </c>
      <c r="H170" s="95">
        <f t="shared" si="131"/>
        <v>3161.738597</v>
      </c>
      <c r="I170" s="96">
        <f t="shared" si="132"/>
        <v>1053.912866</v>
      </c>
      <c r="J170" s="97">
        <f t="shared" si="133"/>
        <v>3567.709401</v>
      </c>
      <c r="K170" s="98">
        <f t="shared" si="134"/>
        <v>594.6182335</v>
      </c>
      <c r="L170" s="99">
        <f t="shared" si="135"/>
        <v>4141.489141</v>
      </c>
      <c r="M170" s="100">
        <f t="shared" si="136"/>
        <v>345.1240951</v>
      </c>
      <c r="O170" s="28">
        <f t="shared" si="137"/>
        <v>35</v>
      </c>
      <c r="P170" s="29">
        <f t="shared" si="138"/>
        <v>59</v>
      </c>
      <c r="Q170" s="135">
        <v>3.0</v>
      </c>
      <c r="R170" s="135">
        <v>3.0</v>
      </c>
      <c r="S170" s="135"/>
      <c r="T170" s="135">
        <v>3.0</v>
      </c>
      <c r="U170" s="135">
        <v>3.0</v>
      </c>
      <c r="V170" s="135">
        <v>8.0</v>
      </c>
      <c r="W170" s="135">
        <v>6.0</v>
      </c>
      <c r="X170" s="135">
        <v>2.0</v>
      </c>
      <c r="Y170" s="135">
        <v>2.0</v>
      </c>
      <c r="Z170" s="135"/>
      <c r="AA170" s="135">
        <v>2.0</v>
      </c>
      <c r="AB170" s="135">
        <v>2.0</v>
      </c>
      <c r="AC170" s="135"/>
      <c r="AD170" s="135">
        <v>3.0</v>
      </c>
      <c r="AE170" s="135">
        <v>2.0</v>
      </c>
      <c r="AF170" s="135">
        <v>5.0</v>
      </c>
      <c r="AG170" s="135">
        <v>4.0</v>
      </c>
      <c r="AH170" s="135">
        <v>2.0</v>
      </c>
      <c r="AI170" s="135">
        <v>3.0</v>
      </c>
      <c r="AJ170" s="135"/>
      <c r="AK170" s="135">
        <v>2.0</v>
      </c>
      <c r="AL170" s="135"/>
      <c r="AM170" s="135">
        <v>2.0</v>
      </c>
      <c r="AN170" s="256">
        <v>2.0</v>
      </c>
      <c r="AO170" s="182">
        <v>2.0</v>
      </c>
      <c r="AP170" s="135"/>
      <c r="AQ170" s="135"/>
      <c r="AR170" s="135">
        <v>6.0</v>
      </c>
      <c r="AS170" s="135"/>
      <c r="AT170" s="135">
        <v>3.0</v>
      </c>
      <c r="AU170" s="135"/>
      <c r="AV170" s="135">
        <v>4.0</v>
      </c>
      <c r="AW170" s="135">
        <v>1.0</v>
      </c>
      <c r="AX170" s="135">
        <v>3.0</v>
      </c>
      <c r="AY170" s="135">
        <v>3.0</v>
      </c>
      <c r="AZ170" s="135">
        <v>5.0</v>
      </c>
      <c r="BA170" s="135">
        <v>1.0</v>
      </c>
      <c r="BB170" s="135"/>
      <c r="BC170" s="135"/>
      <c r="BD170" s="135">
        <v>3.0</v>
      </c>
      <c r="BE170" s="135">
        <v>2.0</v>
      </c>
      <c r="BF170" s="135"/>
      <c r="BG170" s="135">
        <v>1.0</v>
      </c>
      <c r="BH170" s="135">
        <v>1.0</v>
      </c>
      <c r="BI170" s="256"/>
    </row>
    <row r="171" hidden="1">
      <c r="A171" s="260"/>
      <c r="B171" s="17" t="s">
        <v>275</v>
      </c>
      <c r="C171" s="17" t="s">
        <v>114</v>
      </c>
      <c r="D171" s="93">
        <v>12.7</v>
      </c>
      <c r="E171" s="19">
        <v>0.21</v>
      </c>
      <c r="F171" s="94">
        <f t="shared" si="129"/>
        <v>2501.9</v>
      </c>
      <c r="G171" s="46">
        <f t="shared" si="130"/>
        <v>2877.185</v>
      </c>
      <c r="H171" s="95">
        <f t="shared" si="131"/>
        <v>3161.738597</v>
      </c>
      <c r="I171" s="96">
        <f t="shared" si="132"/>
        <v>1053.912866</v>
      </c>
      <c r="J171" s="97">
        <f t="shared" si="133"/>
        <v>3567.709401</v>
      </c>
      <c r="K171" s="98">
        <f t="shared" si="134"/>
        <v>594.6182335</v>
      </c>
      <c r="L171" s="99">
        <f t="shared" si="135"/>
        <v>4141.489141</v>
      </c>
      <c r="M171" s="100">
        <f t="shared" si="136"/>
        <v>345.1240951</v>
      </c>
      <c r="O171" s="28">
        <f t="shared" si="137"/>
        <v>39</v>
      </c>
      <c r="P171" s="29">
        <f t="shared" si="138"/>
        <v>23</v>
      </c>
      <c r="Q171" s="135">
        <v>3.0</v>
      </c>
      <c r="R171" s="135">
        <v>1.0</v>
      </c>
      <c r="S171" s="135">
        <v>2.0</v>
      </c>
      <c r="T171" s="135"/>
      <c r="U171" s="135">
        <v>1.0</v>
      </c>
      <c r="V171" s="135"/>
      <c r="W171" s="135">
        <v>2.0</v>
      </c>
      <c r="X171" s="135">
        <v>3.0</v>
      </c>
      <c r="Y171" s="135"/>
      <c r="Z171" s="135"/>
      <c r="AA171" s="135">
        <v>2.0</v>
      </c>
      <c r="AB171" s="135"/>
      <c r="AC171" s="135">
        <v>1.0</v>
      </c>
      <c r="AD171" s="135"/>
      <c r="AE171" s="135"/>
      <c r="AF171" s="135">
        <v>2.0</v>
      </c>
      <c r="AG171" s="135">
        <v>1.0</v>
      </c>
      <c r="AH171" s="135">
        <v>2.0</v>
      </c>
      <c r="AI171" s="135"/>
      <c r="AJ171" s="135"/>
      <c r="AK171" s="135">
        <v>2.0</v>
      </c>
      <c r="AL171" s="135"/>
      <c r="AM171" s="255"/>
      <c r="AN171" s="256">
        <v>1.0</v>
      </c>
      <c r="AO171" s="182">
        <v>3.0</v>
      </c>
      <c r="AP171" s="135">
        <v>2.0</v>
      </c>
      <c r="AQ171" s="135">
        <v>1.0</v>
      </c>
      <c r="AR171" s="135">
        <v>3.0</v>
      </c>
      <c r="AS171" s="135">
        <v>3.0</v>
      </c>
      <c r="AT171" s="135">
        <v>5.0</v>
      </c>
      <c r="AU171" s="135">
        <v>2.0</v>
      </c>
      <c r="AV171" s="135">
        <v>2.0</v>
      </c>
      <c r="AW171" s="135"/>
      <c r="AX171" s="135">
        <v>4.0</v>
      </c>
      <c r="AY171" s="135"/>
      <c r="AZ171" s="135"/>
      <c r="BA171" s="135">
        <v>2.0</v>
      </c>
      <c r="BB171" s="135">
        <v>2.0</v>
      </c>
      <c r="BC171" s="135">
        <v>2.0</v>
      </c>
      <c r="BD171" s="135">
        <v>2.0</v>
      </c>
      <c r="BE171" s="135"/>
      <c r="BF171" s="135"/>
      <c r="BG171" s="135">
        <v>2.0</v>
      </c>
      <c r="BH171" s="135">
        <v>3.0</v>
      </c>
      <c r="BI171" s="256">
        <v>1.0</v>
      </c>
    </row>
    <row r="172" hidden="1">
      <c r="A172" s="260"/>
      <c r="B172" s="17" t="s">
        <v>276</v>
      </c>
      <c r="C172" s="17" t="s">
        <v>120</v>
      </c>
      <c r="D172" s="93">
        <v>12.7</v>
      </c>
      <c r="E172" s="19">
        <v>0.21</v>
      </c>
      <c r="F172" s="94">
        <f t="shared" si="129"/>
        <v>2501.9</v>
      </c>
      <c r="G172" s="46">
        <f t="shared" si="130"/>
        <v>2877.185</v>
      </c>
      <c r="H172" s="95">
        <f t="shared" si="131"/>
        <v>3161.738597</v>
      </c>
      <c r="I172" s="96">
        <f t="shared" si="132"/>
        <v>1053.912866</v>
      </c>
      <c r="J172" s="97">
        <f t="shared" si="133"/>
        <v>3567.709401</v>
      </c>
      <c r="K172" s="98">
        <f t="shared" si="134"/>
        <v>594.6182335</v>
      </c>
      <c r="L172" s="99">
        <f t="shared" si="135"/>
        <v>4141.489141</v>
      </c>
      <c r="M172" s="100">
        <f t="shared" si="136"/>
        <v>345.1240951</v>
      </c>
      <c r="O172" s="28">
        <f t="shared" si="137"/>
        <v>40</v>
      </c>
      <c r="P172" s="29">
        <f t="shared" si="138"/>
        <v>26</v>
      </c>
      <c r="Q172" s="135">
        <v>1.0</v>
      </c>
      <c r="R172" s="135">
        <v>1.0</v>
      </c>
      <c r="S172" s="135"/>
      <c r="T172" s="135"/>
      <c r="U172" s="135">
        <v>1.0</v>
      </c>
      <c r="V172" s="135"/>
      <c r="W172" s="135">
        <v>2.0</v>
      </c>
      <c r="X172" s="135">
        <v>1.0</v>
      </c>
      <c r="Y172" s="135">
        <v>2.0</v>
      </c>
      <c r="Z172" s="135">
        <v>2.0</v>
      </c>
      <c r="AA172" s="135"/>
      <c r="AB172" s="135"/>
      <c r="AC172" s="135"/>
      <c r="AD172" s="135">
        <v>2.0</v>
      </c>
      <c r="AE172" s="135">
        <v>2.0</v>
      </c>
      <c r="AF172" s="135">
        <v>4.0</v>
      </c>
      <c r="AG172" s="135">
        <v>2.0</v>
      </c>
      <c r="AH172" s="135">
        <v>2.0</v>
      </c>
      <c r="AI172" s="135"/>
      <c r="AJ172" s="135"/>
      <c r="AK172" s="135">
        <v>2.0</v>
      </c>
      <c r="AL172" s="135"/>
      <c r="AM172" s="255"/>
      <c r="AN172" s="256">
        <v>2.0</v>
      </c>
      <c r="AO172" s="182">
        <v>4.0</v>
      </c>
      <c r="AP172" s="135">
        <v>2.0</v>
      </c>
      <c r="AQ172" s="135">
        <v>1.0</v>
      </c>
      <c r="AR172" s="135">
        <v>8.0</v>
      </c>
      <c r="AS172" s="135">
        <v>1.0</v>
      </c>
      <c r="AT172" s="135">
        <v>2.0</v>
      </c>
      <c r="AU172" s="135">
        <v>3.0</v>
      </c>
      <c r="AV172" s="135">
        <v>3.0</v>
      </c>
      <c r="AW172" s="135"/>
      <c r="AX172" s="135">
        <v>3.0</v>
      </c>
      <c r="AY172" s="135">
        <v>1.0</v>
      </c>
      <c r="AZ172" s="135">
        <v>2.0</v>
      </c>
      <c r="BA172" s="135">
        <v>1.0</v>
      </c>
      <c r="BB172" s="135">
        <v>1.0</v>
      </c>
      <c r="BC172" s="135">
        <v>1.0</v>
      </c>
      <c r="BD172" s="135">
        <v>1.0</v>
      </c>
      <c r="BE172" s="135"/>
      <c r="BF172" s="135"/>
      <c r="BG172" s="135">
        <v>3.0</v>
      </c>
      <c r="BH172" s="135">
        <v>2.0</v>
      </c>
      <c r="BI172" s="256">
        <v>1.0</v>
      </c>
    </row>
    <row r="173" hidden="1">
      <c r="A173" s="262"/>
      <c r="B173" s="17" t="s">
        <v>277</v>
      </c>
      <c r="C173" s="17" t="s">
        <v>129</v>
      </c>
      <c r="D173" s="93">
        <v>12.7</v>
      </c>
      <c r="E173" s="19">
        <v>0.21</v>
      </c>
      <c r="F173" s="94">
        <f t="shared" si="129"/>
        <v>2501.9</v>
      </c>
      <c r="G173" s="46">
        <f t="shared" si="130"/>
        <v>2877.185</v>
      </c>
      <c r="H173" s="95">
        <f t="shared" si="131"/>
        <v>3161.738597</v>
      </c>
      <c r="I173" s="96">
        <f t="shared" si="132"/>
        <v>1053.912866</v>
      </c>
      <c r="J173" s="97">
        <f t="shared" si="133"/>
        <v>3567.709401</v>
      </c>
      <c r="K173" s="98">
        <f t="shared" si="134"/>
        <v>594.6182335</v>
      </c>
      <c r="L173" s="99">
        <f t="shared" si="135"/>
        <v>4141.489141</v>
      </c>
      <c r="M173" s="100">
        <f t="shared" si="136"/>
        <v>345.1240951</v>
      </c>
      <c r="O173" s="28">
        <f t="shared" si="137"/>
        <v>11</v>
      </c>
      <c r="P173" s="29">
        <f t="shared" si="138"/>
        <v>19</v>
      </c>
      <c r="Q173" s="135">
        <v>1.0</v>
      </c>
      <c r="R173" s="135"/>
      <c r="S173" s="135"/>
      <c r="T173" s="135">
        <v>1.0</v>
      </c>
      <c r="U173" s="135">
        <v>1.0</v>
      </c>
      <c r="V173" s="135">
        <v>1.0</v>
      </c>
      <c r="W173" s="135">
        <v>4.0</v>
      </c>
      <c r="X173" s="135">
        <v>2.0</v>
      </c>
      <c r="Y173" s="135">
        <v>1.0</v>
      </c>
      <c r="Z173" s="135"/>
      <c r="AA173" s="135">
        <v>1.0</v>
      </c>
      <c r="AB173" s="135"/>
      <c r="AC173" s="135"/>
      <c r="AD173" s="135">
        <v>2.0</v>
      </c>
      <c r="AE173" s="135"/>
      <c r="AF173" s="135">
        <v>2.0</v>
      </c>
      <c r="AG173" s="135"/>
      <c r="AH173" s="135">
        <v>1.0</v>
      </c>
      <c r="AI173" s="135"/>
      <c r="AJ173" s="135"/>
      <c r="AK173" s="135">
        <v>1.0</v>
      </c>
      <c r="AL173" s="135"/>
      <c r="AM173" s="255"/>
      <c r="AN173" s="256">
        <v>1.0</v>
      </c>
      <c r="AO173" s="182"/>
      <c r="AP173" s="135"/>
      <c r="AQ173" s="135"/>
      <c r="AR173" s="135">
        <v>3.0</v>
      </c>
      <c r="AS173" s="135">
        <v>1.0</v>
      </c>
      <c r="AT173" s="135">
        <v>1.0</v>
      </c>
      <c r="AU173" s="135">
        <v>2.0</v>
      </c>
      <c r="AV173" s="135"/>
      <c r="AW173" s="135"/>
      <c r="AX173" s="135">
        <v>1.0</v>
      </c>
      <c r="AY173" s="135">
        <v>1.0</v>
      </c>
      <c r="AZ173" s="135"/>
      <c r="BA173" s="135"/>
      <c r="BB173" s="135"/>
      <c r="BC173" s="135"/>
      <c r="BD173" s="135">
        <v>1.0</v>
      </c>
      <c r="BE173" s="135"/>
      <c r="BF173" s="135"/>
      <c r="BG173" s="135">
        <v>1.0</v>
      </c>
      <c r="BH173" s="135"/>
      <c r="BI173" s="256"/>
    </row>
    <row r="174">
      <c r="A174" s="262"/>
      <c r="B174" s="17" t="s">
        <v>278</v>
      </c>
      <c r="C174" s="17" t="s">
        <v>92</v>
      </c>
      <c r="D174" s="93">
        <v>12.7</v>
      </c>
      <c r="E174" s="19">
        <v>0.21</v>
      </c>
      <c r="F174" s="94">
        <f t="shared" si="129"/>
        <v>2501.9</v>
      </c>
      <c r="G174" s="46">
        <f t="shared" si="130"/>
        <v>2877.185</v>
      </c>
      <c r="H174" s="95">
        <f t="shared" si="131"/>
        <v>3161.738597</v>
      </c>
      <c r="I174" s="96">
        <f t="shared" si="132"/>
        <v>1053.912866</v>
      </c>
      <c r="J174" s="97">
        <f t="shared" si="133"/>
        <v>3567.709401</v>
      </c>
      <c r="K174" s="98">
        <f t="shared" si="134"/>
        <v>594.6182335</v>
      </c>
      <c r="L174" s="99">
        <f t="shared" si="135"/>
        <v>4141.489141</v>
      </c>
      <c r="M174" s="100">
        <f t="shared" si="136"/>
        <v>345.1240951</v>
      </c>
      <c r="O174" s="28">
        <f t="shared" si="137"/>
        <v>44</v>
      </c>
      <c r="P174" s="29">
        <f t="shared" si="138"/>
        <v>66</v>
      </c>
      <c r="Q174" s="135">
        <v>4.0</v>
      </c>
      <c r="R174" s="135">
        <v>6.0</v>
      </c>
      <c r="S174" s="135"/>
      <c r="T174" s="135">
        <v>1.0</v>
      </c>
      <c r="U174" s="135"/>
      <c r="V174" s="135">
        <v>6.0</v>
      </c>
      <c r="W174" s="135">
        <v>5.0</v>
      </c>
      <c r="X174" s="135">
        <v>6.0</v>
      </c>
      <c r="Y174" s="135">
        <v>2.0</v>
      </c>
      <c r="Z174" s="135">
        <v>2.0</v>
      </c>
      <c r="AA174" s="135">
        <v>2.0</v>
      </c>
      <c r="AB174" s="135"/>
      <c r="AC174" s="135"/>
      <c r="AD174" s="135">
        <v>7.0</v>
      </c>
      <c r="AE174" s="135">
        <v>2.0</v>
      </c>
      <c r="AF174" s="135">
        <v>3.0</v>
      </c>
      <c r="AG174" s="135">
        <v>6.0</v>
      </c>
      <c r="AH174" s="135">
        <v>3.0</v>
      </c>
      <c r="AI174" s="135">
        <v>6.0</v>
      </c>
      <c r="AJ174" s="135">
        <v>1.0</v>
      </c>
      <c r="AK174" s="135">
        <v>2.0</v>
      </c>
      <c r="AL174" s="135"/>
      <c r="AM174" s="255"/>
      <c r="AN174" s="256">
        <v>2.0</v>
      </c>
      <c r="AO174" s="182">
        <v>6.0</v>
      </c>
      <c r="AP174" s="135"/>
      <c r="AQ174" s="135"/>
      <c r="AR174" s="226">
        <v>4.0</v>
      </c>
      <c r="AS174" s="135">
        <v>4.0</v>
      </c>
      <c r="AT174" s="135">
        <v>1.0</v>
      </c>
      <c r="AU174" s="135">
        <v>6.0</v>
      </c>
      <c r="AV174" s="135">
        <v>5.0</v>
      </c>
      <c r="AW174" s="135">
        <v>4.0</v>
      </c>
      <c r="AX174" s="135">
        <v>5.0</v>
      </c>
      <c r="AY174" s="135">
        <v>2.0</v>
      </c>
      <c r="AZ174" s="135"/>
      <c r="BA174" s="135"/>
      <c r="BB174" s="135"/>
      <c r="BC174" s="135"/>
      <c r="BD174" s="135">
        <v>4.0</v>
      </c>
      <c r="BE174" s="135">
        <v>1.0</v>
      </c>
      <c r="BF174" s="135"/>
      <c r="BG174" s="135">
        <v>2.0</v>
      </c>
      <c r="BH174" s="135"/>
      <c r="BI174" s="256"/>
    </row>
    <row r="175" hidden="1">
      <c r="A175" s="260"/>
      <c r="B175" s="17" t="s">
        <v>279</v>
      </c>
      <c r="C175" s="17" t="s">
        <v>134</v>
      </c>
      <c r="D175" s="93">
        <v>12.7</v>
      </c>
      <c r="E175" s="19">
        <v>0.21</v>
      </c>
      <c r="F175" s="94">
        <f t="shared" si="129"/>
        <v>2501.9</v>
      </c>
      <c r="G175" s="46">
        <f t="shared" si="130"/>
        <v>2877.185</v>
      </c>
      <c r="H175" s="95">
        <f t="shared" si="131"/>
        <v>3161.738597</v>
      </c>
      <c r="I175" s="96">
        <f t="shared" si="132"/>
        <v>1053.912866</v>
      </c>
      <c r="J175" s="97">
        <f t="shared" si="133"/>
        <v>3567.709401</v>
      </c>
      <c r="K175" s="98">
        <f t="shared" si="134"/>
        <v>594.6182335</v>
      </c>
      <c r="L175" s="99">
        <f t="shared" si="135"/>
        <v>4141.489141</v>
      </c>
      <c r="M175" s="100">
        <f t="shared" si="136"/>
        <v>345.1240951</v>
      </c>
      <c r="O175" s="28">
        <f t="shared" si="137"/>
        <v>23</v>
      </c>
      <c r="P175" s="29">
        <f t="shared" si="138"/>
        <v>47</v>
      </c>
      <c r="Q175" s="135">
        <v>6.0</v>
      </c>
      <c r="R175" s="135">
        <v>4.0</v>
      </c>
      <c r="S175" s="135"/>
      <c r="T175" s="135">
        <v>1.0</v>
      </c>
      <c r="U175" s="135">
        <v>1.0</v>
      </c>
      <c r="V175" s="135">
        <v>2.0</v>
      </c>
      <c r="W175" s="135">
        <v>9.0</v>
      </c>
      <c r="X175" s="135">
        <v>4.0</v>
      </c>
      <c r="Y175" s="135">
        <v>3.0</v>
      </c>
      <c r="Z175" s="135"/>
      <c r="AA175" s="135">
        <v>1.0</v>
      </c>
      <c r="AB175" s="135">
        <v>5.0</v>
      </c>
      <c r="AC175" s="135"/>
      <c r="AD175" s="135">
        <v>2.0</v>
      </c>
      <c r="AE175" s="135">
        <v>2.0</v>
      </c>
      <c r="AF175" s="135">
        <v>2.0</v>
      </c>
      <c r="AG175" s="135"/>
      <c r="AH175" s="135">
        <v>1.0</v>
      </c>
      <c r="AI175" s="135"/>
      <c r="AJ175" s="135"/>
      <c r="AK175" s="135">
        <v>2.0</v>
      </c>
      <c r="AL175" s="135"/>
      <c r="AM175" s="255"/>
      <c r="AN175" s="135">
        <v>2.0</v>
      </c>
      <c r="AO175" s="182"/>
      <c r="AP175" s="135"/>
      <c r="AQ175" s="135">
        <v>1.0</v>
      </c>
      <c r="AR175" s="135">
        <v>4.0</v>
      </c>
      <c r="AS175" s="135">
        <v>2.0</v>
      </c>
      <c r="AT175" s="135">
        <v>2.0</v>
      </c>
      <c r="AU175" s="135">
        <v>2.0</v>
      </c>
      <c r="AV175" s="135">
        <v>3.0</v>
      </c>
      <c r="AW175" s="135"/>
      <c r="AX175" s="135">
        <v>6.0</v>
      </c>
      <c r="AY175" s="135">
        <v>1.0</v>
      </c>
      <c r="AZ175" s="135"/>
      <c r="BA175" s="135">
        <v>2.0</v>
      </c>
      <c r="BB175" s="135"/>
      <c r="BC175" s="135"/>
      <c r="BD175" s="135"/>
      <c r="BE175" s="135"/>
      <c r="BF175" s="135"/>
      <c r="BG175" s="135"/>
      <c r="BH175" s="135"/>
      <c r="BI175" s="256"/>
    </row>
    <row r="176" hidden="1">
      <c r="A176" s="260"/>
      <c r="B176" s="17" t="s">
        <v>280</v>
      </c>
      <c r="C176" s="17" t="s">
        <v>281</v>
      </c>
      <c r="D176" s="93">
        <v>12.7</v>
      </c>
      <c r="E176" s="19">
        <v>0.21</v>
      </c>
      <c r="F176" s="94">
        <v>2800.0</v>
      </c>
      <c r="G176" s="46">
        <f t="shared" si="130"/>
        <v>3220</v>
      </c>
      <c r="H176" s="95">
        <f t="shared" si="131"/>
        <v>3538.458</v>
      </c>
      <c r="I176" s="96">
        <f t="shared" si="132"/>
        <v>1179.486</v>
      </c>
      <c r="J176" s="97">
        <f t="shared" si="133"/>
        <v>3992.800001</v>
      </c>
      <c r="K176" s="98">
        <f t="shared" si="134"/>
        <v>665.4666668</v>
      </c>
      <c r="L176" s="99">
        <f t="shared" si="135"/>
        <v>4634.94528</v>
      </c>
      <c r="M176" s="100">
        <f t="shared" si="136"/>
        <v>386.24544</v>
      </c>
      <c r="O176" s="28">
        <f t="shared" si="137"/>
        <v>5</v>
      </c>
      <c r="P176" s="29">
        <f t="shared" si="138"/>
        <v>7</v>
      </c>
      <c r="Q176" s="135"/>
      <c r="R176" s="135"/>
      <c r="S176" s="135"/>
      <c r="T176" s="135"/>
      <c r="U176" s="135"/>
      <c r="V176" s="135"/>
      <c r="W176" s="135"/>
      <c r="X176" s="135">
        <v>3.0</v>
      </c>
      <c r="Y176" s="135"/>
      <c r="Z176" s="135"/>
      <c r="AA176" s="135"/>
      <c r="AB176" s="135"/>
      <c r="AC176" s="135"/>
      <c r="AD176" s="135"/>
      <c r="AE176" s="135">
        <v>2.0</v>
      </c>
      <c r="AF176" s="135"/>
      <c r="AG176" s="135"/>
      <c r="AH176" s="135"/>
      <c r="AI176" s="135"/>
      <c r="AJ176" s="135"/>
      <c r="AK176" s="135"/>
      <c r="AL176" s="135"/>
      <c r="AM176" s="135">
        <v>2.0</v>
      </c>
      <c r="AN176" s="135"/>
      <c r="AO176" s="182"/>
      <c r="AP176" s="135"/>
      <c r="AQ176" s="135"/>
      <c r="AR176" s="135"/>
      <c r="AS176" s="135">
        <v>2.0</v>
      </c>
      <c r="AT176" s="135"/>
      <c r="AU176" s="135"/>
      <c r="AV176" s="135"/>
      <c r="AW176" s="135">
        <v>1.0</v>
      </c>
      <c r="AX176" s="135"/>
      <c r="AY176" s="135">
        <v>2.0</v>
      </c>
      <c r="AZ176" s="135"/>
      <c r="BA176" s="135"/>
      <c r="BB176" s="135"/>
      <c r="BC176" s="135"/>
      <c r="BD176" s="135"/>
      <c r="BE176" s="135"/>
      <c r="BF176" s="135"/>
      <c r="BG176" s="135"/>
      <c r="BH176" s="135"/>
      <c r="BI176" s="256"/>
    </row>
    <row r="177" hidden="1">
      <c r="A177" s="260"/>
      <c r="B177" s="17" t="s">
        <v>282</v>
      </c>
      <c r="C177" s="17" t="s">
        <v>163</v>
      </c>
      <c r="D177" s="93">
        <v>12.7</v>
      </c>
      <c r="E177" s="19">
        <v>0.21</v>
      </c>
      <c r="F177" s="94">
        <v>2800.0</v>
      </c>
      <c r="G177" s="46">
        <f t="shared" si="130"/>
        <v>3220</v>
      </c>
      <c r="H177" s="95">
        <f t="shared" si="131"/>
        <v>3538.458</v>
      </c>
      <c r="I177" s="96">
        <f t="shared" si="132"/>
        <v>1179.486</v>
      </c>
      <c r="J177" s="97">
        <f t="shared" si="133"/>
        <v>3992.800001</v>
      </c>
      <c r="K177" s="98">
        <f t="shared" si="134"/>
        <v>665.4666668</v>
      </c>
      <c r="L177" s="99">
        <f t="shared" si="135"/>
        <v>4634.94528</v>
      </c>
      <c r="M177" s="100">
        <f t="shared" si="136"/>
        <v>386.24544</v>
      </c>
      <c r="O177" s="28">
        <f t="shared" si="137"/>
        <v>5</v>
      </c>
      <c r="P177" s="29">
        <f t="shared" si="138"/>
        <v>5</v>
      </c>
      <c r="Q177" s="135"/>
      <c r="R177" s="135"/>
      <c r="S177" s="135"/>
      <c r="T177" s="135"/>
      <c r="U177" s="135"/>
      <c r="V177" s="135"/>
      <c r="W177" s="135"/>
      <c r="X177" s="135">
        <v>2.0</v>
      </c>
      <c r="Y177" s="135">
        <v>2.0</v>
      </c>
      <c r="Z177" s="135"/>
      <c r="AA177" s="135"/>
      <c r="AB177" s="135"/>
      <c r="AC177" s="135"/>
      <c r="AD177" s="135"/>
      <c r="AE177" s="135"/>
      <c r="AF177" s="135"/>
      <c r="AG177" s="135"/>
      <c r="AH177" s="135"/>
      <c r="AI177" s="135"/>
      <c r="AJ177" s="135"/>
      <c r="AK177" s="135"/>
      <c r="AL177" s="135"/>
      <c r="AM177" s="135"/>
      <c r="AN177" s="135">
        <v>1.0</v>
      </c>
      <c r="AO177" s="182"/>
      <c r="AP177" s="135"/>
      <c r="AQ177" s="135">
        <v>2.0</v>
      </c>
      <c r="AR177" s="135"/>
      <c r="AS177" s="135">
        <v>1.0</v>
      </c>
      <c r="AT177" s="135">
        <v>1.0</v>
      </c>
      <c r="AU177" s="135"/>
      <c r="AV177" s="135"/>
      <c r="AW177" s="135"/>
      <c r="AX177" s="135"/>
      <c r="AY177" s="135">
        <v>1.0</v>
      </c>
      <c r="AZ177" s="135"/>
      <c r="BA177" s="135"/>
      <c r="BB177" s="135"/>
      <c r="BC177" s="135"/>
      <c r="BD177" s="135"/>
      <c r="BE177" s="135"/>
      <c r="BF177" s="135"/>
      <c r="BG177" s="135"/>
      <c r="BH177" s="135"/>
      <c r="BI177" s="256"/>
    </row>
    <row r="178" hidden="1">
      <c r="A178" s="260"/>
      <c r="B178" s="17" t="s">
        <v>283</v>
      </c>
      <c r="C178" s="17" t="s">
        <v>94</v>
      </c>
      <c r="D178" s="93">
        <v>12.7</v>
      </c>
      <c r="E178" s="19">
        <v>0.21</v>
      </c>
      <c r="F178" s="94">
        <v>2800.0</v>
      </c>
      <c r="G178" s="46">
        <f t="shared" si="130"/>
        <v>3220</v>
      </c>
      <c r="H178" s="95">
        <f t="shared" si="131"/>
        <v>3538.458</v>
      </c>
      <c r="I178" s="96">
        <f t="shared" si="132"/>
        <v>1179.486</v>
      </c>
      <c r="J178" s="97">
        <f t="shared" si="133"/>
        <v>3992.800001</v>
      </c>
      <c r="K178" s="98">
        <f t="shared" si="134"/>
        <v>665.4666668</v>
      </c>
      <c r="L178" s="99">
        <f t="shared" si="135"/>
        <v>4634.94528</v>
      </c>
      <c r="M178" s="100">
        <f t="shared" si="136"/>
        <v>386.24544</v>
      </c>
      <c r="O178" s="28">
        <f t="shared" si="137"/>
        <v>12</v>
      </c>
      <c r="P178" s="29">
        <f t="shared" si="138"/>
        <v>15</v>
      </c>
      <c r="Q178" s="135"/>
      <c r="R178" s="135">
        <v>2.0</v>
      </c>
      <c r="S178" s="135"/>
      <c r="T178" s="135"/>
      <c r="U178" s="135">
        <v>2.0</v>
      </c>
      <c r="V178" s="135"/>
      <c r="W178" s="135"/>
      <c r="X178" s="135"/>
      <c r="Y178" s="135"/>
      <c r="Z178" s="135">
        <v>2.0</v>
      </c>
      <c r="AA178" s="135"/>
      <c r="AB178" s="135"/>
      <c r="AC178" s="135"/>
      <c r="AD178" s="135"/>
      <c r="AE178" s="135"/>
      <c r="AF178" s="135">
        <v>2.0</v>
      </c>
      <c r="AG178" s="135"/>
      <c r="AH178" s="135">
        <v>3.0</v>
      </c>
      <c r="AI178" s="135"/>
      <c r="AJ178" s="135"/>
      <c r="AK178" s="135"/>
      <c r="AL178" s="135"/>
      <c r="AM178" s="135">
        <v>2.0</v>
      </c>
      <c r="AN178" s="135">
        <v>2.0</v>
      </c>
      <c r="AO178" s="182"/>
      <c r="AP178" s="135"/>
      <c r="AQ178" s="135">
        <v>2.0</v>
      </c>
      <c r="AR178" s="135"/>
      <c r="AS178" s="135"/>
      <c r="AT178" s="135">
        <v>1.0</v>
      </c>
      <c r="AU178" s="135">
        <v>1.0</v>
      </c>
      <c r="AV178" s="135">
        <v>2.0</v>
      </c>
      <c r="AW178" s="135"/>
      <c r="AX178" s="135"/>
      <c r="AY178" s="135">
        <v>2.0</v>
      </c>
      <c r="AZ178" s="135">
        <v>1.0</v>
      </c>
      <c r="BA178" s="135"/>
      <c r="BB178" s="135"/>
      <c r="BC178" s="135"/>
      <c r="BD178" s="135"/>
      <c r="BE178" s="135"/>
      <c r="BF178" s="135"/>
      <c r="BG178" s="135">
        <v>1.0</v>
      </c>
      <c r="BH178" s="135">
        <v>2.0</v>
      </c>
      <c r="BI178" s="256"/>
    </row>
    <row r="179" hidden="1">
      <c r="A179" s="260"/>
      <c r="B179" s="17" t="s">
        <v>284</v>
      </c>
      <c r="C179" s="17" t="s">
        <v>166</v>
      </c>
      <c r="D179" s="93">
        <v>12.7</v>
      </c>
      <c r="E179" s="19">
        <v>0.21</v>
      </c>
      <c r="F179" s="94">
        <v>2800.0</v>
      </c>
      <c r="G179" s="46">
        <f t="shared" si="130"/>
        <v>3220</v>
      </c>
      <c r="H179" s="95">
        <f t="shared" si="131"/>
        <v>3538.458</v>
      </c>
      <c r="I179" s="96">
        <f t="shared" si="132"/>
        <v>1179.486</v>
      </c>
      <c r="J179" s="97">
        <f t="shared" si="133"/>
        <v>3992.800001</v>
      </c>
      <c r="K179" s="98">
        <f t="shared" si="134"/>
        <v>665.4666668</v>
      </c>
      <c r="L179" s="99">
        <f t="shared" si="135"/>
        <v>4634.94528</v>
      </c>
      <c r="M179" s="100">
        <f t="shared" si="136"/>
        <v>386.24544</v>
      </c>
      <c r="O179" s="28">
        <f t="shared" si="137"/>
        <v>11</v>
      </c>
      <c r="P179" s="29">
        <f t="shared" si="138"/>
        <v>17</v>
      </c>
      <c r="Q179" s="263">
        <v>2.0</v>
      </c>
      <c r="R179" s="263">
        <v>3.0</v>
      </c>
      <c r="S179" s="263"/>
      <c r="T179" s="263"/>
      <c r="U179" s="263">
        <v>2.0</v>
      </c>
      <c r="V179" s="263"/>
      <c r="W179" s="263"/>
      <c r="X179" s="263">
        <v>2.0</v>
      </c>
      <c r="Y179" s="263"/>
      <c r="Z179" s="263"/>
      <c r="AA179" s="263"/>
      <c r="AB179" s="263"/>
      <c r="AC179" s="263"/>
      <c r="AD179" s="263"/>
      <c r="AE179" s="263"/>
      <c r="AF179" s="263">
        <v>2.0</v>
      </c>
      <c r="AG179" s="263">
        <v>2.0</v>
      </c>
      <c r="AH179" s="263">
        <v>2.0</v>
      </c>
      <c r="AI179" s="263"/>
      <c r="AJ179" s="263"/>
      <c r="AK179" s="263"/>
      <c r="AL179" s="263">
        <v>2.0</v>
      </c>
      <c r="AM179" s="263"/>
      <c r="AN179" s="264"/>
      <c r="AO179" s="265"/>
      <c r="AP179" s="263"/>
      <c r="AQ179" s="263">
        <v>2.0</v>
      </c>
      <c r="AR179" s="263"/>
      <c r="AS179" s="263"/>
      <c r="AT179" s="263"/>
      <c r="AU179" s="263">
        <v>2.0</v>
      </c>
      <c r="AV179" s="263">
        <v>2.0</v>
      </c>
      <c r="AW179" s="263"/>
      <c r="AX179" s="263"/>
      <c r="AY179" s="263"/>
      <c r="AZ179" s="263">
        <v>1.0</v>
      </c>
      <c r="BA179" s="263"/>
      <c r="BB179" s="263"/>
      <c r="BC179" s="263"/>
      <c r="BD179" s="263">
        <v>2.0</v>
      </c>
      <c r="BE179" s="263"/>
      <c r="BF179" s="263"/>
      <c r="BG179" s="263">
        <v>2.0</v>
      </c>
      <c r="BH179" s="263"/>
      <c r="BI179" s="264"/>
    </row>
    <row r="180" hidden="1">
      <c r="A180" s="266"/>
      <c r="B180" s="196"/>
      <c r="C180" s="196"/>
      <c r="D180" s="267"/>
      <c r="H180" s="136"/>
      <c r="I180" s="137"/>
      <c r="K180" s="137"/>
      <c r="M180" s="268"/>
      <c r="O180" s="205"/>
      <c r="P180" s="141"/>
    </row>
    <row r="181" hidden="1">
      <c r="A181" s="269" t="s">
        <v>285</v>
      </c>
      <c r="B181" s="212" t="s">
        <v>286</v>
      </c>
      <c r="C181" s="270"/>
      <c r="D181" s="271"/>
      <c r="E181" s="87"/>
      <c r="F181" s="87"/>
      <c r="G181" s="87"/>
      <c r="H181" s="143"/>
      <c r="I181" s="144"/>
      <c r="J181" s="87"/>
      <c r="K181" s="144"/>
      <c r="L181" s="87"/>
      <c r="M181" s="272"/>
      <c r="O181" s="112"/>
      <c r="P181" s="113"/>
    </row>
    <row r="182" hidden="1">
      <c r="A182" s="260"/>
      <c r="B182" s="17" t="s">
        <v>287</v>
      </c>
      <c r="C182" s="17" t="s">
        <v>193</v>
      </c>
      <c r="D182" s="93">
        <v>4.85</v>
      </c>
      <c r="E182" s="19">
        <v>0.21</v>
      </c>
      <c r="F182" s="94">
        <f t="shared" ref="F182:F192" si="139">D182*197</f>
        <v>955.45</v>
      </c>
      <c r="G182" s="46">
        <f t="shared" ref="G182:G199" si="140">F182*1.15</f>
        <v>1098.7675</v>
      </c>
      <c r="H182" s="95">
        <f t="shared" ref="H182:H199" si="141">I182*3</f>
        <v>1207.435606</v>
      </c>
      <c r="I182" s="96">
        <f t="shared" ref="I182:I199" si="142">(G182*$I$6)*0.33</f>
        <v>402.4785353</v>
      </c>
      <c r="J182" s="97">
        <f t="shared" ref="J182:J199" si="143">K182*6</f>
        <v>1362.4717</v>
      </c>
      <c r="K182" s="98">
        <f t="shared" ref="K182:K199" si="144">(G182*$K$6)*0.1666666667</f>
        <v>227.0786167</v>
      </c>
      <c r="L182" s="99">
        <f t="shared" ref="L182:L199" si="145">M182*12</f>
        <v>1581.59231</v>
      </c>
      <c r="M182" s="100">
        <f t="shared" ref="M182:M199" si="146">(G182*$M$6)*0.0833</f>
        <v>131.7993592</v>
      </c>
      <c r="O182" s="28">
        <v>1.0</v>
      </c>
      <c r="P182" s="29">
        <v>3.0</v>
      </c>
    </row>
    <row r="183" hidden="1">
      <c r="A183" s="260"/>
      <c r="B183" s="17" t="s">
        <v>288</v>
      </c>
      <c r="C183" s="17" t="s">
        <v>85</v>
      </c>
      <c r="D183" s="93">
        <v>4.85</v>
      </c>
      <c r="E183" s="19">
        <v>0.21</v>
      </c>
      <c r="F183" s="94">
        <f t="shared" si="139"/>
        <v>955.45</v>
      </c>
      <c r="G183" s="46">
        <f t="shared" si="140"/>
        <v>1098.7675</v>
      </c>
      <c r="H183" s="95">
        <f t="shared" si="141"/>
        <v>1207.435606</v>
      </c>
      <c r="I183" s="96">
        <f t="shared" si="142"/>
        <v>402.4785353</v>
      </c>
      <c r="J183" s="97">
        <f t="shared" si="143"/>
        <v>1362.4717</v>
      </c>
      <c r="K183" s="98">
        <f t="shared" si="144"/>
        <v>227.0786167</v>
      </c>
      <c r="L183" s="99">
        <f t="shared" si="145"/>
        <v>1581.59231</v>
      </c>
      <c r="M183" s="100">
        <f t="shared" si="146"/>
        <v>131.7993592</v>
      </c>
      <c r="O183" s="28">
        <v>8.0</v>
      </c>
      <c r="P183" s="29">
        <v>16.0</v>
      </c>
    </row>
    <row r="184" ht="16.5" hidden="1" customHeight="1">
      <c r="A184" s="262"/>
      <c r="B184" s="17" t="s">
        <v>289</v>
      </c>
      <c r="C184" s="17" t="s">
        <v>118</v>
      </c>
      <c r="D184" s="93">
        <v>4.85</v>
      </c>
      <c r="E184" s="19">
        <v>0.21</v>
      </c>
      <c r="F184" s="94">
        <f t="shared" si="139"/>
        <v>955.45</v>
      </c>
      <c r="G184" s="46">
        <f t="shared" si="140"/>
        <v>1098.7675</v>
      </c>
      <c r="H184" s="95">
        <f t="shared" si="141"/>
        <v>1207.435606</v>
      </c>
      <c r="I184" s="96">
        <f t="shared" si="142"/>
        <v>402.4785353</v>
      </c>
      <c r="J184" s="97">
        <f t="shared" si="143"/>
        <v>1362.4717</v>
      </c>
      <c r="K184" s="98">
        <f t="shared" si="144"/>
        <v>227.0786167</v>
      </c>
      <c r="L184" s="99">
        <f t="shared" si="145"/>
        <v>1581.59231</v>
      </c>
      <c r="M184" s="100">
        <f t="shared" si="146"/>
        <v>131.7993592</v>
      </c>
      <c r="O184" s="28">
        <v>2.0</v>
      </c>
      <c r="P184" s="29">
        <v>23.0</v>
      </c>
    </row>
    <row r="185" hidden="1">
      <c r="A185" s="260"/>
      <c r="B185" s="17" t="s">
        <v>290</v>
      </c>
      <c r="C185" s="17" t="s">
        <v>82</v>
      </c>
      <c r="D185" s="93">
        <v>4.85</v>
      </c>
      <c r="E185" s="19">
        <v>0.21</v>
      </c>
      <c r="F185" s="94">
        <f t="shared" si="139"/>
        <v>955.45</v>
      </c>
      <c r="G185" s="46">
        <f t="shared" si="140"/>
        <v>1098.7675</v>
      </c>
      <c r="H185" s="95">
        <f t="shared" si="141"/>
        <v>1207.435606</v>
      </c>
      <c r="I185" s="96">
        <f t="shared" si="142"/>
        <v>402.4785353</v>
      </c>
      <c r="J185" s="97">
        <f t="shared" si="143"/>
        <v>1362.4717</v>
      </c>
      <c r="K185" s="98">
        <f t="shared" si="144"/>
        <v>227.0786167</v>
      </c>
      <c r="L185" s="99">
        <f t="shared" si="145"/>
        <v>1581.59231</v>
      </c>
      <c r="M185" s="100">
        <f t="shared" si="146"/>
        <v>131.7993592</v>
      </c>
      <c r="O185" s="28">
        <v>9.0</v>
      </c>
      <c r="P185" s="29">
        <v>23.0</v>
      </c>
    </row>
    <row r="186" hidden="1">
      <c r="A186" s="260"/>
      <c r="B186" s="17" t="s">
        <v>291</v>
      </c>
      <c r="C186" s="17" t="s">
        <v>87</v>
      </c>
      <c r="D186" s="93">
        <v>4.85</v>
      </c>
      <c r="E186" s="19">
        <v>0.21</v>
      </c>
      <c r="F186" s="94">
        <f t="shared" si="139"/>
        <v>955.45</v>
      </c>
      <c r="G186" s="46">
        <f t="shared" si="140"/>
        <v>1098.7675</v>
      </c>
      <c r="H186" s="95">
        <f t="shared" si="141"/>
        <v>1207.435606</v>
      </c>
      <c r="I186" s="96">
        <f t="shared" si="142"/>
        <v>402.4785353</v>
      </c>
      <c r="J186" s="97">
        <f t="shared" si="143"/>
        <v>1362.4717</v>
      </c>
      <c r="K186" s="98">
        <f t="shared" si="144"/>
        <v>227.0786167</v>
      </c>
      <c r="L186" s="99">
        <f t="shared" si="145"/>
        <v>1581.59231</v>
      </c>
      <c r="M186" s="100">
        <f t="shared" si="146"/>
        <v>131.7993592</v>
      </c>
      <c r="O186" s="28">
        <v>3.0</v>
      </c>
      <c r="P186" s="29">
        <v>9.0</v>
      </c>
    </row>
    <row r="187" hidden="1">
      <c r="A187" s="260"/>
      <c r="B187" s="17" t="s">
        <v>292</v>
      </c>
      <c r="C187" s="17" t="s">
        <v>151</v>
      </c>
      <c r="D187" s="93">
        <v>4.85</v>
      </c>
      <c r="E187" s="19">
        <v>0.21</v>
      </c>
      <c r="F187" s="94">
        <f t="shared" si="139"/>
        <v>955.45</v>
      </c>
      <c r="G187" s="46">
        <f t="shared" si="140"/>
        <v>1098.7675</v>
      </c>
      <c r="H187" s="95">
        <f t="shared" si="141"/>
        <v>1207.435606</v>
      </c>
      <c r="I187" s="96">
        <f t="shared" si="142"/>
        <v>402.4785353</v>
      </c>
      <c r="J187" s="97">
        <f t="shared" si="143"/>
        <v>1362.4717</v>
      </c>
      <c r="K187" s="98">
        <f t="shared" si="144"/>
        <v>227.0786167</v>
      </c>
      <c r="L187" s="99">
        <f t="shared" si="145"/>
        <v>1581.59231</v>
      </c>
      <c r="M187" s="100">
        <f t="shared" si="146"/>
        <v>131.7993592</v>
      </c>
      <c r="O187" s="28">
        <v>5.0</v>
      </c>
      <c r="P187" s="29">
        <v>16.0</v>
      </c>
    </row>
    <row r="188" hidden="1">
      <c r="A188" s="273"/>
      <c r="B188" s="261" t="s">
        <v>293</v>
      </c>
      <c r="C188" s="17" t="s">
        <v>103</v>
      </c>
      <c r="D188" s="93">
        <v>4.85</v>
      </c>
      <c r="E188" s="19">
        <v>0.21</v>
      </c>
      <c r="F188" s="94">
        <f t="shared" si="139"/>
        <v>955.45</v>
      </c>
      <c r="G188" s="46">
        <f t="shared" si="140"/>
        <v>1098.7675</v>
      </c>
      <c r="H188" s="95">
        <f t="shared" si="141"/>
        <v>1207.435606</v>
      </c>
      <c r="I188" s="96">
        <f t="shared" si="142"/>
        <v>402.4785353</v>
      </c>
      <c r="J188" s="97">
        <f t="shared" si="143"/>
        <v>1362.4717</v>
      </c>
      <c r="K188" s="98">
        <f t="shared" si="144"/>
        <v>227.0786167</v>
      </c>
      <c r="L188" s="99">
        <f t="shared" si="145"/>
        <v>1581.59231</v>
      </c>
      <c r="M188" s="100">
        <f t="shared" si="146"/>
        <v>131.7993592</v>
      </c>
      <c r="O188" s="28">
        <v>14.0</v>
      </c>
      <c r="P188" s="29">
        <v>9.0</v>
      </c>
    </row>
    <row r="189" hidden="1">
      <c r="A189" s="273"/>
      <c r="B189" s="261" t="s">
        <v>294</v>
      </c>
      <c r="C189" s="261" t="s">
        <v>101</v>
      </c>
      <c r="D189" s="93">
        <v>4.85</v>
      </c>
      <c r="E189" s="19">
        <v>0.21</v>
      </c>
      <c r="F189" s="94">
        <f t="shared" si="139"/>
        <v>955.45</v>
      </c>
      <c r="G189" s="46">
        <f t="shared" si="140"/>
        <v>1098.7675</v>
      </c>
      <c r="H189" s="95">
        <f t="shared" si="141"/>
        <v>1207.435606</v>
      </c>
      <c r="I189" s="96">
        <f t="shared" si="142"/>
        <v>402.4785353</v>
      </c>
      <c r="J189" s="97">
        <f t="shared" si="143"/>
        <v>1362.4717</v>
      </c>
      <c r="K189" s="98">
        <f t="shared" si="144"/>
        <v>227.0786167</v>
      </c>
      <c r="L189" s="99">
        <f t="shared" si="145"/>
        <v>1581.59231</v>
      </c>
      <c r="M189" s="100">
        <f t="shared" si="146"/>
        <v>131.7993592</v>
      </c>
      <c r="O189" s="28">
        <v>7.0</v>
      </c>
      <c r="P189" s="29">
        <v>8.0</v>
      </c>
    </row>
    <row r="190" hidden="1">
      <c r="A190" s="273"/>
      <c r="B190" s="261" t="s">
        <v>295</v>
      </c>
      <c r="C190" s="17" t="s">
        <v>90</v>
      </c>
      <c r="D190" s="93">
        <v>4.85</v>
      </c>
      <c r="E190" s="19">
        <v>0.21</v>
      </c>
      <c r="F190" s="94">
        <f t="shared" si="139"/>
        <v>955.45</v>
      </c>
      <c r="G190" s="46">
        <f t="shared" si="140"/>
        <v>1098.7675</v>
      </c>
      <c r="H190" s="95">
        <f t="shared" si="141"/>
        <v>1207.435606</v>
      </c>
      <c r="I190" s="96">
        <f t="shared" si="142"/>
        <v>402.4785353</v>
      </c>
      <c r="J190" s="97">
        <f t="shared" si="143"/>
        <v>1362.4717</v>
      </c>
      <c r="K190" s="98">
        <f t="shared" si="144"/>
        <v>227.0786167</v>
      </c>
      <c r="L190" s="99">
        <f t="shared" si="145"/>
        <v>1581.59231</v>
      </c>
      <c r="M190" s="100">
        <f t="shared" si="146"/>
        <v>131.7993592</v>
      </c>
      <c r="O190" s="28">
        <v>11.0</v>
      </c>
      <c r="P190" s="29">
        <v>17.0</v>
      </c>
    </row>
    <row r="191" hidden="1">
      <c r="A191" s="273"/>
      <c r="B191" s="261" t="s">
        <v>296</v>
      </c>
      <c r="C191" s="17" t="s">
        <v>114</v>
      </c>
      <c r="D191" s="93">
        <v>4.85</v>
      </c>
      <c r="E191" s="19">
        <v>0.21</v>
      </c>
      <c r="F191" s="94">
        <f t="shared" si="139"/>
        <v>955.45</v>
      </c>
      <c r="G191" s="46">
        <f t="shared" si="140"/>
        <v>1098.7675</v>
      </c>
      <c r="H191" s="95">
        <f t="shared" si="141"/>
        <v>1207.435606</v>
      </c>
      <c r="I191" s="96">
        <f t="shared" si="142"/>
        <v>402.4785353</v>
      </c>
      <c r="J191" s="97">
        <f t="shared" si="143"/>
        <v>1362.4717</v>
      </c>
      <c r="K191" s="98">
        <f t="shared" si="144"/>
        <v>227.0786167</v>
      </c>
      <c r="L191" s="99">
        <f t="shared" si="145"/>
        <v>1581.59231</v>
      </c>
      <c r="M191" s="100">
        <f t="shared" si="146"/>
        <v>131.7993592</v>
      </c>
      <c r="O191" s="28">
        <v>4.0</v>
      </c>
      <c r="P191" s="29">
        <v>16.0</v>
      </c>
    </row>
    <row r="192" hidden="1">
      <c r="A192" s="273"/>
      <c r="B192" s="261" t="s">
        <v>297</v>
      </c>
      <c r="C192" s="17" t="s">
        <v>120</v>
      </c>
      <c r="D192" s="93">
        <v>4.85</v>
      </c>
      <c r="E192" s="19">
        <v>0.21</v>
      </c>
      <c r="F192" s="94">
        <f t="shared" si="139"/>
        <v>955.45</v>
      </c>
      <c r="G192" s="46">
        <f t="shared" si="140"/>
        <v>1098.7675</v>
      </c>
      <c r="H192" s="95">
        <f t="shared" si="141"/>
        <v>1207.435606</v>
      </c>
      <c r="I192" s="96">
        <f t="shared" si="142"/>
        <v>402.4785353</v>
      </c>
      <c r="J192" s="97">
        <f t="shared" si="143"/>
        <v>1362.4717</v>
      </c>
      <c r="K192" s="98">
        <f t="shared" si="144"/>
        <v>227.0786167</v>
      </c>
      <c r="L192" s="99">
        <f t="shared" si="145"/>
        <v>1581.59231</v>
      </c>
      <c r="M192" s="100">
        <f t="shared" si="146"/>
        <v>131.7993592</v>
      </c>
      <c r="O192" s="28">
        <v>5.0</v>
      </c>
      <c r="P192" s="29">
        <v>17.0</v>
      </c>
    </row>
    <row r="193">
      <c r="A193" s="262"/>
      <c r="B193" s="274" t="s">
        <v>298</v>
      </c>
      <c r="C193" s="17" t="s">
        <v>92</v>
      </c>
      <c r="D193" s="93">
        <v>4.85</v>
      </c>
      <c r="E193" s="19">
        <v>0.21</v>
      </c>
      <c r="F193" s="94">
        <v>1250.0</v>
      </c>
      <c r="G193" s="46">
        <f t="shared" si="140"/>
        <v>1437.5</v>
      </c>
      <c r="H193" s="95">
        <f t="shared" si="141"/>
        <v>1579.66875</v>
      </c>
      <c r="I193" s="96">
        <f t="shared" si="142"/>
        <v>526.55625</v>
      </c>
      <c r="J193" s="97">
        <f t="shared" si="143"/>
        <v>1782.5</v>
      </c>
      <c r="K193" s="98">
        <f t="shared" si="144"/>
        <v>297.0833334</v>
      </c>
      <c r="L193" s="99">
        <f t="shared" si="145"/>
        <v>2069.172</v>
      </c>
      <c r="M193" s="100">
        <f t="shared" si="146"/>
        <v>172.431</v>
      </c>
      <c r="O193" s="28">
        <v>10.0</v>
      </c>
      <c r="P193" s="29">
        <v>12.0</v>
      </c>
    </row>
    <row r="194" hidden="1">
      <c r="A194" s="260"/>
      <c r="B194" s="17" t="s">
        <v>299</v>
      </c>
      <c r="C194" s="17" t="s">
        <v>134</v>
      </c>
      <c r="D194" s="93">
        <v>4.85</v>
      </c>
      <c r="E194" s="19">
        <v>0.21</v>
      </c>
      <c r="F194" s="94">
        <v>1250.0</v>
      </c>
      <c r="G194" s="46">
        <f t="shared" si="140"/>
        <v>1437.5</v>
      </c>
      <c r="H194" s="95">
        <f t="shared" si="141"/>
        <v>1579.66875</v>
      </c>
      <c r="I194" s="96">
        <f t="shared" si="142"/>
        <v>526.55625</v>
      </c>
      <c r="J194" s="97">
        <f t="shared" si="143"/>
        <v>1782.5</v>
      </c>
      <c r="K194" s="98">
        <f t="shared" si="144"/>
        <v>297.0833334</v>
      </c>
      <c r="L194" s="99">
        <f t="shared" si="145"/>
        <v>2069.172</v>
      </c>
      <c r="M194" s="100">
        <f t="shared" si="146"/>
        <v>172.431</v>
      </c>
      <c r="O194" s="28">
        <v>5.0</v>
      </c>
      <c r="P194" s="29">
        <v>15.0</v>
      </c>
    </row>
    <row r="195" hidden="1">
      <c r="A195" s="260"/>
      <c r="B195" s="17" t="s">
        <v>300</v>
      </c>
      <c r="C195" s="17" t="s">
        <v>129</v>
      </c>
      <c r="D195" s="93">
        <v>4.85</v>
      </c>
      <c r="E195" s="19">
        <v>0.21</v>
      </c>
      <c r="F195" s="94">
        <v>1250.0</v>
      </c>
      <c r="G195" s="46">
        <f t="shared" si="140"/>
        <v>1437.5</v>
      </c>
      <c r="H195" s="95">
        <f t="shared" si="141"/>
        <v>1579.66875</v>
      </c>
      <c r="I195" s="96">
        <f t="shared" si="142"/>
        <v>526.55625</v>
      </c>
      <c r="J195" s="97">
        <f t="shared" si="143"/>
        <v>1782.5</v>
      </c>
      <c r="K195" s="98">
        <f t="shared" si="144"/>
        <v>297.0833334</v>
      </c>
      <c r="L195" s="99">
        <f t="shared" si="145"/>
        <v>2069.172</v>
      </c>
      <c r="M195" s="100">
        <f t="shared" si="146"/>
        <v>172.431</v>
      </c>
      <c r="O195" s="28">
        <v>4.0</v>
      </c>
      <c r="P195" s="29">
        <v>22.0</v>
      </c>
    </row>
    <row r="196" hidden="1">
      <c r="A196" s="260"/>
      <c r="B196" s="17" t="s">
        <v>301</v>
      </c>
      <c r="C196" s="17" t="s">
        <v>281</v>
      </c>
      <c r="D196" s="93">
        <v>4.85</v>
      </c>
      <c r="E196" s="19">
        <v>0.21</v>
      </c>
      <c r="F196" s="94">
        <v>1450.0</v>
      </c>
      <c r="G196" s="46">
        <f t="shared" si="140"/>
        <v>1667.5</v>
      </c>
      <c r="H196" s="95">
        <f t="shared" si="141"/>
        <v>1832.41575</v>
      </c>
      <c r="I196" s="96">
        <f t="shared" si="142"/>
        <v>610.80525</v>
      </c>
      <c r="J196" s="97">
        <f t="shared" si="143"/>
        <v>2067.7</v>
      </c>
      <c r="K196" s="98">
        <f t="shared" si="144"/>
        <v>344.6166667</v>
      </c>
      <c r="L196" s="99">
        <f t="shared" si="145"/>
        <v>2400.23952</v>
      </c>
      <c r="M196" s="100">
        <f t="shared" si="146"/>
        <v>200.01996</v>
      </c>
      <c r="O196" s="28">
        <v>2.0</v>
      </c>
      <c r="P196" s="29">
        <v>3.0</v>
      </c>
    </row>
    <row r="197" hidden="1">
      <c r="A197" s="260"/>
      <c r="B197" s="17" t="s">
        <v>302</v>
      </c>
      <c r="C197" s="17" t="s">
        <v>303</v>
      </c>
      <c r="D197" s="93">
        <v>4.85</v>
      </c>
      <c r="E197" s="19">
        <v>0.21</v>
      </c>
      <c r="F197" s="94">
        <v>1450.0</v>
      </c>
      <c r="G197" s="46">
        <f t="shared" si="140"/>
        <v>1667.5</v>
      </c>
      <c r="H197" s="95">
        <f t="shared" si="141"/>
        <v>1832.41575</v>
      </c>
      <c r="I197" s="96">
        <f t="shared" si="142"/>
        <v>610.80525</v>
      </c>
      <c r="J197" s="97">
        <f t="shared" si="143"/>
        <v>2067.7</v>
      </c>
      <c r="K197" s="98">
        <f t="shared" si="144"/>
        <v>344.6166667</v>
      </c>
      <c r="L197" s="99">
        <f t="shared" si="145"/>
        <v>2400.23952</v>
      </c>
      <c r="M197" s="100">
        <f t="shared" si="146"/>
        <v>200.01996</v>
      </c>
      <c r="O197" s="28">
        <v>11.0</v>
      </c>
      <c r="P197" s="29">
        <v>11.0</v>
      </c>
    </row>
    <row r="198" hidden="1">
      <c r="A198" s="260"/>
      <c r="B198" s="17" t="s">
        <v>304</v>
      </c>
      <c r="C198" s="17" t="s">
        <v>94</v>
      </c>
      <c r="D198" s="93">
        <v>4.85</v>
      </c>
      <c r="E198" s="19">
        <v>0.21</v>
      </c>
      <c r="F198" s="94">
        <v>1450.0</v>
      </c>
      <c r="G198" s="46">
        <f t="shared" si="140"/>
        <v>1667.5</v>
      </c>
      <c r="H198" s="95">
        <f t="shared" si="141"/>
        <v>1832.41575</v>
      </c>
      <c r="I198" s="96">
        <f t="shared" si="142"/>
        <v>610.80525</v>
      </c>
      <c r="J198" s="97">
        <f t="shared" si="143"/>
        <v>2067.7</v>
      </c>
      <c r="K198" s="98">
        <f t="shared" si="144"/>
        <v>344.6166667</v>
      </c>
      <c r="L198" s="99">
        <f t="shared" si="145"/>
        <v>2400.23952</v>
      </c>
      <c r="M198" s="100">
        <f t="shared" si="146"/>
        <v>200.01996</v>
      </c>
      <c r="O198" s="28">
        <v>12.0</v>
      </c>
      <c r="P198" s="29">
        <v>17.0</v>
      </c>
    </row>
    <row r="199" hidden="1">
      <c r="A199" s="260"/>
      <c r="B199" s="17" t="s">
        <v>305</v>
      </c>
      <c r="C199" s="17" t="s">
        <v>166</v>
      </c>
      <c r="D199" s="93">
        <v>4.85</v>
      </c>
      <c r="E199" s="19">
        <v>0.21</v>
      </c>
      <c r="F199" s="94">
        <v>1450.0</v>
      </c>
      <c r="G199" s="46">
        <f t="shared" si="140"/>
        <v>1667.5</v>
      </c>
      <c r="H199" s="95">
        <f t="shared" si="141"/>
        <v>1832.41575</v>
      </c>
      <c r="I199" s="96">
        <f t="shared" si="142"/>
        <v>610.80525</v>
      </c>
      <c r="J199" s="97">
        <f t="shared" si="143"/>
        <v>2067.7</v>
      </c>
      <c r="K199" s="98">
        <f t="shared" si="144"/>
        <v>344.6166667</v>
      </c>
      <c r="L199" s="99">
        <f t="shared" si="145"/>
        <v>2400.23952</v>
      </c>
      <c r="M199" s="100">
        <f t="shared" si="146"/>
        <v>200.01996</v>
      </c>
      <c r="O199" s="28">
        <v>11.0</v>
      </c>
      <c r="P199" s="29">
        <v>12.0</v>
      </c>
    </row>
    <row r="200" hidden="1">
      <c r="A200" s="269" t="s">
        <v>285</v>
      </c>
      <c r="B200" s="212" t="s">
        <v>286</v>
      </c>
      <c r="C200" s="270"/>
      <c r="D200" s="271"/>
      <c r="E200" s="87"/>
      <c r="F200" s="87"/>
      <c r="G200" s="87"/>
      <c r="H200" s="143"/>
      <c r="I200" s="144"/>
      <c r="J200" s="87"/>
      <c r="K200" s="144"/>
      <c r="L200" s="87"/>
      <c r="M200" s="272"/>
      <c r="O200" s="112"/>
      <c r="P200" s="113"/>
    </row>
    <row r="201" hidden="1">
      <c r="A201" s="275"/>
      <c r="B201" s="17" t="s">
        <v>306</v>
      </c>
      <c r="C201" s="17"/>
      <c r="D201" s="93">
        <v>9.9</v>
      </c>
      <c r="E201" s="19">
        <v>0.21</v>
      </c>
      <c r="F201" s="94">
        <f t="shared" ref="F201:F202" si="147">D201*197</f>
        <v>1950.3</v>
      </c>
      <c r="G201" s="46">
        <f t="shared" ref="G201:G206" si="148">F201*1.15</f>
        <v>2242.845</v>
      </c>
      <c r="H201" s="95">
        <f t="shared" ref="H201:H206" si="149">I201*3</f>
        <v>2464.662371</v>
      </c>
      <c r="I201" s="96">
        <f t="shared" ref="I201:I206" si="150">(G201*$I$6)*0.33</f>
        <v>821.5541235</v>
      </c>
      <c r="J201" s="97">
        <f t="shared" ref="J201:J206" si="151">K201*6</f>
        <v>2781.127801</v>
      </c>
      <c r="K201" s="98">
        <f t="shared" ref="K201:K206" si="152">(G201*$K$6)*0.1666666667</f>
        <v>463.5213001</v>
      </c>
      <c r="L201" s="99">
        <f t="shared" ref="L201:L206" si="153">M201*12</f>
        <v>3228.404921</v>
      </c>
      <c r="M201" s="100">
        <f t="shared" ref="M201:M206" si="154">(G201*$M$6)*0.0833</f>
        <v>269.0337434</v>
      </c>
      <c r="O201" s="28">
        <v>4.0</v>
      </c>
      <c r="P201" s="29">
        <v>0.0</v>
      </c>
    </row>
    <row r="202" hidden="1">
      <c r="A202" s="275"/>
      <c r="B202" s="17" t="s">
        <v>307</v>
      </c>
      <c r="C202" s="17"/>
      <c r="D202" s="93">
        <v>9.9</v>
      </c>
      <c r="E202" s="19">
        <v>0.21</v>
      </c>
      <c r="F202" s="94">
        <f t="shared" si="147"/>
        <v>1950.3</v>
      </c>
      <c r="G202" s="46">
        <f t="shared" si="148"/>
        <v>2242.845</v>
      </c>
      <c r="H202" s="95">
        <f t="shared" si="149"/>
        <v>2464.662371</v>
      </c>
      <c r="I202" s="96">
        <f t="shared" si="150"/>
        <v>821.5541235</v>
      </c>
      <c r="J202" s="97">
        <f t="shared" si="151"/>
        <v>2781.127801</v>
      </c>
      <c r="K202" s="98">
        <f t="shared" si="152"/>
        <v>463.5213001</v>
      </c>
      <c r="L202" s="99">
        <f t="shared" si="153"/>
        <v>3228.404921</v>
      </c>
      <c r="M202" s="100">
        <f t="shared" si="154"/>
        <v>269.0337434</v>
      </c>
      <c r="O202" s="28">
        <v>0.0</v>
      </c>
      <c r="P202" s="29">
        <v>0.0</v>
      </c>
    </row>
    <row r="203" hidden="1">
      <c r="A203" s="275"/>
      <c r="B203" s="17" t="s">
        <v>308</v>
      </c>
      <c r="C203" s="17"/>
      <c r="D203" s="93">
        <v>9.9</v>
      </c>
      <c r="E203" s="19">
        <v>0.21</v>
      </c>
      <c r="F203" s="94">
        <v>3500.0</v>
      </c>
      <c r="G203" s="46">
        <f t="shared" si="148"/>
        <v>4025</v>
      </c>
      <c r="H203" s="95">
        <f t="shared" si="149"/>
        <v>4423.0725</v>
      </c>
      <c r="I203" s="96">
        <f t="shared" si="150"/>
        <v>1474.3575</v>
      </c>
      <c r="J203" s="97">
        <f t="shared" si="151"/>
        <v>4991.000001</v>
      </c>
      <c r="K203" s="98">
        <f t="shared" si="152"/>
        <v>831.8333335</v>
      </c>
      <c r="L203" s="99">
        <f t="shared" si="153"/>
        <v>5793.6816</v>
      </c>
      <c r="M203" s="100">
        <f t="shared" si="154"/>
        <v>482.8068</v>
      </c>
      <c r="O203" s="28">
        <v>2.0</v>
      </c>
      <c r="P203" s="29">
        <v>2.0</v>
      </c>
    </row>
    <row r="204" hidden="1">
      <c r="A204" s="275"/>
      <c r="B204" s="17" t="s">
        <v>309</v>
      </c>
      <c r="C204" s="17"/>
      <c r="D204" s="93">
        <v>9.9</v>
      </c>
      <c r="E204" s="19">
        <v>0.21</v>
      </c>
      <c r="F204" s="94">
        <v>3500.0</v>
      </c>
      <c r="G204" s="46">
        <f t="shared" si="148"/>
        <v>4025</v>
      </c>
      <c r="H204" s="95">
        <f t="shared" si="149"/>
        <v>4423.0725</v>
      </c>
      <c r="I204" s="96">
        <f t="shared" si="150"/>
        <v>1474.3575</v>
      </c>
      <c r="J204" s="97">
        <f t="shared" si="151"/>
        <v>4991.000001</v>
      </c>
      <c r="K204" s="98">
        <f t="shared" si="152"/>
        <v>831.8333335</v>
      </c>
      <c r="L204" s="99">
        <f t="shared" si="153"/>
        <v>5793.6816</v>
      </c>
      <c r="M204" s="100">
        <f t="shared" si="154"/>
        <v>482.8068</v>
      </c>
      <c r="O204" s="28">
        <v>2.0</v>
      </c>
      <c r="P204" s="29">
        <v>2.0</v>
      </c>
    </row>
    <row r="205" hidden="1">
      <c r="A205" s="275"/>
      <c r="B205" s="17" t="s">
        <v>310</v>
      </c>
      <c r="C205" s="17"/>
      <c r="D205" s="93">
        <v>9.9</v>
      </c>
      <c r="E205" s="19">
        <v>0.21</v>
      </c>
      <c r="F205" s="94">
        <f t="shared" ref="F205:F206" si="155">D205*197</f>
        <v>1950.3</v>
      </c>
      <c r="G205" s="46">
        <f t="shared" si="148"/>
        <v>2242.845</v>
      </c>
      <c r="H205" s="95">
        <f t="shared" si="149"/>
        <v>2464.662371</v>
      </c>
      <c r="I205" s="96">
        <f t="shared" si="150"/>
        <v>821.5541235</v>
      </c>
      <c r="J205" s="97">
        <f t="shared" si="151"/>
        <v>2781.127801</v>
      </c>
      <c r="K205" s="98">
        <f t="shared" si="152"/>
        <v>463.5213001</v>
      </c>
      <c r="L205" s="99">
        <f t="shared" si="153"/>
        <v>3228.404921</v>
      </c>
      <c r="M205" s="100">
        <f t="shared" si="154"/>
        <v>269.0337434</v>
      </c>
      <c r="O205" s="28">
        <v>3.0</v>
      </c>
      <c r="P205" s="29">
        <v>0.0</v>
      </c>
    </row>
    <row r="206" hidden="1">
      <c r="A206" s="275"/>
      <c r="B206" s="17" t="s">
        <v>311</v>
      </c>
      <c r="C206" s="17"/>
      <c r="D206" s="93">
        <v>20.74</v>
      </c>
      <c r="E206" s="78">
        <v>0.21</v>
      </c>
      <c r="F206" s="102">
        <f t="shared" si="155"/>
        <v>4085.78</v>
      </c>
      <c r="G206" s="103">
        <f t="shared" si="148"/>
        <v>4698.647</v>
      </c>
      <c r="H206" s="104">
        <f t="shared" si="149"/>
        <v>5163.343188</v>
      </c>
      <c r="I206" s="105">
        <f t="shared" si="150"/>
        <v>1721.114396</v>
      </c>
      <c r="J206" s="106">
        <f t="shared" si="151"/>
        <v>5826.322281</v>
      </c>
      <c r="K206" s="107">
        <f t="shared" si="152"/>
        <v>971.0537135</v>
      </c>
      <c r="L206" s="108">
        <f t="shared" si="153"/>
        <v>6763.345259</v>
      </c>
      <c r="M206" s="109">
        <f t="shared" si="154"/>
        <v>563.6121049</v>
      </c>
      <c r="O206" s="28">
        <v>0.0</v>
      </c>
      <c r="P206" s="29">
        <v>0.0</v>
      </c>
    </row>
    <row r="207">
      <c r="G207" s="276"/>
      <c r="H207" s="277"/>
      <c r="I207" s="137"/>
      <c r="J207" s="278"/>
      <c r="K207" s="137"/>
      <c r="L207" s="278"/>
      <c r="M207" s="268"/>
      <c r="P207" s="255"/>
    </row>
    <row r="208">
      <c r="G208" s="276"/>
      <c r="H208" s="277"/>
      <c r="I208" s="137"/>
      <c r="J208" s="278"/>
      <c r="K208" s="137"/>
      <c r="L208" s="278"/>
      <c r="M208" s="268"/>
      <c r="O208" s="135"/>
      <c r="P208" s="255"/>
    </row>
    <row r="209">
      <c r="A209" s="279" t="s">
        <v>312</v>
      </c>
      <c r="B209" s="279"/>
      <c r="C209" s="279"/>
      <c r="D209" s="279"/>
      <c r="E209" s="279"/>
      <c r="F209" s="279"/>
      <c r="G209" s="279"/>
      <c r="H209" s="280"/>
      <c r="I209" s="281"/>
      <c r="J209" s="279"/>
      <c r="K209" s="281"/>
      <c r="L209" s="279"/>
      <c r="M209" s="282"/>
      <c r="N209" s="279"/>
      <c r="O209" s="283"/>
      <c r="P209" s="283"/>
    </row>
    <row r="210">
      <c r="A210" s="284" t="s">
        <v>285</v>
      </c>
      <c r="B210" s="212" t="s">
        <v>286</v>
      </c>
      <c r="C210" s="285"/>
      <c r="D210" s="286"/>
      <c r="E210" s="287"/>
      <c r="F210" s="287"/>
      <c r="G210" s="288"/>
      <c r="H210" s="289"/>
      <c r="I210" s="290"/>
      <c r="J210" s="287"/>
      <c r="K210" s="290"/>
      <c r="L210" s="287"/>
      <c r="M210" s="291"/>
      <c r="O210" s="292"/>
      <c r="P210" s="148"/>
    </row>
    <row r="211">
      <c r="A211" s="293"/>
      <c r="B211" s="211" t="s">
        <v>313</v>
      </c>
      <c r="C211" s="211"/>
      <c r="D211" s="113"/>
      <c r="E211" s="94"/>
      <c r="F211" s="94"/>
      <c r="G211" s="294"/>
      <c r="H211" s="295"/>
      <c r="I211" s="296"/>
      <c r="J211" s="94"/>
      <c r="K211" s="296"/>
      <c r="L211" s="94"/>
      <c r="M211" s="297"/>
      <c r="O211" s="292"/>
      <c r="P211" s="148"/>
    </row>
    <row r="212">
      <c r="A212" s="275"/>
      <c r="B212" s="298" t="s">
        <v>314</v>
      </c>
      <c r="C212" s="298"/>
      <c r="D212" s="93">
        <v>0.0</v>
      </c>
      <c r="E212" s="19">
        <v>0.21</v>
      </c>
      <c r="F212" s="94">
        <v>955.0</v>
      </c>
      <c r="G212" s="46">
        <f t="shared" ref="G212:G237" si="156">F212*1.15</f>
        <v>1098.25</v>
      </c>
      <c r="H212" s="95">
        <f t="shared" ref="H212:H237" si="157">I212*3</f>
        <v>1049.4495</v>
      </c>
      <c r="I212" s="96">
        <f t="shared" ref="I212:I237" si="158">F212*$I$6*0.33</f>
        <v>349.8165</v>
      </c>
      <c r="J212" s="97">
        <f t="shared" ref="J212:J237" si="159">K212*6</f>
        <v>1361.83</v>
      </c>
      <c r="K212" s="98">
        <f t="shared" ref="K212:K237" si="160">(G212*$K$6)*0.1666666667</f>
        <v>226.9716667</v>
      </c>
      <c r="L212" s="99">
        <f t="shared" ref="L212:L237" si="161">M212*12</f>
        <v>1580.847408</v>
      </c>
      <c r="M212" s="100">
        <f t="shared" ref="M212:M237" si="162">(G212*$M$6)*0.0833</f>
        <v>131.737284</v>
      </c>
      <c r="O212" s="28"/>
      <c r="P212" s="299">
        <v>4.0</v>
      </c>
    </row>
    <row r="213">
      <c r="A213" s="275"/>
      <c r="B213" s="298" t="s">
        <v>315</v>
      </c>
      <c r="C213" s="298"/>
      <c r="D213" s="93">
        <v>0.0</v>
      </c>
      <c r="E213" s="19">
        <v>0.21</v>
      </c>
      <c r="F213" s="94">
        <v>955.0</v>
      </c>
      <c r="G213" s="46">
        <f t="shared" si="156"/>
        <v>1098.25</v>
      </c>
      <c r="H213" s="95">
        <f t="shared" si="157"/>
        <v>1049.4495</v>
      </c>
      <c r="I213" s="96">
        <f t="shared" si="158"/>
        <v>349.8165</v>
      </c>
      <c r="J213" s="97">
        <f t="shared" si="159"/>
        <v>1361.83</v>
      </c>
      <c r="K213" s="98">
        <f t="shared" si="160"/>
        <v>226.9716667</v>
      </c>
      <c r="L213" s="99">
        <f t="shared" si="161"/>
        <v>1580.847408</v>
      </c>
      <c r="M213" s="100">
        <f t="shared" si="162"/>
        <v>131.737284</v>
      </c>
      <c r="O213" s="28"/>
      <c r="P213" s="299">
        <v>2.0</v>
      </c>
    </row>
    <row r="214">
      <c r="A214" s="275"/>
      <c r="B214" s="298" t="s">
        <v>316</v>
      </c>
      <c r="C214" s="298"/>
      <c r="D214" s="93">
        <v>0.0</v>
      </c>
      <c r="E214" s="19">
        <v>0.21</v>
      </c>
      <c r="F214" s="94">
        <v>955.0</v>
      </c>
      <c r="G214" s="46">
        <f t="shared" si="156"/>
        <v>1098.25</v>
      </c>
      <c r="H214" s="95">
        <f t="shared" si="157"/>
        <v>1049.4495</v>
      </c>
      <c r="I214" s="96">
        <f t="shared" si="158"/>
        <v>349.8165</v>
      </c>
      <c r="J214" s="97">
        <f t="shared" si="159"/>
        <v>1361.83</v>
      </c>
      <c r="K214" s="98">
        <f t="shared" si="160"/>
        <v>226.9716667</v>
      </c>
      <c r="L214" s="99">
        <f t="shared" si="161"/>
        <v>1580.847408</v>
      </c>
      <c r="M214" s="100">
        <f t="shared" si="162"/>
        <v>131.737284</v>
      </c>
      <c r="O214" s="28"/>
      <c r="P214" s="299">
        <v>2.0</v>
      </c>
    </row>
    <row r="215">
      <c r="A215" s="275"/>
      <c r="B215" s="298" t="s">
        <v>317</v>
      </c>
      <c r="C215" s="298"/>
      <c r="D215" s="93">
        <v>0.0</v>
      </c>
      <c r="E215" s="19">
        <v>0.21</v>
      </c>
      <c r="F215" s="94">
        <v>955.0</v>
      </c>
      <c r="G215" s="46">
        <f t="shared" si="156"/>
        <v>1098.25</v>
      </c>
      <c r="H215" s="95">
        <f t="shared" si="157"/>
        <v>1049.4495</v>
      </c>
      <c r="I215" s="96">
        <f t="shared" si="158"/>
        <v>349.8165</v>
      </c>
      <c r="J215" s="97">
        <f t="shared" si="159"/>
        <v>1361.83</v>
      </c>
      <c r="K215" s="98">
        <f t="shared" si="160"/>
        <v>226.9716667</v>
      </c>
      <c r="L215" s="99">
        <f t="shared" si="161"/>
        <v>1580.847408</v>
      </c>
      <c r="M215" s="100">
        <f t="shared" si="162"/>
        <v>131.737284</v>
      </c>
      <c r="O215" s="28"/>
      <c r="P215" s="299">
        <v>2.0</v>
      </c>
    </row>
    <row r="216">
      <c r="A216" s="275"/>
      <c r="B216" s="298" t="s">
        <v>318</v>
      </c>
      <c r="C216" s="298"/>
      <c r="D216" s="93">
        <v>0.0</v>
      </c>
      <c r="E216" s="19">
        <v>0.21</v>
      </c>
      <c r="F216" s="94">
        <v>955.0</v>
      </c>
      <c r="G216" s="46">
        <f t="shared" si="156"/>
        <v>1098.25</v>
      </c>
      <c r="H216" s="95">
        <f t="shared" si="157"/>
        <v>1049.4495</v>
      </c>
      <c r="I216" s="96">
        <f t="shared" si="158"/>
        <v>349.8165</v>
      </c>
      <c r="J216" s="97">
        <f t="shared" si="159"/>
        <v>1361.83</v>
      </c>
      <c r="K216" s="98">
        <f t="shared" si="160"/>
        <v>226.9716667</v>
      </c>
      <c r="L216" s="99">
        <f t="shared" si="161"/>
        <v>1580.847408</v>
      </c>
      <c r="M216" s="100">
        <f t="shared" si="162"/>
        <v>131.737284</v>
      </c>
      <c r="O216" s="28"/>
      <c r="P216" s="299">
        <v>3.0</v>
      </c>
    </row>
    <row r="217">
      <c r="A217" s="275"/>
      <c r="B217" s="298" t="s">
        <v>319</v>
      </c>
      <c r="C217" s="298"/>
      <c r="D217" s="93">
        <v>0.0</v>
      </c>
      <c r="E217" s="19">
        <v>0.21</v>
      </c>
      <c r="F217" s="94">
        <v>955.0</v>
      </c>
      <c r="G217" s="46">
        <f t="shared" si="156"/>
        <v>1098.25</v>
      </c>
      <c r="H217" s="95">
        <f t="shared" si="157"/>
        <v>1049.4495</v>
      </c>
      <c r="I217" s="96">
        <f t="shared" si="158"/>
        <v>349.8165</v>
      </c>
      <c r="J217" s="97">
        <f t="shared" si="159"/>
        <v>1361.83</v>
      </c>
      <c r="K217" s="98">
        <f t="shared" si="160"/>
        <v>226.9716667</v>
      </c>
      <c r="L217" s="99">
        <f t="shared" si="161"/>
        <v>1580.847408</v>
      </c>
      <c r="M217" s="100">
        <f t="shared" si="162"/>
        <v>131.737284</v>
      </c>
      <c r="O217" s="28"/>
      <c r="P217" s="299">
        <v>2.0</v>
      </c>
    </row>
    <row r="218">
      <c r="A218" s="275"/>
      <c r="B218" s="298" t="s">
        <v>320</v>
      </c>
      <c r="C218" s="298"/>
      <c r="D218" s="93">
        <v>0.0</v>
      </c>
      <c r="E218" s="19">
        <v>0.21</v>
      </c>
      <c r="F218" s="94">
        <v>955.0</v>
      </c>
      <c r="G218" s="46">
        <f t="shared" si="156"/>
        <v>1098.25</v>
      </c>
      <c r="H218" s="95">
        <f t="shared" si="157"/>
        <v>1049.4495</v>
      </c>
      <c r="I218" s="96">
        <f t="shared" si="158"/>
        <v>349.8165</v>
      </c>
      <c r="J218" s="97">
        <f t="shared" si="159"/>
        <v>1361.83</v>
      </c>
      <c r="K218" s="98">
        <f t="shared" si="160"/>
        <v>226.9716667</v>
      </c>
      <c r="L218" s="99">
        <f t="shared" si="161"/>
        <v>1580.847408</v>
      </c>
      <c r="M218" s="100">
        <f t="shared" si="162"/>
        <v>131.737284</v>
      </c>
      <c r="O218" s="28"/>
      <c r="P218" s="299">
        <v>4.0</v>
      </c>
    </row>
    <row r="219">
      <c r="A219" s="275"/>
      <c r="B219" s="298" t="s">
        <v>321</v>
      </c>
      <c r="C219" s="298"/>
      <c r="D219" s="93">
        <v>0.0</v>
      </c>
      <c r="E219" s="19">
        <v>0.21</v>
      </c>
      <c r="F219" s="94">
        <v>955.0</v>
      </c>
      <c r="G219" s="46">
        <f t="shared" si="156"/>
        <v>1098.25</v>
      </c>
      <c r="H219" s="95">
        <f t="shared" si="157"/>
        <v>1049.4495</v>
      </c>
      <c r="I219" s="96">
        <f t="shared" si="158"/>
        <v>349.8165</v>
      </c>
      <c r="J219" s="97">
        <f t="shared" si="159"/>
        <v>1361.83</v>
      </c>
      <c r="K219" s="98">
        <f t="shared" si="160"/>
        <v>226.9716667</v>
      </c>
      <c r="L219" s="99">
        <f t="shared" si="161"/>
        <v>1580.847408</v>
      </c>
      <c r="M219" s="100">
        <f t="shared" si="162"/>
        <v>131.737284</v>
      </c>
      <c r="O219" s="28"/>
      <c r="P219" s="299">
        <v>2.0</v>
      </c>
    </row>
    <row r="220">
      <c r="A220" s="275"/>
      <c r="B220" s="298" t="s">
        <v>322</v>
      </c>
      <c r="C220" s="298"/>
      <c r="D220" s="93">
        <v>0.0</v>
      </c>
      <c r="E220" s="19">
        <v>0.21</v>
      </c>
      <c r="F220" s="94">
        <v>955.0</v>
      </c>
      <c r="G220" s="46">
        <f t="shared" si="156"/>
        <v>1098.25</v>
      </c>
      <c r="H220" s="95">
        <f t="shared" si="157"/>
        <v>1049.4495</v>
      </c>
      <c r="I220" s="96">
        <f t="shared" si="158"/>
        <v>349.8165</v>
      </c>
      <c r="J220" s="97">
        <f t="shared" si="159"/>
        <v>1361.83</v>
      </c>
      <c r="K220" s="98">
        <f t="shared" si="160"/>
        <v>226.9716667</v>
      </c>
      <c r="L220" s="99">
        <f t="shared" si="161"/>
        <v>1580.847408</v>
      </c>
      <c r="M220" s="100">
        <f t="shared" si="162"/>
        <v>131.737284</v>
      </c>
      <c r="O220" s="28"/>
      <c r="P220" s="299">
        <v>2.0</v>
      </c>
    </row>
    <row r="221">
      <c r="A221" s="275"/>
      <c r="B221" s="298" t="s">
        <v>323</v>
      </c>
      <c r="C221" s="298"/>
      <c r="D221" s="93">
        <v>0.0</v>
      </c>
      <c r="E221" s="19">
        <v>0.21</v>
      </c>
      <c r="F221" s="94">
        <v>955.0</v>
      </c>
      <c r="G221" s="46">
        <f t="shared" si="156"/>
        <v>1098.25</v>
      </c>
      <c r="H221" s="95">
        <f t="shared" si="157"/>
        <v>1049.4495</v>
      </c>
      <c r="I221" s="96">
        <f t="shared" si="158"/>
        <v>349.8165</v>
      </c>
      <c r="J221" s="97">
        <f t="shared" si="159"/>
        <v>1361.83</v>
      </c>
      <c r="K221" s="98">
        <f t="shared" si="160"/>
        <v>226.9716667</v>
      </c>
      <c r="L221" s="99">
        <f t="shared" si="161"/>
        <v>1580.847408</v>
      </c>
      <c r="M221" s="100">
        <f t="shared" si="162"/>
        <v>131.737284</v>
      </c>
      <c r="O221" s="28"/>
      <c r="P221" s="299">
        <v>2.0</v>
      </c>
    </row>
    <row r="222">
      <c r="A222" s="275"/>
      <c r="B222" s="298" t="s">
        <v>324</v>
      </c>
      <c r="C222" s="298"/>
      <c r="D222" s="93">
        <v>0.0</v>
      </c>
      <c r="E222" s="19">
        <v>0.21</v>
      </c>
      <c r="F222" s="94">
        <v>955.0</v>
      </c>
      <c r="G222" s="46">
        <f t="shared" si="156"/>
        <v>1098.25</v>
      </c>
      <c r="H222" s="95">
        <f t="shared" si="157"/>
        <v>1049.4495</v>
      </c>
      <c r="I222" s="96">
        <f t="shared" si="158"/>
        <v>349.8165</v>
      </c>
      <c r="J222" s="97">
        <f t="shared" si="159"/>
        <v>1361.83</v>
      </c>
      <c r="K222" s="98">
        <f t="shared" si="160"/>
        <v>226.9716667</v>
      </c>
      <c r="L222" s="99">
        <f t="shared" si="161"/>
        <v>1580.847408</v>
      </c>
      <c r="M222" s="100">
        <f t="shared" si="162"/>
        <v>131.737284</v>
      </c>
      <c r="O222" s="28"/>
      <c r="P222" s="299">
        <v>2.0</v>
      </c>
    </row>
    <row r="223">
      <c r="A223" s="275"/>
      <c r="B223" s="298" t="s">
        <v>325</v>
      </c>
      <c r="C223" s="298"/>
      <c r="D223" s="93">
        <v>0.0</v>
      </c>
      <c r="E223" s="19">
        <v>0.21</v>
      </c>
      <c r="F223" s="94">
        <v>955.0</v>
      </c>
      <c r="G223" s="46">
        <f t="shared" si="156"/>
        <v>1098.25</v>
      </c>
      <c r="H223" s="95">
        <f t="shared" si="157"/>
        <v>1049.4495</v>
      </c>
      <c r="I223" s="96">
        <f t="shared" si="158"/>
        <v>349.8165</v>
      </c>
      <c r="J223" s="97">
        <f t="shared" si="159"/>
        <v>1361.83</v>
      </c>
      <c r="K223" s="98">
        <f t="shared" si="160"/>
        <v>226.9716667</v>
      </c>
      <c r="L223" s="99">
        <f t="shared" si="161"/>
        <v>1580.847408</v>
      </c>
      <c r="M223" s="100">
        <f t="shared" si="162"/>
        <v>131.737284</v>
      </c>
      <c r="O223" s="28"/>
      <c r="P223" s="299">
        <v>2.0</v>
      </c>
    </row>
    <row r="224">
      <c r="A224" s="275"/>
      <c r="B224" s="298" t="s">
        <v>326</v>
      </c>
      <c r="C224" s="298"/>
      <c r="D224" s="93">
        <v>0.0</v>
      </c>
      <c r="E224" s="19">
        <v>0.21</v>
      </c>
      <c r="F224" s="94">
        <v>955.0</v>
      </c>
      <c r="G224" s="46">
        <f t="shared" si="156"/>
        <v>1098.25</v>
      </c>
      <c r="H224" s="95">
        <f t="shared" si="157"/>
        <v>1049.4495</v>
      </c>
      <c r="I224" s="96">
        <f t="shared" si="158"/>
        <v>349.8165</v>
      </c>
      <c r="J224" s="97">
        <f t="shared" si="159"/>
        <v>1361.83</v>
      </c>
      <c r="K224" s="98">
        <f t="shared" si="160"/>
        <v>226.9716667</v>
      </c>
      <c r="L224" s="99">
        <f t="shared" si="161"/>
        <v>1580.847408</v>
      </c>
      <c r="M224" s="100">
        <f t="shared" si="162"/>
        <v>131.737284</v>
      </c>
      <c r="O224" s="28"/>
      <c r="P224" s="299">
        <v>2.0</v>
      </c>
    </row>
    <row r="225">
      <c r="A225" s="275"/>
      <c r="B225" s="298" t="s">
        <v>327</v>
      </c>
      <c r="C225" s="298"/>
      <c r="D225" s="93">
        <v>0.0</v>
      </c>
      <c r="E225" s="19">
        <v>0.21</v>
      </c>
      <c r="F225" s="94">
        <v>955.0</v>
      </c>
      <c r="G225" s="46">
        <f t="shared" si="156"/>
        <v>1098.25</v>
      </c>
      <c r="H225" s="95">
        <f t="shared" si="157"/>
        <v>1049.4495</v>
      </c>
      <c r="I225" s="96">
        <f t="shared" si="158"/>
        <v>349.8165</v>
      </c>
      <c r="J225" s="97">
        <f t="shared" si="159"/>
        <v>1361.83</v>
      </c>
      <c r="K225" s="98">
        <f t="shared" si="160"/>
        <v>226.9716667</v>
      </c>
      <c r="L225" s="99">
        <f t="shared" si="161"/>
        <v>1580.847408</v>
      </c>
      <c r="M225" s="100">
        <f t="shared" si="162"/>
        <v>131.737284</v>
      </c>
      <c r="O225" s="28"/>
      <c r="P225" s="299">
        <v>3.0</v>
      </c>
    </row>
    <row r="226">
      <c r="A226" s="275"/>
      <c r="B226" s="298" t="s">
        <v>328</v>
      </c>
      <c r="C226" s="298"/>
      <c r="D226" s="93">
        <v>0.0</v>
      </c>
      <c r="E226" s="19">
        <v>0.21</v>
      </c>
      <c r="F226" s="94">
        <v>955.0</v>
      </c>
      <c r="G226" s="46">
        <f t="shared" si="156"/>
        <v>1098.25</v>
      </c>
      <c r="H226" s="95">
        <f t="shared" si="157"/>
        <v>1049.4495</v>
      </c>
      <c r="I226" s="96">
        <f t="shared" si="158"/>
        <v>349.8165</v>
      </c>
      <c r="J226" s="97">
        <f t="shared" si="159"/>
        <v>1361.83</v>
      </c>
      <c r="K226" s="98">
        <f t="shared" si="160"/>
        <v>226.9716667</v>
      </c>
      <c r="L226" s="99">
        <f t="shared" si="161"/>
        <v>1580.847408</v>
      </c>
      <c r="M226" s="100">
        <f t="shared" si="162"/>
        <v>131.737284</v>
      </c>
      <c r="O226" s="28"/>
      <c r="P226" s="299">
        <v>3.0</v>
      </c>
    </row>
    <row r="227">
      <c r="A227" s="275"/>
      <c r="B227" s="298" t="s">
        <v>329</v>
      </c>
      <c r="C227" s="298"/>
      <c r="D227" s="93">
        <v>0.0</v>
      </c>
      <c r="E227" s="19">
        <v>0.21</v>
      </c>
      <c r="F227" s="94">
        <v>955.0</v>
      </c>
      <c r="G227" s="46">
        <f t="shared" si="156"/>
        <v>1098.25</v>
      </c>
      <c r="H227" s="95">
        <f t="shared" si="157"/>
        <v>1049.4495</v>
      </c>
      <c r="I227" s="96">
        <f t="shared" si="158"/>
        <v>349.8165</v>
      </c>
      <c r="J227" s="97">
        <f t="shared" si="159"/>
        <v>1361.83</v>
      </c>
      <c r="K227" s="98">
        <f t="shared" si="160"/>
        <v>226.9716667</v>
      </c>
      <c r="L227" s="99">
        <f t="shared" si="161"/>
        <v>1580.847408</v>
      </c>
      <c r="M227" s="100">
        <f t="shared" si="162"/>
        <v>131.737284</v>
      </c>
      <c r="O227" s="28">
        <v>2.0</v>
      </c>
      <c r="P227" s="299">
        <v>2.0</v>
      </c>
    </row>
    <row r="228">
      <c r="A228" s="275"/>
      <c r="B228" s="298" t="s">
        <v>330</v>
      </c>
      <c r="C228" s="298"/>
      <c r="D228" s="93">
        <v>0.0</v>
      </c>
      <c r="E228" s="19">
        <v>0.21</v>
      </c>
      <c r="F228" s="94">
        <v>955.0</v>
      </c>
      <c r="G228" s="46">
        <f t="shared" si="156"/>
        <v>1098.25</v>
      </c>
      <c r="H228" s="95">
        <f t="shared" si="157"/>
        <v>1049.4495</v>
      </c>
      <c r="I228" s="96">
        <f t="shared" si="158"/>
        <v>349.8165</v>
      </c>
      <c r="J228" s="97">
        <f t="shared" si="159"/>
        <v>1361.83</v>
      </c>
      <c r="K228" s="98">
        <f t="shared" si="160"/>
        <v>226.9716667</v>
      </c>
      <c r="L228" s="99">
        <f t="shared" si="161"/>
        <v>1580.847408</v>
      </c>
      <c r="M228" s="100">
        <f t="shared" si="162"/>
        <v>131.737284</v>
      </c>
      <c r="O228" s="28"/>
      <c r="P228" s="299">
        <v>3.0</v>
      </c>
    </row>
    <row r="229">
      <c r="A229" s="275"/>
      <c r="B229" s="298" t="s">
        <v>331</v>
      </c>
      <c r="C229" s="298"/>
      <c r="D229" s="93">
        <v>0.0</v>
      </c>
      <c r="E229" s="19">
        <v>0.21</v>
      </c>
      <c r="F229" s="94">
        <v>955.0</v>
      </c>
      <c r="G229" s="46">
        <f t="shared" si="156"/>
        <v>1098.25</v>
      </c>
      <c r="H229" s="95">
        <f t="shared" si="157"/>
        <v>1049.4495</v>
      </c>
      <c r="I229" s="96">
        <f t="shared" si="158"/>
        <v>349.8165</v>
      </c>
      <c r="J229" s="97">
        <f t="shared" si="159"/>
        <v>1361.83</v>
      </c>
      <c r="K229" s="98">
        <f t="shared" si="160"/>
        <v>226.9716667</v>
      </c>
      <c r="L229" s="99">
        <f t="shared" si="161"/>
        <v>1580.847408</v>
      </c>
      <c r="M229" s="100">
        <f t="shared" si="162"/>
        <v>131.737284</v>
      </c>
      <c r="O229" s="28"/>
      <c r="P229" s="299">
        <v>3.0</v>
      </c>
    </row>
    <row r="230">
      <c r="A230" s="275"/>
      <c r="B230" s="298" t="s">
        <v>332</v>
      </c>
      <c r="C230" s="298"/>
      <c r="D230" s="93">
        <v>0.0</v>
      </c>
      <c r="E230" s="19">
        <v>0.21</v>
      </c>
      <c r="F230" s="94">
        <v>955.0</v>
      </c>
      <c r="G230" s="46">
        <f t="shared" si="156"/>
        <v>1098.25</v>
      </c>
      <c r="H230" s="95">
        <f t="shared" si="157"/>
        <v>1049.4495</v>
      </c>
      <c r="I230" s="96">
        <f t="shared" si="158"/>
        <v>349.8165</v>
      </c>
      <c r="J230" s="97">
        <f t="shared" si="159"/>
        <v>1361.83</v>
      </c>
      <c r="K230" s="98">
        <f t="shared" si="160"/>
        <v>226.9716667</v>
      </c>
      <c r="L230" s="99">
        <f t="shared" si="161"/>
        <v>1580.847408</v>
      </c>
      <c r="M230" s="100">
        <f t="shared" si="162"/>
        <v>131.737284</v>
      </c>
      <c r="O230" s="28"/>
      <c r="P230" s="299">
        <v>3.0</v>
      </c>
    </row>
    <row r="231">
      <c r="A231" s="275"/>
      <c r="B231" s="298" t="s">
        <v>331</v>
      </c>
      <c r="C231" s="298"/>
      <c r="D231" s="93">
        <v>0.0</v>
      </c>
      <c r="E231" s="19">
        <v>0.21</v>
      </c>
      <c r="F231" s="94">
        <v>955.0</v>
      </c>
      <c r="G231" s="46">
        <f t="shared" si="156"/>
        <v>1098.25</v>
      </c>
      <c r="H231" s="95">
        <f t="shared" si="157"/>
        <v>1049.4495</v>
      </c>
      <c r="I231" s="96">
        <f t="shared" si="158"/>
        <v>349.8165</v>
      </c>
      <c r="J231" s="97">
        <f t="shared" si="159"/>
        <v>1361.83</v>
      </c>
      <c r="K231" s="98">
        <f t="shared" si="160"/>
        <v>226.9716667</v>
      </c>
      <c r="L231" s="99">
        <f t="shared" si="161"/>
        <v>1580.847408</v>
      </c>
      <c r="M231" s="100">
        <f t="shared" si="162"/>
        <v>131.737284</v>
      </c>
      <c r="O231" s="28"/>
      <c r="P231" s="299">
        <v>3.0</v>
      </c>
    </row>
    <row r="232">
      <c r="A232" s="275"/>
      <c r="B232" s="298" t="s">
        <v>333</v>
      </c>
      <c r="C232" s="298"/>
      <c r="D232" s="93">
        <v>0.0</v>
      </c>
      <c r="E232" s="19">
        <v>0.21</v>
      </c>
      <c r="F232" s="94">
        <v>955.0</v>
      </c>
      <c r="G232" s="46">
        <f t="shared" si="156"/>
        <v>1098.25</v>
      </c>
      <c r="H232" s="95">
        <f t="shared" si="157"/>
        <v>1049.4495</v>
      </c>
      <c r="I232" s="96">
        <f t="shared" si="158"/>
        <v>349.8165</v>
      </c>
      <c r="J232" s="97">
        <f t="shared" si="159"/>
        <v>1361.83</v>
      </c>
      <c r="K232" s="98">
        <f t="shared" si="160"/>
        <v>226.9716667</v>
      </c>
      <c r="L232" s="99">
        <f t="shared" si="161"/>
        <v>1580.847408</v>
      </c>
      <c r="M232" s="100">
        <f t="shared" si="162"/>
        <v>131.737284</v>
      </c>
      <c r="O232" s="28"/>
      <c r="P232" s="299">
        <v>4.0</v>
      </c>
    </row>
    <row r="233">
      <c r="A233" s="275"/>
      <c r="B233" s="298" t="s">
        <v>334</v>
      </c>
      <c r="C233" s="298"/>
      <c r="D233" s="93">
        <v>0.0</v>
      </c>
      <c r="E233" s="19">
        <v>0.21</v>
      </c>
      <c r="F233" s="94">
        <v>955.0</v>
      </c>
      <c r="G233" s="46">
        <f t="shared" si="156"/>
        <v>1098.25</v>
      </c>
      <c r="H233" s="95">
        <f t="shared" si="157"/>
        <v>1049.4495</v>
      </c>
      <c r="I233" s="96">
        <f t="shared" si="158"/>
        <v>349.8165</v>
      </c>
      <c r="J233" s="97">
        <f t="shared" si="159"/>
        <v>1361.83</v>
      </c>
      <c r="K233" s="98">
        <f t="shared" si="160"/>
        <v>226.9716667</v>
      </c>
      <c r="L233" s="99">
        <f t="shared" si="161"/>
        <v>1580.847408</v>
      </c>
      <c r="M233" s="100">
        <f t="shared" si="162"/>
        <v>131.737284</v>
      </c>
      <c r="O233" s="28"/>
      <c r="P233" s="299">
        <v>3.0</v>
      </c>
    </row>
    <row r="234">
      <c r="A234" s="275"/>
      <c r="B234" s="17" t="s">
        <v>335</v>
      </c>
      <c r="C234" s="17"/>
      <c r="D234" s="93">
        <v>0.0</v>
      </c>
      <c r="E234" s="19">
        <v>0.21</v>
      </c>
      <c r="F234" s="94">
        <v>955.0</v>
      </c>
      <c r="G234" s="46">
        <f t="shared" si="156"/>
        <v>1098.25</v>
      </c>
      <c r="H234" s="95">
        <f t="shared" si="157"/>
        <v>1049.4495</v>
      </c>
      <c r="I234" s="96">
        <f t="shared" si="158"/>
        <v>349.8165</v>
      </c>
      <c r="J234" s="97">
        <f t="shared" si="159"/>
        <v>1361.83</v>
      </c>
      <c r="K234" s="98">
        <f t="shared" si="160"/>
        <v>226.9716667</v>
      </c>
      <c r="L234" s="99">
        <f t="shared" si="161"/>
        <v>1580.847408</v>
      </c>
      <c r="M234" s="100">
        <f t="shared" si="162"/>
        <v>131.737284</v>
      </c>
      <c r="O234" s="28"/>
      <c r="P234" s="299">
        <v>1.0</v>
      </c>
    </row>
    <row r="235">
      <c r="A235" s="275"/>
      <c r="B235" s="17" t="s">
        <v>336</v>
      </c>
      <c r="C235" s="17"/>
      <c r="D235" s="93">
        <v>0.0</v>
      </c>
      <c r="E235" s="19">
        <v>0.21</v>
      </c>
      <c r="F235" s="94">
        <v>955.0</v>
      </c>
      <c r="G235" s="46">
        <f t="shared" si="156"/>
        <v>1098.25</v>
      </c>
      <c r="H235" s="95">
        <f t="shared" si="157"/>
        <v>1049.4495</v>
      </c>
      <c r="I235" s="96">
        <f t="shared" si="158"/>
        <v>349.8165</v>
      </c>
      <c r="J235" s="97">
        <f t="shared" si="159"/>
        <v>1361.83</v>
      </c>
      <c r="K235" s="98">
        <f t="shared" si="160"/>
        <v>226.9716667</v>
      </c>
      <c r="L235" s="99">
        <f t="shared" si="161"/>
        <v>1580.847408</v>
      </c>
      <c r="M235" s="100">
        <f t="shared" si="162"/>
        <v>131.737284</v>
      </c>
      <c r="O235" s="28"/>
      <c r="P235" s="299">
        <v>1.0</v>
      </c>
    </row>
    <row r="236">
      <c r="A236" s="275"/>
      <c r="B236" s="17" t="s">
        <v>337</v>
      </c>
      <c r="C236" s="17"/>
      <c r="D236" s="93">
        <v>0.0</v>
      </c>
      <c r="E236" s="19">
        <v>0.21</v>
      </c>
      <c r="F236" s="94">
        <v>955.0</v>
      </c>
      <c r="G236" s="46">
        <f t="shared" si="156"/>
        <v>1098.25</v>
      </c>
      <c r="H236" s="95">
        <f t="shared" si="157"/>
        <v>1049.4495</v>
      </c>
      <c r="I236" s="96">
        <f t="shared" si="158"/>
        <v>349.8165</v>
      </c>
      <c r="J236" s="97">
        <f t="shared" si="159"/>
        <v>1361.83</v>
      </c>
      <c r="K236" s="98">
        <f t="shared" si="160"/>
        <v>226.9716667</v>
      </c>
      <c r="L236" s="99">
        <f t="shared" si="161"/>
        <v>1580.847408</v>
      </c>
      <c r="M236" s="100">
        <f t="shared" si="162"/>
        <v>131.737284</v>
      </c>
      <c r="O236" s="28"/>
      <c r="P236" s="299">
        <v>4.0</v>
      </c>
    </row>
    <row r="237">
      <c r="A237" s="275"/>
      <c r="B237" s="17" t="s">
        <v>338</v>
      </c>
      <c r="C237" s="17"/>
      <c r="D237" s="93">
        <v>0.0</v>
      </c>
      <c r="E237" s="19">
        <v>0.21</v>
      </c>
      <c r="F237" s="94">
        <v>955.0</v>
      </c>
      <c r="G237" s="46">
        <f t="shared" si="156"/>
        <v>1098.25</v>
      </c>
      <c r="H237" s="95">
        <f t="shared" si="157"/>
        <v>1049.4495</v>
      </c>
      <c r="I237" s="96">
        <f t="shared" si="158"/>
        <v>349.8165</v>
      </c>
      <c r="J237" s="97">
        <f t="shared" si="159"/>
        <v>1361.83</v>
      </c>
      <c r="K237" s="98">
        <f t="shared" si="160"/>
        <v>226.9716667</v>
      </c>
      <c r="L237" s="99">
        <f t="shared" si="161"/>
        <v>1580.847408</v>
      </c>
      <c r="M237" s="100">
        <f t="shared" si="162"/>
        <v>131.737284</v>
      </c>
      <c r="O237" s="28"/>
      <c r="P237" s="299">
        <v>2.0</v>
      </c>
    </row>
    <row r="238">
      <c r="A238" s="293"/>
      <c r="B238" s="211" t="s">
        <v>339</v>
      </c>
      <c r="C238" s="211"/>
      <c r="D238" s="113"/>
      <c r="E238" s="113"/>
      <c r="F238" s="113"/>
      <c r="G238" s="300"/>
      <c r="H238" s="301"/>
      <c r="I238" s="112"/>
      <c r="J238" s="113"/>
      <c r="K238" s="112"/>
      <c r="L238" s="113"/>
      <c r="M238" s="302"/>
      <c r="O238" s="292"/>
      <c r="P238" s="292"/>
    </row>
    <row r="239">
      <c r="A239" s="275"/>
      <c r="B239" s="17" t="s">
        <v>340</v>
      </c>
      <c r="C239" s="17"/>
      <c r="D239" s="93">
        <v>0.0</v>
      </c>
      <c r="E239" s="19">
        <v>0.21</v>
      </c>
      <c r="F239" s="94">
        <v>955.0</v>
      </c>
      <c r="G239" s="46">
        <f t="shared" ref="G239:G248" si="163">F239*1.15</f>
        <v>1098.25</v>
      </c>
      <c r="H239" s="95">
        <f t="shared" ref="H239:H248" si="164">I239*3</f>
        <v>1049.4495</v>
      </c>
      <c r="I239" s="96">
        <f t="shared" ref="I239:I248" si="165">F239*$I$6*0.33</f>
        <v>349.8165</v>
      </c>
      <c r="J239" s="97">
        <f t="shared" ref="J239:J248" si="166">K239*6</f>
        <v>1361.83</v>
      </c>
      <c r="K239" s="98">
        <f t="shared" ref="K239:K248" si="167">(G239*$K$6)*0.1666666667</f>
        <v>226.9716667</v>
      </c>
      <c r="L239" s="99">
        <f t="shared" ref="L239:L248" si="168">M239*12</f>
        <v>1580.847408</v>
      </c>
      <c r="M239" s="100">
        <f t="shared" ref="M239:M248" si="169">(G239*$M$6)*0.0833</f>
        <v>131.737284</v>
      </c>
      <c r="O239" s="28"/>
      <c r="P239" s="299">
        <v>2.0</v>
      </c>
    </row>
    <row r="240">
      <c r="A240" s="275"/>
      <c r="B240" s="17" t="s">
        <v>341</v>
      </c>
      <c r="C240" s="17"/>
      <c r="D240" s="93">
        <v>0.0</v>
      </c>
      <c r="E240" s="19">
        <v>0.21</v>
      </c>
      <c r="F240" s="94">
        <v>955.0</v>
      </c>
      <c r="G240" s="46">
        <f t="shared" si="163"/>
        <v>1098.25</v>
      </c>
      <c r="H240" s="95">
        <f t="shared" si="164"/>
        <v>1049.4495</v>
      </c>
      <c r="I240" s="96">
        <f t="shared" si="165"/>
        <v>349.8165</v>
      </c>
      <c r="J240" s="97">
        <f t="shared" si="166"/>
        <v>1361.83</v>
      </c>
      <c r="K240" s="98">
        <f t="shared" si="167"/>
        <v>226.9716667</v>
      </c>
      <c r="L240" s="99">
        <f t="shared" si="168"/>
        <v>1580.847408</v>
      </c>
      <c r="M240" s="100">
        <f t="shared" si="169"/>
        <v>131.737284</v>
      </c>
      <c r="O240" s="28"/>
      <c r="P240" s="299">
        <v>2.0</v>
      </c>
    </row>
    <row r="241">
      <c r="A241" s="275"/>
      <c r="B241" s="298" t="s">
        <v>342</v>
      </c>
      <c r="C241" s="298"/>
      <c r="D241" s="93">
        <v>0.0</v>
      </c>
      <c r="E241" s="19">
        <v>0.21</v>
      </c>
      <c r="F241" s="94">
        <v>955.0</v>
      </c>
      <c r="G241" s="46">
        <f t="shared" si="163"/>
        <v>1098.25</v>
      </c>
      <c r="H241" s="95">
        <f t="shared" si="164"/>
        <v>1049.4495</v>
      </c>
      <c r="I241" s="96">
        <f t="shared" si="165"/>
        <v>349.8165</v>
      </c>
      <c r="J241" s="97">
        <f t="shared" si="166"/>
        <v>1361.83</v>
      </c>
      <c r="K241" s="98">
        <f t="shared" si="167"/>
        <v>226.9716667</v>
      </c>
      <c r="L241" s="99">
        <f t="shared" si="168"/>
        <v>1580.847408</v>
      </c>
      <c r="M241" s="100">
        <f t="shared" si="169"/>
        <v>131.737284</v>
      </c>
      <c r="O241" s="28"/>
      <c r="P241" s="299">
        <v>2.0</v>
      </c>
    </row>
    <row r="242">
      <c r="A242" s="275"/>
      <c r="B242" s="298" t="s">
        <v>343</v>
      </c>
      <c r="C242" s="298"/>
      <c r="D242" s="93">
        <v>0.0</v>
      </c>
      <c r="E242" s="19">
        <v>0.21</v>
      </c>
      <c r="F242" s="94">
        <v>955.0</v>
      </c>
      <c r="G242" s="46">
        <f t="shared" si="163"/>
        <v>1098.25</v>
      </c>
      <c r="H242" s="95">
        <f t="shared" si="164"/>
        <v>1049.4495</v>
      </c>
      <c r="I242" s="96">
        <f t="shared" si="165"/>
        <v>349.8165</v>
      </c>
      <c r="J242" s="97">
        <f t="shared" si="166"/>
        <v>1361.83</v>
      </c>
      <c r="K242" s="98">
        <f t="shared" si="167"/>
        <v>226.9716667</v>
      </c>
      <c r="L242" s="99">
        <f t="shared" si="168"/>
        <v>1580.847408</v>
      </c>
      <c r="M242" s="100">
        <f t="shared" si="169"/>
        <v>131.737284</v>
      </c>
      <c r="O242" s="28"/>
      <c r="P242" s="299">
        <v>2.0</v>
      </c>
    </row>
    <row r="243">
      <c r="A243" s="275"/>
      <c r="B243" s="298" t="s">
        <v>344</v>
      </c>
      <c r="C243" s="298"/>
      <c r="D243" s="93">
        <v>0.0</v>
      </c>
      <c r="E243" s="19">
        <v>0.21</v>
      </c>
      <c r="F243" s="94">
        <v>955.0</v>
      </c>
      <c r="G243" s="46">
        <f t="shared" si="163"/>
        <v>1098.25</v>
      </c>
      <c r="H243" s="95">
        <f t="shared" si="164"/>
        <v>1049.4495</v>
      </c>
      <c r="I243" s="96">
        <f t="shared" si="165"/>
        <v>349.8165</v>
      </c>
      <c r="J243" s="97">
        <f t="shared" si="166"/>
        <v>1361.83</v>
      </c>
      <c r="K243" s="98">
        <f t="shared" si="167"/>
        <v>226.9716667</v>
      </c>
      <c r="L243" s="99">
        <f t="shared" si="168"/>
        <v>1580.847408</v>
      </c>
      <c r="M243" s="100">
        <f t="shared" si="169"/>
        <v>131.737284</v>
      </c>
      <c r="O243" s="28"/>
      <c r="P243" s="299">
        <v>3.0</v>
      </c>
    </row>
    <row r="244">
      <c r="A244" s="275"/>
      <c r="B244" s="298" t="s">
        <v>345</v>
      </c>
      <c r="C244" s="298"/>
      <c r="D244" s="93">
        <v>0.0</v>
      </c>
      <c r="E244" s="19">
        <v>0.21</v>
      </c>
      <c r="F244" s="94">
        <v>955.0</v>
      </c>
      <c r="G244" s="46">
        <f t="shared" si="163"/>
        <v>1098.25</v>
      </c>
      <c r="H244" s="95">
        <f t="shared" si="164"/>
        <v>1049.4495</v>
      </c>
      <c r="I244" s="96">
        <f t="shared" si="165"/>
        <v>349.8165</v>
      </c>
      <c r="J244" s="97">
        <f t="shared" si="166"/>
        <v>1361.83</v>
      </c>
      <c r="K244" s="98">
        <f t="shared" si="167"/>
        <v>226.9716667</v>
      </c>
      <c r="L244" s="99">
        <f t="shared" si="168"/>
        <v>1580.847408</v>
      </c>
      <c r="M244" s="100">
        <f t="shared" si="169"/>
        <v>131.737284</v>
      </c>
      <c r="O244" s="28"/>
      <c r="P244" s="299">
        <v>2.0</v>
      </c>
    </row>
    <row r="245">
      <c r="A245" s="275"/>
      <c r="B245" s="298" t="s">
        <v>346</v>
      </c>
      <c r="C245" s="298"/>
      <c r="D245" s="93">
        <v>0.0</v>
      </c>
      <c r="E245" s="19">
        <v>0.21</v>
      </c>
      <c r="F245" s="94">
        <v>955.0</v>
      </c>
      <c r="G245" s="46">
        <f t="shared" si="163"/>
        <v>1098.25</v>
      </c>
      <c r="H245" s="95">
        <f t="shared" si="164"/>
        <v>1049.4495</v>
      </c>
      <c r="I245" s="96">
        <f t="shared" si="165"/>
        <v>349.8165</v>
      </c>
      <c r="J245" s="97">
        <f t="shared" si="166"/>
        <v>1361.83</v>
      </c>
      <c r="K245" s="98">
        <f t="shared" si="167"/>
        <v>226.9716667</v>
      </c>
      <c r="L245" s="99">
        <f t="shared" si="168"/>
        <v>1580.847408</v>
      </c>
      <c r="M245" s="100">
        <f t="shared" si="169"/>
        <v>131.737284</v>
      </c>
      <c r="O245" s="28"/>
      <c r="P245" s="299">
        <v>2.0</v>
      </c>
    </row>
    <row r="246">
      <c r="A246" s="275"/>
      <c r="B246" s="17" t="s">
        <v>347</v>
      </c>
      <c r="C246" s="17"/>
      <c r="D246" s="93">
        <v>0.0</v>
      </c>
      <c r="E246" s="19">
        <v>0.21</v>
      </c>
      <c r="F246" s="94">
        <v>955.0</v>
      </c>
      <c r="G246" s="46">
        <f t="shared" si="163"/>
        <v>1098.25</v>
      </c>
      <c r="H246" s="95">
        <f t="shared" si="164"/>
        <v>1049.4495</v>
      </c>
      <c r="I246" s="96">
        <f t="shared" si="165"/>
        <v>349.8165</v>
      </c>
      <c r="J246" s="97">
        <f t="shared" si="166"/>
        <v>1361.83</v>
      </c>
      <c r="K246" s="98">
        <f t="shared" si="167"/>
        <v>226.9716667</v>
      </c>
      <c r="L246" s="99">
        <f t="shared" si="168"/>
        <v>1580.847408</v>
      </c>
      <c r="M246" s="100">
        <f t="shared" si="169"/>
        <v>131.737284</v>
      </c>
      <c r="O246" s="28"/>
      <c r="P246" s="299">
        <v>2.0</v>
      </c>
    </row>
    <row r="247">
      <c r="A247" s="275"/>
      <c r="B247" s="17" t="s">
        <v>348</v>
      </c>
      <c r="C247" s="17"/>
      <c r="D247" s="93">
        <v>0.0</v>
      </c>
      <c r="E247" s="19">
        <v>0.21</v>
      </c>
      <c r="F247" s="94">
        <v>955.0</v>
      </c>
      <c r="G247" s="46">
        <f t="shared" si="163"/>
        <v>1098.25</v>
      </c>
      <c r="H247" s="95">
        <f t="shared" si="164"/>
        <v>1049.4495</v>
      </c>
      <c r="I247" s="96">
        <f t="shared" si="165"/>
        <v>349.8165</v>
      </c>
      <c r="J247" s="97">
        <f t="shared" si="166"/>
        <v>1361.83</v>
      </c>
      <c r="K247" s="98">
        <f t="shared" si="167"/>
        <v>226.9716667</v>
      </c>
      <c r="L247" s="99">
        <f t="shared" si="168"/>
        <v>1580.847408</v>
      </c>
      <c r="M247" s="100">
        <f t="shared" si="169"/>
        <v>131.737284</v>
      </c>
      <c r="O247" s="28"/>
      <c r="P247" s="299">
        <v>2.0</v>
      </c>
    </row>
    <row r="248">
      <c r="A248" s="275"/>
      <c r="B248" s="17" t="s">
        <v>349</v>
      </c>
      <c r="C248" s="17"/>
      <c r="D248" s="93">
        <v>0.0</v>
      </c>
      <c r="E248" s="19">
        <v>0.21</v>
      </c>
      <c r="F248" s="94">
        <v>955.0</v>
      </c>
      <c r="G248" s="46">
        <f t="shared" si="163"/>
        <v>1098.25</v>
      </c>
      <c r="H248" s="95">
        <f t="shared" si="164"/>
        <v>1049.4495</v>
      </c>
      <c r="I248" s="96">
        <f t="shared" si="165"/>
        <v>349.8165</v>
      </c>
      <c r="J248" s="97">
        <f t="shared" si="166"/>
        <v>1361.83</v>
      </c>
      <c r="K248" s="98">
        <f t="shared" si="167"/>
        <v>226.9716667</v>
      </c>
      <c r="L248" s="99">
        <f t="shared" si="168"/>
        <v>1580.847408</v>
      </c>
      <c r="M248" s="100">
        <f t="shared" si="169"/>
        <v>131.737284</v>
      </c>
      <c r="O248" s="28"/>
      <c r="P248" s="299">
        <v>2.0</v>
      </c>
    </row>
    <row r="249">
      <c r="A249" s="293"/>
      <c r="B249" s="211" t="s">
        <v>350</v>
      </c>
      <c r="C249" s="211"/>
      <c r="D249" s="113"/>
      <c r="E249" s="113"/>
      <c r="F249" s="113"/>
      <c r="G249" s="300"/>
      <c r="H249" s="301"/>
      <c r="I249" s="112"/>
      <c r="J249" s="113"/>
      <c r="K249" s="112"/>
      <c r="L249" s="113"/>
      <c r="M249" s="303"/>
      <c r="O249" s="112"/>
      <c r="P249" s="113"/>
    </row>
    <row r="250" ht="17.25" customHeight="1">
      <c r="A250" s="275"/>
      <c r="B250" s="17" t="s">
        <v>351</v>
      </c>
      <c r="C250" s="17"/>
      <c r="D250" s="93">
        <v>0.0</v>
      </c>
      <c r="E250" s="19">
        <v>0.21</v>
      </c>
      <c r="F250" s="94">
        <v>955.0</v>
      </c>
      <c r="G250" s="46">
        <f t="shared" ref="G250:G252" si="170">F250*1.15</f>
        <v>1098.25</v>
      </c>
      <c r="H250" s="95">
        <f t="shared" ref="H250:H252" si="171">I250*3</f>
        <v>1049.4495</v>
      </c>
      <c r="I250" s="96">
        <f t="shared" ref="I250:I252" si="172">F250*$I$6*0.33</f>
        <v>349.8165</v>
      </c>
      <c r="J250" s="97">
        <f t="shared" ref="J250:J252" si="173">K250*6</f>
        <v>1361.83</v>
      </c>
      <c r="K250" s="98">
        <f t="shared" ref="K250:K252" si="174">(G250*$K$6)*0.1666666667</f>
        <v>226.9716667</v>
      </c>
      <c r="L250" s="99">
        <f t="shared" ref="L250:L252" si="175">M250*12</f>
        <v>1580.847408</v>
      </c>
      <c r="M250" s="100">
        <f t="shared" ref="M250:M252" si="176">(G250*$M$6)*0.0833</f>
        <v>131.737284</v>
      </c>
      <c r="O250" s="28"/>
      <c r="P250" s="299">
        <v>2.0</v>
      </c>
    </row>
    <row r="251">
      <c r="A251" s="275"/>
      <c r="B251" s="17" t="s">
        <v>352</v>
      </c>
      <c r="C251" s="17"/>
      <c r="D251" s="93">
        <v>0.0</v>
      </c>
      <c r="E251" s="19">
        <v>0.21</v>
      </c>
      <c r="F251" s="94">
        <v>955.0</v>
      </c>
      <c r="G251" s="46">
        <f t="shared" si="170"/>
        <v>1098.25</v>
      </c>
      <c r="H251" s="95">
        <f t="shared" si="171"/>
        <v>1049.4495</v>
      </c>
      <c r="I251" s="96">
        <f t="shared" si="172"/>
        <v>349.8165</v>
      </c>
      <c r="J251" s="97">
        <f t="shared" si="173"/>
        <v>1361.83</v>
      </c>
      <c r="K251" s="98">
        <f t="shared" si="174"/>
        <v>226.9716667</v>
      </c>
      <c r="L251" s="99">
        <f t="shared" si="175"/>
        <v>1580.847408</v>
      </c>
      <c r="M251" s="100">
        <f t="shared" si="176"/>
        <v>131.737284</v>
      </c>
      <c r="O251" s="28"/>
      <c r="P251" s="299">
        <v>2.0</v>
      </c>
    </row>
    <row r="252">
      <c r="A252" s="275"/>
      <c r="B252" s="17" t="s">
        <v>353</v>
      </c>
      <c r="C252" s="17"/>
      <c r="D252" s="93">
        <v>0.0</v>
      </c>
      <c r="E252" s="19">
        <v>0.21</v>
      </c>
      <c r="F252" s="94">
        <v>955.0</v>
      </c>
      <c r="G252" s="46">
        <f t="shared" si="170"/>
        <v>1098.25</v>
      </c>
      <c r="H252" s="95">
        <f t="shared" si="171"/>
        <v>1049.4495</v>
      </c>
      <c r="I252" s="96">
        <f t="shared" si="172"/>
        <v>349.8165</v>
      </c>
      <c r="J252" s="97">
        <f t="shared" si="173"/>
        <v>1361.83</v>
      </c>
      <c r="K252" s="98">
        <f t="shared" si="174"/>
        <v>226.9716667</v>
      </c>
      <c r="L252" s="99">
        <f t="shared" si="175"/>
        <v>1580.847408</v>
      </c>
      <c r="M252" s="100">
        <f t="shared" si="176"/>
        <v>131.737284</v>
      </c>
      <c r="O252" s="28"/>
      <c r="P252" s="304">
        <v>2.0</v>
      </c>
    </row>
    <row r="253">
      <c r="A253" s="266"/>
      <c r="B253" s="196"/>
      <c r="C253" s="196"/>
      <c r="D253" s="196"/>
      <c r="E253" s="196"/>
      <c r="F253" s="196"/>
      <c r="G253" s="305"/>
      <c r="H253" s="306"/>
      <c r="I253" s="307"/>
      <c r="J253" s="196"/>
      <c r="K253" s="307"/>
      <c r="L253" s="196"/>
      <c r="M253" s="308"/>
      <c r="O253" s="309"/>
      <c r="P253" s="309"/>
    </row>
    <row r="254">
      <c r="A254" s="269" t="s">
        <v>285</v>
      </c>
      <c r="B254" s="270" t="s">
        <v>354</v>
      </c>
      <c r="C254" s="270"/>
      <c r="D254" s="270"/>
      <c r="E254" s="270"/>
      <c r="F254" s="270"/>
      <c r="G254" s="310"/>
      <c r="H254" s="311"/>
      <c r="I254" s="312"/>
      <c r="J254" s="270"/>
      <c r="K254" s="312"/>
      <c r="L254" s="270"/>
      <c r="M254" s="313"/>
      <c r="O254" s="270"/>
      <c r="P254" s="312"/>
    </row>
    <row r="255">
      <c r="A255" s="293"/>
      <c r="B255" s="211" t="s">
        <v>313</v>
      </c>
      <c r="C255" s="211"/>
      <c r="D255" s="113"/>
      <c r="E255" s="113"/>
      <c r="F255" s="113"/>
      <c r="G255" s="300"/>
      <c r="H255" s="301"/>
      <c r="I255" s="112"/>
      <c r="J255" s="113"/>
      <c r="K255" s="112"/>
      <c r="L255" s="113"/>
      <c r="M255" s="303"/>
      <c r="O255" s="112"/>
      <c r="P255" s="113"/>
    </row>
    <row r="256">
      <c r="A256" s="314"/>
      <c r="B256" s="17" t="s">
        <v>355</v>
      </c>
      <c r="C256" s="17"/>
      <c r="D256" s="93">
        <v>0.0</v>
      </c>
      <c r="E256" s="19">
        <v>0.21</v>
      </c>
      <c r="F256" s="94">
        <v>950.0</v>
      </c>
      <c r="G256" s="46">
        <f t="shared" ref="G256:G261" si="177">F256*1.15</f>
        <v>1092.5</v>
      </c>
      <c r="H256" s="95">
        <f t="shared" ref="H256:H261" si="178">I256*3</f>
        <v>1043.955</v>
      </c>
      <c r="I256" s="96">
        <f t="shared" ref="I256:I261" si="179">F256*$I$6*0.33</f>
        <v>347.985</v>
      </c>
      <c r="J256" s="97">
        <f t="shared" ref="J256:J261" si="180">K256*6</f>
        <v>1354.7</v>
      </c>
      <c r="K256" s="98">
        <f t="shared" ref="K256:K261" si="181">(G256*$K$6)*0.1666666667</f>
        <v>225.7833334</v>
      </c>
      <c r="L256" s="99">
        <f t="shared" ref="L256:L261" si="182">M256*12</f>
        <v>1572.57072</v>
      </c>
      <c r="M256" s="100">
        <f t="shared" ref="M256:M261" si="183">(G256*$M$6)*0.0833</f>
        <v>131.04756</v>
      </c>
      <c r="O256" s="28"/>
      <c r="P256" s="299">
        <v>1.0</v>
      </c>
    </row>
    <row r="257">
      <c r="A257" s="275"/>
      <c r="B257" s="17" t="s">
        <v>356</v>
      </c>
      <c r="C257" s="17"/>
      <c r="D257" s="93">
        <v>0.0</v>
      </c>
      <c r="E257" s="19">
        <v>0.21</v>
      </c>
      <c r="F257" s="94">
        <v>950.0</v>
      </c>
      <c r="G257" s="46">
        <f t="shared" si="177"/>
        <v>1092.5</v>
      </c>
      <c r="H257" s="95">
        <f t="shared" si="178"/>
        <v>1043.955</v>
      </c>
      <c r="I257" s="96">
        <f t="shared" si="179"/>
        <v>347.985</v>
      </c>
      <c r="J257" s="97">
        <f t="shared" si="180"/>
        <v>1354.7</v>
      </c>
      <c r="K257" s="98">
        <f t="shared" si="181"/>
        <v>225.7833334</v>
      </c>
      <c r="L257" s="99">
        <f t="shared" si="182"/>
        <v>1572.57072</v>
      </c>
      <c r="M257" s="100">
        <f t="shared" si="183"/>
        <v>131.04756</v>
      </c>
      <c r="O257" s="28"/>
      <c r="P257" s="299">
        <v>1.0</v>
      </c>
    </row>
    <row r="258">
      <c r="A258" s="275"/>
      <c r="B258" s="17" t="s">
        <v>357</v>
      </c>
      <c r="C258" s="17"/>
      <c r="D258" s="93">
        <v>0.0</v>
      </c>
      <c r="E258" s="19">
        <v>0.21</v>
      </c>
      <c r="F258" s="94">
        <v>950.0</v>
      </c>
      <c r="G258" s="46">
        <f t="shared" si="177"/>
        <v>1092.5</v>
      </c>
      <c r="H258" s="95">
        <f t="shared" si="178"/>
        <v>1043.955</v>
      </c>
      <c r="I258" s="96">
        <f t="shared" si="179"/>
        <v>347.985</v>
      </c>
      <c r="J258" s="97">
        <f t="shared" si="180"/>
        <v>1354.7</v>
      </c>
      <c r="K258" s="98">
        <f t="shared" si="181"/>
        <v>225.7833334</v>
      </c>
      <c r="L258" s="99">
        <f t="shared" si="182"/>
        <v>1572.57072</v>
      </c>
      <c r="M258" s="100">
        <f t="shared" si="183"/>
        <v>131.04756</v>
      </c>
      <c r="O258" s="28"/>
      <c r="P258" s="299">
        <v>1.0</v>
      </c>
    </row>
    <row r="259">
      <c r="A259" s="275"/>
      <c r="B259" s="17" t="s">
        <v>358</v>
      </c>
      <c r="C259" s="17"/>
      <c r="D259" s="93">
        <v>0.0</v>
      </c>
      <c r="E259" s="19">
        <v>0.21</v>
      </c>
      <c r="F259" s="94">
        <v>950.0</v>
      </c>
      <c r="G259" s="46">
        <f t="shared" si="177"/>
        <v>1092.5</v>
      </c>
      <c r="H259" s="95">
        <f t="shared" si="178"/>
        <v>1043.955</v>
      </c>
      <c r="I259" s="96">
        <f t="shared" si="179"/>
        <v>347.985</v>
      </c>
      <c r="J259" s="97">
        <f t="shared" si="180"/>
        <v>1354.7</v>
      </c>
      <c r="K259" s="98">
        <f t="shared" si="181"/>
        <v>225.7833334</v>
      </c>
      <c r="L259" s="99">
        <f t="shared" si="182"/>
        <v>1572.57072</v>
      </c>
      <c r="M259" s="100">
        <f t="shared" si="183"/>
        <v>131.04756</v>
      </c>
      <c r="O259" s="28"/>
      <c r="P259" s="299">
        <v>2.0</v>
      </c>
    </row>
    <row r="260">
      <c r="A260" s="275"/>
      <c r="B260" s="17" t="s">
        <v>359</v>
      </c>
      <c r="C260" s="17"/>
      <c r="D260" s="93">
        <v>0.0</v>
      </c>
      <c r="E260" s="19">
        <v>0.21</v>
      </c>
      <c r="F260" s="94">
        <v>950.0</v>
      </c>
      <c r="G260" s="46">
        <f t="shared" si="177"/>
        <v>1092.5</v>
      </c>
      <c r="H260" s="95">
        <f t="shared" si="178"/>
        <v>1043.955</v>
      </c>
      <c r="I260" s="96">
        <f t="shared" si="179"/>
        <v>347.985</v>
      </c>
      <c r="J260" s="97">
        <f t="shared" si="180"/>
        <v>1354.7</v>
      </c>
      <c r="K260" s="98">
        <f t="shared" si="181"/>
        <v>225.7833334</v>
      </c>
      <c r="L260" s="99">
        <f t="shared" si="182"/>
        <v>1572.57072</v>
      </c>
      <c r="M260" s="100">
        <f t="shared" si="183"/>
        <v>131.04756</v>
      </c>
      <c r="O260" s="28"/>
      <c r="P260" s="299">
        <v>2.0</v>
      </c>
    </row>
    <row r="261">
      <c r="A261" s="275"/>
      <c r="B261" s="17" t="s">
        <v>360</v>
      </c>
      <c r="C261" s="17"/>
      <c r="D261" s="93">
        <v>0.0</v>
      </c>
      <c r="E261" s="19">
        <v>0.21</v>
      </c>
      <c r="F261" s="94">
        <v>950.0</v>
      </c>
      <c r="G261" s="46">
        <f t="shared" si="177"/>
        <v>1092.5</v>
      </c>
      <c r="H261" s="95">
        <f t="shared" si="178"/>
        <v>1043.955</v>
      </c>
      <c r="I261" s="96">
        <f t="shared" si="179"/>
        <v>347.985</v>
      </c>
      <c r="J261" s="97">
        <f t="shared" si="180"/>
        <v>1354.7</v>
      </c>
      <c r="K261" s="98">
        <f t="shared" si="181"/>
        <v>225.7833334</v>
      </c>
      <c r="L261" s="99">
        <f t="shared" si="182"/>
        <v>1572.57072</v>
      </c>
      <c r="M261" s="100">
        <f t="shared" si="183"/>
        <v>131.04756</v>
      </c>
      <c r="O261" s="28"/>
      <c r="P261" s="299">
        <v>2.0</v>
      </c>
    </row>
    <row r="262">
      <c r="A262" s="293"/>
      <c r="B262" s="211" t="s">
        <v>339</v>
      </c>
      <c r="C262" s="211"/>
      <c r="D262" s="113"/>
      <c r="E262" s="113"/>
      <c r="F262" s="94"/>
      <c r="G262" s="294"/>
      <c r="H262" s="295"/>
      <c r="I262" s="296"/>
      <c r="J262" s="94"/>
      <c r="K262" s="296"/>
      <c r="L262" s="94"/>
      <c r="M262" s="302"/>
      <c r="O262" s="112"/>
      <c r="P262" s="113"/>
    </row>
    <row r="263">
      <c r="A263" s="275"/>
      <c r="B263" s="17" t="s">
        <v>361</v>
      </c>
      <c r="C263" s="17"/>
      <c r="D263" s="93">
        <v>0.0</v>
      </c>
      <c r="E263" s="19">
        <v>0.21</v>
      </c>
      <c r="F263" s="94">
        <v>950.0</v>
      </c>
      <c r="G263" s="46">
        <f t="shared" ref="G263:G264" si="184">F263*1.15</f>
        <v>1092.5</v>
      </c>
      <c r="H263" s="95">
        <f t="shared" ref="H263:H264" si="185">I263*3</f>
        <v>1043.955</v>
      </c>
      <c r="I263" s="96">
        <f t="shared" ref="I263:I264" si="186">F263*$I$6*0.33</f>
        <v>347.985</v>
      </c>
      <c r="J263" s="97">
        <f t="shared" ref="J263:J264" si="187">K263*6</f>
        <v>1354.7</v>
      </c>
      <c r="K263" s="98">
        <f t="shared" ref="K263:K264" si="188">(G263*$K$6)*0.1666666667</f>
        <v>225.7833334</v>
      </c>
      <c r="L263" s="99">
        <f t="shared" ref="L263:L264" si="189">M263*12</f>
        <v>1572.57072</v>
      </c>
      <c r="M263" s="100">
        <f t="shared" ref="M263:M264" si="190">(G263*$M$6)*0.0833</f>
        <v>131.04756</v>
      </c>
      <c r="O263" s="28"/>
      <c r="P263" s="299">
        <v>1.0</v>
      </c>
    </row>
    <row r="264">
      <c r="A264" s="275"/>
      <c r="B264" s="17" t="s">
        <v>362</v>
      </c>
      <c r="C264" s="17"/>
      <c r="D264" s="93">
        <v>0.0</v>
      </c>
      <c r="E264" s="19">
        <v>0.21</v>
      </c>
      <c r="F264" s="94">
        <v>950.0</v>
      </c>
      <c r="G264" s="46">
        <f t="shared" si="184"/>
        <v>1092.5</v>
      </c>
      <c r="H264" s="315">
        <f t="shared" si="185"/>
        <v>1043.955</v>
      </c>
      <c r="I264" s="316">
        <f t="shared" si="186"/>
        <v>347.985</v>
      </c>
      <c r="J264" s="317">
        <f t="shared" si="187"/>
        <v>1354.7</v>
      </c>
      <c r="K264" s="318">
        <f t="shared" si="188"/>
        <v>225.7833334</v>
      </c>
      <c r="L264" s="319">
        <f t="shared" si="189"/>
        <v>1572.57072</v>
      </c>
      <c r="M264" s="320">
        <f t="shared" si="190"/>
        <v>131.04756</v>
      </c>
      <c r="O264" s="28"/>
      <c r="P264" s="299">
        <v>1.0</v>
      </c>
    </row>
    <row r="267">
      <c r="A267" s="269" t="s">
        <v>285</v>
      </c>
      <c r="B267" s="270" t="s">
        <v>363</v>
      </c>
      <c r="C267" s="270"/>
      <c r="D267" s="270"/>
      <c r="E267" s="270"/>
      <c r="F267" s="270"/>
      <c r="G267" s="310"/>
      <c r="H267" s="311"/>
      <c r="I267" s="312"/>
      <c r="J267" s="270"/>
      <c r="K267" s="312"/>
      <c r="L267" s="270"/>
      <c r="M267" s="313"/>
      <c r="O267" s="270"/>
      <c r="P267" s="312"/>
    </row>
    <row r="268">
      <c r="A268" s="314"/>
      <c r="B268" s="17" t="s">
        <v>364</v>
      </c>
      <c r="C268" s="17"/>
      <c r="D268" s="93">
        <v>0.0</v>
      </c>
      <c r="E268" s="19">
        <v>0.21</v>
      </c>
      <c r="F268" s="94">
        <v>2350.0</v>
      </c>
      <c r="G268" s="46">
        <f t="shared" ref="G268:G269" si="191">F268*1.15</f>
        <v>2702.5</v>
      </c>
      <c r="H268" s="95">
        <f t="shared" ref="H268:H269" si="192">I268*3</f>
        <v>2582.415</v>
      </c>
      <c r="I268" s="96">
        <f t="shared" ref="I268:I269" si="193">F268*$I$6*0.33</f>
        <v>860.805</v>
      </c>
      <c r="J268" s="97">
        <f t="shared" ref="J268:J269" si="194">K268*6</f>
        <v>3351.100001</v>
      </c>
      <c r="K268" s="98">
        <f t="shared" ref="K268:K269" si="195">(G268*$K$6)*0.1666666667</f>
        <v>558.5166668</v>
      </c>
      <c r="L268" s="99">
        <f t="shared" ref="L268:L269" si="196">M268*12</f>
        <v>3890.04336</v>
      </c>
      <c r="M268" s="100">
        <f t="shared" ref="M268:M269" si="197">(G268*$M$6)*0.0833</f>
        <v>324.17028</v>
      </c>
      <c r="O268" s="28"/>
      <c r="P268" s="299">
        <v>2.0</v>
      </c>
    </row>
    <row r="269">
      <c r="A269" s="275"/>
      <c r="B269" s="17" t="s">
        <v>365</v>
      </c>
      <c r="C269" s="17"/>
      <c r="D269" s="93">
        <v>0.0</v>
      </c>
      <c r="E269" s="19">
        <v>0.21</v>
      </c>
      <c r="F269" s="94">
        <v>1900.0</v>
      </c>
      <c r="G269" s="46">
        <f t="shared" si="191"/>
        <v>2185</v>
      </c>
      <c r="H269" s="95">
        <f t="shared" si="192"/>
        <v>2087.91</v>
      </c>
      <c r="I269" s="96">
        <f t="shared" si="193"/>
        <v>695.97</v>
      </c>
      <c r="J269" s="97">
        <f t="shared" si="194"/>
        <v>2709.400001</v>
      </c>
      <c r="K269" s="98">
        <f t="shared" si="195"/>
        <v>451.5666668</v>
      </c>
      <c r="L269" s="99">
        <f t="shared" si="196"/>
        <v>3145.14144</v>
      </c>
      <c r="M269" s="100">
        <f t="shared" si="197"/>
        <v>262.09512</v>
      </c>
      <c r="O269" s="28"/>
      <c r="P269" s="299">
        <v>9.0</v>
      </c>
    </row>
  </sheetData>
  <autoFilter ref="$A$7:$AN$206">
    <filterColumn colId="2">
      <filters>
        <filter val="iPhone 13 Mini"/>
        <filter val="iPhone 12/12 Pro"/>
      </filters>
    </filterColumn>
  </autoFilter>
  <mergeCells count="7">
    <mergeCell ref="A1:AI3"/>
    <mergeCell ref="AL1:AP3"/>
    <mergeCell ref="H5:M5"/>
    <mergeCell ref="R157:AN157"/>
    <mergeCell ref="AO157:BI157"/>
    <mergeCell ref="R161:AN161"/>
    <mergeCell ref="AO161:BI161"/>
  </mergeCells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31.0"/>
    <col customWidth="1" min="4" max="4" width="11.13"/>
    <col customWidth="1" min="5" max="5" width="16.63"/>
    <col customWidth="1" min="6" max="6" width="16.88"/>
    <col customWidth="1" min="7" max="8" width="15.88"/>
    <col customWidth="1" min="9" max="10" width="16.0"/>
    <col customWidth="1" min="11" max="11" width="16.88"/>
    <col customWidth="1" min="12" max="12" width="14.63"/>
    <col customWidth="1" min="13" max="13" width="19.63"/>
    <col customWidth="1" min="16" max="16" width="8.38"/>
    <col customWidth="1" min="17" max="17" width="20.38"/>
    <col customWidth="1" min="18" max="18" width="16.38"/>
    <col customWidth="1" min="19" max="19" width="15.13"/>
    <col customWidth="1" min="20" max="20" width="16.13"/>
    <col customWidth="1" min="21" max="21" width="15.5"/>
  </cols>
  <sheetData>
    <row r="1">
      <c r="A1" s="2" t="s">
        <v>366</v>
      </c>
      <c r="X1" s="1"/>
    </row>
    <row r="4">
      <c r="A4" s="321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N4" s="4"/>
    </row>
    <row r="5">
      <c r="A5" s="321"/>
      <c r="B5" s="4"/>
      <c r="C5" s="4"/>
      <c r="D5" s="4"/>
      <c r="E5" s="4"/>
      <c r="F5" s="4"/>
      <c r="G5" s="5" t="s">
        <v>1</v>
      </c>
      <c r="H5" s="6"/>
      <c r="I5" s="6"/>
      <c r="J5" s="6"/>
      <c r="K5" s="6"/>
      <c r="L5" s="7"/>
      <c r="N5" s="4"/>
    </row>
    <row r="6">
      <c r="A6" s="321"/>
      <c r="B6" s="4"/>
      <c r="C6" s="4"/>
      <c r="D6" s="8"/>
      <c r="E6" s="9" t="s">
        <v>2</v>
      </c>
      <c r="F6" s="4"/>
      <c r="G6" s="11"/>
      <c r="H6" s="11">
        <v>1.11</v>
      </c>
      <c r="I6" s="11"/>
      <c r="J6" s="11">
        <v>1.24</v>
      </c>
      <c r="K6" s="11"/>
      <c r="L6" s="11">
        <v>1.44</v>
      </c>
      <c r="M6" s="322"/>
      <c r="N6" s="4"/>
      <c r="R6" s="323" t="s">
        <v>367</v>
      </c>
      <c r="S6" s="209"/>
      <c r="T6" s="324" t="s">
        <v>368</v>
      </c>
      <c r="U6" s="209"/>
    </row>
    <row r="7">
      <c r="A7" s="14" t="s">
        <v>3</v>
      </c>
      <c r="B7" s="14" t="s">
        <v>4</v>
      </c>
      <c r="C7" s="14" t="s">
        <v>5</v>
      </c>
      <c r="D7" s="14" t="s">
        <v>6</v>
      </c>
      <c r="E7" s="14" t="s">
        <v>7</v>
      </c>
      <c r="F7" s="15" t="s">
        <v>8</v>
      </c>
      <c r="G7" s="14" t="s">
        <v>9</v>
      </c>
      <c r="H7" s="14" t="s">
        <v>10</v>
      </c>
      <c r="I7" s="14" t="s">
        <v>11</v>
      </c>
      <c r="J7" s="14" t="s">
        <v>12</v>
      </c>
      <c r="K7" s="14" t="s">
        <v>13</v>
      </c>
      <c r="L7" s="14" t="s">
        <v>14</v>
      </c>
      <c r="M7" s="4"/>
      <c r="N7" s="14" t="s">
        <v>15</v>
      </c>
      <c r="O7" s="14" t="s">
        <v>16</v>
      </c>
      <c r="R7" s="325" t="s">
        <v>369</v>
      </c>
      <c r="S7" s="326" t="s">
        <v>370</v>
      </c>
      <c r="T7" s="326" t="s">
        <v>369</v>
      </c>
      <c r="U7" s="327" t="s">
        <v>370</v>
      </c>
    </row>
    <row r="8">
      <c r="A8" s="30" t="s">
        <v>371</v>
      </c>
      <c r="B8" s="17" t="s">
        <v>372</v>
      </c>
      <c r="C8" s="93">
        <v>9.0</v>
      </c>
      <c r="D8" s="19">
        <v>0.21</v>
      </c>
      <c r="E8" s="45">
        <f t="shared" ref="E8:E15" si="1">C8*197</f>
        <v>1773</v>
      </c>
      <c r="F8" s="46">
        <f t="shared" ref="F8:F18" si="2">E8*1.15</f>
        <v>2038.95</v>
      </c>
      <c r="G8" s="120">
        <f t="shared" ref="G8:G18" si="3">H8*3</f>
        <v>2240.602155</v>
      </c>
      <c r="H8" s="121">
        <f t="shared" ref="H8:H18" si="4">(F8*$H$6)*0.33</f>
        <v>746.867385</v>
      </c>
      <c r="I8" s="328">
        <f t="shared" ref="I8:I18" si="5">J8*6</f>
        <v>2528.298001</v>
      </c>
      <c r="J8" s="329">
        <f t="shared" ref="J8:J18" si="6">(F8*$J$6)*0.1666666667</f>
        <v>421.3830001</v>
      </c>
      <c r="K8" s="330">
        <f t="shared" ref="K8:K18" si="7">L8*12</f>
        <v>2934.913565</v>
      </c>
      <c r="L8" s="331">
        <f t="shared" ref="L8:L18" si="8">(F8*$L$6)*0.0833</f>
        <v>244.5761304</v>
      </c>
      <c r="N8" s="28">
        <f>(T8+U8)</f>
        <v>11</v>
      </c>
      <c r="O8" s="29">
        <f t="shared" ref="O8:O10" si="9">(R8+S8)</f>
        <v>29</v>
      </c>
      <c r="R8" s="332">
        <v>12.0</v>
      </c>
      <c r="S8" s="135">
        <v>17.0</v>
      </c>
      <c r="T8" s="135">
        <v>5.0</v>
      </c>
      <c r="U8" s="333">
        <v>6.0</v>
      </c>
    </row>
    <row r="9">
      <c r="A9" s="260"/>
      <c r="B9" s="261" t="s">
        <v>373</v>
      </c>
      <c r="C9" s="93">
        <v>9.0</v>
      </c>
      <c r="D9" s="19">
        <v>0.21</v>
      </c>
      <c r="E9" s="45">
        <f t="shared" si="1"/>
        <v>1773</v>
      </c>
      <c r="F9" s="46">
        <f t="shared" si="2"/>
        <v>2038.95</v>
      </c>
      <c r="G9" s="120">
        <f t="shared" si="3"/>
        <v>2240.602155</v>
      </c>
      <c r="H9" s="96">
        <f t="shared" si="4"/>
        <v>746.867385</v>
      </c>
      <c r="I9" s="328">
        <f t="shared" si="5"/>
        <v>2528.298001</v>
      </c>
      <c r="J9" s="50">
        <f t="shared" si="6"/>
        <v>421.3830001</v>
      </c>
      <c r="K9" s="330">
        <f t="shared" si="7"/>
        <v>2934.913565</v>
      </c>
      <c r="L9" s="334">
        <f t="shared" si="8"/>
        <v>244.5761304</v>
      </c>
      <c r="N9" s="28">
        <v>19.0</v>
      </c>
      <c r="O9" s="29">
        <f t="shared" si="9"/>
        <v>26</v>
      </c>
      <c r="R9" s="332">
        <v>12.0</v>
      </c>
      <c r="S9" s="135">
        <v>14.0</v>
      </c>
      <c r="T9" s="135">
        <v>4.0</v>
      </c>
      <c r="U9" s="333">
        <v>10.0</v>
      </c>
    </row>
    <row r="10">
      <c r="A10" s="260"/>
      <c r="B10" s="261" t="s">
        <v>374</v>
      </c>
      <c r="C10" s="93">
        <v>10.5</v>
      </c>
      <c r="D10" s="19">
        <v>0.21</v>
      </c>
      <c r="E10" s="45">
        <f t="shared" si="1"/>
        <v>2068.5</v>
      </c>
      <c r="F10" s="46">
        <f t="shared" si="2"/>
        <v>2378.775</v>
      </c>
      <c r="G10" s="120">
        <f t="shared" si="3"/>
        <v>2614.035848</v>
      </c>
      <c r="H10" s="96">
        <f t="shared" si="4"/>
        <v>871.3452825</v>
      </c>
      <c r="I10" s="328">
        <f t="shared" si="5"/>
        <v>2949.681001</v>
      </c>
      <c r="J10" s="50">
        <f t="shared" si="6"/>
        <v>491.6135001</v>
      </c>
      <c r="K10" s="330">
        <f t="shared" si="7"/>
        <v>3424.065826</v>
      </c>
      <c r="L10" s="334">
        <f t="shared" si="8"/>
        <v>285.3388188</v>
      </c>
      <c r="N10" s="28">
        <f t="shared" ref="N10:N18" si="10">(T10+U10)</f>
        <v>13</v>
      </c>
      <c r="O10" s="29">
        <f t="shared" si="9"/>
        <v>9</v>
      </c>
      <c r="R10" s="332">
        <v>1.0</v>
      </c>
      <c r="S10" s="135">
        <v>8.0</v>
      </c>
      <c r="T10" s="135">
        <v>2.0</v>
      </c>
      <c r="U10" s="333">
        <v>11.0</v>
      </c>
    </row>
    <row r="11">
      <c r="A11" s="260"/>
      <c r="B11" s="261" t="s">
        <v>375</v>
      </c>
      <c r="C11" s="93">
        <v>10.5</v>
      </c>
      <c r="D11" s="19">
        <v>0.21</v>
      </c>
      <c r="E11" s="45">
        <f t="shared" si="1"/>
        <v>2068.5</v>
      </c>
      <c r="F11" s="46">
        <f t="shared" si="2"/>
        <v>2378.775</v>
      </c>
      <c r="G11" s="120">
        <f t="shared" si="3"/>
        <v>2614.035848</v>
      </c>
      <c r="H11" s="96">
        <f t="shared" si="4"/>
        <v>871.3452825</v>
      </c>
      <c r="I11" s="328">
        <f t="shared" si="5"/>
        <v>2949.681001</v>
      </c>
      <c r="J11" s="50">
        <f t="shared" si="6"/>
        <v>491.6135001</v>
      </c>
      <c r="K11" s="330">
        <f t="shared" si="7"/>
        <v>3424.065826</v>
      </c>
      <c r="L11" s="334">
        <f t="shared" si="8"/>
        <v>285.3388188</v>
      </c>
      <c r="N11" s="28">
        <f t="shared" si="10"/>
        <v>13</v>
      </c>
      <c r="O11" s="29">
        <v>8.0</v>
      </c>
      <c r="R11" s="332"/>
      <c r="S11" s="135">
        <v>6.0</v>
      </c>
      <c r="T11" s="135">
        <v>3.0</v>
      </c>
      <c r="U11" s="333">
        <v>10.0</v>
      </c>
    </row>
    <row r="12">
      <c r="A12" s="260"/>
      <c r="B12" s="335" t="s">
        <v>376</v>
      </c>
      <c r="C12" s="93">
        <v>10.5</v>
      </c>
      <c r="D12" s="19">
        <v>0.21</v>
      </c>
      <c r="E12" s="45">
        <f t="shared" si="1"/>
        <v>2068.5</v>
      </c>
      <c r="F12" s="46">
        <f t="shared" si="2"/>
        <v>2378.775</v>
      </c>
      <c r="G12" s="120">
        <f t="shared" si="3"/>
        <v>2614.035848</v>
      </c>
      <c r="H12" s="96">
        <f t="shared" si="4"/>
        <v>871.3452825</v>
      </c>
      <c r="I12" s="328">
        <f t="shared" si="5"/>
        <v>2949.681001</v>
      </c>
      <c r="J12" s="50">
        <f t="shared" si="6"/>
        <v>491.6135001</v>
      </c>
      <c r="K12" s="330">
        <f t="shared" si="7"/>
        <v>3424.065826</v>
      </c>
      <c r="L12" s="334">
        <f t="shared" si="8"/>
        <v>285.3388188</v>
      </c>
      <c r="N12" s="28">
        <f t="shared" si="10"/>
        <v>3</v>
      </c>
      <c r="O12" s="29">
        <v>12.0</v>
      </c>
      <c r="R12" s="332"/>
      <c r="S12" s="135">
        <v>13.0</v>
      </c>
      <c r="T12" s="135"/>
      <c r="U12" s="333">
        <v>3.0</v>
      </c>
    </row>
    <row r="13">
      <c r="A13" s="260"/>
      <c r="B13" s="261" t="s">
        <v>129</v>
      </c>
      <c r="C13" s="93">
        <v>10.5</v>
      </c>
      <c r="D13" s="19">
        <v>0.21</v>
      </c>
      <c r="E13" s="45">
        <f t="shared" si="1"/>
        <v>2068.5</v>
      </c>
      <c r="F13" s="46">
        <f t="shared" si="2"/>
        <v>2378.775</v>
      </c>
      <c r="G13" s="120">
        <f t="shared" si="3"/>
        <v>2614.035848</v>
      </c>
      <c r="H13" s="96">
        <f t="shared" si="4"/>
        <v>871.3452825</v>
      </c>
      <c r="I13" s="328">
        <f t="shared" si="5"/>
        <v>2949.681001</v>
      </c>
      <c r="J13" s="50">
        <f t="shared" si="6"/>
        <v>491.6135001</v>
      </c>
      <c r="K13" s="330">
        <f t="shared" si="7"/>
        <v>3424.065826</v>
      </c>
      <c r="L13" s="334">
        <f t="shared" si="8"/>
        <v>285.3388188</v>
      </c>
      <c r="N13" s="28">
        <f t="shared" si="10"/>
        <v>5</v>
      </c>
      <c r="O13" s="29">
        <f t="shared" ref="O13:O15" si="11">(R13+S13)</f>
        <v>5</v>
      </c>
      <c r="R13" s="332"/>
      <c r="S13" s="135">
        <v>5.0</v>
      </c>
      <c r="T13" s="135"/>
      <c r="U13" s="333">
        <v>5.0</v>
      </c>
    </row>
    <row r="14">
      <c r="A14" s="260"/>
      <c r="B14" s="261" t="s">
        <v>92</v>
      </c>
      <c r="C14" s="93">
        <v>11.2</v>
      </c>
      <c r="D14" s="19">
        <v>0.21</v>
      </c>
      <c r="E14" s="45">
        <f t="shared" si="1"/>
        <v>2206.4</v>
      </c>
      <c r="F14" s="46">
        <f t="shared" si="2"/>
        <v>2537.36</v>
      </c>
      <c r="G14" s="120">
        <f t="shared" si="3"/>
        <v>2788.304904</v>
      </c>
      <c r="H14" s="96">
        <f t="shared" si="4"/>
        <v>929.434968</v>
      </c>
      <c r="I14" s="328">
        <f t="shared" si="5"/>
        <v>3146.326401</v>
      </c>
      <c r="J14" s="50">
        <f t="shared" si="6"/>
        <v>524.3877334</v>
      </c>
      <c r="K14" s="330">
        <f t="shared" si="7"/>
        <v>3652.336881</v>
      </c>
      <c r="L14" s="334">
        <f t="shared" si="8"/>
        <v>304.3614067</v>
      </c>
      <c r="N14" s="28">
        <f t="shared" si="10"/>
        <v>9</v>
      </c>
      <c r="O14" s="29">
        <f t="shared" si="11"/>
        <v>5</v>
      </c>
      <c r="R14" s="332"/>
      <c r="S14" s="135">
        <v>5.0</v>
      </c>
      <c r="T14" s="135"/>
      <c r="U14" s="333">
        <v>9.0</v>
      </c>
    </row>
    <row r="15">
      <c r="A15" s="260"/>
      <c r="B15" s="261" t="s">
        <v>134</v>
      </c>
      <c r="C15" s="93">
        <v>11.2</v>
      </c>
      <c r="D15" s="19">
        <v>0.21</v>
      </c>
      <c r="E15" s="45">
        <f t="shared" si="1"/>
        <v>2206.4</v>
      </c>
      <c r="F15" s="46">
        <f t="shared" si="2"/>
        <v>2537.36</v>
      </c>
      <c r="G15" s="120">
        <f t="shared" si="3"/>
        <v>2788.304904</v>
      </c>
      <c r="H15" s="96">
        <f t="shared" si="4"/>
        <v>929.434968</v>
      </c>
      <c r="I15" s="328">
        <f t="shared" si="5"/>
        <v>3146.326401</v>
      </c>
      <c r="J15" s="50">
        <f t="shared" si="6"/>
        <v>524.3877334</v>
      </c>
      <c r="K15" s="330">
        <f t="shared" si="7"/>
        <v>3652.336881</v>
      </c>
      <c r="L15" s="334">
        <f t="shared" si="8"/>
        <v>304.3614067</v>
      </c>
      <c r="N15" s="28">
        <f t="shared" si="10"/>
        <v>16</v>
      </c>
      <c r="O15" s="29">
        <f t="shared" si="11"/>
        <v>5</v>
      </c>
      <c r="R15" s="332"/>
      <c r="S15" s="135">
        <v>5.0</v>
      </c>
      <c r="T15" s="135"/>
      <c r="U15" s="333">
        <v>16.0</v>
      </c>
    </row>
    <row r="16">
      <c r="A16" s="260"/>
      <c r="B16" s="261" t="s">
        <v>303</v>
      </c>
      <c r="C16" s="93">
        <v>11.2</v>
      </c>
      <c r="D16" s="19">
        <v>0.21</v>
      </c>
      <c r="E16" s="45">
        <v>2450.0</v>
      </c>
      <c r="F16" s="46">
        <f t="shared" si="2"/>
        <v>2817.5</v>
      </c>
      <c r="G16" s="120">
        <f t="shared" si="3"/>
        <v>3096.15075</v>
      </c>
      <c r="H16" s="96">
        <f t="shared" si="4"/>
        <v>1032.05025</v>
      </c>
      <c r="I16" s="328">
        <f t="shared" si="5"/>
        <v>3493.700001</v>
      </c>
      <c r="J16" s="50">
        <f t="shared" si="6"/>
        <v>582.2833334</v>
      </c>
      <c r="K16" s="330">
        <f t="shared" si="7"/>
        <v>4055.57712</v>
      </c>
      <c r="L16" s="334">
        <f t="shared" si="8"/>
        <v>337.96476</v>
      </c>
      <c r="N16" s="28">
        <f t="shared" si="10"/>
        <v>17</v>
      </c>
      <c r="O16" s="29">
        <v>1.0</v>
      </c>
      <c r="R16" s="136"/>
      <c r="S16" s="135">
        <v>5.0</v>
      </c>
      <c r="U16" s="333">
        <v>17.0</v>
      </c>
    </row>
    <row r="17">
      <c r="A17" s="260"/>
      <c r="B17" s="261" t="s">
        <v>94</v>
      </c>
      <c r="C17" s="93">
        <v>11.2</v>
      </c>
      <c r="D17" s="19">
        <v>0.21</v>
      </c>
      <c r="E17" s="45">
        <v>2450.0</v>
      </c>
      <c r="F17" s="46">
        <f t="shared" si="2"/>
        <v>2817.5</v>
      </c>
      <c r="G17" s="120">
        <f t="shared" si="3"/>
        <v>3096.15075</v>
      </c>
      <c r="H17" s="96">
        <f t="shared" si="4"/>
        <v>1032.05025</v>
      </c>
      <c r="I17" s="328">
        <f t="shared" si="5"/>
        <v>3493.700001</v>
      </c>
      <c r="J17" s="50">
        <f t="shared" si="6"/>
        <v>582.2833334</v>
      </c>
      <c r="K17" s="330">
        <f t="shared" si="7"/>
        <v>4055.57712</v>
      </c>
      <c r="L17" s="334">
        <f t="shared" si="8"/>
        <v>337.96476</v>
      </c>
      <c r="N17" s="28">
        <f t="shared" si="10"/>
        <v>20</v>
      </c>
      <c r="O17" s="29">
        <v>3.0</v>
      </c>
      <c r="R17" s="136"/>
      <c r="S17" s="135">
        <v>5.0</v>
      </c>
      <c r="U17" s="333">
        <v>20.0</v>
      </c>
    </row>
    <row r="18">
      <c r="A18" s="260"/>
      <c r="B18" s="261" t="s">
        <v>166</v>
      </c>
      <c r="C18" s="93">
        <v>11.2</v>
      </c>
      <c r="D18" s="19">
        <v>0.21</v>
      </c>
      <c r="E18" s="45">
        <v>2450.0</v>
      </c>
      <c r="F18" s="46">
        <f t="shared" si="2"/>
        <v>2817.5</v>
      </c>
      <c r="G18" s="120">
        <f t="shared" si="3"/>
        <v>3096.15075</v>
      </c>
      <c r="H18" s="96">
        <f t="shared" si="4"/>
        <v>1032.05025</v>
      </c>
      <c r="I18" s="328">
        <f t="shared" si="5"/>
        <v>3493.700001</v>
      </c>
      <c r="J18" s="50">
        <f t="shared" si="6"/>
        <v>582.2833334</v>
      </c>
      <c r="K18" s="330">
        <f t="shared" si="7"/>
        <v>4055.57712</v>
      </c>
      <c r="L18" s="334">
        <f t="shared" si="8"/>
        <v>337.96476</v>
      </c>
      <c r="N18" s="28">
        <f t="shared" si="10"/>
        <v>9</v>
      </c>
      <c r="O18" s="29">
        <f>(R18+S18)</f>
        <v>6</v>
      </c>
      <c r="R18" s="336"/>
      <c r="S18" s="337">
        <v>6.0</v>
      </c>
      <c r="T18" s="338"/>
      <c r="U18" s="339">
        <v>9.0</v>
      </c>
    </row>
    <row r="19">
      <c r="A19" s="340"/>
      <c r="B19" s="340"/>
      <c r="C19" s="340"/>
      <c r="D19" s="340"/>
      <c r="E19" s="340"/>
      <c r="F19" s="340"/>
      <c r="G19" s="341"/>
      <c r="H19" s="342"/>
      <c r="I19" s="340"/>
      <c r="J19" s="342"/>
      <c r="K19" s="340"/>
      <c r="L19" s="343"/>
      <c r="N19" s="340"/>
      <c r="O19" s="340"/>
    </row>
    <row r="20">
      <c r="A20" s="30" t="s">
        <v>371</v>
      </c>
      <c r="B20" s="261" t="s">
        <v>377</v>
      </c>
      <c r="C20" s="93">
        <v>6.1</v>
      </c>
      <c r="D20" s="19">
        <v>0.21</v>
      </c>
      <c r="E20" s="45">
        <f>C20*197</f>
        <v>1201.7</v>
      </c>
      <c r="F20" s="46">
        <f>E20*1.15</f>
        <v>1381.955</v>
      </c>
      <c r="G20" s="120">
        <f>H20*3</f>
        <v>1518.63035</v>
      </c>
      <c r="H20" s="96">
        <f>(F20*$H$6)*0.33</f>
        <v>506.2101165</v>
      </c>
      <c r="I20" s="328">
        <f>J20*6</f>
        <v>1713.6242</v>
      </c>
      <c r="J20" s="50">
        <f>(F20*$J$6)*0.1666666667</f>
        <v>285.6040334</v>
      </c>
      <c r="K20" s="330">
        <f>L20*12</f>
        <v>1989.219194</v>
      </c>
      <c r="L20" s="334">
        <f>(F20*$L$6)*0.0833</f>
        <v>165.7682662</v>
      </c>
      <c r="N20" s="28">
        <v>4.0</v>
      </c>
      <c r="O20" s="29">
        <v>0.0</v>
      </c>
    </row>
    <row r="21">
      <c r="A21" s="340"/>
      <c r="B21" s="340"/>
      <c r="C21" s="340"/>
      <c r="D21" s="340"/>
      <c r="E21" s="340"/>
      <c r="F21" s="340"/>
      <c r="G21" s="341"/>
      <c r="H21" s="342"/>
      <c r="I21" s="340"/>
      <c r="J21" s="342"/>
      <c r="K21" s="340"/>
      <c r="L21" s="343"/>
      <c r="N21" s="340"/>
      <c r="O21" s="340"/>
    </row>
    <row r="22">
      <c r="A22" s="16" t="s">
        <v>378</v>
      </c>
      <c r="B22" s="17" t="s">
        <v>372</v>
      </c>
      <c r="C22" s="93">
        <v>21.0</v>
      </c>
      <c r="D22" s="19">
        <v>0.21</v>
      </c>
      <c r="E22" s="45">
        <f t="shared" ref="E22:E26" si="12">C22*197</f>
        <v>4137</v>
      </c>
      <c r="F22" s="46">
        <f t="shared" ref="F22:F38" si="13">E22*1.15</f>
        <v>4757.55</v>
      </c>
      <c r="G22" s="120">
        <f t="shared" ref="G22:G38" si="14">H22*3</f>
        <v>5228.071695</v>
      </c>
      <c r="H22" s="96">
        <f t="shared" ref="H22:H38" si="15">(F22*$H$6)*0.33</f>
        <v>1742.690565</v>
      </c>
      <c r="I22" s="328">
        <f t="shared" ref="I22:I38" si="16">J22*6</f>
        <v>5899.362001</v>
      </c>
      <c r="J22" s="50">
        <f t="shared" ref="J22:J38" si="17">(F22*$J$6)*0.1666666667</f>
        <v>983.2270002</v>
      </c>
      <c r="K22" s="330">
        <f t="shared" ref="K22:K38" si="18">L22*12</f>
        <v>6848.131651</v>
      </c>
      <c r="L22" s="334">
        <f t="shared" ref="L22:L38" si="19">(F22*$L$6)*0.0833</f>
        <v>570.6776376</v>
      </c>
      <c r="N22" s="28">
        <v>1.0</v>
      </c>
      <c r="O22" s="29">
        <v>2.0</v>
      </c>
    </row>
    <row r="23">
      <c r="A23" s="30" t="s">
        <v>379</v>
      </c>
      <c r="B23" s="17" t="s">
        <v>374</v>
      </c>
      <c r="C23" s="93">
        <v>22.9</v>
      </c>
      <c r="D23" s="19">
        <v>0.21</v>
      </c>
      <c r="E23" s="45">
        <f t="shared" si="12"/>
        <v>4511.3</v>
      </c>
      <c r="F23" s="46">
        <f t="shared" si="13"/>
        <v>5187.995</v>
      </c>
      <c r="G23" s="120">
        <f t="shared" si="14"/>
        <v>5701.087706</v>
      </c>
      <c r="H23" s="96">
        <f t="shared" si="15"/>
        <v>1900.362569</v>
      </c>
      <c r="I23" s="328">
        <f t="shared" si="16"/>
        <v>6433.113801</v>
      </c>
      <c r="J23" s="50">
        <f t="shared" si="17"/>
        <v>1072.185634</v>
      </c>
      <c r="K23" s="330">
        <f t="shared" si="18"/>
        <v>7467.724515</v>
      </c>
      <c r="L23" s="334">
        <f t="shared" si="19"/>
        <v>622.3103762</v>
      </c>
      <c r="N23" s="28">
        <v>1.0</v>
      </c>
      <c r="O23" s="344">
        <v>5.0</v>
      </c>
    </row>
    <row r="24">
      <c r="A24" s="30" t="s">
        <v>379</v>
      </c>
      <c r="B24" s="17" t="s">
        <v>376</v>
      </c>
      <c r="C24" s="93">
        <v>22.9</v>
      </c>
      <c r="D24" s="19">
        <v>0.21</v>
      </c>
      <c r="E24" s="45">
        <f t="shared" si="12"/>
        <v>4511.3</v>
      </c>
      <c r="F24" s="46">
        <f t="shared" si="13"/>
        <v>5187.995</v>
      </c>
      <c r="G24" s="120">
        <f t="shared" si="14"/>
        <v>5701.087706</v>
      </c>
      <c r="H24" s="96">
        <f t="shared" si="15"/>
        <v>1900.362569</v>
      </c>
      <c r="I24" s="328">
        <f t="shared" si="16"/>
        <v>6433.113801</v>
      </c>
      <c r="J24" s="50">
        <f t="shared" si="17"/>
        <v>1072.185634</v>
      </c>
      <c r="K24" s="330">
        <f t="shared" si="18"/>
        <v>7467.724515</v>
      </c>
      <c r="L24" s="334">
        <f t="shared" si="19"/>
        <v>622.3103762</v>
      </c>
      <c r="N24" s="28">
        <v>1.0</v>
      </c>
      <c r="O24" s="29">
        <v>0.0</v>
      </c>
    </row>
    <row r="25">
      <c r="A25" s="30" t="s">
        <v>379</v>
      </c>
      <c r="B25" s="17" t="s">
        <v>134</v>
      </c>
      <c r="C25" s="93">
        <v>22.9</v>
      </c>
      <c r="D25" s="19">
        <v>0.21</v>
      </c>
      <c r="E25" s="45">
        <f t="shared" si="12"/>
        <v>4511.3</v>
      </c>
      <c r="F25" s="46">
        <f t="shared" si="13"/>
        <v>5187.995</v>
      </c>
      <c r="G25" s="120">
        <f t="shared" si="14"/>
        <v>5701.087706</v>
      </c>
      <c r="H25" s="96">
        <f t="shared" si="15"/>
        <v>1900.362569</v>
      </c>
      <c r="I25" s="328">
        <f t="shared" si="16"/>
        <v>6433.113801</v>
      </c>
      <c r="J25" s="50">
        <f t="shared" si="17"/>
        <v>1072.185634</v>
      </c>
      <c r="K25" s="330">
        <f t="shared" si="18"/>
        <v>7467.724515</v>
      </c>
      <c r="L25" s="334">
        <f t="shared" si="19"/>
        <v>622.3103762</v>
      </c>
      <c r="N25" s="28">
        <v>0.0</v>
      </c>
      <c r="O25" s="29">
        <v>0.0</v>
      </c>
    </row>
    <row r="26">
      <c r="A26" s="345" t="s">
        <v>379</v>
      </c>
      <c r="B26" s="346" t="s">
        <v>380</v>
      </c>
      <c r="C26" s="186">
        <v>22.9</v>
      </c>
      <c r="D26" s="19">
        <v>0.21</v>
      </c>
      <c r="E26" s="347">
        <f t="shared" si="12"/>
        <v>4511.3</v>
      </c>
      <c r="F26" s="46">
        <f t="shared" si="13"/>
        <v>5187.995</v>
      </c>
      <c r="G26" s="120">
        <f t="shared" si="14"/>
        <v>5701.087706</v>
      </c>
      <c r="H26" s="96">
        <f t="shared" si="15"/>
        <v>1900.362569</v>
      </c>
      <c r="I26" s="328">
        <f t="shared" si="16"/>
        <v>6433.113801</v>
      </c>
      <c r="J26" s="50">
        <f t="shared" si="17"/>
        <v>1072.185634</v>
      </c>
      <c r="K26" s="330">
        <f t="shared" si="18"/>
        <v>7467.724515</v>
      </c>
      <c r="L26" s="334">
        <f t="shared" si="19"/>
        <v>622.3103762</v>
      </c>
      <c r="N26" s="348">
        <v>2.0</v>
      </c>
      <c r="O26" s="29">
        <v>6.0</v>
      </c>
    </row>
    <row r="27">
      <c r="A27" s="345" t="s">
        <v>379</v>
      </c>
      <c r="B27" s="349" t="s">
        <v>381</v>
      </c>
      <c r="C27" s="350">
        <v>0.0</v>
      </c>
      <c r="D27" s="19">
        <v>0.21</v>
      </c>
      <c r="E27" s="351">
        <v>4511.3</v>
      </c>
      <c r="F27" s="46">
        <f t="shared" si="13"/>
        <v>5187.995</v>
      </c>
      <c r="G27" s="120">
        <f t="shared" si="14"/>
        <v>5701.087706</v>
      </c>
      <c r="H27" s="96">
        <f t="shared" si="15"/>
        <v>1900.362569</v>
      </c>
      <c r="I27" s="328">
        <f t="shared" si="16"/>
        <v>6433.113801</v>
      </c>
      <c r="J27" s="50">
        <f t="shared" si="17"/>
        <v>1072.185634</v>
      </c>
      <c r="K27" s="330">
        <f t="shared" si="18"/>
        <v>7467.724515</v>
      </c>
      <c r="L27" s="334">
        <f t="shared" si="19"/>
        <v>622.3103762</v>
      </c>
      <c r="N27" s="348">
        <v>3.0</v>
      </c>
      <c r="O27" s="29">
        <v>4.0</v>
      </c>
      <c r="R27" s="33"/>
    </row>
    <row r="28">
      <c r="A28" s="345" t="s">
        <v>83</v>
      </c>
      <c r="B28" s="352" t="s">
        <v>382</v>
      </c>
      <c r="C28" s="350">
        <v>0.0</v>
      </c>
      <c r="D28" s="19">
        <v>0.21</v>
      </c>
      <c r="E28" s="351">
        <v>3350.0</v>
      </c>
      <c r="F28" s="46">
        <f t="shared" si="13"/>
        <v>3852.5</v>
      </c>
      <c r="G28" s="120">
        <f t="shared" si="14"/>
        <v>4233.51225</v>
      </c>
      <c r="H28" s="96">
        <f t="shared" si="15"/>
        <v>1411.17075</v>
      </c>
      <c r="I28" s="328">
        <f t="shared" si="16"/>
        <v>4777.100001</v>
      </c>
      <c r="J28" s="50">
        <f t="shared" si="17"/>
        <v>796.1833335</v>
      </c>
      <c r="K28" s="330">
        <f t="shared" si="18"/>
        <v>5545.38096</v>
      </c>
      <c r="L28" s="334">
        <f t="shared" si="19"/>
        <v>462.11508</v>
      </c>
      <c r="N28" s="353">
        <v>9.0</v>
      </c>
      <c r="O28" s="29">
        <v>11.0</v>
      </c>
      <c r="R28" s="33"/>
    </row>
    <row r="29">
      <c r="A29" s="345" t="s">
        <v>83</v>
      </c>
      <c r="B29" s="352" t="s">
        <v>92</v>
      </c>
      <c r="C29" s="350">
        <v>0.0</v>
      </c>
      <c r="D29" s="19">
        <v>0.21</v>
      </c>
      <c r="E29" s="351">
        <v>3650.0</v>
      </c>
      <c r="F29" s="46">
        <f t="shared" si="13"/>
        <v>4197.5</v>
      </c>
      <c r="G29" s="120">
        <f t="shared" si="14"/>
        <v>4612.63275</v>
      </c>
      <c r="H29" s="96">
        <f t="shared" si="15"/>
        <v>1537.54425</v>
      </c>
      <c r="I29" s="328">
        <f t="shared" si="16"/>
        <v>5204.900001</v>
      </c>
      <c r="J29" s="50">
        <f t="shared" si="17"/>
        <v>867.4833335</v>
      </c>
      <c r="K29" s="330">
        <f t="shared" si="18"/>
        <v>6041.98224</v>
      </c>
      <c r="L29" s="334">
        <f t="shared" si="19"/>
        <v>503.49852</v>
      </c>
      <c r="N29" s="353">
        <v>6.0</v>
      </c>
      <c r="O29" s="29">
        <v>6.0</v>
      </c>
      <c r="R29" s="33"/>
    </row>
    <row r="30">
      <c r="A30" s="345" t="s">
        <v>83</v>
      </c>
      <c r="B30" s="352" t="s">
        <v>134</v>
      </c>
      <c r="C30" s="350">
        <v>0.0</v>
      </c>
      <c r="D30" s="19">
        <v>0.21</v>
      </c>
      <c r="E30" s="351">
        <v>3650.0</v>
      </c>
      <c r="F30" s="46">
        <f t="shared" si="13"/>
        <v>4197.5</v>
      </c>
      <c r="G30" s="120">
        <f t="shared" si="14"/>
        <v>4612.63275</v>
      </c>
      <c r="H30" s="96">
        <f t="shared" si="15"/>
        <v>1537.54425</v>
      </c>
      <c r="I30" s="328">
        <f t="shared" si="16"/>
        <v>5204.900001</v>
      </c>
      <c r="J30" s="50">
        <f t="shared" si="17"/>
        <v>867.4833335</v>
      </c>
      <c r="K30" s="330">
        <f t="shared" si="18"/>
        <v>6041.98224</v>
      </c>
      <c r="L30" s="334">
        <f t="shared" si="19"/>
        <v>503.49852</v>
      </c>
      <c r="N30" s="353">
        <v>7.0</v>
      </c>
      <c r="O30" s="29">
        <v>7.0</v>
      </c>
      <c r="R30" s="33"/>
    </row>
    <row r="31">
      <c r="A31" s="345" t="s">
        <v>83</v>
      </c>
      <c r="B31" s="17" t="s">
        <v>383</v>
      </c>
      <c r="C31" s="93">
        <v>22.9</v>
      </c>
      <c r="D31" s="19">
        <v>0.21</v>
      </c>
      <c r="E31" s="351">
        <v>3300.0</v>
      </c>
      <c r="F31" s="46">
        <f t="shared" si="13"/>
        <v>3795</v>
      </c>
      <c r="G31" s="120">
        <f t="shared" si="14"/>
        <v>4170.3255</v>
      </c>
      <c r="H31" s="96">
        <f t="shared" si="15"/>
        <v>1390.1085</v>
      </c>
      <c r="I31" s="328">
        <f t="shared" si="16"/>
        <v>4705.800001</v>
      </c>
      <c r="J31" s="50">
        <f t="shared" si="17"/>
        <v>784.3000002</v>
      </c>
      <c r="K31" s="330">
        <f t="shared" si="18"/>
        <v>5462.61408</v>
      </c>
      <c r="L31" s="334">
        <f t="shared" si="19"/>
        <v>455.21784</v>
      </c>
      <c r="N31" s="28">
        <v>5.0</v>
      </c>
      <c r="O31" s="29">
        <v>8.0</v>
      </c>
      <c r="R31" s="33"/>
    </row>
    <row r="32">
      <c r="A32" s="345" t="s">
        <v>83</v>
      </c>
      <c r="B32" s="349" t="s">
        <v>384</v>
      </c>
      <c r="C32" s="93">
        <v>22.9</v>
      </c>
      <c r="D32" s="19">
        <v>0.21</v>
      </c>
      <c r="E32" s="351">
        <v>4950.0</v>
      </c>
      <c r="F32" s="46">
        <f t="shared" si="13"/>
        <v>5692.5</v>
      </c>
      <c r="G32" s="120">
        <f t="shared" si="14"/>
        <v>6255.48825</v>
      </c>
      <c r="H32" s="96">
        <f t="shared" si="15"/>
        <v>2085.16275</v>
      </c>
      <c r="I32" s="328">
        <f t="shared" si="16"/>
        <v>7058.700001</v>
      </c>
      <c r="J32" s="50">
        <f t="shared" si="17"/>
        <v>1176.45</v>
      </c>
      <c r="K32" s="330">
        <f t="shared" si="18"/>
        <v>8193.92112</v>
      </c>
      <c r="L32" s="334">
        <f t="shared" si="19"/>
        <v>682.82676</v>
      </c>
      <c r="N32" s="348">
        <v>5.0</v>
      </c>
      <c r="O32" s="29">
        <v>7.0</v>
      </c>
      <c r="R32" s="33"/>
    </row>
    <row r="33">
      <c r="A33" s="345" t="s">
        <v>83</v>
      </c>
      <c r="B33" s="349" t="s">
        <v>166</v>
      </c>
      <c r="C33" s="93">
        <v>22.9</v>
      </c>
      <c r="D33" s="19">
        <v>0.21</v>
      </c>
      <c r="E33" s="351">
        <v>3650.0</v>
      </c>
      <c r="F33" s="46">
        <f t="shared" si="13"/>
        <v>4197.5</v>
      </c>
      <c r="G33" s="120">
        <f t="shared" si="14"/>
        <v>4612.63275</v>
      </c>
      <c r="H33" s="96">
        <f t="shared" si="15"/>
        <v>1537.54425</v>
      </c>
      <c r="I33" s="328">
        <f t="shared" si="16"/>
        <v>5204.900001</v>
      </c>
      <c r="J33" s="50">
        <f t="shared" si="17"/>
        <v>867.4833335</v>
      </c>
      <c r="K33" s="330">
        <f t="shared" si="18"/>
        <v>6041.98224</v>
      </c>
      <c r="L33" s="334">
        <f t="shared" si="19"/>
        <v>503.49852</v>
      </c>
      <c r="N33" s="348">
        <v>2.0</v>
      </c>
      <c r="O33" s="29">
        <v>3.0</v>
      </c>
      <c r="R33" s="33"/>
    </row>
    <row r="34">
      <c r="A34" s="345" t="s">
        <v>147</v>
      </c>
      <c r="B34" s="349" t="s">
        <v>281</v>
      </c>
      <c r="C34" s="350">
        <v>0.0</v>
      </c>
      <c r="D34" s="19">
        <v>0.21</v>
      </c>
      <c r="E34" s="351">
        <v>3350.0</v>
      </c>
      <c r="F34" s="46">
        <f t="shared" si="13"/>
        <v>3852.5</v>
      </c>
      <c r="G34" s="120">
        <f t="shared" si="14"/>
        <v>4233.51225</v>
      </c>
      <c r="H34" s="96">
        <f t="shared" si="15"/>
        <v>1411.17075</v>
      </c>
      <c r="I34" s="328">
        <f t="shared" si="16"/>
        <v>4777.100001</v>
      </c>
      <c r="J34" s="50">
        <f t="shared" si="17"/>
        <v>796.1833335</v>
      </c>
      <c r="K34" s="330">
        <f t="shared" si="18"/>
        <v>5545.38096</v>
      </c>
      <c r="L34" s="334">
        <f t="shared" si="19"/>
        <v>462.11508</v>
      </c>
      <c r="N34" s="348">
        <v>6.0</v>
      </c>
      <c r="O34" s="29">
        <v>6.0</v>
      </c>
      <c r="R34" s="33"/>
    </row>
    <row r="35">
      <c r="A35" s="345" t="s">
        <v>147</v>
      </c>
      <c r="B35" s="349" t="s">
        <v>385</v>
      </c>
      <c r="C35" s="350">
        <v>0.0</v>
      </c>
      <c r="D35" s="19">
        <v>0.21</v>
      </c>
      <c r="E35" s="351">
        <v>3900.0</v>
      </c>
      <c r="F35" s="46">
        <f t="shared" si="13"/>
        <v>4485</v>
      </c>
      <c r="G35" s="120">
        <f t="shared" si="14"/>
        <v>4928.5665</v>
      </c>
      <c r="H35" s="96">
        <f t="shared" si="15"/>
        <v>1642.8555</v>
      </c>
      <c r="I35" s="328">
        <f t="shared" si="16"/>
        <v>5561.400001</v>
      </c>
      <c r="J35" s="50">
        <f t="shared" si="17"/>
        <v>926.9000002</v>
      </c>
      <c r="K35" s="330">
        <f t="shared" si="18"/>
        <v>6455.81664</v>
      </c>
      <c r="L35" s="334">
        <f t="shared" si="19"/>
        <v>537.98472</v>
      </c>
      <c r="N35" s="348">
        <v>6.0</v>
      </c>
      <c r="O35" s="29">
        <v>7.0</v>
      </c>
      <c r="R35" s="33"/>
    </row>
    <row r="36">
      <c r="A36" s="345" t="s">
        <v>147</v>
      </c>
      <c r="B36" s="349" t="s">
        <v>166</v>
      </c>
      <c r="C36" s="350">
        <v>0.0</v>
      </c>
      <c r="D36" s="19">
        <v>0.21</v>
      </c>
      <c r="E36" s="351">
        <v>3900.0</v>
      </c>
      <c r="F36" s="46">
        <f t="shared" si="13"/>
        <v>4485</v>
      </c>
      <c r="G36" s="120">
        <f t="shared" si="14"/>
        <v>4928.5665</v>
      </c>
      <c r="H36" s="96">
        <f t="shared" si="15"/>
        <v>1642.8555</v>
      </c>
      <c r="I36" s="328">
        <f t="shared" si="16"/>
        <v>5561.400001</v>
      </c>
      <c r="J36" s="50">
        <f t="shared" si="17"/>
        <v>926.9000002</v>
      </c>
      <c r="K36" s="330">
        <f t="shared" si="18"/>
        <v>6455.81664</v>
      </c>
      <c r="L36" s="334">
        <f t="shared" si="19"/>
        <v>537.98472</v>
      </c>
      <c r="N36" s="348">
        <v>5.0</v>
      </c>
      <c r="O36" s="29">
        <v>4.0</v>
      </c>
      <c r="R36" s="33"/>
    </row>
    <row r="37">
      <c r="A37" s="345" t="s">
        <v>386</v>
      </c>
      <c r="B37" s="349" t="s">
        <v>374</v>
      </c>
      <c r="C37" s="350">
        <v>0.0</v>
      </c>
      <c r="D37" s="19">
        <v>0.21</v>
      </c>
      <c r="E37" s="351">
        <v>3450.0</v>
      </c>
      <c r="F37" s="46">
        <f t="shared" si="13"/>
        <v>3967.5</v>
      </c>
      <c r="G37" s="120">
        <f t="shared" si="14"/>
        <v>4359.88575</v>
      </c>
      <c r="H37" s="96">
        <f t="shared" si="15"/>
        <v>1453.29525</v>
      </c>
      <c r="I37" s="328">
        <f t="shared" si="16"/>
        <v>4919.700001</v>
      </c>
      <c r="J37" s="50">
        <f t="shared" si="17"/>
        <v>819.9500002</v>
      </c>
      <c r="K37" s="330">
        <f t="shared" si="18"/>
        <v>5710.91472</v>
      </c>
      <c r="L37" s="334">
        <f t="shared" si="19"/>
        <v>475.90956</v>
      </c>
      <c r="N37" s="348">
        <v>5.0</v>
      </c>
      <c r="O37" s="29">
        <v>5.0</v>
      </c>
      <c r="Q37" s="135"/>
      <c r="R37" s="135"/>
      <c r="S37" s="135"/>
      <c r="T37" s="354"/>
    </row>
    <row r="38">
      <c r="A38" s="355"/>
      <c r="B38" s="349" t="s">
        <v>387</v>
      </c>
      <c r="C38" s="350">
        <v>16.6</v>
      </c>
      <c r="D38" s="19">
        <v>0.21</v>
      </c>
      <c r="E38" s="347">
        <f>C38*197</f>
        <v>3270.2</v>
      </c>
      <c r="F38" s="46">
        <f t="shared" si="13"/>
        <v>3760.73</v>
      </c>
      <c r="G38" s="120">
        <f t="shared" si="14"/>
        <v>4132.666197</v>
      </c>
      <c r="H38" s="96">
        <f t="shared" si="15"/>
        <v>1377.555399</v>
      </c>
      <c r="I38" s="328">
        <f t="shared" si="16"/>
        <v>4663.305201</v>
      </c>
      <c r="J38" s="50">
        <f t="shared" si="17"/>
        <v>777.2175335</v>
      </c>
      <c r="K38" s="330">
        <f t="shared" si="18"/>
        <v>5413.28502</v>
      </c>
      <c r="L38" s="334">
        <f t="shared" si="19"/>
        <v>451.107085</v>
      </c>
      <c r="N38" s="348">
        <v>0.0</v>
      </c>
      <c r="O38" s="29">
        <v>0.0</v>
      </c>
      <c r="Q38" s="356" t="s">
        <v>388</v>
      </c>
      <c r="R38" s="357" t="s">
        <v>389</v>
      </c>
      <c r="S38" s="357">
        <v>3.0</v>
      </c>
      <c r="T38" s="358" t="s">
        <v>390</v>
      </c>
    </row>
    <row r="39">
      <c r="A39" s="340"/>
      <c r="B39" s="340"/>
      <c r="C39" s="340"/>
      <c r="D39" s="340"/>
      <c r="E39" s="340"/>
      <c r="F39" s="340"/>
      <c r="G39" s="341"/>
      <c r="H39" s="342"/>
      <c r="I39" s="340"/>
      <c r="J39" s="342"/>
      <c r="K39" s="340"/>
      <c r="L39" s="343"/>
      <c r="N39" s="340"/>
      <c r="O39" s="340"/>
      <c r="P39" s="135"/>
      <c r="Q39" s="354"/>
      <c r="R39" s="357" t="s">
        <v>391</v>
      </c>
      <c r="S39" s="357">
        <v>4.0</v>
      </c>
      <c r="T39" s="358" t="s">
        <v>390</v>
      </c>
    </row>
    <row r="40">
      <c r="A40" s="30" t="s">
        <v>392</v>
      </c>
      <c r="B40" s="17" t="s">
        <v>393</v>
      </c>
      <c r="C40" s="93">
        <v>11.17</v>
      </c>
      <c r="D40" s="19">
        <v>0.21</v>
      </c>
      <c r="E40" s="347">
        <v>2350.0</v>
      </c>
      <c r="F40" s="46">
        <f t="shared" ref="F40:F44" si="20">E40*1.15</f>
        <v>2702.5</v>
      </c>
      <c r="G40" s="120">
        <f t="shared" ref="G40:G44" si="21">H40*3</f>
        <v>2969.77725</v>
      </c>
      <c r="H40" s="96">
        <f t="shared" ref="H40:H44" si="22">(F40*$H$6)*0.33</f>
        <v>989.92575</v>
      </c>
      <c r="I40" s="328">
        <f t="shared" ref="I40:I44" si="23">J40*6</f>
        <v>3351.100001</v>
      </c>
      <c r="J40" s="50">
        <f t="shared" ref="J40:J44" si="24">(F40*$J$6)*0.1666666667</f>
        <v>558.5166668</v>
      </c>
      <c r="K40" s="330">
        <f t="shared" ref="K40:K44" si="25">L40*12</f>
        <v>3890.04336</v>
      </c>
      <c r="L40" s="334">
        <f t="shared" ref="L40:L44" si="26">(F40*$L$6)*0.0833</f>
        <v>324.17028</v>
      </c>
      <c r="N40" s="28">
        <v>0.0</v>
      </c>
      <c r="O40" s="359" t="s">
        <v>394</v>
      </c>
      <c r="P40" s="135"/>
      <c r="Q40" s="354"/>
      <c r="R40" s="357" t="s">
        <v>395</v>
      </c>
      <c r="S40" s="357">
        <v>3.0</v>
      </c>
      <c r="T40" s="358" t="s">
        <v>396</v>
      </c>
    </row>
    <row r="41">
      <c r="A41" s="30" t="s">
        <v>392</v>
      </c>
      <c r="B41" s="17" t="s">
        <v>397</v>
      </c>
      <c r="C41" s="93">
        <v>13.96</v>
      </c>
      <c r="D41" s="19">
        <v>0.21</v>
      </c>
      <c r="E41" s="347">
        <v>2900.0</v>
      </c>
      <c r="F41" s="46">
        <f t="shared" si="20"/>
        <v>3335</v>
      </c>
      <c r="G41" s="120">
        <f t="shared" si="21"/>
        <v>3664.8315</v>
      </c>
      <c r="H41" s="96">
        <f t="shared" si="22"/>
        <v>1221.6105</v>
      </c>
      <c r="I41" s="328">
        <f t="shared" si="23"/>
        <v>4135.400001</v>
      </c>
      <c r="J41" s="50">
        <f t="shared" si="24"/>
        <v>689.2333335</v>
      </c>
      <c r="K41" s="330">
        <f t="shared" si="25"/>
        <v>4800.47904</v>
      </c>
      <c r="L41" s="334">
        <f t="shared" si="26"/>
        <v>400.03992</v>
      </c>
      <c r="N41" s="28">
        <v>0.0</v>
      </c>
      <c r="O41" s="359" t="s">
        <v>394</v>
      </c>
      <c r="P41" s="135"/>
      <c r="Q41" s="354"/>
      <c r="R41" s="357" t="s">
        <v>398</v>
      </c>
      <c r="S41" s="357">
        <v>3.0</v>
      </c>
      <c r="T41" s="358" t="s">
        <v>390</v>
      </c>
    </row>
    <row r="42">
      <c r="A42" s="30" t="s">
        <v>392</v>
      </c>
      <c r="B42" s="17" t="s">
        <v>399</v>
      </c>
      <c r="C42" s="93">
        <v>0.0</v>
      </c>
      <c r="D42" s="19">
        <v>0.21</v>
      </c>
      <c r="E42" s="45">
        <v>3900.0</v>
      </c>
      <c r="F42" s="46">
        <f t="shared" si="20"/>
        <v>4485</v>
      </c>
      <c r="G42" s="120">
        <f t="shared" si="21"/>
        <v>4928.5665</v>
      </c>
      <c r="H42" s="96">
        <f t="shared" si="22"/>
        <v>1642.8555</v>
      </c>
      <c r="I42" s="328">
        <f t="shared" si="23"/>
        <v>5561.400001</v>
      </c>
      <c r="J42" s="50">
        <f t="shared" si="24"/>
        <v>926.9000002</v>
      </c>
      <c r="K42" s="330">
        <f t="shared" si="25"/>
        <v>6455.81664</v>
      </c>
      <c r="L42" s="334">
        <f t="shared" si="26"/>
        <v>537.98472</v>
      </c>
      <c r="N42" s="28">
        <v>0.0</v>
      </c>
      <c r="O42" s="359" t="s">
        <v>394</v>
      </c>
      <c r="P42" s="135"/>
      <c r="Q42" s="354"/>
      <c r="R42" s="357" t="s">
        <v>400</v>
      </c>
      <c r="S42" s="357">
        <v>3.0</v>
      </c>
      <c r="T42" s="358" t="s">
        <v>390</v>
      </c>
    </row>
    <row r="43">
      <c r="A43" s="30" t="s">
        <v>392</v>
      </c>
      <c r="B43" s="17" t="s">
        <v>401</v>
      </c>
      <c r="C43" s="93">
        <v>8.9</v>
      </c>
      <c r="D43" s="19">
        <v>0.21</v>
      </c>
      <c r="E43" s="45">
        <v>1900.0</v>
      </c>
      <c r="F43" s="46">
        <f t="shared" si="20"/>
        <v>2185</v>
      </c>
      <c r="G43" s="120">
        <f t="shared" si="21"/>
        <v>2401.0965</v>
      </c>
      <c r="H43" s="96">
        <f t="shared" si="22"/>
        <v>800.3655</v>
      </c>
      <c r="I43" s="328">
        <f t="shared" si="23"/>
        <v>2709.400001</v>
      </c>
      <c r="J43" s="50">
        <f t="shared" si="24"/>
        <v>451.5666668</v>
      </c>
      <c r="K43" s="330">
        <f t="shared" si="25"/>
        <v>3145.14144</v>
      </c>
      <c r="L43" s="334">
        <f t="shared" si="26"/>
        <v>262.09512</v>
      </c>
      <c r="N43" s="28">
        <v>0.0</v>
      </c>
      <c r="O43" s="359" t="s">
        <v>394</v>
      </c>
      <c r="P43" s="135"/>
      <c r="Q43" s="354"/>
      <c r="R43" s="357" t="s">
        <v>402</v>
      </c>
      <c r="S43" s="357">
        <v>3.0</v>
      </c>
      <c r="T43" s="358" t="s">
        <v>390</v>
      </c>
    </row>
    <row r="44">
      <c r="A44" s="30" t="s">
        <v>392</v>
      </c>
      <c r="B44" s="17" t="s">
        <v>403</v>
      </c>
      <c r="C44" s="93">
        <v>11.17</v>
      </c>
      <c r="D44" s="19">
        <v>0.21</v>
      </c>
      <c r="E44" s="45">
        <v>2350.0</v>
      </c>
      <c r="F44" s="46">
        <f t="shared" si="20"/>
        <v>2702.5</v>
      </c>
      <c r="G44" s="120">
        <f t="shared" si="21"/>
        <v>2969.77725</v>
      </c>
      <c r="H44" s="96">
        <f t="shared" si="22"/>
        <v>989.92575</v>
      </c>
      <c r="I44" s="328">
        <f t="shared" si="23"/>
        <v>3351.100001</v>
      </c>
      <c r="J44" s="50">
        <f t="shared" si="24"/>
        <v>558.5166668</v>
      </c>
      <c r="K44" s="330">
        <f t="shared" si="25"/>
        <v>3890.04336</v>
      </c>
      <c r="L44" s="334">
        <f t="shared" si="26"/>
        <v>324.17028</v>
      </c>
      <c r="N44" s="360">
        <v>0.0</v>
      </c>
      <c r="O44" s="361" t="s">
        <v>394</v>
      </c>
      <c r="P44" s="135"/>
      <c r="Q44" s="354"/>
      <c r="R44" s="357" t="s">
        <v>404</v>
      </c>
      <c r="S44" s="357">
        <v>2.0</v>
      </c>
      <c r="T44" s="358" t="s">
        <v>390</v>
      </c>
    </row>
    <row r="45">
      <c r="A45" s="340"/>
      <c r="B45" s="340"/>
      <c r="C45" s="340"/>
      <c r="D45" s="340"/>
      <c r="E45" s="340"/>
      <c r="F45" s="340"/>
      <c r="G45" s="341"/>
      <c r="H45" s="342"/>
      <c r="I45" s="340"/>
      <c r="J45" s="342"/>
      <c r="K45" s="340"/>
      <c r="L45" s="343"/>
      <c r="N45" s="340"/>
      <c r="O45" s="340"/>
      <c r="P45" s="135"/>
      <c r="Q45" s="354"/>
      <c r="R45" s="357" t="s">
        <v>405</v>
      </c>
      <c r="S45" s="357">
        <v>2.0</v>
      </c>
      <c r="T45" s="358" t="s">
        <v>390</v>
      </c>
    </row>
    <row r="46">
      <c r="A46" s="30" t="s">
        <v>406</v>
      </c>
      <c r="B46" s="17" t="s">
        <v>407</v>
      </c>
      <c r="C46" s="93">
        <v>9.7</v>
      </c>
      <c r="D46" s="19">
        <v>0.21</v>
      </c>
      <c r="E46" s="45">
        <f t="shared" ref="E46:E47" si="27">C46*197</f>
        <v>1910.9</v>
      </c>
      <c r="F46" s="46">
        <f t="shared" ref="F46:F58" si="28">E46*1.15</f>
        <v>2197.535</v>
      </c>
      <c r="G46" s="120">
        <f t="shared" ref="G46:G58" si="29">H46*3</f>
        <v>2414.871212</v>
      </c>
      <c r="H46" s="96">
        <f t="shared" ref="H46:H58" si="30">(F46*$H$6)*0.33</f>
        <v>804.9570705</v>
      </c>
      <c r="I46" s="328">
        <f t="shared" ref="I46:I58" si="31">J46*6</f>
        <v>2724.943401</v>
      </c>
      <c r="J46" s="50">
        <f t="shared" ref="J46:J58" si="32">(F46*$J$6)*0.1666666667</f>
        <v>454.1572334</v>
      </c>
      <c r="K46" s="330">
        <f t="shared" ref="K46:K58" si="33">L46*12</f>
        <v>3163.18462</v>
      </c>
      <c r="L46" s="334">
        <f t="shared" ref="L46:L58" si="34">(F46*$L$6)*0.0833</f>
        <v>263.5987183</v>
      </c>
      <c r="N46" s="28">
        <v>5.0</v>
      </c>
      <c r="O46" s="359">
        <v>5.0</v>
      </c>
      <c r="P46" s="135"/>
      <c r="Q46" s="354"/>
      <c r="R46" s="357" t="s">
        <v>408</v>
      </c>
      <c r="S46" s="357">
        <v>2.0</v>
      </c>
      <c r="T46" s="358" t="s">
        <v>390</v>
      </c>
    </row>
    <row r="47">
      <c r="A47" s="30"/>
      <c r="B47" s="17" t="s">
        <v>409</v>
      </c>
      <c r="C47" s="93">
        <v>10.7</v>
      </c>
      <c r="D47" s="19">
        <v>0.21</v>
      </c>
      <c r="E47" s="45">
        <f t="shared" si="27"/>
        <v>2107.9</v>
      </c>
      <c r="F47" s="46">
        <f t="shared" si="28"/>
        <v>2424.085</v>
      </c>
      <c r="G47" s="120">
        <f t="shared" si="29"/>
        <v>2663.827007</v>
      </c>
      <c r="H47" s="96">
        <f t="shared" si="30"/>
        <v>887.9423355</v>
      </c>
      <c r="I47" s="328">
        <f t="shared" si="31"/>
        <v>3005.865401</v>
      </c>
      <c r="J47" s="50">
        <f t="shared" si="32"/>
        <v>500.9775668</v>
      </c>
      <c r="K47" s="330">
        <f t="shared" si="33"/>
        <v>3489.286127</v>
      </c>
      <c r="L47" s="334">
        <f t="shared" si="34"/>
        <v>290.7738439</v>
      </c>
      <c r="N47" s="28">
        <v>7.0</v>
      </c>
      <c r="O47" s="359">
        <v>5.0</v>
      </c>
      <c r="P47" s="135"/>
      <c r="R47" s="357" t="s">
        <v>410</v>
      </c>
      <c r="S47" s="357">
        <v>2.0</v>
      </c>
      <c r="T47" s="358" t="s">
        <v>390</v>
      </c>
    </row>
    <row r="48">
      <c r="A48" s="260"/>
      <c r="B48" s="17" t="s">
        <v>411</v>
      </c>
      <c r="C48" s="93">
        <v>11.7</v>
      </c>
      <c r="D48" s="19">
        <v>0.21</v>
      </c>
      <c r="E48" s="45">
        <v>2550.0</v>
      </c>
      <c r="F48" s="46">
        <f t="shared" si="28"/>
        <v>2932.5</v>
      </c>
      <c r="G48" s="120">
        <f t="shared" si="29"/>
        <v>3222.52425</v>
      </c>
      <c r="H48" s="96">
        <f t="shared" si="30"/>
        <v>1074.17475</v>
      </c>
      <c r="I48" s="328">
        <f t="shared" si="31"/>
        <v>3636.300001</v>
      </c>
      <c r="J48" s="50">
        <f t="shared" si="32"/>
        <v>606.0500001</v>
      </c>
      <c r="K48" s="330">
        <f t="shared" si="33"/>
        <v>4221.11088</v>
      </c>
      <c r="L48" s="334">
        <f t="shared" si="34"/>
        <v>351.75924</v>
      </c>
      <c r="N48" s="28">
        <v>5.0</v>
      </c>
      <c r="O48" s="359">
        <v>5.0</v>
      </c>
      <c r="P48" s="135"/>
      <c r="R48" s="357" t="s">
        <v>412</v>
      </c>
      <c r="S48" s="357">
        <v>1.0</v>
      </c>
      <c r="T48" s="358" t="s">
        <v>390</v>
      </c>
    </row>
    <row r="49">
      <c r="A49" s="260"/>
      <c r="B49" s="17" t="s">
        <v>413</v>
      </c>
      <c r="C49" s="93">
        <v>11.7</v>
      </c>
      <c r="D49" s="19">
        <v>0.21</v>
      </c>
      <c r="E49" s="45">
        <v>2300.0</v>
      </c>
      <c r="F49" s="46">
        <f t="shared" si="28"/>
        <v>2645</v>
      </c>
      <c r="G49" s="120">
        <f t="shared" si="29"/>
        <v>2906.5905</v>
      </c>
      <c r="H49" s="96">
        <f t="shared" si="30"/>
        <v>968.8635</v>
      </c>
      <c r="I49" s="328">
        <f t="shared" si="31"/>
        <v>3279.800001</v>
      </c>
      <c r="J49" s="50">
        <f t="shared" si="32"/>
        <v>546.6333334</v>
      </c>
      <c r="K49" s="330">
        <f t="shared" si="33"/>
        <v>3807.27648</v>
      </c>
      <c r="L49" s="334">
        <f t="shared" si="34"/>
        <v>317.27304</v>
      </c>
      <c r="N49" s="28">
        <v>2.0</v>
      </c>
      <c r="O49" s="29">
        <v>4.0</v>
      </c>
      <c r="P49" s="135"/>
      <c r="R49" s="357" t="s">
        <v>414</v>
      </c>
      <c r="S49" s="357">
        <v>7.0</v>
      </c>
      <c r="T49" s="358" t="s">
        <v>390</v>
      </c>
      <c r="U49" s="362"/>
    </row>
    <row r="50">
      <c r="A50" s="260"/>
      <c r="B50" s="17" t="s">
        <v>415</v>
      </c>
      <c r="C50" s="93">
        <v>0.0</v>
      </c>
      <c r="D50" s="19">
        <v>0.21</v>
      </c>
      <c r="E50" s="45">
        <v>0.0</v>
      </c>
      <c r="F50" s="46">
        <f t="shared" si="28"/>
        <v>0</v>
      </c>
      <c r="G50" s="120">
        <f t="shared" si="29"/>
        <v>0</v>
      </c>
      <c r="H50" s="96">
        <f t="shared" si="30"/>
        <v>0</v>
      </c>
      <c r="I50" s="328">
        <f t="shared" si="31"/>
        <v>0</v>
      </c>
      <c r="J50" s="50">
        <f t="shared" si="32"/>
        <v>0</v>
      </c>
      <c r="K50" s="330">
        <f t="shared" si="33"/>
        <v>0</v>
      </c>
      <c r="L50" s="334">
        <f t="shared" si="34"/>
        <v>0</v>
      </c>
      <c r="N50" s="28">
        <v>5.0</v>
      </c>
      <c r="O50" s="29"/>
      <c r="P50" s="363"/>
      <c r="R50" s="357" t="s">
        <v>416</v>
      </c>
      <c r="S50" s="357">
        <v>1.0</v>
      </c>
      <c r="T50" s="358" t="s">
        <v>417</v>
      </c>
      <c r="U50" s="362"/>
    </row>
    <row r="51">
      <c r="A51" s="30"/>
      <c r="B51" s="17" t="s">
        <v>418</v>
      </c>
      <c r="C51" s="93">
        <v>0.0</v>
      </c>
      <c r="D51" s="19">
        <v>0.21</v>
      </c>
      <c r="E51" s="45">
        <v>2300.0</v>
      </c>
      <c r="F51" s="46">
        <f t="shared" si="28"/>
        <v>2645</v>
      </c>
      <c r="G51" s="120">
        <f t="shared" si="29"/>
        <v>2906.5905</v>
      </c>
      <c r="H51" s="96">
        <f t="shared" si="30"/>
        <v>968.8635</v>
      </c>
      <c r="I51" s="328">
        <f t="shared" si="31"/>
        <v>3279.800001</v>
      </c>
      <c r="J51" s="50">
        <f t="shared" si="32"/>
        <v>546.6333334</v>
      </c>
      <c r="K51" s="330">
        <f t="shared" si="33"/>
        <v>3807.27648</v>
      </c>
      <c r="L51" s="334">
        <f t="shared" si="34"/>
        <v>317.27304</v>
      </c>
      <c r="N51" s="28">
        <v>5.0</v>
      </c>
      <c r="O51" s="29">
        <v>5.0</v>
      </c>
      <c r="Q51" s="135"/>
      <c r="R51" s="135"/>
      <c r="S51" s="135"/>
    </row>
    <row r="52">
      <c r="A52" s="30"/>
      <c r="B52" s="17" t="s">
        <v>419</v>
      </c>
      <c r="C52" s="93">
        <v>0.0</v>
      </c>
      <c r="D52" s="19">
        <v>0.21</v>
      </c>
      <c r="E52" s="45">
        <v>2300.0</v>
      </c>
      <c r="F52" s="46">
        <f t="shared" si="28"/>
        <v>2645</v>
      </c>
      <c r="G52" s="120">
        <f t="shared" si="29"/>
        <v>2906.5905</v>
      </c>
      <c r="H52" s="96">
        <f t="shared" si="30"/>
        <v>968.8635</v>
      </c>
      <c r="I52" s="328">
        <f t="shared" si="31"/>
        <v>3279.800001</v>
      </c>
      <c r="J52" s="50">
        <f t="shared" si="32"/>
        <v>546.6333334</v>
      </c>
      <c r="K52" s="330">
        <f t="shared" si="33"/>
        <v>3807.27648</v>
      </c>
      <c r="L52" s="334">
        <f t="shared" si="34"/>
        <v>317.27304</v>
      </c>
      <c r="N52" s="28">
        <v>2.0</v>
      </c>
      <c r="O52" s="29">
        <v>2.0</v>
      </c>
      <c r="Q52" s="135"/>
      <c r="R52" s="135"/>
      <c r="S52" s="135"/>
    </row>
    <row r="53">
      <c r="A53" s="30"/>
      <c r="B53" s="17" t="s">
        <v>420</v>
      </c>
      <c r="C53" s="93">
        <v>0.0</v>
      </c>
      <c r="D53" s="19">
        <v>0.21</v>
      </c>
      <c r="E53" s="45">
        <v>2750.0</v>
      </c>
      <c r="F53" s="46">
        <f t="shared" si="28"/>
        <v>3162.5</v>
      </c>
      <c r="G53" s="120">
        <f t="shared" si="29"/>
        <v>3475.27125</v>
      </c>
      <c r="H53" s="96">
        <f t="shared" si="30"/>
        <v>1158.42375</v>
      </c>
      <c r="I53" s="328">
        <f t="shared" si="31"/>
        <v>3921.500001</v>
      </c>
      <c r="J53" s="50">
        <f t="shared" si="32"/>
        <v>653.5833335</v>
      </c>
      <c r="K53" s="330">
        <f t="shared" si="33"/>
        <v>4552.1784</v>
      </c>
      <c r="L53" s="334">
        <f t="shared" si="34"/>
        <v>379.3482</v>
      </c>
      <c r="N53" s="28">
        <v>2.0</v>
      </c>
      <c r="O53" s="29">
        <v>2.0</v>
      </c>
      <c r="Q53" s="135"/>
      <c r="R53" s="135"/>
      <c r="S53" s="135"/>
    </row>
    <row r="54">
      <c r="A54" s="30" t="s">
        <v>218</v>
      </c>
      <c r="B54" s="17" t="s">
        <v>421</v>
      </c>
      <c r="C54" s="93">
        <v>0.0</v>
      </c>
      <c r="D54" s="19">
        <v>0.21</v>
      </c>
      <c r="E54" s="45">
        <v>750.0</v>
      </c>
      <c r="F54" s="46">
        <f t="shared" si="28"/>
        <v>862.5</v>
      </c>
      <c r="G54" s="120">
        <f t="shared" si="29"/>
        <v>947.80125</v>
      </c>
      <c r="H54" s="96">
        <f t="shared" si="30"/>
        <v>315.93375</v>
      </c>
      <c r="I54" s="328">
        <f t="shared" si="31"/>
        <v>1069.5</v>
      </c>
      <c r="J54" s="50">
        <f t="shared" si="32"/>
        <v>178.25</v>
      </c>
      <c r="K54" s="330">
        <f t="shared" si="33"/>
        <v>1241.5032</v>
      </c>
      <c r="L54" s="334">
        <f t="shared" si="34"/>
        <v>103.4586</v>
      </c>
      <c r="N54" s="28">
        <v>2.0</v>
      </c>
      <c r="O54" s="29">
        <v>3.0</v>
      </c>
      <c r="Q54" s="135"/>
      <c r="R54" s="135"/>
      <c r="S54" s="135"/>
    </row>
    <row r="55">
      <c r="A55" s="30" t="s">
        <v>218</v>
      </c>
      <c r="B55" s="17" t="s">
        <v>422</v>
      </c>
      <c r="C55" s="93">
        <v>0.0</v>
      </c>
      <c r="D55" s="19">
        <v>0.21</v>
      </c>
      <c r="E55" s="45">
        <v>1050.0</v>
      </c>
      <c r="F55" s="46">
        <f t="shared" si="28"/>
        <v>1207.5</v>
      </c>
      <c r="G55" s="120">
        <f t="shared" si="29"/>
        <v>1326.92175</v>
      </c>
      <c r="H55" s="96">
        <f t="shared" si="30"/>
        <v>442.30725</v>
      </c>
      <c r="I55" s="328">
        <f t="shared" si="31"/>
        <v>1497.3</v>
      </c>
      <c r="J55" s="50">
        <f t="shared" si="32"/>
        <v>249.55</v>
      </c>
      <c r="K55" s="330">
        <f t="shared" si="33"/>
        <v>1738.10448</v>
      </c>
      <c r="L55" s="334">
        <f t="shared" si="34"/>
        <v>144.84204</v>
      </c>
      <c r="N55" s="28">
        <v>6.0</v>
      </c>
      <c r="O55" s="29">
        <v>6.0</v>
      </c>
      <c r="Q55" s="135"/>
      <c r="R55" s="135"/>
      <c r="S55" s="135"/>
    </row>
    <row r="56">
      <c r="A56" s="30" t="s">
        <v>218</v>
      </c>
      <c r="B56" s="17" t="s">
        <v>423</v>
      </c>
      <c r="C56" s="93">
        <v>0.0</v>
      </c>
      <c r="D56" s="19">
        <v>0.21</v>
      </c>
      <c r="E56" s="45">
        <v>1050.0</v>
      </c>
      <c r="F56" s="46">
        <f t="shared" si="28"/>
        <v>1207.5</v>
      </c>
      <c r="G56" s="120">
        <f t="shared" si="29"/>
        <v>1326.92175</v>
      </c>
      <c r="H56" s="96">
        <f t="shared" si="30"/>
        <v>442.30725</v>
      </c>
      <c r="I56" s="328">
        <f t="shared" si="31"/>
        <v>1497.3</v>
      </c>
      <c r="J56" s="50">
        <f t="shared" si="32"/>
        <v>249.55</v>
      </c>
      <c r="K56" s="330">
        <f t="shared" si="33"/>
        <v>1738.10448</v>
      </c>
      <c r="L56" s="334">
        <f t="shared" si="34"/>
        <v>144.84204</v>
      </c>
      <c r="N56" s="28">
        <v>1.0</v>
      </c>
      <c r="O56" s="29">
        <v>2.0</v>
      </c>
      <c r="Q56" s="135"/>
      <c r="R56" s="135"/>
      <c r="S56" s="135"/>
    </row>
    <row r="57">
      <c r="A57" s="30" t="s">
        <v>218</v>
      </c>
      <c r="B57" s="17" t="s">
        <v>424</v>
      </c>
      <c r="C57" s="93">
        <v>0.0</v>
      </c>
      <c r="D57" s="19">
        <v>0.21</v>
      </c>
      <c r="E57" s="45">
        <v>1050.0</v>
      </c>
      <c r="F57" s="46">
        <f t="shared" si="28"/>
        <v>1207.5</v>
      </c>
      <c r="G57" s="120">
        <f t="shared" si="29"/>
        <v>1326.92175</v>
      </c>
      <c r="H57" s="96">
        <f t="shared" si="30"/>
        <v>442.30725</v>
      </c>
      <c r="I57" s="328">
        <f t="shared" si="31"/>
        <v>1497.3</v>
      </c>
      <c r="J57" s="50">
        <f t="shared" si="32"/>
        <v>249.55</v>
      </c>
      <c r="K57" s="330">
        <f t="shared" si="33"/>
        <v>1738.10448</v>
      </c>
      <c r="L57" s="334">
        <f t="shared" si="34"/>
        <v>144.84204</v>
      </c>
      <c r="N57" s="28">
        <v>5.0</v>
      </c>
      <c r="O57" s="29">
        <v>5.0</v>
      </c>
      <c r="Q57" s="135"/>
      <c r="R57" s="135"/>
      <c r="S57" s="135"/>
    </row>
    <row r="58">
      <c r="A58" s="30" t="s">
        <v>218</v>
      </c>
      <c r="B58" s="17" t="s">
        <v>425</v>
      </c>
      <c r="C58" s="93">
        <v>0.0</v>
      </c>
      <c r="D58" s="19">
        <v>0.21</v>
      </c>
      <c r="E58" s="45">
        <v>1050.0</v>
      </c>
      <c r="F58" s="46">
        <f t="shared" si="28"/>
        <v>1207.5</v>
      </c>
      <c r="G58" s="120">
        <f t="shared" si="29"/>
        <v>1326.92175</v>
      </c>
      <c r="H58" s="96">
        <f t="shared" si="30"/>
        <v>442.30725</v>
      </c>
      <c r="I58" s="328">
        <f t="shared" si="31"/>
        <v>1497.3</v>
      </c>
      <c r="J58" s="50">
        <f t="shared" si="32"/>
        <v>249.55</v>
      </c>
      <c r="K58" s="330">
        <f t="shared" si="33"/>
        <v>1738.10448</v>
      </c>
      <c r="L58" s="334">
        <f t="shared" si="34"/>
        <v>144.84204</v>
      </c>
      <c r="N58" s="28">
        <v>1.0</v>
      </c>
      <c r="O58" s="29">
        <v>1.0</v>
      </c>
      <c r="Q58" s="135"/>
      <c r="R58" s="362"/>
      <c r="S58" s="362"/>
    </row>
    <row r="59">
      <c r="A59" s="340"/>
      <c r="B59" s="340"/>
      <c r="C59" s="340"/>
      <c r="D59" s="340"/>
      <c r="E59" s="340"/>
      <c r="F59" s="340"/>
      <c r="G59" s="341"/>
      <c r="H59" s="342"/>
      <c r="I59" s="340"/>
      <c r="J59" s="342"/>
      <c r="K59" s="340"/>
      <c r="L59" s="343"/>
      <c r="N59" s="340"/>
      <c r="O59" s="340"/>
      <c r="Q59" s="135"/>
      <c r="R59" s="135"/>
      <c r="S59" s="135"/>
    </row>
    <row r="60">
      <c r="A60" s="30" t="s">
        <v>426</v>
      </c>
      <c r="B60" s="17" t="s">
        <v>427</v>
      </c>
      <c r="C60" s="93">
        <v>9.1</v>
      </c>
      <c r="D60" s="19">
        <v>0.21</v>
      </c>
      <c r="E60" s="45">
        <v>1750.0</v>
      </c>
      <c r="F60" s="46">
        <f t="shared" ref="F60:F63" si="35">E60*1.15</f>
        <v>2012.5</v>
      </c>
      <c r="G60" s="120">
        <f t="shared" ref="G60:G63" si="36">H60*3</f>
        <v>2211.53625</v>
      </c>
      <c r="H60" s="96">
        <f t="shared" ref="H60:H63" si="37">(F60*$H$6)*0.33</f>
        <v>737.17875</v>
      </c>
      <c r="I60" s="328">
        <f t="shared" ref="I60:I63" si="38">J60*6</f>
        <v>2495.5</v>
      </c>
      <c r="J60" s="50">
        <f t="shared" ref="J60:J63" si="39">(F60*$J$6)*0.1666666667</f>
        <v>415.9166667</v>
      </c>
      <c r="K60" s="330">
        <f t="shared" ref="K60:K63" si="40">L60*12</f>
        <v>2896.8408</v>
      </c>
      <c r="L60" s="334">
        <f t="shared" ref="L60:L63" si="41">(F60*$L$6)*0.0833</f>
        <v>241.4034</v>
      </c>
      <c r="N60" s="360">
        <v>0.0</v>
      </c>
      <c r="O60" s="361">
        <v>1.0</v>
      </c>
      <c r="Q60" s="135"/>
      <c r="R60" s="135"/>
      <c r="S60" s="135"/>
    </row>
    <row r="61">
      <c r="A61" s="30"/>
      <c r="B61" s="17" t="s">
        <v>428</v>
      </c>
      <c r="C61" s="93">
        <v>9.1</v>
      </c>
      <c r="D61" s="19">
        <v>0.21</v>
      </c>
      <c r="E61" s="45">
        <v>1750.0</v>
      </c>
      <c r="F61" s="46">
        <f t="shared" si="35"/>
        <v>2012.5</v>
      </c>
      <c r="G61" s="120">
        <f t="shared" si="36"/>
        <v>2211.53625</v>
      </c>
      <c r="H61" s="96">
        <f t="shared" si="37"/>
        <v>737.17875</v>
      </c>
      <c r="I61" s="328">
        <f t="shared" si="38"/>
        <v>2495.5</v>
      </c>
      <c r="J61" s="50">
        <f t="shared" si="39"/>
        <v>415.9166667</v>
      </c>
      <c r="K61" s="330">
        <f t="shared" si="40"/>
        <v>2896.8408</v>
      </c>
      <c r="L61" s="334">
        <f t="shared" si="41"/>
        <v>241.4034</v>
      </c>
      <c r="N61" s="28">
        <v>1.0</v>
      </c>
      <c r="O61" s="29">
        <v>6.0</v>
      </c>
      <c r="Q61" s="135"/>
      <c r="R61" s="135"/>
      <c r="S61" s="135"/>
    </row>
    <row r="62">
      <c r="A62" s="260"/>
      <c r="B62" s="17" t="s">
        <v>429</v>
      </c>
      <c r="C62" s="93">
        <v>9.1</v>
      </c>
      <c r="D62" s="19">
        <v>0.21</v>
      </c>
      <c r="E62" s="45">
        <v>1750.0</v>
      </c>
      <c r="F62" s="46">
        <f t="shared" si="35"/>
        <v>2012.5</v>
      </c>
      <c r="G62" s="120">
        <f t="shared" si="36"/>
        <v>2211.53625</v>
      </c>
      <c r="H62" s="96">
        <f t="shared" si="37"/>
        <v>737.17875</v>
      </c>
      <c r="I62" s="328">
        <f t="shared" si="38"/>
        <v>2495.5</v>
      </c>
      <c r="J62" s="50">
        <f t="shared" si="39"/>
        <v>415.9166667</v>
      </c>
      <c r="K62" s="330">
        <f t="shared" si="40"/>
        <v>2896.8408</v>
      </c>
      <c r="L62" s="334">
        <f t="shared" si="41"/>
        <v>241.4034</v>
      </c>
      <c r="N62" s="28">
        <v>1.0</v>
      </c>
      <c r="O62" s="29">
        <v>3.0</v>
      </c>
      <c r="Q62" s="135"/>
      <c r="R62" s="135"/>
      <c r="S62" s="135"/>
    </row>
    <row r="63">
      <c r="A63" s="260"/>
      <c r="B63" s="17" t="s">
        <v>430</v>
      </c>
      <c r="C63" s="93">
        <v>9.1</v>
      </c>
      <c r="D63" s="19">
        <v>0.21</v>
      </c>
      <c r="E63" s="45">
        <v>1950.0</v>
      </c>
      <c r="F63" s="46">
        <f t="shared" si="35"/>
        <v>2242.5</v>
      </c>
      <c r="G63" s="120">
        <f t="shared" si="36"/>
        <v>2464.28325</v>
      </c>
      <c r="H63" s="96">
        <f t="shared" si="37"/>
        <v>821.42775</v>
      </c>
      <c r="I63" s="328">
        <f t="shared" si="38"/>
        <v>2780.700001</v>
      </c>
      <c r="J63" s="50">
        <f t="shared" si="39"/>
        <v>463.4500001</v>
      </c>
      <c r="K63" s="330">
        <f t="shared" si="40"/>
        <v>3227.90832</v>
      </c>
      <c r="L63" s="334">
        <f t="shared" si="41"/>
        <v>268.99236</v>
      </c>
      <c r="N63" s="28">
        <v>4.0</v>
      </c>
      <c r="O63" s="29">
        <v>6.0</v>
      </c>
      <c r="Q63" s="364" t="s">
        <v>431</v>
      </c>
      <c r="R63" s="365" t="s">
        <v>367</v>
      </c>
      <c r="S63" s="366" t="s">
        <v>368</v>
      </c>
    </row>
    <row r="64">
      <c r="A64" s="340"/>
      <c r="B64" s="340"/>
      <c r="C64" s="340"/>
      <c r="D64" s="340"/>
      <c r="E64" s="340"/>
      <c r="F64" s="340"/>
      <c r="G64" s="341"/>
      <c r="H64" s="342"/>
      <c r="I64" s="340"/>
      <c r="J64" s="342"/>
      <c r="K64" s="340"/>
      <c r="L64" s="343"/>
      <c r="N64" s="340"/>
      <c r="O64" s="340"/>
      <c r="Q64" s="332" t="s">
        <v>432</v>
      </c>
      <c r="R64" s="135">
        <v>10.0</v>
      </c>
      <c r="S64" s="333">
        <v>13.0</v>
      </c>
    </row>
    <row r="65">
      <c r="A65" s="30" t="s">
        <v>426</v>
      </c>
      <c r="B65" s="17" t="s">
        <v>433</v>
      </c>
      <c r="C65" s="93">
        <v>3.8</v>
      </c>
      <c r="D65" s="19">
        <v>0.21</v>
      </c>
      <c r="E65" s="45">
        <v>950.0</v>
      </c>
      <c r="F65" s="46">
        <f t="shared" ref="F65:F66" si="42">E65*1.15</f>
        <v>1092.5</v>
      </c>
      <c r="G65" s="120">
        <f t="shared" ref="G65:G66" si="43">H65*3</f>
        <v>1200.54825</v>
      </c>
      <c r="H65" s="96">
        <f t="shared" ref="H65:H66" si="44">(F65*$H$6)*0.33</f>
        <v>400.18275</v>
      </c>
      <c r="I65" s="328">
        <f t="shared" ref="I65:I66" si="45">J65*6</f>
        <v>1354.7</v>
      </c>
      <c r="J65" s="50">
        <f t="shared" ref="J65:J66" si="46">(F65*$J$6)*0.1666666667</f>
        <v>225.7833334</v>
      </c>
      <c r="K65" s="330">
        <f t="shared" ref="K65:K66" si="47">L65*12</f>
        <v>1572.57072</v>
      </c>
      <c r="L65" s="334">
        <f t="shared" ref="L65:L66" si="48">(F65*$L$6)*0.0833</f>
        <v>131.04756</v>
      </c>
      <c r="N65" s="28" t="s">
        <v>434</v>
      </c>
      <c r="O65" s="29" t="s">
        <v>434</v>
      </c>
      <c r="Q65" s="332" t="s">
        <v>435</v>
      </c>
      <c r="R65" s="135">
        <v>29.0</v>
      </c>
      <c r="S65" s="333">
        <v>47.0</v>
      </c>
    </row>
    <row r="66">
      <c r="A66" s="260"/>
      <c r="B66" s="17" t="s">
        <v>377</v>
      </c>
      <c r="C66" s="93">
        <v>3.55</v>
      </c>
      <c r="D66" s="19">
        <v>0.21</v>
      </c>
      <c r="E66" s="45">
        <f>C66*197</f>
        <v>699.35</v>
      </c>
      <c r="F66" s="46">
        <f t="shared" si="42"/>
        <v>804.2525</v>
      </c>
      <c r="G66" s="120">
        <f t="shared" si="43"/>
        <v>883.7930723</v>
      </c>
      <c r="H66" s="96">
        <f t="shared" si="44"/>
        <v>294.5976908</v>
      </c>
      <c r="I66" s="328">
        <f t="shared" si="45"/>
        <v>997.2731002</v>
      </c>
      <c r="J66" s="50">
        <f t="shared" si="46"/>
        <v>166.2121834</v>
      </c>
      <c r="K66" s="330">
        <f t="shared" si="47"/>
        <v>1157.660351</v>
      </c>
      <c r="L66" s="334">
        <f t="shared" si="48"/>
        <v>96.47169588</v>
      </c>
      <c r="N66" s="28" t="s">
        <v>434</v>
      </c>
      <c r="O66" s="29">
        <v>2.0</v>
      </c>
      <c r="Q66" s="332" t="s">
        <v>436</v>
      </c>
      <c r="R66" s="135">
        <v>52.0</v>
      </c>
      <c r="S66" s="333">
        <v>22.0</v>
      </c>
    </row>
    <row r="67">
      <c r="A67" s="367"/>
      <c r="B67" s="211"/>
      <c r="C67" s="113"/>
      <c r="D67" s="368"/>
      <c r="E67" s="213"/>
      <c r="F67" s="214"/>
      <c r="G67" s="369"/>
      <c r="H67" s="213"/>
      <c r="I67" s="213"/>
      <c r="J67" s="213"/>
      <c r="K67" s="213"/>
      <c r="L67" s="370"/>
      <c r="N67" s="340"/>
      <c r="O67" s="340"/>
      <c r="Q67" s="332" t="s">
        <v>437</v>
      </c>
      <c r="R67" s="135">
        <v>13.0</v>
      </c>
      <c r="S67" s="333">
        <v>24.0</v>
      </c>
    </row>
    <row r="68">
      <c r="A68" s="30" t="s">
        <v>438</v>
      </c>
      <c r="B68" s="17" t="s">
        <v>439</v>
      </c>
      <c r="C68" s="93">
        <v>0.0</v>
      </c>
      <c r="D68" s="19">
        <v>0.21</v>
      </c>
      <c r="E68" s="45">
        <v>4400.0</v>
      </c>
      <c r="F68" s="46">
        <f t="shared" ref="F68:F69" si="49">E68*1.15</f>
        <v>5060</v>
      </c>
      <c r="G68" s="120">
        <f t="shared" ref="G68:G69" si="50">H68*3</f>
        <v>5560.434</v>
      </c>
      <c r="H68" s="96">
        <f t="shared" ref="H68:H69" si="51">(F68*$H$6)*0.33</f>
        <v>1853.478</v>
      </c>
      <c r="I68" s="328">
        <f t="shared" ref="I68:I69" si="52">J68*6</f>
        <v>6274.400001</v>
      </c>
      <c r="J68" s="50">
        <f t="shared" ref="J68:J69" si="53">(F68*$J$6)*0.1666666667</f>
        <v>1045.733334</v>
      </c>
      <c r="K68" s="330">
        <f t="shared" ref="K68:K69" si="54">L68*12</f>
        <v>7283.48544</v>
      </c>
      <c r="L68" s="334">
        <f t="shared" ref="L68:L69" si="55">(F68*$L$6)*0.0833</f>
        <v>606.95712</v>
      </c>
      <c r="N68" s="28">
        <v>2.0</v>
      </c>
      <c r="O68" s="29">
        <v>4.0</v>
      </c>
      <c r="Q68" s="332" t="s">
        <v>440</v>
      </c>
      <c r="R68" s="135">
        <v>24.0</v>
      </c>
      <c r="S68" s="333">
        <v>12.0</v>
      </c>
    </row>
    <row r="69">
      <c r="A69" s="260"/>
      <c r="B69" s="17" t="s">
        <v>441</v>
      </c>
      <c r="C69" s="93">
        <v>0.0</v>
      </c>
      <c r="D69" s="19">
        <v>0.21</v>
      </c>
      <c r="E69" s="45">
        <v>4400.0</v>
      </c>
      <c r="F69" s="46">
        <f t="shared" si="49"/>
        <v>5060</v>
      </c>
      <c r="G69" s="120">
        <f t="shared" si="50"/>
        <v>5560.434</v>
      </c>
      <c r="H69" s="96">
        <f t="shared" si="51"/>
        <v>1853.478</v>
      </c>
      <c r="I69" s="328">
        <f t="shared" si="52"/>
        <v>6274.400001</v>
      </c>
      <c r="J69" s="50">
        <f t="shared" si="53"/>
        <v>1045.733334</v>
      </c>
      <c r="K69" s="330">
        <f t="shared" si="54"/>
        <v>7283.48544</v>
      </c>
      <c r="L69" s="334">
        <f t="shared" si="55"/>
        <v>606.95712</v>
      </c>
      <c r="N69" s="28">
        <v>1.0</v>
      </c>
      <c r="O69" s="29">
        <v>0.0</v>
      </c>
      <c r="Q69" s="332" t="s">
        <v>442</v>
      </c>
      <c r="R69" s="135">
        <v>33.0</v>
      </c>
      <c r="S69" s="333">
        <v>29.0</v>
      </c>
    </row>
    <row r="70">
      <c r="A70" s="260"/>
      <c r="B70" s="17"/>
      <c r="C70" s="93"/>
      <c r="D70" s="19"/>
      <c r="E70" s="371"/>
      <c r="F70" s="46"/>
      <c r="G70" s="120"/>
      <c r="H70" s="96"/>
      <c r="I70" s="372"/>
      <c r="J70" s="373"/>
      <c r="K70" s="330"/>
      <c r="L70" s="334"/>
      <c r="N70" s="28"/>
      <c r="O70" s="29"/>
      <c r="Q70" s="332" t="s">
        <v>443</v>
      </c>
      <c r="R70" s="135">
        <v>19.0</v>
      </c>
      <c r="S70" s="333">
        <v>5.0</v>
      </c>
    </row>
    <row r="71">
      <c r="A71" s="340"/>
      <c r="B71" s="340"/>
      <c r="C71" s="340"/>
      <c r="D71" s="340"/>
      <c r="E71" s="340"/>
      <c r="F71" s="340"/>
      <c r="G71" s="341"/>
      <c r="H71" s="342"/>
      <c r="I71" s="340"/>
      <c r="J71" s="342"/>
      <c r="K71" s="340"/>
      <c r="L71" s="343"/>
      <c r="N71" s="340"/>
      <c r="O71" s="340"/>
      <c r="Q71" s="332" t="s">
        <v>444</v>
      </c>
      <c r="R71" s="135">
        <v>37.0</v>
      </c>
      <c r="S71" s="333">
        <v>18.0</v>
      </c>
    </row>
    <row r="72">
      <c r="A72" s="30" t="s">
        <v>406</v>
      </c>
      <c r="B72" s="17" t="s">
        <v>445</v>
      </c>
      <c r="C72" s="93">
        <v>9.6</v>
      </c>
      <c r="D72" s="19">
        <v>0.21</v>
      </c>
      <c r="E72" s="45">
        <f t="shared" ref="E72:E73" si="56">C72*197</f>
        <v>1891.2</v>
      </c>
      <c r="F72" s="46">
        <f t="shared" ref="F72:F77" si="57">E72*1.15</f>
        <v>2174.88</v>
      </c>
      <c r="G72" s="120">
        <f t="shared" ref="G72:G77" si="58">H72*3</f>
        <v>2389.975632</v>
      </c>
      <c r="H72" s="96">
        <f t="shared" ref="H72:H77" si="59">(F72*$H$6)*0.33</f>
        <v>796.658544</v>
      </c>
      <c r="I72" s="328">
        <f t="shared" ref="I72:I77" si="60">J72*6</f>
        <v>2696.851201</v>
      </c>
      <c r="J72" s="50">
        <f t="shared" ref="J72:J77" si="61">(F72*$J$6)*0.1666666667</f>
        <v>449.4752001</v>
      </c>
      <c r="K72" s="330">
        <f t="shared" ref="K72:K77" si="62">L72*12</f>
        <v>3130.574469</v>
      </c>
      <c r="L72" s="334">
        <f t="shared" ref="L72:L77" si="63">(F72*$L$6)*0.0833</f>
        <v>260.8812058</v>
      </c>
      <c r="N72" s="28">
        <v>2.0</v>
      </c>
      <c r="O72" s="29">
        <v>2.0</v>
      </c>
      <c r="Q72" s="332" t="s">
        <v>404</v>
      </c>
      <c r="R72" s="135">
        <v>30.0</v>
      </c>
      <c r="S72" s="333">
        <v>17.0</v>
      </c>
    </row>
    <row r="73">
      <c r="A73" s="30"/>
      <c r="B73" s="17" t="s">
        <v>446</v>
      </c>
      <c r="C73" s="93">
        <v>9.6</v>
      </c>
      <c r="D73" s="19">
        <v>0.21</v>
      </c>
      <c r="E73" s="45">
        <f t="shared" si="56"/>
        <v>1891.2</v>
      </c>
      <c r="F73" s="46">
        <f t="shared" si="57"/>
        <v>2174.88</v>
      </c>
      <c r="G73" s="120">
        <f t="shared" si="58"/>
        <v>2389.975632</v>
      </c>
      <c r="H73" s="96">
        <f t="shared" si="59"/>
        <v>796.658544</v>
      </c>
      <c r="I73" s="328">
        <f t="shared" si="60"/>
        <v>2696.851201</v>
      </c>
      <c r="J73" s="50">
        <f t="shared" si="61"/>
        <v>449.4752001</v>
      </c>
      <c r="K73" s="330">
        <f t="shared" si="62"/>
        <v>3130.574469</v>
      </c>
      <c r="L73" s="334">
        <f t="shared" si="63"/>
        <v>260.8812058</v>
      </c>
      <c r="N73" s="28">
        <v>4.0</v>
      </c>
      <c r="O73" s="29">
        <v>3.0</v>
      </c>
      <c r="Q73" s="332">
        <v>13.0</v>
      </c>
      <c r="R73" s="135">
        <v>5.0</v>
      </c>
      <c r="S73" s="333"/>
    </row>
    <row r="74">
      <c r="A74" s="260"/>
      <c r="B74" s="17" t="s">
        <v>447</v>
      </c>
      <c r="C74" s="93">
        <v>9.6</v>
      </c>
      <c r="D74" s="19">
        <v>0.21</v>
      </c>
      <c r="E74" s="45">
        <v>2250.0</v>
      </c>
      <c r="F74" s="46">
        <f t="shared" si="57"/>
        <v>2587.5</v>
      </c>
      <c r="G74" s="120">
        <f t="shared" si="58"/>
        <v>2843.40375</v>
      </c>
      <c r="H74" s="96">
        <f t="shared" si="59"/>
        <v>947.80125</v>
      </c>
      <c r="I74" s="328">
        <f t="shared" si="60"/>
        <v>3208.500001</v>
      </c>
      <c r="J74" s="50">
        <f t="shared" si="61"/>
        <v>534.7500001</v>
      </c>
      <c r="K74" s="330">
        <f t="shared" si="62"/>
        <v>3724.5096</v>
      </c>
      <c r="L74" s="334">
        <f t="shared" si="63"/>
        <v>310.3758</v>
      </c>
      <c r="N74" s="28">
        <v>4.0</v>
      </c>
      <c r="O74" s="29">
        <v>5.0</v>
      </c>
      <c r="Q74" s="332" t="s">
        <v>448</v>
      </c>
      <c r="R74" s="135">
        <v>10.0</v>
      </c>
      <c r="S74" s="333"/>
    </row>
    <row r="75">
      <c r="A75" s="260"/>
      <c r="B75" s="17" t="s">
        <v>449</v>
      </c>
      <c r="C75" s="93">
        <v>9.6</v>
      </c>
      <c r="D75" s="19">
        <v>0.21</v>
      </c>
      <c r="E75" s="45">
        <v>2250.0</v>
      </c>
      <c r="F75" s="46">
        <f t="shared" si="57"/>
        <v>2587.5</v>
      </c>
      <c r="G75" s="120">
        <f t="shared" si="58"/>
        <v>2843.40375</v>
      </c>
      <c r="H75" s="96">
        <f t="shared" si="59"/>
        <v>947.80125</v>
      </c>
      <c r="I75" s="328">
        <f t="shared" si="60"/>
        <v>3208.500001</v>
      </c>
      <c r="J75" s="50">
        <f t="shared" si="61"/>
        <v>534.7500001</v>
      </c>
      <c r="K75" s="330">
        <f t="shared" si="62"/>
        <v>3724.5096</v>
      </c>
      <c r="L75" s="334">
        <f t="shared" si="63"/>
        <v>310.3758</v>
      </c>
      <c r="N75" s="28">
        <v>2.0</v>
      </c>
      <c r="O75" s="29">
        <v>5.0</v>
      </c>
      <c r="Q75" s="374" t="s">
        <v>410</v>
      </c>
      <c r="R75" s="337">
        <v>10.0</v>
      </c>
      <c r="S75" s="339"/>
    </row>
    <row r="76">
      <c r="A76" s="260"/>
      <c r="B76" s="17" t="s">
        <v>450</v>
      </c>
      <c r="C76" s="93">
        <v>9.6</v>
      </c>
      <c r="D76" s="19">
        <v>0.21</v>
      </c>
      <c r="E76" s="45">
        <v>2250.0</v>
      </c>
      <c r="F76" s="46">
        <f t="shared" si="57"/>
        <v>2587.5</v>
      </c>
      <c r="G76" s="120">
        <f t="shared" si="58"/>
        <v>2843.40375</v>
      </c>
      <c r="H76" s="96">
        <f t="shared" si="59"/>
        <v>947.80125</v>
      </c>
      <c r="I76" s="328">
        <f t="shared" si="60"/>
        <v>3208.500001</v>
      </c>
      <c r="J76" s="50">
        <f t="shared" si="61"/>
        <v>534.7500001</v>
      </c>
      <c r="K76" s="330">
        <f t="shared" si="62"/>
        <v>3724.5096</v>
      </c>
      <c r="L76" s="334">
        <f t="shared" si="63"/>
        <v>310.3758</v>
      </c>
      <c r="N76" s="28">
        <v>0.0</v>
      </c>
      <c r="O76" s="375">
        <v>0.0</v>
      </c>
    </row>
    <row r="77">
      <c r="A77" s="260"/>
      <c r="B77" s="17" t="s">
        <v>451</v>
      </c>
      <c r="C77" s="93">
        <v>9.6</v>
      </c>
      <c r="D77" s="19">
        <v>0.21</v>
      </c>
      <c r="E77" s="45">
        <v>3350.0</v>
      </c>
      <c r="F77" s="46">
        <f t="shared" si="57"/>
        <v>3852.5</v>
      </c>
      <c r="G77" s="120">
        <f t="shared" si="58"/>
        <v>4233.51225</v>
      </c>
      <c r="H77" s="96">
        <f t="shared" si="59"/>
        <v>1411.17075</v>
      </c>
      <c r="I77" s="328">
        <f t="shared" si="60"/>
        <v>4777.100001</v>
      </c>
      <c r="J77" s="50">
        <f t="shared" si="61"/>
        <v>796.1833335</v>
      </c>
      <c r="K77" s="330">
        <f t="shared" si="62"/>
        <v>5545.38096</v>
      </c>
      <c r="L77" s="334">
        <f t="shared" si="63"/>
        <v>462.11508</v>
      </c>
      <c r="N77" s="28">
        <v>5.0</v>
      </c>
      <c r="O77" s="375">
        <v>5.0</v>
      </c>
    </row>
    <row r="78">
      <c r="A78" s="340"/>
      <c r="B78" s="340"/>
      <c r="C78" s="340"/>
      <c r="D78" s="340"/>
      <c r="E78" s="340"/>
      <c r="F78" s="340"/>
      <c r="G78" s="341"/>
      <c r="H78" s="342"/>
      <c r="I78" s="340"/>
      <c r="J78" s="342"/>
      <c r="K78" s="340"/>
      <c r="L78" s="343"/>
      <c r="N78" s="340"/>
      <c r="O78" s="340"/>
    </row>
    <row r="79">
      <c r="A79" s="30" t="s">
        <v>406</v>
      </c>
      <c r="B79" s="17"/>
      <c r="C79" s="93"/>
      <c r="D79" s="19"/>
      <c r="E79" s="371"/>
      <c r="F79" s="46"/>
      <c r="G79" s="120"/>
      <c r="H79" s="96"/>
      <c r="I79" s="372"/>
      <c r="J79" s="373"/>
      <c r="K79" s="330"/>
      <c r="L79" s="334"/>
      <c r="N79" s="28"/>
      <c r="O79" s="29"/>
    </row>
    <row r="80">
      <c r="A80" s="30" t="s">
        <v>452</v>
      </c>
      <c r="B80" s="17" t="s">
        <v>453</v>
      </c>
      <c r="C80" s="93">
        <v>0.0</v>
      </c>
      <c r="D80" s="19">
        <v>0.21</v>
      </c>
      <c r="E80" s="20">
        <v>700.0</v>
      </c>
      <c r="F80" s="46">
        <f t="shared" ref="F80:F139" si="64">E80*1.15</f>
        <v>805</v>
      </c>
      <c r="G80" s="120">
        <f t="shared" ref="G80:G139" si="65">H80*3</f>
        <v>884.6145</v>
      </c>
      <c r="H80" s="96">
        <f t="shared" ref="H80:H139" si="66">(F80*$H$6)*0.33</f>
        <v>294.8715</v>
      </c>
      <c r="I80" s="328">
        <f t="shared" ref="I80:I139" si="67">J80*6</f>
        <v>998.2000002</v>
      </c>
      <c r="J80" s="50">
        <f t="shared" ref="J80:J139" si="68">(F80*$J$6)*0.1666666667</f>
        <v>166.3666667</v>
      </c>
      <c r="K80" s="330">
        <f t="shared" ref="K80:K139" si="69">L80*12</f>
        <v>1158.73632</v>
      </c>
      <c r="L80" s="334">
        <f t="shared" ref="L80:L139" si="70">(F80*$L$6)*0.0833</f>
        <v>96.56136</v>
      </c>
      <c r="N80" s="28">
        <v>3.0</v>
      </c>
      <c r="O80" s="29">
        <v>4.0</v>
      </c>
    </row>
    <row r="81">
      <c r="A81" s="30" t="s">
        <v>452</v>
      </c>
      <c r="B81" s="17" t="s">
        <v>454</v>
      </c>
      <c r="C81" s="93">
        <v>0.0</v>
      </c>
      <c r="D81" s="19">
        <v>0.21</v>
      </c>
      <c r="E81" s="20">
        <v>700.0</v>
      </c>
      <c r="F81" s="46">
        <f t="shared" si="64"/>
        <v>805</v>
      </c>
      <c r="G81" s="120">
        <f t="shared" si="65"/>
        <v>884.6145</v>
      </c>
      <c r="H81" s="96">
        <f t="shared" si="66"/>
        <v>294.8715</v>
      </c>
      <c r="I81" s="328">
        <f t="shared" si="67"/>
        <v>998.2000002</v>
      </c>
      <c r="J81" s="50">
        <f t="shared" si="68"/>
        <v>166.3666667</v>
      </c>
      <c r="K81" s="330">
        <f t="shared" si="69"/>
        <v>1158.73632</v>
      </c>
      <c r="L81" s="334">
        <f t="shared" si="70"/>
        <v>96.56136</v>
      </c>
      <c r="N81" s="28">
        <v>1.0</v>
      </c>
      <c r="O81" s="29"/>
    </row>
    <row r="82">
      <c r="A82" s="30" t="s">
        <v>452</v>
      </c>
      <c r="B82" s="17" t="s">
        <v>455</v>
      </c>
      <c r="C82" s="93">
        <v>0.0</v>
      </c>
      <c r="D82" s="19">
        <v>0.21</v>
      </c>
      <c r="E82" s="20">
        <v>700.0</v>
      </c>
      <c r="F82" s="46">
        <f t="shared" si="64"/>
        <v>805</v>
      </c>
      <c r="G82" s="120">
        <f t="shared" si="65"/>
        <v>884.6145</v>
      </c>
      <c r="H82" s="96">
        <f t="shared" si="66"/>
        <v>294.8715</v>
      </c>
      <c r="I82" s="328">
        <f t="shared" si="67"/>
        <v>998.2000002</v>
      </c>
      <c r="J82" s="50">
        <f t="shared" si="68"/>
        <v>166.3666667</v>
      </c>
      <c r="K82" s="330">
        <f t="shared" si="69"/>
        <v>1158.73632</v>
      </c>
      <c r="L82" s="334">
        <f t="shared" si="70"/>
        <v>96.56136</v>
      </c>
      <c r="N82" s="28">
        <v>1.0</v>
      </c>
      <c r="O82" s="29"/>
    </row>
    <row r="83">
      <c r="A83" s="30" t="s">
        <v>452</v>
      </c>
      <c r="B83" s="17" t="s">
        <v>456</v>
      </c>
      <c r="C83" s="93">
        <v>0.0</v>
      </c>
      <c r="D83" s="19">
        <v>0.21</v>
      </c>
      <c r="E83" s="20">
        <v>700.0</v>
      </c>
      <c r="F83" s="46">
        <f t="shared" si="64"/>
        <v>805</v>
      </c>
      <c r="G83" s="120">
        <f t="shared" si="65"/>
        <v>884.6145</v>
      </c>
      <c r="H83" s="96">
        <f t="shared" si="66"/>
        <v>294.8715</v>
      </c>
      <c r="I83" s="328">
        <f t="shared" si="67"/>
        <v>998.2000002</v>
      </c>
      <c r="J83" s="50">
        <f t="shared" si="68"/>
        <v>166.3666667</v>
      </c>
      <c r="K83" s="330">
        <f t="shared" si="69"/>
        <v>1158.73632</v>
      </c>
      <c r="L83" s="334">
        <f t="shared" si="70"/>
        <v>96.56136</v>
      </c>
      <c r="N83" s="28">
        <v>3.0</v>
      </c>
      <c r="O83" s="29">
        <v>3.0</v>
      </c>
    </row>
    <row r="84">
      <c r="A84" s="30" t="s">
        <v>452</v>
      </c>
      <c r="B84" s="17" t="s">
        <v>457</v>
      </c>
      <c r="C84" s="93">
        <v>0.0</v>
      </c>
      <c r="D84" s="19">
        <v>0.21</v>
      </c>
      <c r="E84" s="20">
        <v>700.0</v>
      </c>
      <c r="F84" s="46">
        <f t="shared" si="64"/>
        <v>805</v>
      </c>
      <c r="G84" s="120">
        <f t="shared" si="65"/>
        <v>884.6145</v>
      </c>
      <c r="H84" s="96">
        <f t="shared" si="66"/>
        <v>294.8715</v>
      </c>
      <c r="I84" s="328">
        <f t="shared" si="67"/>
        <v>998.2000002</v>
      </c>
      <c r="J84" s="50">
        <f t="shared" si="68"/>
        <v>166.3666667</v>
      </c>
      <c r="K84" s="330">
        <f t="shared" si="69"/>
        <v>1158.73632</v>
      </c>
      <c r="L84" s="334">
        <f t="shared" si="70"/>
        <v>96.56136</v>
      </c>
      <c r="N84" s="28">
        <v>2.0</v>
      </c>
      <c r="O84" s="29"/>
    </row>
    <row r="85">
      <c r="A85" s="30" t="s">
        <v>452</v>
      </c>
      <c r="B85" s="17" t="s">
        <v>458</v>
      </c>
      <c r="C85" s="93">
        <v>0.0</v>
      </c>
      <c r="D85" s="19">
        <v>0.21</v>
      </c>
      <c r="E85" s="20">
        <v>700.0</v>
      </c>
      <c r="F85" s="46">
        <f t="shared" si="64"/>
        <v>805</v>
      </c>
      <c r="G85" s="120">
        <f t="shared" si="65"/>
        <v>884.6145</v>
      </c>
      <c r="H85" s="96">
        <f t="shared" si="66"/>
        <v>294.8715</v>
      </c>
      <c r="I85" s="328">
        <f t="shared" si="67"/>
        <v>998.2000002</v>
      </c>
      <c r="J85" s="50">
        <f t="shared" si="68"/>
        <v>166.3666667</v>
      </c>
      <c r="K85" s="330">
        <f t="shared" si="69"/>
        <v>1158.73632</v>
      </c>
      <c r="L85" s="334">
        <f t="shared" si="70"/>
        <v>96.56136</v>
      </c>
      <c r="N85" s="28">
        <v>3.0</v>
      </c>
      <c r="O85" s="29">
        <v>3.0</v>
      </c>
    </row>
    <row r="86">
      <c r="A86" s="30" t="s">
        <v>452</v>
      </c>
      <c r="B86" s="17" t="s">
        <v>459</v>
      </c>
      <c r="C86" s="93">
        <v>0.0</v>
      </c>
      <c r="D86" s="19">
        <v>0.21</v>
      </c>
      <c r="E86" s="20">
        <v>700.0</v>
      </c>
      <c r="F86" s="46">
        <f t="shared" si="64"/>
        <v>805</v>
      </c>
      <c r="G86" s="120">
        <f t="shared" si="65"/>
        <v>884.6145</v>
      </c>
      <c r="H86" s="96">
        <f t="shared" si="66"/>
        <v>294.8715</v>
      </c>
      <c r="I86" s="328">
        <f t="shared" si="67"/>
        <v>998.2000002</v>
      </c>
      <c r="J86" s="50">
        <f t="shared" si="68"/>
        <v>166.3666667</v>
      </c>
      <c r="K86" s="330">
        <f t="shared" si="69"/>
        <v>1158.73632</v>
      </c>
      <c r="L86" s="334">
        <f t="shared" si="70"/>
        <v>96.56136</v>
      </c>
      <c r="N86" s="28">
        <v>3.0</v>
      </c>
      <c r="O86" s="29"/>
    </row>
    <row r="87">
      <c r="A87" s="30" t="s">
        <v>452</v>
      </c>
      <c r="B87" s="17" t="s">
        <v>460</v>
      </c>
      <c r="C87" s="93">
        <v>0.0</v>
      </c>
      <c r="D87" s="19">
        <v>0.21</v>
      </c>
      <c r="E87" s="20">
        <v>700.0</v>
      </c>
      <c r="F87" s="46">
        <f t="shared" si="64"/>
        <v>805</v>
      </c>
      <c r="G87" s="120">
        <f t="shared" si="65"/>
        <v>884.6145</v>
      </c>
      <c r="H87" s="96">
        <f t="shared" si="66"/>
        <v>294.8715</v>
      </c>
      <c r="I87" s="328">
        <f t="shared" si="67"/>
        <v>998.2000002</v>
      </c>
      <c r="J87" s="50">
        <f t="shared" si="68"/>
        <v>166.3666667</v>
      </c>
      <c r="K87" s="330">
        <f t="shared" si="69"/>
        <v>1158.73632</v>
      </c>
      <c r="L87" s="334">
        <f t="shared" si="70"/>
        <v>96.56136</v>
      </c>
      <c r="N87" s="28">
        <v>8.0</v>
      </c>
      <c r="O87" s="29"/>
    </row>
    <row r="88">
      <c r="A88" s="30" t="s">
        <v>452</v>
      </c>
      <c r="B88" s="17" t="s">
        <v>461</v>
      </c>
      <c r="C88" s="93">
        <v>0.0</v>
      </c>
      <c r="D88" s="19">
        <v>0.21</v>
      </c>
      <c r="E88" s="20">
        <v>700.0</v>
      </c>
      <c r="F88" s="46">
        <f t="shared" si="64"/>
        <v>805</v>
      </c>
      <c r="G88" s="120">
        <f t="shared" si="65"/>
        <v>884.6145</v>
      </c>
      <c r="H88" s="96">
        <f t="shared" si="66"/>
        <v>294.8715</v>
      </c>
      <c r="I88" s="328">
        <f t="shared" si="67"/>
        <v>998.2000002</v>
      </c>
      <c r="J88" s="50">
        <f t="shared" si="68"/>
        <v>166.3666667</v>
      </c>
      <c r="K88" s="330">
        <f t="shared" si="69"/>
        <v>1158.73632</v>
      </c>
      <c r="L88" s="334">
        <f t="shared" si="70"/>
        <v>96.56136</v>
      </c>
      <c r="N88" s="28">
        <v>4.0</v>
      </c>
      <c r="O88" s="29">
        <v>4.0</v>
      </c>
    </row>
    <row r="89">
      <c r="A89" s="30" t="s">
        <v>452</v>
      </c>
      <c r="B89" s="17" t="s">
        <v>462</v>
      </c>
      <c r="C89" s="93">
        <v>0.0</v>
      </c>
      <c r="D89" s="19">
        <v>0.21</v>
      </c>
      <c r="E89" s="20">
        <v>700.0</v>
      </c>
      <c r="F89" s="46">
        <f t="shared" si="64"/>
        <v>805</v>
      </c>
      <c r="G89" s="120">
        <f t="shared" si="65"/>
        <v>884.6145</v>
      </c>
      <c r="H89" s="96">
        <f t="shared" si="66"/>
        <v>294.8715</v>
      </c>
      <c r="I89" s="328">
        <f t="shared" si="67"/>
        <v>998.2000002</v>
      </c>
      <c r="J89" s="50">
        <f t="shared" si="68"/>
        <v>166.3666667</v>
      </c>
      <c r="K89" s="330">
        <f t="shared" si="69"/>
        <v>1158.73632</v>
      </c>
      <c r="L89" s="334">
        <f t="shared" si="70"/>
        <v>96.56136</v>
      </c>
      <c r="N89" s="28">
        <v>1.0</v>
      </c>
      <c r="O89" s="29"/>
    </row>
    <row r="90">
      <c r="A90" s="30" t="s">
        <v>452</v>
      </c>
      <c r="B90" s="17" t="s">
        <v>463</v>
      </c>
      <c r="C90" s="93">
        <v>0.0</v>
      </c>
      <c r="D90" s="19">
        <v>0.21</v>
      </c>
      <c r="E90" s="20">
        <v>700.0</v>
      </c>
      <c r="F90" s="46">
        <f t="shared" si="64"/>
        <v>805</v>
      </c>
      <c r="G90" s="120">
        <f t="shared" si="65"/>
        <v>884.6145</v>
      </c>
      <c r="H90" s="96">
        <f t="shared" si="66"/>
        <v>294.8715</v>
      </c>
      <c r="I90" s="328">
        <f t="shared" si="67"/>
        <v>998.2000002</v>
      </c>
      <c r="J90" s="50">
        <f t="shared" si="68"/>
        <v>166.3666667</v>
      </c>
      <c r="K90" s="330">
        <f t="shared" si="69"/>
        <v>1158.73632</v>
      </c>
      <c r="L90" s="334">
        <f t="shared" si="70"/>
        <v>96.56136</v>
      </c>
      <c r="N90" s="28">
        <v>2.0</v>
      </c>
      <c r="O90" s="29"/>
    </row>
    <row r="91">
      <c r="A91" s="30" t="s">
        <v>452</v>
      </c>
      <c r="B91" s="17" t="s">
        <v>464</v>
      </c>
      <c r="C91" s="93">
        <v>0.0</v>
      </c>
      <c r="D91" s="19">
        <v>0.21</v>
      </c>
      <c r="E91" s="20">
        <v>700.0</v>
      </c>
      <c r="F91" s="46">
        <f t="shared" si="64"/>
        <v>805</v>
      </c>
      <c r="G91" s="120">
        <f t="shared" si="65"/>
        <v>884.6145</v>
      </c>
      <c r="H91" s="96">
        <f t="shared" si="66"/>
        <v>294.8715</v>
      </c>
      <c r="I91" s="328">
        <f t="shared" si="67"/>
        <v>998.2000002</v>
      </c>
      <c r="J91" s="50">
        <f t="shared" si="68"/>
        <v>166.3666667</v>
      </c>
      <c r="K91" s="330">
        <f t="shared" si="69"/>
        <v>1158.73632</v>
      </c>
      <c r="L91" s="334">
        <f t="shared" si="70"/>
        <v>96.56136</v>
      </c>
      <c r="N91" s="28">
        <v>3.0</v>
      </c>
      <c r="O91" s="29"/>
    </row>
    <row r="92">
      <c r="A92" s="30" t="s">
        <v>452</v>
      </c>
      <c r="B92" s="17" t="s">
        <v>465</v>
      </c>
      <c r="C92" s="93">
        <v>0.0</v>
      </c>
      <c r="D92" s="19">
        <v>0.21</v>
      </c>
      <c r="E92" s="20">
        <v>700.0</v>
      </c>
      <c r="F92" s="46">
        <f t="shared" si="64"/>
        <v>805</v>
      </c>
      <c r="G92" s="120">
        <f t="shared" si="65"/>
        <v>884.6145</v>
      </c>
      <c r="H92" s="96">
        <f t="shared" si="66"/>
        <v>294.8715</v>
      </c>
      <c r="I92" s="328">
        <f t="shared" si="67"/>
        <v>998.2000002</v>
      </c>
      <c r="J92" s="50">
        <f t="shared" si="68"/>
        <v>166.3666667</v>
      </c>
      <c r="K92" s="330">
        <f t="shared" si="69"/>
        <v>1158.73632</v>
      </c>
      <c r="L92" s="334">
        <f t="shared" si="70"/>
        <v>96.56136</v>
      </c>
      <c r="N92" s="28">
        <v>1.0</v>
      </c>
      <c r="O92" s="29"/>
    </row>
    <row r="93">
      <c r="A93" s="30" t="s">
        <v>452</v>
      </c>
      <c r="B93" s="17" t="s">
        <v>466</v>
      </c>
      <c r="C93" s="93">
        <v>0.0</v>
      </c>
      <c r="D93" s="19">
        <v>0.21</v>
      </c>
      <c r="E93" s="20">
        <v>700.0</v>
      </c>
      <c r="F93" s="46">
        <f t="shared" si="64"/>
        <v>805</v>
      </c>
      <c r="G93" s="120">
        <f t="shared" si="65"/>
        <v>884.6145</v>
      </c>
      <c r="H93" s="96">
        <f t="shared" si="66"/>
        <v>294.8715</v>
      </c>
      <c r="I93" s="328">
        <f t="shared" si="67"/>
        <v>998.2000002</v>
      </c>
      <c r="J93" s="50">
        <f t="shared" si="68"/>
        <v>166.3666667</v>
      </c>
      <c r="K93" s="330">
        <f t="shared" si="69"/>
        <v>1158.73632</v>
      </c>
      <c r="L93" s="334">
        <f t="shared" si="70"/>
        <v>96.56136</v>
      </c>
      <c r="N93" s="28">
        <v>3.0</v>
      </c>
      <c r="O93" s="29"/>
    </row>
    <row r="94">
      <c r="A94" s="30" t="s">
        <v>452</v>
      </c>
      <c r="B94" s="17" t="s">
        <v>467</v>
      </c>
      <c r="C94" s="93">
        <v>0.0</v>
      </c>
      <c r="D94" s="19">
        <v>0.21</v>
      </c>
      <c r="E94" s="20">
        <v>700.0</v>
      </c>
      <c r="F94" s="46">
        <f t="shared" si="64"/>
        <v>805</v>
      </c>
      <c r="G94" s="120">
        <f t="shared" si="65"/>
        <v>884.6145</v>
      </c>
      <c r="H94" s="96">
        <f t="shared" si="66"/>
        <v>294.8715</v>
      </c>
      <c r="I94" s="328">
        <f t="shared" si="67"/>
        <v>998.2000002</v>
      </c>
      <c r="J94" s="50">
        <f t="shared" si="68"/>
        <v>166.3666667</v>
      </c>
      <c r="K94" s="330">
        <f t="shared" si="69"/>
        <v>1158.73632</v>
      </c>
      <c r="L94" s="334">
        <f t="shared" si="70"/>
        <v>96.56136</v>
      </c>
      <c r="N94" s="28">
        <v>2.0</v>
      </c>
      <c r="O94" s="29"/>
    </row>
    <row r="95">
      <c r="A95" s="30" t="s">
        <v>452</v>
      </c>
      <c r="B95" s="17" t="s">
        <v>468</v>
      </c>
      <c r="C95" s="93">
        <v>0.0</v>
      </c>
      <c r="D95" s="19">
        <v>0.21</v>
      </c>
      <c r="E95" s="20">
        <v>700.0</v>
      </c>
      <c r="F95" s="46">
        <f t="shared" si="64"/>
        <v>805</v>
      </c>
      <c r="G95" s="120">
        <f t="shared" si="65"/>
        <v>884.6145</v>
      </c>
      <c r="H95" s="96">
        <f t="shared" si="66"/>
        <v>294.8715</v>
      </c>
      <c r="I95" s="328">
        <f t="shared" si="67"/>
        <v>998.2000002</v>
      </c>
      <c r="J95" s="50">
        <f t="shared" si="68"/>
        <v>166.3666667</v>
      </c>
      <c r="K95" s="330">
        <f t="shared" si="69"/>
        <v>1158.73632</v>
      </c>
      <c r="L95" s="334">
        <f t="shared" si="70"/>
        <v>96.56136</v>
      </c>
      <c r="N95" s="28">
        <v>9.0</v>
      </c>
      <c r="O95" s="29"/>
    </row>
    <row r="96">
      <c r="A96" s="30" t="s">
        <v>452</v>
      </c>
      <c r="B96" s="17" t="s">
        <v>469</v>
      </c>
      <c r="C96" s="93">
        <v>0.0</v>
      </c>
      <c r="D96" s="19">
        <v>0.21</v>
      </c>
      <c r="E96" s="20">
        <v>700.0</v>
      </c>
      <c r="F96" s="46">
        <f t="shared" si="64"/>
        <v>805</v>
      </c>
      <c r="G96" s="120">
        <f t="shared" si="65"/>
        <v>884.6145</v>
      </c>
      <c r="H96" s="96">
        <f t="shared" si="66"/>
        <v>294.8715</v>
      </c>
      <c r="I96" s="328">
        <f t="shared" si="67"/>
        <v>998.2000002</v>
      </c>
      <c r="J96" s="50">
        <f t="shared" si="68"/>
        <v>166.3666667</v>
      </c>
      <c r="K96" s="330">
        <f t="shared" si="69"/>
        <v>1158.73632</v>
      </c>
      <c r="L96" s="334">
        <f t="shared" si="70"/>
        <v>96.56136</v>
      </c>
      <c r="N96" s="28">
        <v>1.0</v>
      </c>
      <c r="O96" s="29"/>
    </row>
    <row r="97">
      <c r="A97" s="30" t="s">
        <v>452</v>
      </c>
      <c r="B97" s="17" t="s">
        <v>470</v>
      </c>
      <c r="C97" s="93">
        <v>0.0</v>
      </c>
      <c r="D97" s="19">
        <v>0.21</v>
      </c>
      <c r="E97" s="20">
        <v>700.0</v>
      </c>
      <c r="F97" s="46">
        <f t="shared" si="64"/>
        <v>805</v>
      </c>
      <c r="G97" s="120">
        <f t="shared" si="65"/>
        <v>884.6145</v>
      </c>
      <c r="H97" s="96">
        <f t="shared" si="66"/>
        <v>294.8715</v>
      </c>
      <c r="I97" s="328">
        <f t="shared" si="67"/>
        <v>998.2000002</v>
      </c>
      <c r="J97" s="50">
        <f t="shared" si="68"/>
        <v>166.3666667</v>
      </c>
      <c r="K97" s="330">
        <f t="shared" si="69"/>
        <v>1158.73632</v>
      </c>
      <c r="L97" s="334">
        <f t="shared" si="70"/>
        <v>96.56136</v>
      </c>
      <c r="N97" s="28">
        <v>1.0</v>
      </c>
      <c r="O97" s="29"/>
    </row>
    <row r="98">
      <c r="A98" s="30" t="s">
        <v>452</v>
      </c>
      <c r="B98" s="17" t="s">
        <v>471</v>
      </c>
      <c r="C98" s="93">
        <v>0.0</v>
      </c>
      <c r="D98" s="19">
        <v>0.21</v>
      </c>
      <c r="E98" s="20">
        <v>700.0</v>
      </c>
      <c r="F98" s="46">
        <f t="shared" si="64"/>
        <v>805</v>
      </c>
      <c r="G98" s="120">
        <f t="shared" si="65"/>
        <v>884.6145</v>
      </c>
      <c r="H98" s="96">
        <f t="shared" si="66"/>
        <v>294.8715</v>
      </c>
      <c r="I98" s="328">
        <f t="shared" si="67"/>
        <v>998.2000002</v>
      </c>
      <c r="J98" s="50">
        <f t="shared" si="68"/>
        <v>166.3666667</v>
      </c>
      <c r="K98" s="330">
        <f t="shared" si="69"/>
        <v>1158.73632</v>
      </c>
      <c r="L98" s="334">
        <f t="shared" si="70"/>
        <v>96.56136</v>
      </c>
      <c r="N98" s="28">
        <v>2.0</v>
      </c>
      <c r="O98" s="29"/>
    </row>
    <row r="99">
      <c r="A99" s="30" t="s">
        <v>452</v>
      </c>
      <c r="B99" s="17" t="s">
        <v>472</v>
      </c>
      <c r="C99" s="93">
        <v>0.0</v>
      </c>
      <c r="D99" s="19">
        <v>0.21</v>
      </c>
      <c r="E99" s="20">
        <v>700.0</v>
      </c>
      <c r="F99" s="46">
        <f t="shared" si="64"/>
        <v>805</v>
      </c>
      <c r="G99" s="120">
        <f t="shared" si="65"/>
        <v>884.6145</v>
      </c>
      <c r="H99" s="96">
        <f t="shared" si="66"/>
        <v>294.8715</v>
      </c>
      <c r="I99" s="328">
        <f t="shared" si="67"/>
        <v>998.2000002</v>
      </c>
      <c r="J99" s="50">
        <f t="shared" si="68"/>
        <v>166.3666667</v>
      </c>
      <c r="K99" s="330">
        <f t="shared" si="69"/>
        <v>1158.73632</v>
      </c>
      <c r="L99" s="334">
        <f t="shared" si="70"/>
        <v>96.56136</v>
      </c>
      <c r="N99" s="28">
        <v>1.0</v>
      </c>
      <c r="O99" s="29"/>
    </row>
    <row r="100">
      <c r="A100" s="30" t="s">
        <v>452</v>
      </c>
      <c r="B100" s="17" t="s">
        <v>473</v>
      </c>
      <c r="C100" s="93">
        <v>0.0</v>
      </c>
      <c r="D100" s="19">
        <v>0.21</v>
      </c>
      <c r="E100" s="20">
        <v>700.0</v>
      </c>
      <c r="F100" s="46">
        <f t="shared" si="64"/>
        <v>805</v>
      </c>
      <c r="G100" s="120">
        <f t="shared" si="65"/>
        <v>884.6145</v>
      </c>
      <c r="H100" s="96">
        <f t="shared" si="66"/>
        <v>294.8715</v>
      </c>
      <c r="I100" s="328">
        <f t="shared" si="67"/>
        <v>998.2000002</v>
      </c>
      <c r="J100" s="50">
        <f t="shared" si="68"/>
        <v>166.3666667</v>
      </c>
      <c r="K100" s="330">
        <f t="shared" si="69"/>
        <v>1158.73632</v>
      </c>
      <c r="L100" s="334">
        <f t="shared" si="70"/>
        <v>96.56136</v>
      </c>
      <c r="N100" s="28"/>
      <c r="O100" s="29">
        <v>1.0</v>
      </c>
    </row>
    <row r="101">
      <c r="A101" s="30" t="s">
        <v>452</v>
      </c>
      <c r="B101" s="17" t="s">
        <v>474</v>
      </c>
      <c r="C101" s="93">
        <v>0.0</v>
      </c>
      <c r="D101" s="19">
        <v>0.21</v>
      </c>
      <c r="E101" s="20">
        <v>700.0</v>
      </c>
      <c r="F101" s="46">
        <f t="shared" si="64"/>
        <v>805</v>
      </c>
      <c r="G101" s="120">
        <f t="shared" si="65"/>
        <v>884.6145</v>
      </c>
      <c r="H101" s="96">
        <f t="shared" si="66"/>
        <v>294.8715</v>
      </c>
      <c r="I101" s="328">
        <f t="shared" si="67"/>
        <v>998.2000002</v>
      </c>
      <c r="J101" s="50">
        <f t="shared" si="68"/>
        <v>166.3666667</v>
      </c>
      <c r="K101" s="330">
        <f t="shared" si="69"/>
        <v>1158.73632</v>
      </c>
      <c r="L101" s="334">
        <f t="shared" si="70"/>
        <v>96.56136</v>
      </c>
      <c r="N101" s="28">
        <v>1.0</v>
      </c>
      <c r="O101" s="29"/>
    </row>
    <row r="102">
      <c r="A102" s="30" t="s">
        <v>452</v>
      </c>
      <c r="B102" s="17" t="s">
        <v>475</v>
      </c>
      <c r="C102" s="93">
        <v>0.0</v>
      </c>
      <c r="D102" s="19">
        <v>0.21</v>
      </c>
      <c r="E102" s="20">
        <v>700.0</v>
      </c>
      <c r="F102" s="46">
        <f t="shared" si="64"/>
        <v>805</v>
      </c>
      <c r="G102" s="120">
        <f t="shared" si="65"/>
        <v>884.6145</v>
      </c>
      <c r="H102" s="96">
        <f t="shared" si="66"/>
        <v>294.8715</v>
      </c>
      <c r="I102" s="328">
        <f t="shared" si="67"/>
        <v>998.2000002</v>
      </c>
      <c r="J102" s="50">
        <f t="shared" si="68"/>
        <v>166.3666667</v>
      </c>
      <c r="K102" s="330">
        <f t="shared" si="69"/>
        <v>1158.73632</v>
      </c>
      <c r="L102" s="334">
        <f t="shared" si="70"/>
        <v>96.56136</v>
      </c>
      <c r="N102" s="28">
        <v>2.0</v>
      </c>
      <c r="O102" s="29"/>
    </row>
    <row r="103">
      <c r="A103" s="30" t="s">
        <v>476</v>
      </c>
      <c r="B103" s="17" t="s">
        <v>477</v>
      </c>
      <c r="C103" s="93">
        <v>0.0</v>
      </c>
      <c r="D103" s="19">
        <v>0.21</v>
      </c>
      <c r="E103" s="20">
        <v>700.0</v>
      </c>
      <c r="F103" s="46">
        <f t="shared" si="64"/>
        <v>805</v>
      </c>
      <c r="G103" s="120">
        <f t="shared" si="65"/>
        <v>884.6145</v>
      </c>
      <c r="H103" s="96">
        <f t="shared" si="66"/>
        <v>294.8715</v>
      </c>
      <c r="I103" s="328">
        <f t="shared" si="67"/>
        <v>998.2000002</v>
      </c>
      <c r="J103" s="50">
        <f t="shared" si="68"/>
        <v>166.3666667</v>
      </c>
      <c r="K103" s="330">
        <f t="shared" si="69"/>
        <v>1158.73632</v>
      </c>
      <c r="L103" s="334">
        <f t="shared" si="70"/>
        <v>96.56136</v>
      </c>
      <c r="N103" s="28">
        <v>3.0</v>
      </c>
      <c r="O103" s="29"/>
    </row>
    <row r="104">
      <c r="A104" s="30" t="s">
        <v>476</v>
      </c>
      <c r="B104" s="17" t="s">
        <v>478</v>
      </c>
      <c r="C104" s="93">
        <v>0.0</v>
      </c>
      <c r="D104" s="19">
        <v>0.21</v>
      </c>
      <c r="E104" s="20">
        <v>700.0</v>
      </c>
      <c r="F104" s="46">
        <f t="shared" si="64"/>
        <v>805</v>
      </c>
      <c r="G104" s="120">
        <f t="shared" si="65"/>
        <v>884.6145</v>
      </c>
      <c r="H104" s="96">
        <f t="shared" si="66"/>
        <v>294.8715</v>
      </c>
      <c r="I104" s="328">
        <f t="shared" si="67"/>
        <v>998.2000002</v>
      </c>
      <c r="J104" s="50">
        <f t="shared" si="68"/>
        <v>166.3666667</v>
      </c>
      <c r="K104" s="330">
        <f t="shared" si="69"/>
        <v>1158.73632</v>
      </c>
      <c r="L104" s="334">
        <f t="shared" si="70"/>
        <v>96.56136</v>
      </c>
      <c r="N104" s="28">
        <v>4.0</v>
      </c>
      <c r="O104" s="29"/>
    </row>
    <row r="105">
      <c r="A105" s="30" t="s">
        <v>476</v>
      </c>
      <c r="B105" s="17" t="s">
        <v>479</v>
      </c>
      <c r="C105" s="93">
        <v>0.0</v>
      </c>
      <c r="D105" s="19">
        <v>0.21</v>
      </c>
      <c r="E105" s="20">
        <v>700.0</v>
      </c>
      <c r="F105" s="46">
        <f t="shared" si="64"/>
        <v>805</v>
      </c>
      <c r="G105" s="120">
        <f t="shared" si="65"/>
        <v>884.6145</v>
      </c>
      <c r="H105" s="96">
        <f t="shared" si="66"/>
        <v>294.8715</v>
      </c>
      <c r="I105" s="328">
        <f t="shared" si="67"/>
        <v>998.2000002</v>
      </c>
      <c r="J105" s="50">
        <f t="shared" si="68"/>
        <v>166.3666667</v>
      </c>
      <c r="K105" s="330">
        <f t="shared" si="69"/>
        <v>1158.73632</v>
      </c>
      <c r="L105" s="334">
        <f t="shared" si="70"/>
        <v>96.56136</v>
      </c>
      <c r="N105" s="28">
        <v>9.0</v>
      </c>
      <c r="O105" s="29"/>
    </row>
    <row r="106">
      <c r="A106" s="30" t="s">
        <v>476</v>
      </c>
      <c r="B106" s="17" t="s">
        <v>480</v>
      </c>
      <c r="C106" s="93">
        <v>0.0</v>
      </c>
      <c r="D106" s="19">
        <v>0.21</v>
      </c>
      <c r="E106" s="20">
        <v>700.0</v>
      </c>
      <c r="F106" s="46">
        <f t="shared" si="64"/>
        <v>805</v>
      </c>
      <c r="G106" s="120">
        <f t="shared" si="65"/>
        <v>884.6145</v>
      </c>
      <c r="H106" s="96">
        <f t="shared" si="66"/>
        <v>294.8715</v>
      </c>
      <c r="I106" s="328">
        <f t="shared" si="67"/>
        <v>998.2000002</v>
      </c>
      <c r="J106" s="50">
        <f t="shared" si="68"/>
        <v>166.3666667</v>
      </c>
      <c r="K106" s="330">
        <f t="shared" si="69"/>
        <v>1158.73632</v>
      </c>
      <c r="L106" s="334">
        <f t="shared" si="70"/>
        <v>96.56136</v>
      </c>
      <c r="N106" s="28">
        <v>6.0</v>
      </c>
      <c r="O106" s="29"/>
    </row>
    <row r="107">
      <c r="A107" s="30" t="s">
        <v>476</v>
      </c>
      <c r="B107" s="17" t="s">
        <v>481</v>
      </c>
      <c r="C107" s="93">
        <v>0.0</v>
      </c>
      <c r="D107" s="19">
        <v>0.21</v>
      </c>
      <c r="E107" s="20">
        <v>700.0</v>
      </c>
      <c r="F107" s="46">
        <f t="shared" si="64"/>
        <v>805</v>
      </c>
      <c r="G107" s="120">
        <f t="shared" si="65"/>
        <v>884.6145</v>
      </c>
      <c r="H107" s="96">
        <f t="shared" si="66"/>
        <v>294.8715</v>
      </c>
      <c r="I107" s="328">
        <f t="shared" si="67"/>
        <v>998.2000002</v>
      </c>
      <c r="J107" s="50">
        <f t="shared" si="68"/>
        <v>166.3666667</v>
      </c>
      <c r="K107" s="330">
        <f t="shared" si="69"/>
        <v>1158.73632</v>
      </c>
      <c r="L107" s="334">
        <f t="shared" si="70"/>
        <v>96.56136</v>
      </c>
      <c r="N107" s="28">
        <v>4.0</v>
      </c>
      <c r="O107" s="29"/>
    </row>
    <row r="108">
      <c r="A108" s="30" t="s">
        <v>476</v>
      </c>
      <c r="B108" s="17" t="s">
        <v>482</v>
      </c>
      <c r="C108" s="93">
        <v>0.0</v>
      </c>
      <c r="D108" s="19">
        <v>0.21</v>
      </c>
      <c r="E108" s="20">
        <v>700.0</v>
      </c>
      <c r="F108" s="46">
        <f t="shared" si="64"/>
        <v>805</v>
      </c>
      <c r="G108" s="120">
        <f t="shared" si="65"/>
        <v>884.6145</v>
      </c>
      <c r="H108" s="96">
        <f t="shared" si="66"/>
        <v>294.8715</v>
      </c>
      <c r="I108" s="328">
        <f t="shared" si="67"/>
        <v>998.2000002</v>
      </c>
      <c r="J108" s="50">
        <f t="shared" si="68"/>
        <v>166.3666667</v>
      </c>
      <c r="K108" s="330">
        <f t="shared" si="69"/>
        <v>1158.73632</v>
      </c>
      <c r="L108" s="334">
        <f t="shared" si="70"/>
        <v>96.56136</v>
      </c>
      <c r="N108" s="28">
        <v>3.0</v>
      </c>
      <c r="O108" s="29"/>
    </row>
    <row r="109">
      <c r="A109" s="30" t="s">
        <v>476</v>
      </c>
      <c r="B109" s="17" t="s">
        <v>483</v>
      </c>
      <c r="C109" s="93">
        <v>0.0</v>
      </c>
      <c r="D109" s="19">
        <v>0.21</v>
      </c>
      <c r="E109" s="20">
        <v>700.0</v>
      </c>
      <c r="F109" s="46">
        <f t="shared" si="64"/>
        <v>805</v>
      </c>
      <c r="G109" s="120">
        <f t="shared" si="65"/>
        <v>884.6145</v>
      </c>
      <c r="H109" s="96">
        <f t="shared" si="66"/>
        <v>294.8715</v>
      </c>
      <c r="I109" s="328">
        <f t="shared" si="67"/>
        <v>998.2000002</v>
      </c>
      <c r="J109" s="50">
        <f t="shared" si="68"/>
        <v>166.3666667</v>
      </c>
      <c r="K109" s="330">
        <f t="shared" si="69"/>
        <v>1158.73632</v>
      </c>
      <c r="L109" s="334">
        <f t="shared" si="70"/>
        <v>96.56136</v>
      </c>
      <c r="N109" s="28">
        <v>1.0</v>
      </c>
      <c r="O109" s="29"/>
    </row>
    <row r="110">
      <c r="A110" s="30" t="s">
        <v>476</v>
      </c>
      <c r="B110" s="17" t="s">
        <v>484</v>
      </c>
      <c r="C110" s="93">
        <v>0.0</v>
      </c>
      <c r="D110" s="19">
        <v>0.21</v>
      </c>
      <c r="E110" s="20">
        <v>700.0</v>
      </c>
      <c r="F110" s="46">
        <f t="shared" si="64"/>
        <v>805</v>
      </c>
      <c r="G110" s="120">
        <f t="shared" si="65"/>
        <v>884.6145</v>
      </c>
      <c r="H110" s="96">
        <f t="shared" si="66"/>
        <v>294.8715</v>
      </c>
      <c r="I110" s="328">
        <f t="shared" si="67"/>
        <v>998.2000002</v>
      </c>
      <c r="J110" s="50">
        <f t="shared" si="68"/>
        <v>166.3666667</v>
      </c>
      <c r="K110" s="330">
        <f t="shared" si="69"/>
        <v>1158.73632</v>
      </c>
      <c r="L110" s="334">
        <f t="shared" si="70"/>
        <v>96.56136</v>
      </c>
      <c r="N110" s="28">
        <v>2.0</v>
      </c>
      <c r="O110" s="29">
        <v>1.0</v>
      </c>
    </row>
    <row r="111">
      <c r="A111" s="30" t="s">
        <v>476</v>
      </c>
      <c r="B111" s="17" t="s">
        <v>485</v>
      </c>
      <c r="C111" s="93">
        <v>0.0</v>
      </c>
      <c r="D111" s="19">
        <v>0.21</v>
      </c>
      <c r="E111" s="20">
        <v>700.0</v>
      </c>
      <c r="F111" s="46">
        <f t="shared" si="64"/>
        <v>805</v>
      </c>
      <c r="G111" s="120">
        <f t="shared" si="65"/>
        <v>884.6145</v>
      </c>
      <c r="H111" s="96">
        <f t="shared" si="66"/>
        <v>294.8715</v>
      </c>
      <c r="I111" s="328">
        <f t="shared" si="67"/>
        <v>998.2000002</v>
      </c>
      <c r="J111" s="50">
        <f t="shared" si="68"/>
        <v>166.3666667</v>
      </c>
      <c r="K111" s="330">
        <f t="shared" si="69"/>
        <v>1158.73632</v>
      </c>
      <c r="L111" s="334">
        <f t="shared" si="70"/>
        <v>96.56136</v>
      </c>
      <c r="N111" s="28">
        <v>2.0</v>
      </c>
      <c r="O111" s="29"/>
    </row>
    <row r="112">
      <c r="A112" s="30" t="s">
        <v>476</v>
      </c>
      <c r="B112" s="17" t="s">
        <v>486</v>
      </c>
      <c r="C112" s="93">
        <v>0.0</v>
      </c>
      <c r="D112" s="19">
        <v>0.21</v>
      </c>
      <c r="E112" s="20">
        <v>700.0</v>
      </c>
      <c r="F112" s="46">
        <f t="shared" si="64"/>
        <v>805</v>
      </c>
      <c r="G112" s="120">
        <f t="shared" si="65"/>
        <v>884.6145</v>
      </c>
      <c r="H112" s="96">
        <f t="shared" si="66"/>
        <v>294.8715</v>
      </c>
      <c r="I112" s="328">
        <f t="shared" si="67"/>
        <v>998.2000002</v>
      </c>
      <c r="J112" s="50">
        <f t="shared" si="68"/>
        <v>166.3666667</v>
      </c>
      <c r="K112" s="330">
        <f t="shared" si="69"/>
        <v>1158.73632</v>
      </c>
      <c r="L112" s="334">
        <f t="shared" si="70"/>
        <v>96.56136</v>
      </c>
      <c r="N112" s="28">
        <v>4.0</v>
      </c>
      <c r="O112" s="29"/>
    </row>
    <row r="113">
      <c r="A113" s="30" t="s">
        <v>476</v>
      </c>
      <c r="B113" s="17" t="s">
        <v>487</v>
      </c>
      <c r="C113" s="93">
        <v>0.0</v>
      </c>
      <c r="D113" s="19">
        <v>0.21</v>
      </c>
      <c r="E113" s="20">
        <v>700.0</v>
      </c>
      <c r="F113" s="46">
        <f t="shared" si="64"/>
        <v>805</v>
      </c>
      <c r="G113" s="120">
        <f t="shared" si="65"/>
        <v>884.6145</v>
      </c>
      <c r="H113" s="96">
        <f t="shared" si="66"/>
        <v>294.8715</v>
      </c>
      <c r="I113" s="328">
        <f t="shared" si="67"/>
        <v>998.2000002</v>
      </c>
      <c r="J113" s="50">
        <f t="shared" si="68"/>
        <v>166.3666667</v>
      </c>
      <c r="K113" s="330">
        <f t="shared" si="69"/>
        <v>1158.73632</v>
      </c>
      <c r="L113" s="334">
        <f t="shared" si="70"/>
        <v>96.56136</v>
      </c>
      <c r="N113" s="28">
        <v>1.0</v>
      </c>
      <c r="O113" s="29"/>
    </row>
    <row r="114">
      <c r="A114" s="30" t="s">
        <v>476</v>
      </c>
      <c r="B114" s="17" t="s">
        <v>488</v>
      </c>
      <c r="C114" s="93">
        <v>0.0</v>
      </c>
      <c r="D114" s="19">
        <v>0.21</v>
      </c>
      <c r="E114" s="20">
        <v>700.0</v>
      </c>
      <c r="F114" s="46">
        <f t="shared" si="64"/>
        <v>805</v>
      </c>
      <c r="G114" s="120">
        <f t="shared" si="65"/>
        <v>884.6145</v>
      </c>
      <c r="H114" s="96">
        <f t="shared" si="66"/>
        <v>294.8715</v>
      </c>
      <c r="I114" s="328">
        <f t="shared" si="67"/>
        <v>998.2000002</v>
      </c>
      <c r="J114" s="50">
        <f t="shared" si="68"/>
        <v>166.3666667</v>
      </c>
      <c r="K114" s="330">
        <f t="shared" si="69"/>
        <v>1158.73632</v>
      </c>
      <c r="L114" s="334">
        <f t="shared" si="70"/>
        <v>96.56136</v>
      </c>
      <c r="N114" s="28">
        <v>2.0</v>
      </c>
      <c r="O114" s="29"/>
    </row>
    <row r="115">
      <c r="A115" s="30" t="s">
        <v>476</v>
      </c>
      <c r="B115" s="17" t="s">
        <v>489</v>
      </c>
      <c r="C115" s="93">
        <v>0.0</v>
      </c>
      <c r="D115" s="19">
        <v>0.21</v>
      </c>
      <c r="E115" s="20">
        <v>700.0</v>
      </c>
      <c r="F115" s="46">
        <f t="shared" si="64"/>
        <v>805</v>
      </c>
      <c r="G115" s="120">
        <f t="shared" si="65"/>
        <v>884.6145</v>
      </c>
      <c r="H115" s="96">
        <f t="shared" si="66"/>
        <v>294.8715</v>
      </c>
      <c r="I115" s="328">
        <f t="shared" si="67"/>
        <v>998.2000002</v>
      </c>
      <c r="J115" s="50">
        <f t="shared" si="68"/>
        <v>166.3666667</v>
      </c>
      <c r="K115" s="330">
        <f t="shared" si="69"/>
        <v>1158.73632</v>
      </c>
      <c r="L115" s="334">
        <f t="shared" si="70"/>
        <v>96.56136</v>
      </c>
      <c r="N115" s="28">
        <v>2.0</v>
      </c>
      <c r="O115" s="29"/>
    </row>
    <row r="116">
      <c r="A116" s="30" t="s">
        <v>476</v>
      </c>
      <c r="B116" s="17" t="s">
        <v>490</v>
      </c>
      <c r="C116" s="93">
        <v>0.0</v>
      </c>
      <c r="D116" s="19">
        <v>0.21</v>
      </c>
      <c r="E116" s="20">
        <v>700.0</v>
      </c>
      <c r="F116" s="46">
        <f t="shared" si="64"/>
        <v>805</v>
      </c>
      <c r="G116" s="120">
        <f t="shared" si="65"/>
        <v>884.6145</v>
      </c>
      <c r="H116" s="96">
        <f t="shared" si="66"/>
        <v>294.8715</v>
      </c>
      <c r="I116" s="328">
        <f t="shared" si="67"/>
        <v>998.2000002</v>
      </c>
      <c r="J116" s="50">
        <f t="shared" si="68"/>
        <v>166.3666667</v>
      </c>
      <c r="K116" s="330">
        <f t="shared" si="69"/>
        <v>1158.73632</v>
      </c>
      <c r="L116" s="334">
        <f t="shared" si="70"/>
        <v>96.56136</v>
      </c>
      <c r="N116" s="28">
        <v>1.0</v>
      </c>
      <c r="O116" s="29"/>
    </row>
    <row r="117">
      <c r="A117" s="30" t="s">
        <v>476</v>
      </c>
      <c r="B117" s="17" t="s">
        <v>491</v>
      </c>
      <c r="C117" s="93">
        <v>0.0</v>
      </c>
      <c r="D117" s="19">
        <v>0.21</v>
      </c>
      <c r="E117" s="20">
        <v>700.0</v>
      </c>
      <c r="F117" s="46">
        <f t="shared" si="64"/>
        <v>805</v>
      </c>
      <c r="G117" s="120">
        <f t="shared" si="65"/>
        <v>884.6145</v>
      </c>
      <c r="H117" s="96">
        <f t="shared" si="66"/>
        <v>294.8715</v>
      </c>
      <c r="I117" s="328">
        <f t="shared" si="67"/>
        <v>998.2000002</v>
      </c>
      <c r="J117" s="50">
        <f t="shared" si="68"/>
        <v>166.3666667</v>
      </c>
      <c r="K117" s="330">
        <f t="shared" si="69"/>
        <v>1158.73632</v>
      </c>
      <c r="L117" s="334">
        <f t="shared" si="70"/>
        <v>96.56136</v>
      </c>
      <c r="N117" s="28">
        <v>2.0</v>
      </c>
      <c r="O117" s="29"/>
    </row>
    <row r="118">
      <c r="A118" s="30" t="s">
        <v>476</v>
      </c>
      <c r="B118" s="17" t="s">
        <v>492</v>
      </c>
      <c r="C118" s="93">
        <v>0.0</v>
      </c>
      <c r="D118" s="19">
        <v>0.21</v>
      </c>
      <c r="E118" s="20">
        <v>700.0</v>
      </c>
      <c r="F118" s="46">
        <f t="shared" si="64"/>
        <v>805</v>
      </c>
      <c r="G118" s="120">
        <f t="shared" si="65"/>
        <v>884.6145</v>
      </c>
      <c r="H118" s="96">
        <f t="shared" si="66"/>
        <v>294.8715</v>
      </c>
      <c r="I118" s="328">
        <f t="shared" si="67"/>
        <v>998.2000002</v>
      </c>
      <c r="J118" s="50">
        <f t="shared" si="68"/>
        <v>166.3666667</v>
      </c>
      <c r="K118" s="330">
        <f t="shared" si="69"/>
        <v>1158.73632</v>
      </c>
      <c r="L118" s="334">
        <f t="shared" si="70"/>
        <v>96.56136</v>
      </c>
      <c r="N118" s="28">
        <v>2.0</v>
      </c>
      <c r="O118" s="29"/>
    </row>
    <row r="119">
      <c r="A119" s="30" t="s">
        <v>350</v>
      </c>
      <c r="B119" s="17" t="s">
        <v>493</v>
      </c>
      <c r="C119" s="93">
        <v>0.0</v>
      </c>
      <c r="D119" s="19">
        <v>0.21</v>
      </c>
      <c r="E119" s="20">
        <v>700.0</v>
      </c>
      <c r="F119" s="46">
        <f t="shared" si="64"/>
        <v>805</v>
      </c>
      <c r="G119" s="120">
        <f t="shared" si="65"/>
        <v>884.6145</v>
      </c>
      <c r="H119" s="96">
        <f t="shared" si="66"/>
        <v>294.8715</v>
      </c>
      <c r="I119" s="328">
        <f t="shared" si="67"/>
        <v>998.2000002</v>
      </c>
      <c r="J119" s="50">
        <f t="shared" si="68"/>
        <v>166.3666667</v>
      </c>
      <c r="K119" s="330">
        <f t="shared" si="69"/>
        <v>1158.73632</v>
      </c>
      <c r="L119" s="334">
        <f t="shared" si="70"/>
        <v>96.56136</v>
      </c>
      <c r="N119" s="28">
        <v>1.0</v>
      </c>
      <c r="O119" s="29"/>
    </row>
    <row r="120">
      <c r="A120" s="30" t="s">
        <v>350</v>
      </c>
      <c r="B120" s="17" t="s">
        <v>494</v>
      </c>
      <c r="C120" s="93">
        <v>0.0</v>
      </c>
      <c r="D120" s="19">
        <v>0.21</v>
      </c>
      <c r="E120" s="20">
        <v>700.0</v>
      </c>
      <c r="F120" s="46">
        <f t="shared" si="64"/>
        <v>805</v>
      </c>
      <c r="G120" s="120">
        <f t="shared" si="65"/>
        <v>884.6145</v>
      </c>
      <c r="H120" s="96">
        <f t="shared" si="66"/>
        <v>294.8715</v>
      </c>
      <c r="I120" s="328">
        <f t="shared" si="67"/>
        <v>998.2000002</v>
      </c>
      <c r="J120" s="50">
        <f t="shared" si="68"/>
        <v>166.3666667</v>
      </c>
      <c r="K120" s="330">
        <f t="shared" si="69"/>
        <v>1158.73632</v>
      </c>
      <c r="L120" s="334">
        <f t="shared" si="70"/>
        <v>96.56136</v>
      </c>
      <c r="N120" s="28">
        <v>2.0</v>
      </c>
      <c r="O120" s="29"/>
    </row>
    <row r="121">
      <c r="A121" s="30" t="s">
        <v>350</v>
      </c>
      <c r="B121" s="17" t="s">
        <v>495</v>
      </c>
      <c r="C121" s="93">
        <v>0.0</v>
      </c>
      <c r="D121" s="19">
        <v>0.21</v>
      </c>
      <c r="E121" s="20">
        <v>700.0</v>
      </c>
      <c r="F121" s="46">
        <f t="shared" si="64"/>
        <v>805</v>
      </c>
      <c r="G121" s="120">
        <f t="shared" si="65"/>
        <v>884.6145</v>
      </c>
      <c r="H121" s="96">
        <f t="shared" si="66"/>
        <v>294.8715</v>
      </c>
      <c r="I121" s="328">
        <f t="shared" si="67"/>
        <v>998.2000002</v>
      </c>
      <c r="J121" s="50">
        <f t="shared" si="68"/>
        <v>166.3666667</v>
      </c>
      <c r="K121" s="330">
        <f t="shared" si="69"/>
        <v>1158.73632</v>
      </c>
      <c r="L121" s="334">
        <f t="shared" si="70"/>
        <v>96.56136</v>
      </c>
      <c r="N121" s="28">
        <v>2.0</v>
      </c>
      <c r="O121" s="29"/>
    </row>
    <row r="122">
      <c r="A122" s="30" t="s">
        <v>350</v>
      </c>
      <c r="B122" s="17" t="s">
        <v>496</v>
      </c>
      <c r="C122" s="93">
        <v>0.0</v>
      </c>
      <c r="D122" s="19">
        <v>0.21</v>
      </c>
      <c r="E122" s="20">
        <v>700.0</v>
      </c>
      <c r="F122" s="46">
        <f t="shared" si="64"/>
        <v>805</v>
      </c>
      <c r="G122" s="120">
        <f t="shared" si="65"/>
        <v>884.6145</v>
      </c>
      <c r="H122" s="96">
        <f t="shared" si="66"/>
        <v>294.8715</v>
      </c>
      <c r="I122" s="328">
        <f t="shared" si="67"/>
        <v>998.2000002</v>
      </c>
      <c r="J122" s="50">
        <f t="shared" si="68"/>
        <v>166.3666667</v>
      </c>
      <c r="K122" s="330">
        <f t="shared" si="69"/>
        <v>1158.73632</v>
      </c>
      <c r="L122" s="334">
        <f t="shared" si="70"/>
        <v>96.56136</v>
      </c>
      <c r="N122" s="28">
        <v>2.0</v>
      </c>
      <c r="O122" s="29"/>
    </row>
    <row r="123">
      <c r="A123" s="30" t="s">
        <v>497</v>
      </c>
      <c r="B123" s="17" t="s">
        <v>498</v>
      </c>
      <c r="C123" s="93">
        <v>0.0</v>
      </c>
      <c r="D123" s="19">
        <v>0.21</v>
      </c>
      <c r="E123" s="20">
        <v>700.0</v>
      </c>
      <c r="F123" s="46">
        <f t="shared" si="64"/>
        <v>805</v>
      </c>
      <c r="G123" s="120">
        <f t="shared" si="65"/>
        <v>884.6145</v>
      </c>
      <c r="H123" s="96">
        <f t="shared" si="66"/>
        <v>294.8715</v>
      </c>
      <c r="I123" s="328">
        <f t="shared" si="67"/>
        <v>998.2000002</v>
      </c>
      <c r="J123" s="50">
        <f t="shared" si="68"/>
        <v>166.3666667</v>
      </c>
      <c r="K123" s="330">
        <f t="shared" si="69"/>
        <v>1158.73632</v>
      </c>
      <c r="L123" s="334">
        <f t="shared" si="70"/>
        <v>96.56136</v>
      </c>
      <c r="N123" s="28">
        <v>2.0</v>
      </c>
      <c r="O123" s="29"/>
    </row>
    <row r="124">
      <c r="A124" s="30" t="s">
        <v>497</v>
      </c>
      <c r="B124" s="17" t="s">
        <v>499</v>
      </c>
      <c r="C124" s="93">
        <v>0.0</v>
      </c>
      <c r="D124" s="19">
        <v>0.21</v>
      </c>
      <c r="E124" s="20">
        <v>700.0</v>
      </c>
      <c r="F124" s="46">
        <f t="shared" si="64"/>
        <v>805</v>
      </c>
      <c r="G124" s="120">
        <f t="shared" si="65"/>
        <v>884.6145</v>
      </c>
      <c r="H124" s="96">
        <f t="shared" si="66"/>
        <v>294.8715</v>
      </c>
      <c r="I124" s="328">
        <f t="shared" si="67"/>
        <v>998.2000002</v>
      </c>
      <c r="J124" s="50">
        <f t="shared" si="68"/>
        <v>166.3666667</v>
      </c>
      <c r="K124" s="330">
        <f t="shared" si="69"/>
        <v>1158.73632</v>
      </c>
      <c r="L124" s="334">
        <f t="shared" si="70"/>
        <v>96.56136</v>
      </c>
      <c r="N124" s="28">
        <v>1.0</v>
      </c>
      <c r="O124" s="29"/>
    </row>
    <row r="125">
      <c r="A125" s="30" t="s">
        <v>497</v>
      </c>
      <c r="B125" s="17" t="s">
        <v>500</v>
      </c>
      <c r="C125" s="93">
        <v>0.0</v>
      </c>
      <c r="D125" s="19">
        <v>0.21</v>
      </c>
      <c r="E125" s="20">
        <v>700.0</v>
      </c>
      <c r="F125" s="46">
        <f t="shared" si="64"/>
        <v>805</v>
      </c>
      <c r="G125" s="120">
        <f t="shared" si="65"/>
        <v>884.6145</v>
      </c>
      <c r="H125" s="96">
        <f t="shared" si="66"/>
        <v>294.8715</v>
      </c>
      <c r="I125" s="328">
        <f t="shared" si="67"/>
        <v>998.2000002</v>
      </c>
      <c r="J125" s="50">
        <f t="shared" si="68"/>
        <v>166.3666667</v>
      </c>
      <c r="K125" s="330">
        <f t="shared" si="69"/>
        <v>1158.73632</v>
      </c>
      <c r="L125" s="334">
        <f t="shared" si="70"/>
        <v>96.56136</v>
      </c>
      <c r="N125" s="28">
        <v>1.0</v>
      </c>
      <c r="O125" s="29"/>
    </row>
    <row r="126">
      <c r="A126" s="30" t="s">
        <v>497</v>
      </c>
      <c r="B126" s="17" t="s">
        <v>501</v>
      </c>
      <c r="C126" s="93">
        <v>0.0</v>
      </c>
      <c r="D126" s="19">
        <v>0.21</v>
      </c>
      <c r="E126" s="20">
        <v>700.0</v>
      </c>
      <c r="F126" s="46">
        <f t="shared" si="64"/>
        <v>805</v>
      </c>
      <c r="G126" s="120">
        <f t="shared" si="65"/>
        <v>884.6145</v>
      </c>
      <c r="H126" s="96">
        <f t="shared" si="66"/>
        <v>294.8715</v>
      </c>
      <c r="I126" s="328">
        <f t="shared" si="67"/>
        <v>998.2000002</v>
      </c>
      <c r="J126" s="50">
        <f t="shared" si="68"/>
        <v>166.3666667</v>
      </c>
      <c r="K126" s="330">
        <f t="shared" si="69"/>
        <v>1158.73632</v>
      </c>
      <c r="L126" s="334">
        <f t="shared" si="70"/>
        <v>96.56136</v>
      </c>
      <c r="N126" s="28">
        <v>1.0</v>
      </c>
      <c r="O126" s="29"/>
    </row>
    <row r="127">
      <c r="A127" s="30" t="s">
        <v>497</v>
      </c>
      <c r="B127" s="17" t="s">
        <v>502</v>
      </c>
      <c r="C127" s="93">
        <v>0.0</v>
      </c>
      <c r="D127" s="19">
        <v>0.21</v>
      </c>
      <c r="E127" s="20">
        <v>700.0</v>
      </c>
      <c r="F127" s="46">
        <f t="shared" si="64"/>
        <v>805</v>
      </c>
      <c r="G127" s="120">
        <f t="shared" si="65"/>
        <v>884.6145</v>
      </c>
      <c r="H127" s="96">
        <f t="shared" si="66"/>
        <v>294.8715</v>
      </c>
      <c r="I127" s="328">
        <f t="shared" si="67"/>
        <v>998.2000002</v>
      </c>
      <c r="J127" s="50">
        <f t="shared" si="68"/>
        <v>166.3666667</v>
      </c>
      <c r="K127" s="330">
        <f t="shared" si="69"/>
        <v>1158.73632</v>
      </c>
      <c r="L127" s="334">
        <f t="shared" si="70"/>
        <v>96.56136</v>
      </c>
      <c r="N127" s="28">
        <v>1.0</v>
      </c>
      <c r="O127" s="29"/>
    </row>
    <row r="128">
      <c r="A128" s="30" t="s">
        <v>503</v>
      </c>
      <c r="B128" s="17" t="s">
        <v>504</v>
      </c>
      <c r="C128" s="93">
        <v>0.0</v>
      </c>
      <c r="D128" s="19">
        <v>0.21</v>
      </c>
      <c r="E128" s="20">
        <v>700.0</v>
      </c>
      <c r="F128" s="46">
        <f t="shared" si="64"/>
        <v>805</v>
      </c>
      <c r="G128" s="120">
        <f t="shared" si="65"/>
        <v>884.6145</v>
      </c>
      <c r="H128" s="96">
        <f t="shared" si="66"/>
        <v>294.8715</v>
      </c>
      <c r="I128" s="328">
        <f t="shared" si="67"/>
        <v>998.2000002</v>
      </c>
      <c r="J128" s="50">
        <f t="shared" si="68"/>
        <v>166.3666667</v>
      </c>
      <c r="K128" s="330">
        <f t="shared" si="69"/>
        <v>1158.73632</v>
      </c>
      <c r="L128" s="334">
        <f t="shared" si="70"/>
        <v>96.56136</v>
      </c>
      <c r="N128" s="28">
        <v>3.0</v>
      </c>
      <c r="O128" s="29"/>
    </row>
    <row r="129">
      <c r="A129" s="30" t="s">
        <v>503</v>
      </c>
      <c r="B129" s="17" t="s">
        <v>505</v>
      </c>
      <c r="C129" s="93">
        <v>0.0</v>
      </c>
      <c r="D129" s="19">
        <v>0.21</v>
      </c>
      <c r="E129" s="20">
        <v>700.0</v>
      </c>
      <c r="F129" s="46">
        <f t="shared" si="64"/>
        <v>805</v>
      </c>
      <c r="G129" s="120">
        <f t="shared" si="65"/>
        <v>884.6145</v>
      </c>
      <c r="H129" s="96">
        <f t="shared" si="66"/>
        <v>294.8715</v>
      </c>
      <c r="I129" s="328">
        <f t="shared" si="67"/>
        <v>998.2000002</v>
      </c>
      <c r="J129" s="50">
        <f t="shared" si="68"/>
        <v>166.3666667</v>
      </c>
      <c r="K129" s="330">
        <f t="shared" si="69"/>
        <v>1158.73632</v>
      </c>
      <c r="L129" s="334">
        <f t="shared" si="70"/>
        <v>96.56136</v>
      </c>
      <c r="N129" s="28">
        <v>4.0</v>
      </c>
      <c r="O129" s="29"/>
    </row>
    <row r="130">
      <c r="A130" s="30" t="s">
        <v>503</v>
      </c>
      <c r="B130" s="17" t="s">
        <v>506</v>
      </c>
      <c r="C130" s="93">
        <v>0.0</v>
      </c>
      <c r="D130" s="19">
        <v>0.21</v>
      </c>
      <c r="E130" s="20">
        <v>700.0</v>
      </c>
      <c r="F130" s="46">
        <f t="shared" si="64"/>
        <v>805</v>
      </c>
      <c r="G130" s="120">
        <f t="shared" si="65"/>
        <v>884.6145</v>
      </c>
      <c r="H130" s="96">
        <f t="shared" si="66"/>
        <v>294.8715</v>
      </c>
      <c r="I130" s="328">
        <f t="shared" si="67"/>
        <v>998.2000002</v>
      </c>
      <c r="J130" s="50">
        <f t="shared" si="68"/>
        <v>166.3666667</v>
      </c>
      <c r="K130" s="330">
        <f t="shared" si="69"/>
        <v>1158.73632</v>
      </c>
      <c r="L130" s="334">
        <f t="shared" si="70"/>
        <v>96.56136</v>
      </c>
      <c r="N130" s="28">
        <v>1.0</v>
      </c>
      <c r="O130" s="29"/>
    </row>
    <row r="131">
      <c r="A131" s="30" t="s">
        <v>503</v>
      </c>
      <c r="B131" s="17" t="s">
        <v>507</v>
      </c>
      <c r="C131" s="93">
        <v>0.0</v>
      </c>
      <c r="D131" s="19">
        <v>0.21</v>
      </c>
      <c r="E131" s="20">
        <v>700.0</v>
      </c>
      <c r="F131" s="46">
        <f t="shared" si="64"/>
        <v>805</v>
      </c>
      <c r="G131" s="120">
        <f t="shared" si="65"/>
        <v>884.6145</v>
      </c>
      <c r="H131" s="96">
        <f t="shared" si="66"/>
        <v>294.8715</v>
      </c>
      <c r="I131" s="328">
        <f t="shared" si="67"/>
        <v>998.2000002</v>
      </c>
      <c r="J131" s="50">
        <f t="shared" si="68"/>
        <v>166.3666667</v>
      </c>
      <c r="K131" s="330">
        <f t="shared" si="69"/>
        <v>1158.73632</v>
      </c>
      <c r="L131" s="334">
        <f t="shared" si="70"/>
        <v>96.56136</v>
      </c>
      <c r="N131" s="28">
        <v>1.0</v>
      </c>
      <c r="O131" s="29"/>
    </row>
    <row r="132">
      <c r="A132" s="30" t="s">
        <v>503</v>
      </c>
      <c r="B132" s="17" t="s">
        <v>508</v>
      </c>
      <c r="C132" s="93">
        <v>0.0</v>
      </c>
      <c r="D132" s="19">
        <v>0.21</v>
      </c>
      <c r="E132" s="20">
        <v>700.0</v>
      </c>
      <c r="F132" s="46">
        <f t="shared" si="64"/>
        <v>805</v>
      </c>
      <c r="G132" s="120">
        <f t="shared" si="65"/>
        <v>884.6145</v>
      </c>
      <c r="H132" s="96">
        <f t="shared" si="66"/>
        <v>294.8715</v>
      </c>
      <c r="I132" s="328">
        <f t="shared" si="67"/>
        <v>998.2000002</v>
      </c>
      <c r="J132" s="50">
        <f t="shared" si="68"/>
        <v>166.3666667</v>
      </c>
      <c r="K132" s="330">
        <f t="shared" si="69"/>
        <v>1158.73632</v>
      </c>
      <c r="L132" s="334">
        <f t="shared" si="70"/>
        <v>96.56136</v>
      </c>
      <c r="N132" s="28">
        <v>1.0</v>
      </c>
      <c r="O132" s="29"/>
    </row>
    <row r="133">
      <c r="A133" s="30" t="s">
        <v>503</v>
      </c>
      <c r="B133" s="17" t="s">
        <v>509</v>
      </c>
      <c r="C133" s="93">
        <v>0.0</v>
      </c>
      <c r="D133" s="19">
        <v>0.21</v>
      </c>
      <c r="E133" s="20">
        <v>700.0</v>
      </c>
      <c r="F133" s="46">
        <f t="shared" si="64"/>
        <v>805</v>
      </c>
      <c r="G133" s="120">
        <f t="shared" si="65"/>
        <v>884.6145</v>
      </c>
      <c r="H133" s="96">
        <f t="shared" si="66"/>
        <v>294.8715</v>
      </c>
      <c r="I133" s="328">
        <f t="shared" si="67"/>
        <v>998.2000002</v>
      </c>
      <c r="J133" s="50">
        <f t="shared" si="68"/>
        <v>166.3666667</v>
      </c>
      <c r="K133" s="330">
        <f t="shared" si="69"/>
        <v>1158.73632</v>
      </c>
      <c r="L133" s="334">
        <f t="shared" si="70"/>
        <v>96.56136</v>
      </c>
      <c r="N133" s="28">
        <v>1.0</v>
      </c>
      <c r="O133" s="29"/>
    </row>
    <row r="134">
      <c r="A134" s="30" t="s">
        <v>503</v>
      </c>
      <c r="B134" s="17" t="s">
        <v>510</v>
      </c>
      <c r="C134" s="93">
        <v>0.0</v>
      </c>
      <c r="D134" s="19">
        <v>0.21</v>
      </c>
      <c r="E134" s="20">
        <v>700.0</v>
      </c>
      <c r="F134" s="46">
        <f t="shared" si="64"/>
        <v>805</v>
      </c>
      <c r="G134" s="120">
        <f t="shared" si="65"/>
        <v>884.6145</v>
      </c>
      <c r="H134" s="96">
        <f t="shared" si="66"/>
        <v>294.8715</v>
      </c>
      <c r="I134" s="328">
        <f t="shared" si="67"/>
        <v>998.2000002</v>
      </c>
      <c r="J134" s="50">
        <f t="shared" si="68"/>
        <v>166.3666667</v>
      </c>
      <c r="K134" s="330">
        <f t="shared" si="69"/>
        <v>1158.73632</v>
      </c>
      <c r="L134" s="334">
        <f t="shared" si="70"/>
        <v>96.56136</v>
      </c>
      <c r="N134" s="28">
        <v>1.0</v>
      </c>
      <c r="O134" s="29"/>
    </row>
    <row r="135">
      <c r="A135" s="30" t="s">
        <v>503</v>
      </c>
      <c r="B135" s="17" t="s">
        <v>511</v>
      </c>
      <c r="C135" s="93">
        <v>0.0</v>
      </c>
      <c r="D135" s="19">
        <v>0.21</v>
      </c>
      <c r="E135" s="20">
        <v>700.0</v>
      </c>
      <c r="F135" s="46">
        <f t="shared" si="64"/>
        <v>805</v>
      </c>
      <c r="G135" s="120">
        <f t="shared" si="65"/>
        <v>884.6145</v>
      </c>
      <c r="H135" s="96">
        <f t="shared" si="66"/>
        <v>294.8715</v>
      </c>
      <c r="I135" s="328">
        <f t="shared" si="67"/>
        <v>998.2000002</v>
      </c>
      <c r="J135" s="50">
        <f t="shared" si="68"/>
        <v>166.3666667</v>
      </c>
      <c r="K135" s="330">
        <f t="shared" si="69"/>
        <v>1158.73632</v>
      </c>
      <c r="L135" s="334">
        <f t="shared" si="70"/>
        <v>96.56136</v>
      </c>
      <c r="N135" s="28">
        <v>7.0</v>
      </c>
      <c r="O135" s="29"/>
    </row>
    <row r="136">
      <c r="A136" s="30" t="s">
        <v>503</v>
      </c>
      <c r="B136" s="17" t="s">
        <v>512</v>
      </c>
      <c r="C136" s="93">
        <v>0.0</v>
      </c>
      <c r="D136" s="19">
        <v>0.21</v>
      </c>
      <c r="E136" s="20">
        <v>700.0</v>
      </c>
      <c r="F136" s="46">
        <f t="shared" si="64"/>
        <v>805</v>
      </c>
      <c r="G136" s="120">
        <f t="shared" si="65"/>
        <v>884.6145</v>
      </c>
      <c r="H136" s="96">
        <f t="shared" si="66"/>
        <v>294.8715</v>
      </c>
      <c r="I136" s="328">
        <f t="shared" si="67"/>
        <v>998.2000002</v>
      </c>
      <c r="J136" s="50">
        <f t="shared" si="68"/>
        <v>166.3666667</v>
      </c>
      <c r="K136" s="330">
        <f t="shared" si="69"/>
        <v>1158.73632</v>
      </c>
      <c r="L136" s="334">
        <f t="shared" si="70"/>
        <v>96.56136</v>
      </c>
      <c r="N136" s="28">
        <v>2.0</v>
      </c>
      <c r="O136" s="29"/>
    </row>
    <row r="137">
      <c r="A137" s="30" t="s">
        <v>503</v>
      </c>
      <c r="B137" s="17" t="s">
        <v>513</v>
      </c>
      <c r="C137" s="93">
        <v>0.0</v>
      </c>
      <c r="D137" s="19">
        <v>0.21</v>
      </c>
      <c r="E137" s="20">
        <v>700.0</v>
      </c>
      <c r="F137" s="46">
        <f t="shared" si="64"/>
        <v>805</v>
      </c>
      <c r="G137" s="120">
        <f t="shared" si="65"/>
        <v>884.6145</v>
      </c>
      <c r="H137" s="96">
        <f t="shared" si="66"/>
        <v>294.8715</v>
      </c>
      <c r="I137" s="328">
        <f t="shared" si="67"/>
        <v>998.2000002</v>
      </c>
      <c r="J137" s="50">
        <f t="shared" si="68"/>
        <v>166.3666667</v>
      </c>
      <c r="K137" s="330">
        <f t="shared" si="69"/>
        <v>1158.73632</v>
      </c>
      <c r="L137" s="334">
        <f t="shared" si="70"/>
        <v>96.56136</v>
      </c>
      <c r="N137" s="28">
        <v>2.0</v>
      </c>
      <c r="O137" s="29"/>
    </row>
    <row r="138">
      <c r="A138" s="30" t="s">
        <v>503</v>
      </c>
      <c r="B138" s="17" t="s">
        <v>514</v>
      </c>
      <c r="C138" s="93">
        <v>0.0</v>
      </c>
      <c r="D138" s="19">
        <v>0.21</v>
      </c>
      <c r="E138" s="20">
        <v>700.0</v>
      </c>
      <c r="F138" s="46">
        <f t="shared" si="64"/>
        <v>805</v>
      </c>
      <c r="G138" s="120">
        <f t="shared" si="65"/>
        <v>884.6145</v>
      </c>
      <c r="H138" s="96">
        <f t="shared" si="66"/>
        <v>294.8715</v>
      </c>
      <c r="I138" s="328">
        <f t="shared" si="67"/>
        <v>998.2000002</v>
      </c>
      <c r="J138" s="50">
        <f t="shared" si="68"/>
        <v>166.3666667</v>
      </c>
      <c r="K138" s="330">
        <f t="shared" si="69"/>
        <v>1158.73632</v>
      </c>
      <c r="L138" s="334">
        <f t="shared" si="70"/>
        <v>96.56136</v>
      </c>
      <c r="N138" s="28">
        <v>1.0</v>
      </c>
      <c r="O138" s="29"/>
    </row>
    <row r="139">
      <c r="A139" s="30"/>
      <c r="B139" s="17" t="s">
        <v>515</v>
      </c>
      <c r="C139" s="93">
        <v>0.0</v>
      </c>
      <c r="D139" s="19">
        <v>0.21</v>
      </c>
      <c r="E139" s="20">
        <v>700.0</v>
      </c>
      <c r="F139" s="46">
        <f t="shared" si="64"/>
        <v>805</v>
      </c>
      <c r="G139" s="120">
        <f t="shared" si="65"/>
        <v>884.6145</v>
      </c>
      <c r="H139" s="96">
        <f t="shared" si="66"/>
        <v>294.8715</v>
      </c>
      <c r="I139" s="328">
        <f t="shared" si="67"/>
        <v>998.2000002</v>
      </c>
      <c r="J139" s="50">
        <f t="shared" si="68"/>
        <v>166.3666667</v>
      </c>
      <c r="K139" s="330">
        <f t="shared" si="69"/>
        <v>1158.73632</v>
      </c>
      <c r="L139" s="334">
        <f t="shared" si="70"/>
        <v>96.56136</v>
      </c>
      <c r="N139" s="28">
        <v>1.0</v>
      </c>
      <c r="O139" s="29"/>
    </row>
    <row r="140">
      <c r="A140" s="30"/>
      <c r="B140" s="17"/>
      <c r="C140" s="93"/>
      <c r="D140" s="19"/>
      <c r="E140" s="20"/>
      <c r="F140" s="46"/>
      <c r="G140" s="120"/>
      <c r="H140" s="96"/>
      <c r="I140" s="372"/>
      <c r="J140" s="373"/>
      <c r="K140" s="330"/>
      <c r="L140" s="334"/>
      <c r="N140" s="28"/>
      <c r="O140" s="29"/>
    </row>
  </sheetData>
  <mergeCells count="5">
    <mergeCell ref="A1:W3"/>
    <mergeCell ref="X1:AB3"/>
    <mergeCell ref="G5:L5"/>
    <mergeCell ref="R6:S6"/>
    <mergeCell ref="T6:U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27.0"/>
    <col customWidth="1" min="3" max="3" width="13.63"/>
    <col customWidth="1" min="4" max="4" width="11.38"/>
    <col customWidth="1" min="5" max="5" width="19.38"/>
    <col customWidth="1" min="6" max="6" width="16.75"/>
    <col customWidth="1" min="7" max="8" width="15.63"/>
    <col customWidth="1" min="9" max="10" width="16.63"/>
    <col customWidth="1" min="11" max="12" width="17.5"/>
  </cols>
  <sheetData>
    <row r="1">
      <c r="A1" s="1"/>
    </row>
    <row r="4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N4" s="4"/>
    </row>
    <row r="5">
      <c r="A5" s="3"/>
      <c r="B5" s="4"/>
      <c r="C5" s="4"/>
      <c r="D5" s="4"/>
      <c r="E5" s="4"/>
      <c r="F5" s="4"/>
      <c r="G5" s="376" t="s">
        <v>1</v>
      </c>
      <c r="H5" s="6"/>
      <c r="I5" s="6"/>
      <c r="J5" s="6"/>
      <c r="K5" s="6"/>
      <c r="L5" s="7"/>
      <c r="N5" s="4"/>
    </row>
    <row r="6">
      <c r="A6" s="3"/>
      <c r="B6" s="4"/>
      <c r="C6" s="4"/>
      <c r="D6" s="8"/>
      <c r="E6" s="9" t="s">
        <v>2</v>
      </c>
      <c r="F6" s="4"/>
      <c r="G6" s="11"/>
      <c r="H6" s="11">
        <v>1.11</v>
      </c>
      <c r="I6" s="11"/>
      <c r="J6" s="11">
        <v>1.24</v>
      </c>
      <c r="K6" s="11"/>
      <c r="L6" s="11">
        <v>1.44</v>
      </c>
      <c r="N6" s="4"/>
    </row>
    <row r="7">
      <c r="A7" s="14" t="s">
        <v>3</v>
      </c>
      <c r="B7" s="14" t="s">
        <v>4</v>
      </c>
      <c r="C7" s="14" t="s">
        <v>5</v>
      </c>
      <c r="D7" s="14" t="s">
        <v>6</v>
      </c>
      <c r="E7" s="14" t="s">
        <v>7</v>
      </c>
      <c r="F7" s="15" t="s">
        <v>8</v>
      </c>
      <c r="G7" s="14" t="s">
        <v>9</v>
      </c>
      <c r="H7" s="14" t="s">
        <v>10</v>
      </c>
      <c r="I7" s="14" t="s">
        <v>11</v>
      </c>
      <c r="J7" s="14" t="s">
        <v>12</v>
      </c>
      <c r="K7" s="14" t="s">
        <v>13</v>
      </c>
      <c r="L7" s="14" t="s">
        <v>14</v>
      </c>
      <c r="N7" s="14" t="s">
        <v>15</v>
      </c>
      <c r="O7" s="14" t="s">
        <v>16</v>
      </c>
      <c r="P7" s="14" t="s">
        <v>17</v>
      </c>
    </row>
    <row r="8">
      <c r="A8" s="30" t="s">
        <v>18</v>
      </c>
      <c r="B8" s="17" t="s">
        <v>516</v>
      </c>
      <c r="C8" s="93">
        <v>38.1</v>
      </c>
      <c r="D8" s="19">
        <v>0.21</v>
      </c>
      <c r="E8" s="94">
        <v>8500.0</v>
      </c>
      <c r="F8" s="46">
        <f t="shared" ref="F8:F12" si="1">E8*1.15</f>
        <v>9775</v>
      </c>
      <c r="G8" s="120">
        <f t="shared" ref="G8:G12" si="2">H8*3</f>
        <v>10741.7475</v>
      </c>
      <c r="H8" s="121">
        <f t="shared" ref="H8:H12" si="3">(F8*$H$6)*0.33</f>
        <v>3580.5825</v>
      </c>
      <c r="I8" s="328">
        <f t="shared" ref="I8:I12" si="4">J8*6</f>
        <v>12121.00002</v>
      </c>
      <c r="J8" s="329">
        <f t="shared" ref="J8:J12" si="5">(F8*$J$6)*0.166666667</f>
        <v>2020.166671</v>
      </c>
      <c r="K8" s="330">
        <f t="shared" ref="K8:K12" si="6">L8*12</f>
        <v>14070.3696</v>
      </c>
      <c r="L8" s="331">
        <f t="shared" ref="L8:L12" si="7">(F8*$L$6)*0.0833</f>
        <v>1172.5308</v>
      </c>
      <c r="N8" s="377">
        <v>2.0</v>
      </c>
      <c r="O8" s="378">
        <v>3.0</v>
      </c>
    </row>
    <row r="9">
      <c r="A9" s="260"/>
      <c r="B9" s="17" t="s">
        <v>517</v>
      </c>
      <c r="C9" s="93">
        <v>190.0</v>
      </c>
      <c r="D9" s="19">
        <v>0.21</v>
      </c>
      <c r="E9" s="94">
        <f>C9*197</f>
        <v>37430</v>
      </c>
      <c r="F9" s="46">
        <f t="shared" si="1"/>
        <v>43044.5</v>
      </c>
      <c r="G9" s="120">
        <f t="shared" si="2"/>
        <v>47301.60105</v>
      </c>
      <c r="H9" s="96">
        <f t="shared" si="3"/>
        <v>15767.20035</v>
      </c>
      <c r="I9" s="328">
        <f t="shared" si="4"/>
        <v>53375.18011</v>
      </c>
      <c r="J9" s="50">
        <f t="shared" si="5"/>
        <v>8895.863351</v>
      </c>
      <c r="K9" s="330">
        <f t="shared" si="6"/>
        <v>61959.28637</v>
      </c>
      <c r="L9" s="334">
        <f t="shared" si="7"/>
        <v>5163.273864</v>
      </c>
      <c r="N9" s="377">
        <v>0.0</v>
      </c>
      <c r="O9" s="378">
        <v>0.0</v>
      </c>
    </row>
    <row r="10">
      <c r="A10" s="260"/>
      <c r="B10" s="17" t="s">
        <v>364</v>
      </c>
      <c r="C10" s="93">
        <v>220.0</v>
      </c>
      <c r="D10" s="19">
        <v>0.21</v>
      </c>
      <c r="E10" s="94">
        <v>45650.0</v>
      </c>
      <c r="F10" s="46">
        <f t="shared" si="1"/>
        <v>52497.5</v>
      </c>
      <c r="G10" s="120">
        <f t="shared" si="2"/>
        <v>57689.50275</v>
      </c>
      <c r="H10" s="96">
        <f t="shared" si="3"/>
        <v>19229.83425</v>
      </c>
      <c r="I10" s="328">
        <f t="shared" si="4"/>
        <v>65096.90013</v>
      </c>
      <c r="J10" s="50">
        <f t="shared" si="5"/>
        <v>10849.48336</v>
      </c>
      <c r="K10" s="330">
        <f t="shared" si="6"/>
        <v>75566.16144</v>
      </c>
      <c r="L10" s="334">
        <f t="shared" si="7"/>
        <v>6297.18012</v>
      </c>
      <c r="N10" s="377">
        <v>1.0</v>
      </c>
      <c r="O10" s="378">
        <v>2.0</v>
      </c>
      <c r="P10" s="379"/>
      <c r="Q10" s="380"/>
      <c r="R10" s="155"/>
    </row>
    <row r="11">
      <c r="A11" s="260"/>
      <c r="B11" s="17" t="s">
        <v>518</v>
      </c>
      <c r="C11" s="93">
        <v>283.71</v>
      </c>
      <c r="D11" s="19">
        <v>0.21</v>
      </c>
      <c r="E11" s="94">
        <v>36700.0</v>
      </c>
      <c r="F11" s="46">
        <f t="shared" si="1"/>
        <v>42205</v>
      </c>
      <c r="G11" s="120">
        <f t="shared" si="2"/>
        <v>46379.0745</v>
      </c>
      <c r="H11" s="96">
        <f t="shared" si="3"/>
        <v>15459.6915</v>
      </c>
      <c r="I11" s="328">
        <f t="shared" si="4"/>
        <v>52334.2001</v>
      </c>
      <c r="J11" s="50">
        <f t="shared" si="5"/>
        <v>8722.366684</v>
      </c>
      <c r="K11" s="330">
        <f t="shared" si="6"/>
        <v>60750.88992</v>
      </c>
      <c r="L11" s="334">
        <f t="shared" si="7"/>
        <v>5062.57416</v>
      </c>
      <c r="N11" s="377">
        <v>0.0</v>
      </c>
      <c r="O11" s="378">
        <v>1.0</v>
      </c>
      <c r="P11" s="363" t="s">
        <v>17</v>
      </c>
    </row>
    <row r="12">
      <c r="A12" s="260"/>
      <c r="B12" s="17" t="s">
        <v>519</v>
      </c>
      <c r="C12" s="93">
        <v>530.0</v>
      </c>
      <c r="D12" s="19">
        <v>0.21</v>
      </c>
      <c r="E12" s="94">
        <v>86500.0</v>
      </c>
      <c r="F12" s="46">
        <f t="shared" si="1"/>
        <v>99475</v>
      </c>
      <c r="G12" s="120">
        <f t="shared" si="2"/>
        <v>109313.0775</v>
      </c>
      <c r="H12" s="96">
        <f t="shared" si="3"/>
        <v>36437.6925</v>
      </c>
      <c r="I12" s="328">
        <f t="shared" si="4"/>
        <v>123349.0002</v>
      </c>
      <c r="J12" s="50">
        <f t="shared" si="5"/>
        <v>20558.16671</v>
      </c>
      <c r="K12" s="330">
        <f t="shared" si="6"/>
        <v>143186.7024</v>
      </c>
      <c r="L12" s="334">
        <f t="shared" si="7"/>
        <v>11932.2252</v>
      </c>
      <c r="N12" s="377">
        <v>0.0</v>
      </c>
      <c r="O12" s="378">
        <v>0.0</v>
      </c>
    </row>
    <row r="13">
      <c r="A13" s="269"/>
      <c r="B13" s="211"/>
      <c r="C13" s="113"/>
      <c r="D13" s="113"/>
      <c r="E13" s="113"/>
      <c r="F13" s="300"/>
      <c r="G13" s="301"/>
      <c r="H13" s="112"/>
      <c r="I13" s="113"/>
      <c r="J13" s="112"/>
      <c r="K13" s="113"/>
      <c r="L13" s="303"/>
      <c r="N13" s="381"/>
      <c r="O13" s="381"/>
    </row>
    <row r="14">
      <c r="A14" s="30" t="s">
        <v>520</v>
      </c>
      <c r="B14" s="17" t="s">
        <v>521</v>
      </c>
      <c r="C14" s="93">
        <v>15.96</v>
      </c>
      <c r="D14" s="19">
        <v>0.21</v>
      </c>
      <c r="E14" s="94">
        <f t="shared" ref="E14:E15" si="8">C14*197</f>
        <v>3144.12</v>
      </c>
      <c r="F14" s="46">
        <f t="shared" ref="F14:F15" si="9">E14*1.15</f>
        <v>3615.738</v>
      </c>
      <c r="G14" s="120">
        <f t="shared" ref="G14:G15" si="10">H14*3</f>
        <v>3973.334488</v>
      </c>
      <c r="H14" s="96">
        <f t="shared" ref="H14:H15" si="11">(F14*$H$6)*0.33</f>
        <v>1324.444829</v>
      </c>
      <c r="I14" s="328">
        <f t="shared" ref="I14:I15" si="12">J14*6</f>
        <v>4483.515129</v>
      </c>
      <c r="J14" s="50">
        <f t="shared" ref="J14:J15" si="13">(F14*$J$6)*0.166666667</f>
        <v>747.2525215</v>
      </c>
      <c r="K14" s="330">
        <f t="shared" ref="K14:K15" si="14">L14*12</f>
        <v>5204.580055</v>
      </c>
      <c r="L14" s="334">
        <f t="shared" ref="L14:L15" si="15">(F14*$L$6)*0.0833</f>
        <v>433.7150046</v>
      </c>
      <c r="N14" s="377">
        <v>0.0</v>
      </c>
      <c r="O14" s="378">
        <v>0.0</v>
      </c>
    </row>
    <row r="15">
      <c r="A15" s="260"/>
      <c r="B15" s="17" t="s">
        <v>522</v>
      </c>
      <c r="C15" s="382"/>
      <c r="D15" s="19">
        <v>0.21</v>
      </c>
      <c r="E15" s="94">
        <f t="shared" si="8"/>
        <v>0</v>
      </c>
      <c r="F15" s="46">
        <f t="shared" si="9"/>
        <v>0</v>
      </c>
      <c r="G15" s="120">
        <f t="shared" si="10"/>
        <v>0</v>
      </c>
      <c r="H15" s="96">
        <f t="shared" si="11"/>
        <v>0</v>
      </c>
      <c r="I15" s="328">
        <f t="shared" si="12"/>
        <v>0</v>
      </c>
      <c r="J15" s="50">
        <f t="shared" si="13"/>
        <v>0</v>
      </c>
      <c r="K15" s="330">
        <f t="shared" si="14"/>
        <v>0</v>
      </c>
      <c r="L15" s="334">
        <f t="shared" si="15"/>
        <v>0</v>
      </c>
      <c r="N15" s="377">
        <v>0.0</v>
      </c>
      <c r="O15" s="378">
        <v>0.0</v>
      </c>
    </row>
    <row r="16">
      <c r="A16" s="269"/>
      <c r="B16" s="211"/>
      <c r="C16" s="113"/>
      <c r="D16" s="113"/>
      <c r="E16" s="113"/>
      <c r="F16" s="300"/>
      <c r="G16" s="301"/>
      <c r="H16" s="112"/>
      <c r="I16" s="113"/>
      <c r="J16" s="112"/>
      <c r="K16" s="113"/>
      <c r="L16" s="303"/>
      <c r="N16" s="383"/>
      <c r="O16" s="383"/>
    </row>
    <row r="17">
      <c r="A17" s="30" t="s">
        <v>386</v>
      </c>
      <c r="B17" s="17" t="s">
        <v>523</v>
      </c>
      <c r="C17" s="93">
        <v>40.1</v>
      </c>
      <c r="D17" s="19">
        <v>0.21</v>
      </c>
      <c r="E17" s="94">
        <f>C17*197</f>
        <v>7899.7</v>
      </c>
      <c r="F17" s="46">
        <f>E17*1.15</f>
        <v>9084.655</v>
      </c>
      <c r="G17" s="120">
        <f>H17*3</f>
        <v>9983.12738</v>
      </c>
      <c r="H17" s="96">
        <f>(F17*$H$6)*0.33</f>
        <v>3327.709127</v>
      </c>
      <c r="I17" s="328">
        <f>J17*6</f>
        <v>11264.97222</v>
      </c>
      <c r="J17" s="50">
        <f>(F17*$J$6)*0.166666667</f>
        <v>1877.49537</v>
      </c>
      <c r="K17" s="330">
        <f>L17*12</f>
        <v>13076.67044</v>
      </c>
      <c r="L17" s="334">
        <f>(F17*$L$6)*0.0833</f>
        <v>1089.722537</v>
      </c>
      <c r="N17" s="377">
        <v>2.0</v>
      </c>
      <c r="O17" s="378">
        <v>1.0</v>
      </c>
    </row>
    <row r="18">
      <c r="A18" s="269"/>
      <c r="B18" s="340"/>
      <c r="C18" s="113"/>
      <c r="D18" s="113"/>
      <c r="E18" s="113"/>
      <c r="F18" s="300"/>
      <c r="G18" s="384"/>
      <c r="H18" s="112"/>
      <c r="I18" s="112"/>
      <c r="J18" s="112"/>
      <c r="K18" s="112"/>
      <c r="L18" s="303"/>
      <c r="N18" s="381"/>
      <c r="O18" s="381"/>
    </row>
    <row r="19">
      <c r="A19" s="30" t="s">
        <v>55</v>
      </c>
      <c r="B19" s="17" t="s">
        <v>524</v>
      </c>
      <c r="C19" s="93">
        <v>0.0</v>
      </c>
      <c r="D19" s="19">
        <v>0.21</v>
      </c>
      <c r="E19" s="94">
        <v>7800.0</v>
      </c>
      <c r="F19" s="46">
        <f>E19*1.15</f>
        <v>8970</v>
      </c>
      <c r="G19" s="120">
        <f>F19*H6</f>
        <v>9956.7</v>
      </c>
      <c r="H19" s="96">
        <f>(F19*$H$6)*0.33</f>
        <v>3285.711</v>
      </c>
      <c r="I19" s="328">
        <f>F19*J6</f>
        <v>11122.8</v>
      </c>
      <c r="J19" s="50">
        <f>(F19*$J$6)*0.166666667</f>
        <v>1853.800004</v>
      </c>
      <c r="K19" s="330">
        <f>F19*L6</f>
        <v>12916.8</v>
      </c>
      <c r="L19" s="334">
        <f>(F19*$L$6)*0.0833</f>
        <v>1075.96944</v>
      </c>
      <c r="N19" s="377">
        <v>2.0</v>
      </c>
      <c r="O19" s="378">
        <v>2.0</v>
      </c>
    </row>
    <row r="20">
      <c r="A20" s="269"/>
      <c r="B20" s="340"/>
      <c r="C20" s="113"/>
      <c r="D20" s="113"/>
      <c r="E20" s="113"/>
      <c r="F20" s="300"/>
      <c r="G20" s="301"/>
      <c r="H20" s="112"/>
      <c r="I20" s="113"/>
      <c r="J20" s="112"/>
      <c r="K20" s="113"/>
      <c r="L20" s="303"/>
      <c r="N20" s="381"/>
      <c r="O20" s="381"/>
    </row>
    <row r="21">
      <c r="A21" s="30" t="s">
        <v>525</v>
      </c>
      <c r="B21" s="17" t="s">
        <v>526</v>
      </c>
      <c r="C21" s="93">
        <v>4.05</v>
      </c>
      <c r="D21" s="19">
        <v>0.21</v>
      </c>
      <c r="E21" s="94">
        <f>C21*197</f>
        <v>797.85</v>
      </c>
      <c r="F21" s="46">
        <f>E21*1.15</f>
        <v>917.5275</v>
      </c>
      <c r="G21" s="120">
        <f>H21*3</f>
        <v>1008.27097</v>
      </c>
      <c r="H21" s="96">
        <f>(F21*$H$6)*0.33</f>
        <v>336.0903233</v>
      </c>
      <c r="I21" s="328">
        <f>J21*6</f>
        <v>1137.734102</v>
      </c>
      <c r="J21" s="50">
        <f>(F21*$J$6)*0.166666667</f>
        <v>189.6223504</v>
      </c>
      <c r="K21" s="330">
        <f>L21*12</f>
        <v>1320.711104</v>
      </c>
      <c r="L21" s="334">
        <f>(F21*$L$6)*0.0833</f>
        <v>110.0592587</v>
      </c>
      <c r="N21" s="377">
        <v>7.0</v>
      </c>
      <c r="O21" s="378">
        <v>4.0</v>
      </c>
    </row>
    <row r="22">
      <c r="A22" s="269"/>
      <c r="B22" s="340"/>
      <c r="C22" s="113"/>
      <c r="D22" s="113"/>
      <c r="E22" s="113"/>
      <c r="F22" s="300"/>
      <c r="G22" s="301"/>
      <c r="H22" s="112"/>
      <c r="I22" s="113"/>
      <c r="J22" s="112"/>
      <c r="K22" s="113"/>
      <c r="L22" s="303"/>
      <c r="N22" s="381"/>
      <c r="O22" s="381"/>
    </row>
    <row r="23">
      <c r="A23" s="30" t="s">
        <v>527</v>
      </c>
      <c r="B23" s="17" t="s">
        <v>528</v>
      </c>
      <c r="C23" s="93">
        <v>0.0</v>
      </c>
      <c r="D23" s="385" t="s">
        <v>529</v>
      </c>
      <c r="E23" s="94">
        <v>5699.0</v>
      </c>
      <c r="F23" s="46">
        <f t="shared" ref="F23:F30" si="16">E23*1.15</f>
        <v>6553.85</v>
      </c>
      <c r="G23" s="120">
        <f t="shared" ref="G23:G30" si="17">H23*3</f>
        <v>7202.025765</v>
      </c>
      <c r="H23" s="96">
        <f t="shared" ref="H23:H30" si="18">(F23*$H$6)*0.33</f>
        <v>2400.675255</v>
      </c>
      <c r="I23" s="328">
        <f t="shared" ref="I23:I30" si="19">J23*6</f>
        <v>8126.774016</v>
      </c>
      <c r="J23" s="50">
        <f t="shared" ref="J23:J30" si="20">(F23*$J$6)*0.166666667</f>
        <v>1354.462336</v>
      </c>
      <c r="K23" s="330">
        <f t="shared" ref="K23:K30" si="21">L23*12</f>
        <v>9433.768982</v>
      </c>
      <c r="L23" s="334">
        <f t="shared" ref="L23:L30" si="22">(F23*$L$6)*0.0833</f>
        <v>786.1474152</v>
      </c>
      <c r="N23" s="377">
        <v>0.0</v>
      </c>
      <c r="O23" s="378">
        <v>0.0</v>
      </c>
    </row>
    <row r="24">
      <c r="A24" s="260"/>
      <c r="B24" s="17" t="s">
        <v>530</v>
      </c>
      <c r="C24" s="93">
        <v>0.0</v>
      </c>
      <c r="D24" s="385" t="s">
        <v>529</v>
      </c>
      <c r="E24" s="94">
        <v>6500.0</v>
      </c>
      <c r="F24" s="46">
        <f t="shared" si="16"/>
        <v>7475</v>
      </c>
      <c r="G24" s="120">
        <f t="shared" si="17"/>
        <v>8214.2775</v>
      </c>
      <c r="H24" s="96">
        <f t="shared" si="18"/>
        <v>2738.0925</v>
      </c>
      <c r="I24" s="328">
        <f t="shared" si="19"/>
        <v>9269.000019</v>
      </c>
      <c r="J24" s="50">
        <f t="shared" si="20"/>
        <v>1544.833336</v>
      </c>
      <c r="K24" s="330">
        <f t="shared" si="21"/>
        <v>10759.6944</v>
      </c>
      <c r="L24" s="334">
        <f t="shared" si="22"/>
        <v>896.6412</v>
      </c>
      <c r="N24" s="377">
        <v>5.0</v>
      </c>
      <c r="O24" s="378">
        <v>12.0</v>
      </c>
    </row>
    <row r="25">
      <c r="A25" s="260"/>
      <c r="B25" s="17" t="s">
        <v>531</v>
      </c>
      <c r="C25" s="93">
        <v>0.0</v>
      </c>
      <c r="D25" s="385" t="s">
        <v>529</v>
      </c>
      <c r="E25" s="94">
        <v>8300.0</v>
      </c>
      <c r="F25" s="46">
        <f t="shared" si="16"/>
        <v>9545</v>
      </c>
      <c r="G25" s="120">
        <f t="shared" si="17"/>
        <v>10489.0005</v>
      </c>
      <c r="H25" s="96">
        <f t="shared" si="18"/>
        <v>3496.3335</v>
      </c>
      <c r="I25" s="328">
        <f t="shared" si="19"/>
        <v>11835.80002</v>
      </c>
      <c r="J25" s="50">
        <f t="shared" si="20"/>
        <v>1972.633337</v>
      </c>
      <c r="K25" s="330">
        <f t="shared" si="21"/>
        <v>13739.30208</v>
      </c>
      <c r="L25" s="334">
        <f t="shared" si="22"/>
        <v>1144.94184</v>
      </c>
      <c r="N25" s="377">
        <v>0.0</v>
      </c>
      <c r="O25" s="378">
        <v>0.0</v>
      </c>
    </row>
    <row r="26">
      <c r="A26" s="386"/>
      <c r="B26" s="387" t="s">
        <v>532</v>
      </c>
      <c r="C26" s="388">
        <v>0.0</v>
      </c>
      <c r="D26" s="389" t="s">
        <v>529</v>
      </c>
      <c r="E26" s="390">
        <v>8350.0</v>
      </c>
      <c r="F26" s="391">
        <f t="shared" si="16"/>
        <v>9602.5</v>
      </c>
      <c r="G26" s="392">
        <f t="shared" si="17"/>
        <v>10552.18725</v>
      </c>
      <c r="H26" s="393">
        <f t="shared" si="18"/>
        <v>3517.39575</v>
      </c>
      <c r="I26" s="394">
        <f t="shared" si="19"/>
        <v>11907.10002</v>
      </c>
      <c r="J26" s="395">
        <f t="shared" si="20"/>
        <v>1984.516671</v>
      </c>
      <c r="K26" s="396">
        <f t="shared" si="21"/>
        <v>13822.06896</v>
      </c>
      <c r="L26" s="397">
        <f t="shared" si="22"/>
        <v>1151.83908</v>
      </c>
      <c r="M26" s="398"/>
      <c r="N26" s="377">
        <v>5.0</v>
      </c>
      <c r="O26" s="378">
        <v>15.0</v>
      </c>
      <c r="P26" s="67" t="s">
        <v>533</v>
      </c>
    </row>
    <row r="27">
      <c r="A27" s="260"/>
      <c r="B27" s="17" t="s">
        <v>534</v>
      </c>
      <c r="C27" s="93">
        <v>0.0</v>
      </c>
      <c r="D27" s="385" t="s">
        <v>529</v>
      </c>
      <c r="E27" s="94">
        <v>9200.0</v>
      </c>
      <c r="F27" s="46">
        <f t="shared" si="16"/>
        <v>10580</v>
      </c>
      <c r="G27" s="120">
        <f t="shared" si="17"/>
        <v>11626.362</v>
      </c>
      <c r="H27" s="96">
        <f t="shared" si="18"/>
        <v>3875.454</v>
      </c>
      <c r="I27" s="328">
        <f t="shared" si="19"/>
        <v>13119.20003</v>
      </c>
      <c r="J27" s="50">
        <f t="shared" si="20"/>
        <v>2186.533338</v>
      </c>
      <c r="K27" s="330">
        <f t="shared" si="21"/>
        <v>15229.10592</v>
      </c>
      <c r="L27" s="334">
        <f t="shared" si="22"/>
        <v>1269.09216</v>
      </c>
      <c r="N27" s="377">
        <v>2.0</v>
      </c>
      <c r="O27" s="378">
        <v>5.0</v>
      </c>
    </row>
    <row r="28">
      <c r="A28" s="260"/>
      <c r="B28" s="17" t="s">
        <v>535</v>
      </c>
      <c r="C28" s="93">
        <v>0.0</v>
      </c>
      <c r="D28" s="385" t="s">
        <v>529</v>
      </c>
      <c r="E28" s="94">
        <v>4650.0</v>
      </c>
      <c r="F28" s="46">
        <f t="shared" si="16"/>
        <v>5347.5</v>
      </c>
      <c r="G28" s="120">
        <f t="shared" si="17"/>
        <v>5876.36775</v>
      </c>
      <c r="H28" s="96">
        <f t="shared" si="18"/>
        <v>1958.78925</v>
      </c>
      <c r="I28" s="328">
        <f t="shared" si="19"/>
        <v>6630.900013</v>
      </c>
      <c r="J28" s="50">
        <f t="shared" si="20"/>
        <v>1105.150002</v>
      </c>
      <c r="K28" s="330">
        <f t="shared" si="21"/>
        <v>7697.31984</v>
      </c>
      <c r="L28" s="334">
        <f t="shared" si="22"/>
        <v>641.44332</v>
      </c>
      <c r="N28" s="377">
        <v>0.0</v>
      </c>
      <c r="O28" s="378">
        <v>0.0</v>
      </c>
    </row>
    <row r="29">
      <c r="A29" s="260"/>
      <c r="B29" s="17" t="s">
        <v>536</v>
      </c>
      <c r="C29" s="93">
        <v>0.0</v>
      </c>
      <c r="D29" s="385" t="s">
        <v>529</v>
      </c>
      <c r="E29" s="94">
        <v>5300.0</v>
      </c>
      <c r="F29" s="46">
        <f t="shared" si="16"/>
        <v>6095</v>
      </c>
      <c r="G29" s="120">
        <f t="shared" si="17"/>
        <v>6697.7955</v>
      </c>
      <c r="H29" s="96">
        <f t="shared" si="18"/>
        <v>2232.5985</v>
      </c>
      <c r="I29" s="328">
        <f t="shared" si="19"/>
        <v>7557.800015</v>
      </c>
      <c r="J29" s="50">
        <f t="shared" si="20"/>
        <v>1259.633336</v>
      </c>
      <c r="K29" s="330">
        <f t="shared" si="21"/>
        <v>8773.28928</v>
      </c>
      <c r="L29" s="334">
        <f t="shared" si="22"/>
        <v>731.10744</v>
      </c>
      <c r="N29" s="377">
        <v>0.0</v>
      </c>
      <c r="O29" s="378">
        <v>0.0</v>
      </c>
    </row>
    <row r="30">
      <c r="A30" s="260"/>
      <c r="B30" s="17" t="s">
        <v>537</v>
      </c>
      <c r="C30" s="93">
        <v>0.0</v>
      </c>
      <c r="D30" s="385" t="s">
        <v>529</v>
      </c>
      <c r="E30" s="94">
        <v>5950.0</v>
      </c>
      <c r="F30" s="46">
        <f t="shared" si="16"/>
        <v>6842.5</v>
      </c>
      <c r="G30" s="399">
        <f t="shared" si="17"/>
        <v>7519.22325</v>
      </c>
      <c r="H30" s="316">
        <f t="shared" si="18"/>
        <v>2506.40775</v>
      </c>
      <c r="I30" s="400">
        <f t="shared" si="19"/>
        <v>8484.700017</v>
      </c>
      <c r="J30" s="401">
        <f t="shared" si="20"/>
        <v>1414.116669</v>
      </c>
      <c r="K30" s="402">
        <f t="shared" si="21"/>
        <v>9849.25872</v>
      </c>
      <c r="L30" s="403">
        <f t="shared" si="22"/>
        <v>820.77156</v>
      </c>
      <c r="N30" s="377">
        <v>0.0</v>
      </c>
      <c r="O30" s="404">
        <v>0.0</v>
      </c>
    </row>
    <row r="31">
      <c r="O31" s="135"/>
    </row>
    <row r="32">
      <c r="O32" s="135"/>
    </row>
  </sheetData>
  <mergeCells count="2">
    <mergeCell ref="A1:AC3"/>
    <mergeCell ref="G5:L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2.38"/>
    <col customWidth="1" min="4" max="4" width="11.63"/>
    <col customWidth="1" min="5" max="5" width="15.5"/>
    <col customWidth="1" min="6" max="6" width="16.38"/>
    <col customWidth="1" min="7" max="8" width="16.88"/>
    <col customWidth="1" min="9" max="10" width="18.0"/>
    <col customWidth="1" min="11" max="12" width="18.25"/>
    <col customWidth="1" min="16" max="16" width="16.25"/>
  </cols>
  <sheetData>
    <row r="1">
      <c r="A1" s="1"/>
    </row>
    <row r="4">
      <c r="A4" s="321"/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</row>
    <row r="5">
      <c r="A5" s="321"/>
      <c r="B5" s="321"/>
      <c r="C5" s="321"/>
      <c r="D5" s="321"/>
      <c r="E5" s="321"/>
      <c r="F5" s="321"/>
      <c r="G5" s="5" t="s">
        <v>1</v>
      </c>
      <c r="H5" s="6"/>
      <c r="I5" s="6"/>
      <c r="J5" s="6"/>
      <c r="K5" s="6"/>
      <c r="L5" s="7"/>
      <c r="M5" s="321"/>
      <c r="N5" s="321"/>
    </row>
    <row r="6">
      <c r="A6" s="321"/>
      <c r="B6" s="321"/>
      <c r="C6" s="321"/>
      <c r="D6" s="8"/>
      <c r="E6" s="9" t="s">
        <v>2</v>
      </c>
      <c r="F6" s="321"/>
      <c r="G6" s="11"/>
      <c r="H6" s="11">
        <v>1.11</v>
      </c>
      <c r="I6" s="11"/>
      <c r="J6" s="11">
        <v>1.24</v>
      </c>
      <c r="K6" s="11"/>
      <c r="L6" s="11">
        <v>1.44</v>
      </c>
      <c r="M6" s="321"/>
      <c r="N6" s="321"/>
    </row>
    <row r="7">
      <c r="A7" s="14" t="s">
        <v>3</v>
      </c>
      <c r="B7" s="14" t="s">
        <v>4</v>
      </c>
      <c r="C7" s="14" t="s">
        <v>5</v>
      </c>
      <c r="D7" s="14" t="s">
        <v>6</v>
      </c>
      <c r="E7" s="14" t="s">
        <v>7</v>
      </c>
      <c r="F7" s="15" t="s">
        <v>8</v>
      </c>
      <c r="G7" s="14" t="s">
        <v>9</v>
      </c>
      <c r="H7" s="14" t="s">
        <v>10</v>
      </c>
      <c r="I7" s="14" t="s">
        <v>11</v>
      </c>
      <c r="J7" s="14" t="s">
        <v>12</v>
      </c>
      <c r="K7" s="14" t="s">
        <v>13</v>
      </c>
      <c r="L7" s="14" t="s">
        <v>14</v>
      </c>
      <c r="N7" s="14" t="s">
        <v>538</v>
      </c>
      <c r="O7" s="14" t="s">
        <v>16</v>
      </c>
      <c r="P7" s="14" t="s">
        <v>17</v>
      </c>
    </row>
    <row r="8">
      <c r="A8" s="30" t="s">
        <v>83</v>
      </c>
      <c r="B8" s="31" t="s">
        <v>539</v>
      </c>
      <c r="C8" s="405">
        <v>19.1</v>
      </c>
      <c r="D8" s="19">
        <v>0.21</v>
      </c>
      <c r="E8" s="20">
        <f t="shared" ref="E8:E9" si="1">C8*197</f>
        <v>3762.7</v>
      </c>
      <c r="F8" s="46">
        <f t="shared" ref="F8:F9" si="2">E8*1.15</f>
        <v>4327.105</v>
      </c>
      <c r="G8" s="406">
        <f t="shared" ref="G8:G9" si="3">H8*3</f>
        <v>4755.055685</v>
      </c>
      <c r="H8" s="407">
        <f t="shared" ref="H8:H9" si="4">(F8*$H$6)*0.33</f>
        <v>1585.018562</v>
      </c>
      <c r="I8" s="408">
        <f t="shared" ref="I8:I9" si="5">J8*6</f>
        <v>5365.610201</v>
      </c>
      <c r="J8" s="409">
        <f t="shared" ref="J8:J9" si="6">(F8*$J$6)*0.1666666667</f>
        <v>894.2683668</v>
      </c>
      <c r="K8" s="410">
        <f t="shared" ref="K8:K9" si="7">L8*12</f>
        <v>6228.538788</v>
      </c>
      <c r="L8" s="411">
        <f t="shared" ref="L8:L9" si="8">(F8*$L$6)*0.0833</f>
        <v>519.044899</v>
      </c>
      <c r="N8" s="412">
        <v>2.0</v>
      </c>
      <c r="O8" s="29">
        <v>0.0</v>
      </c>
    </row>
    <row r="9">
      <c r="A9" s="30" t="s">
        <v>540</v>
      </c>
      <c r="B9" s="31" t="s">
        <v>541</v>
      </c>
      <c r="C9" s="405">
        <v>20.5</v>
      </c>
      <c r="D9" s="19">
        <v>0.21</v>
      </c>
      <c r="E9" s="20">
        <f t="shared" si="1"/>
        <v>4038.5</v>
      </c>
      <c r="F9" s="46">
        <f t="shared" si="2"/>
        <v>4644.275</v>
      </c>
      <c r="G9" s="406">
        <f t="shared" si="3"/>
        <v>5103.593798</v>
      </c>
      <c r="H9" s="413">
        <f t="shared" si="4"/>
        <v>1701.197933</v>
      </c>
      <c r="I9" s="408">
        <f t="shared" si="5"/>
        <v>5758.901001</v>
      </c>
      <c r="J9" s="414">
        <f t="shared" si="6"/>
        <v>959.8168335</v>
      </c>
      <c r="K9" s="410">
        <f t="shared" si="7"/>
        <v>6685.080898</v>
      </c>
      <c r="L9" s="415">
        <f t="shared" si="8"/>
        <v>557.0900748</v>
      </c>
      <c r="N9" s="412">
        <v>0.0</v>
      </c>
      <c r="O9" s="29">
        <v>1.0</v>
      </c>
    </row>
    <row r="10">
      <c r="A10" s="269"/>
      <c r="B10" s="416"/>
      <c r="C10" s="417"/>
      <c r="D10" s="417"/>
      <c r="E10" s="417"/>
      <c r="F10" s="418"/>
      <c r="G10" s="419"/>
      <c r="H10" s="420"/>
      <c r="I10" s="417"/>
      <c r="J10" s="420"/>
      <c r="K10" s="417"/>
      <c r="L10" s="421"/>
      <c r="N10" s="422"/>
      <c r="O10" s="423"/>
      <c r="P10" s="424"/>
    </row>
    <row r="11">
      <c r="A11" s="30" t="s">
        <v>68</v>
      </c>
      <c r="B11" s="31" t="s">
        <v>542</v>
      </c>
      <c r="C11" s="405">
        <v>0.0</v>
      </c>
      <c r="D11" s="19">
        <v>0.21</v>
      </c>
      <c r="E11" s="20">
        <v>2200.0</v>
      </c>
      <c r="F11" s="46">
        <f t="shared" ref="F11:F18" si="9">E11*1.15</f>
        <v>2530</v>
      </c>
      <c r="G11" s="406">
        <f t="shared" ref="G11:G18" si="10">H11*3</f>
        <v>2780.217</v>
      </c>
      <c r="H11" s="413">
        <f t="shared" ref="H11:H18" si="11">(F11*$H$6)*0.33</f>
        <v>926.739</v>
      </c>
      <c r="I11" s="408">
        <f t="shared" ref="I11:I18" si="12">J11*6</f>
        <v>3137.200001</v>
      </c>
      <c r="J11" s="414">
        <f t="shared" ref="J11:J18" si="13">(F11*$J$6)*0.1666666667</f>
        <v>522.8666668</v>
      </c>
      <c r="K11" s="410">
        <f t="shared" ref="K11:K18" si="14">L11*12</f>
        <v>3641.74272</v>
      </c>
      <c r="L11" s="415">
        <f t="shared" ref="L11:L18" si="15">(F11*$L$6)*0.0833</f>
        <v>303.47856</v>
      </c>
      <c r="N11" s="412">
        <v>0.0</v>
      </c>
      <c r="O11" s="29">
        <v>3.0</v>
      </c>
    </row>
    <row r="12">
      <c r="A12" s="30"/>
      <c r="B12" s="31" t="s">
        <v>543</v>
      </c>
      <c r="C12" s="405">
        <v>0.0</v>
      </c>
      <c r="D12" s="19">
        <v>0.21</v>
      </c>
      <c r="E12" s="20">
        <v>2200.0</v>
      </c>
      <c r="F12" s="46">
        <f t="shared" si="9"/>
        <v>2530</v>
      </c>
      <c r="G12" s="406">
        <f t="shared" si="10"/>
        <v>2780.217</v>
      </c>
      <c r="H12" s="413">
        <f t="shared" si="11"/>
        <v>926.739</v>
      </c>
      <c r="I12" s="408">
        <f t="shared" si="12"/>
        <v>3137.200001</v>
      </c>
      <c r="J12" s="414">
        <f t="shared" si="13"/>
        <v>522.8666668</v>
      </c>
      <c r="K12" s="410">
        <f t="shared" si="14"/>
        <v>3641.74272</v>
      </c>
      <c r="L12" s="415">
        <f t="shared" si="15"/>
        <v>303.47856</v>
      </c>
      <c r="N12" s="412">
        <v>0.0</v>
      </c>
      <c r="O12" s="29">
        <v>3.0</v>
      </c>
    </row>
    <row r="13">
      <c r="A13" s="30"/>
      <c r="B13" s="31" t="s">
        <v>544</v>
      </c>
      <c r="C13" s="405">
        <v>0.0</v>
      </c>
      <c r="D13" s="19">
        <v>0.21</v>
      </c>
      <c r="E13" s="20">
        <v>2750.0</v>
      </c>
      <c r="F13" s="46">
        <f t="shared" si="9"/>
        <v>3162.5</v>
      </c>
      <c r="G13" s="406">
        <f t="shared" si="10"/>
        <v>3475.27125</v>
      </c>
      <c r="H13" s="413">
        <f t="shared" si="11"/>
        <v>1158.42375</v>
      </c>
      <c r="I13" s="408">
        <f t="shared" si="12"/>
        <v>3921.500001</v>
      </c>
      <c r="J13" s="414">
        <f t="shared" si="13"/>
        <v>653.5833335</v>
      </c>
      <c r="K13" s="410">
        <f t="shared" si="14"/>
        <v>4552.1784</v>
      </c>
      <c r="L13" s="415">
        <f t="shared" si="15"/>
        <v>379.3482</v>
      </c>
      <c r="N13" s="412">
        <v>4.0</v>
      </c>
      <c r="O13" s="29">
        <v>14.0</v>
      </c>
    </row>
    <row r="14">
      <c r="A14" s="30"/>
      <c r="B14" s="31" t="s">
        <v>545</v>
      </c>
      <c r="C14" s="405">
        <v>0.0</v>
      </c>
      <c r="D14" s="19">
        <v>0.21</v>
      </c>
      <c r="E14" s="20">
        <v>2750.0</v>
      </c>
      <c r="F14" s="46">
        <f t="shared" si="9"/>
        <v>3162.5</v>
      </c>
      <c r="G14" s="406">
        <f t="shared" si="10"/>
        <v>3475.27125</v>
      </c>
      <c r="H14" s="413">
        <f t="shared" si="11"/>
        <v>1158.42375</v>
      </c>
      <c r="I14" s="408">
        <f t="shared" si="12"/>
        <v>3921.500001</v>
      </c>
      <c r="J14" s="414">
        <f t="shared" si="13"/>
        <v>653.5833335</v>
      </c>
      <c r="K14" s="410">
        <f t="shared" si="14"/>
        <v>4552.1784</v>
      </c>
      <c r="L14" s="415">
        <f t="shared" si="15"/>
        <v>379.3482</v>
      </c>
      <c r="N14" s="412">
        <v>2.0</v>
      </c>
      <c r="O14" s="29">
        <v>19.0</v>
      </c>
    </row>
    <row r="15">
      <c r="A15" s="30"/>
      <c r="B15" s="31" t="s">
        <v>546</v>
      </c>
      <c r="C15" s="405">
        <v>0.0</v>
      </c>
      <c r="D15" s="19">
        <v>0.21</v>
      </c>
      <c r="E15" s="20">
        <v>2450.0</v>
      </c>
      <c r="F15" s="46">
        <f t="shared" si="9"/>
        <v>2817.5</v>
      </c>
      <c r="G15" s="406">
        <f t="shared" si="10"/>
        <v>3096.15075</v>
      </c>
      <c r="H15" s="413">
        <f t="shared" si="11"/>
        <v>1032.05025</v>
      </c>
      <c r="I15" s="408">
        <f t="shared" si="12"/>
        <v>3493.700001</v>
      </c>
      <c r="J15" s="414">
        <f t="shared" si="13"/>
        <v>582.2833334</v>
      </c>
      <c r="K15" s="410">
        <f t="shared" si="14"/>
        <v>4055.57712</v>
      </c>
      <c r="L15" s="415">
        <f t="shared" si="15"/>
        <v>337.96476</v>
      </c>
      <c r="N15" s="412">
        <v>2.0</v>
      </c>
      <c r="O15" s="29">
        <v>5.0</v>
      </c>
    </row>
    <row r="16">
      <c r="A16" s="30"/>
      <c r="B16" s="31" t="s">
        <v>547</v>
      </c>
      <c r="C16" s="405">
        <v>0.0</v>
      </c>
      <c r="D16" s="19">
        <v>0.21</v>
      </c>
      <c r="E16" s="20">
        <v>2450.0</v>
      </c>
      <c r="F16" s="46">
        <f t="shared" si="9"/>
        <v>2817.5</v>
      </c>
      <c r="G16" s="406">
        <f t="shared" si="10"/>
        <v>3096.15075</v>
      </c>
      <c r="H16" s="413">
        <f t="shared" si="11"/>
        <v>1032.05025</v>
      </c>
      <c r="I16" s="408">
        <f t="shared" si="12"/>
        <v>3493.700001</v>
      </c>
      <c r="J16" s="414">
        <f t="shared" si="13"/>
        <v>582.2833334</v>
      </c>
      <c r="K16" s="410">
        <f t="shared" si="14"/>
        <v>4055.57712</v>
      </c>
      <c r="L16" s="415">
        <f t="shared" si="15"/>
        <v>337.96476</v>
      </c>
      <c r="N16" s="412">
        <v>2.0</v>
      </c>
      <c r="O16" s="29">
        <v>6.0</v>
      </c>
    </row>
    <row r="17">
      <c r="A17" s="30"/>
      <c r="B17" s="31" t="s">
        <v>548</v>
      </c>
      <c r="C17" s="405">
        <v>0.0</v>
      </c>
      <c r="D17" s="19">
        <v>0.21</v>
      </c>
      <c r="E17" s="20">
        <v>2300.0</v>
      </c>
      <c r="F17" s="46">
        <f t="shared" si="9"/>
        <v>2645</v>
      </c>
      <c r="G17" s="406">
        <f t="shared" si="10"/>
        <v>2906.5905</v>
      </c>
      <c r="H17" s="413">
        <f t="shared" si="11"/>
        <v>968.8635</v>
      </c>
      <c r="I17" s="408">
        <f t="shared" si="12"/>
        <v>3279.800001</v>
      </c>
      <c r="J17" s="414">
        <f t="shared" si="13"/>
        <v>546.6333334</v>
      </c>
      <c r="K17" s="410">
        <f t="shared" si="14"/>
        <v>3807.27648</v>
      </c>
      <c r="L17" s="415">
        <f t="shared" si="15"/>
        <v>317.27304</v>
      </c>
      <c r="N17" s="412">
        <v>8.0</v>
      </c>
      <c r="O17" s="29">
        <v>15.0</v>
      </c>
    </row>
    <row r="18">
      <c r="A18" s="30"/>
      <c r="B18" s="31" t="s">
        <v>549</v>
      </c>
      <c r="C18" s="405">
        <v>0.0</v>
      </c>
      <c r="D18" s="19">
        <v>0.21</v>
      </c>
      <c r="E18" s="20">
        <v>2300.0</v>
      </c>
      <c r="F18" s="46">
        <f t="shared" si="9"/>
        <v>2645</v>
      </c>
      <c r="G18" s="406">
        <f t="shared" si="10"/>
        <v>2906.5905</v>
      </c>
      <c r="H18" s="413">
        <f t="shared" si="11"/>
        <v>968.8635</v>
      </c>
      <c r="I18" s="408">
        <f t="shared" si="12"/>
        <v>3279.800001</v>
      </c>
      <c r="J18" s="414">
        <f t="shared" si="13"/>
        <v>546.6333334</v>
      </c>
      <c r="K18" s="410">
        <f t="shared" si="14"/>
        <v>3807.27648</v>
      </c>
      <c r="L18" s="415">
        <f t="shared" si="15"/>
        <v>317.27304</v>
      </c>
      <c r="N18" s="412">
        <v>5.0</v>
      </c>
      <c r="O18" s="29">
        <v>15.0</v>
      </c>
    </row>
    <row r="19">
      <c r="A19" s="321"/>
      <c r="B19" s="4"/>
      <c r="C19" s="4"/>
      <c r="D19" s="4"/>
      <c r="E19" s="4"/>
      <c r="F19" s="4"/>
      <c r="G19" s="425"/>
      <c r="H19" s="426"/>
      <c r="I19" s="4"/>
      <c r="J19" s="426"/>
      <c r="K19" s="4"/>
      <c r="L19" s="427"/>
      <c r="M19" s="4"/>
      <c r="N19" s="428"/>
      <c r="O19" s="4"/>
      <c r="P19" s="276"/>
    </row>
    <row r="20">
      <c r="A20" s="429"/>
      <c r="B20" s="88"/>
      <c r="C20" s="88"/>
      <c r="D20" s="88"/>
      <c r="E20" s="88"/>
      <c r="F20" s="88"/>
      <c r="G20" s="430"/>
      <c r="H20" s="431"/>
      <c r="I20" s="88"/>
      <c r="J20" s="431"/>
      <c r="K20" s="88"/>
      <c r="L20" s="432"/>
      <c r="M20" s="4"/>
      <c r="N20" s="433"/>
      <c r="O20" s="88"/>
      <c r="P20" s="424"/>
    </row>
    <row r="21">
      <c r="A21" s="114" t="s">
        <v>68</v>
      </c>
      <c r="B21" s="434" t="s">
        <v>550</v>
      </c>
      <c r="C21" s="435">
        <v>47.0</v>
      </c>
      <c r="D21" s="117">
        <v>0.21</v>
      </c>
      <c r="E21" s="436">
        <v>1900.0</v>
      </c>
      <c r="F21" s="119">
        <f>E21*1.15</f>
        <v>2185</v>
      </c>
      <c r="G21" s="406">
        <f>H21*3</f>
        <v>2401.0965</v>
      </c>
      <c r="H21" s="407">
        <f>(F21*$H$6)*0.33</f>
        <v>800.3655</v>
      </c>
      <c r="I21" s="408">
        <f>J21*6</f>
        <v>2709.400001</v>
      </c>
      <c r="J21" s="409">
        <f>(F21*$J$6)*0.1666666667</f>
        <v>451.5666668</v>
      </c>
      <c r="K21" s="410">
        <f>L21*12</f>
        <v>3145.14144</v>
      </c>
      <c r="L21" s="411">
        <f>(F21*$L$6)*0.0833</f>
        <v>262.09512</v>
      </c>
      <c r="N21" s="437">
        <v>0.0</v>
      </c>
      <c r="O21" s="29">
        <v>2.0</v>
      </c>
      <c r="P21" s="33" t="s">
        <v>551</v>
      </c>
    </row>
    <row r="22">
      <c r="A22" s="321"/>
      <c r="B22" s="4"/>
      <c r="C22" s="4"/>
      <c r="D22" s="4"/>
      <c r="E22" s="4"/>
      <c r="F22" s="4"/>
      <c r="G22" s="425"/>
      <c r="H22" s="426"/>
      <c r="I22" s="4"/>
      <c r="J22" s="426"/>
      <c r="K22" s="4"/>
      <c r="L22" s="427"/>
      <c r="M22" s="4"/>
      <c r="N22" s="428"/>
      <c r="O22" s="4"/>
      <c r="P22" s="276"/>
    </row>
    <row r="23">
      <c r="A23" s="429"/>
      <c r="B23" s="88"/>
      <c r="C23" s="88"/>
      <c r="D23" s="88"/>
      <c r="E23" s="88"/>
      <c r="F23" s="88"/>
      <c r="G23" s="430"/>
      <c r="H23" s="431"/>
      <c r="I23" s="88"/>
      <c r="J23" s="431"/>
      <c r="K23" s="88"/>
      <c r="L23" s="432"/>
      <c r="M23" s="4"/>
      <c r="N23" s="433"/>
      <c r="O23" s="88"/>
      <c r="P23" s="424"/>
    </row>
    <row r="24">
      <c r="A24" s="438" t="s">
        <v>68</v>
      </c>
      <c r="B24" s="439" t="s">
        <v>552</v>
      </c>
      <c r="C24" s="440">
        <v>47.0</v>
      </c>
      <c r="D24" s="441">
        <v>0.21</v>
      </c>
      <c r="E24" s="442">
        <v>1800.0</v>
      </c>
      <c r="F24" s="443">
        <f>E24*1.15</f>
        <v>2070</v>
      </c>
      <c r="G24" s="444">
        <f>H24*3</f>
        <v>2274.723</v>
      </c>
      <c r="H24" s="445">
        <f>(F24*$H$6)*0.33</f>
        <v>758.241</v>
      </c>
      <c r="I24" s="446">
        <f>J24*6</f>
        <v>2566.800001</v>
      </c>
      <c r="J24" s="447">
        <f>(F24*$J$6)*0.1666666667</f>
        <v>427.8000001</v>
      </c>
      <c r="K24" s="448">
        <f>L24*12</f>
        <v>2979.60768</v>
      </c>
      <c r="L24" s="449">
        <f>(F24*$L$6)*0.0833</f>
        <v>248.30064</v>
      </c>
      <c r="M24" s="398"/>
      <c r="N24" s="450" t="s">
        <v>553</v>
      </c>
      <c r="O24" s="378">
        <v>5.0</v>
      </c>
      <c r="P24" s="451"/>
    </row>
    <row r="25">
      <c r="A25" s="321"/>
      <c r="B25" s="4"/>
      <c r="C25" s="4"/>
      <c r="D25" s="4"/>
      <c r="E25" s="4"/>
      <c r="F25" s="4"/>
      <c r="G25" s="425"/>
      <c r="H25" s="426"/>
      <c r="I25" s="4"/>
      <c r="J25" s="426"/>
      <c r="K25" s="4"/>
      <c r="L25" s="427"/>
      <c r="M25" s="4"/>
      <c r="N25" s="428"/>
      <c r="O25" s="4"/>
      <c r="P25" s="276"/>
    </row>
    <row r="26">
      <c r="A26" s="429"/>
      <c r="B26" s="88"/>
      <c r="C26" s="88"/>
      <c r="D26" s="88"/>
      <c r="E26" s="88"/>
      <c r="F26" s="88"/>
      <c r="G26" s="430"/>
      <c r="H26" s="431"/>
      <c r="I26" s="88"/>
      <c r="J26" s="431"/>
      <c r="K26" s="88"/>
      <c r="L26" s="432"/>
      <c r="M26" s="4"/>
      <c r="N26" s="433"/>
      <c r="O26" s="88"/>
      <c r="P26" s="424"/>
    </row>
    <row r="27">
      <c r="A27" s="114" t="s">
        <v>18</v>
      </c>
      <c r="B27" s="434" t="s">
        <v>554</v>
      </c>
      <c r="C27" s="435">
        <v>47.0</v>
      </c>
      <c r="D27" s="452" t="s">
        <v>529</v>
      </c>
      <c r="E27" s="436">
        <v>7750.0</v>
      </c>
      <c r="F27" s="119">
        <f t="shared" ref="F27:F32" si="16">E27*1.15</f>
        <v>8912.5</v>
      </c>
      <c r="G27" s="406">
        <f t="shared" ref="G27:G32" si="17">H27*3</f>
        <v>9793.94625</v>
      </c>
      <c r="H27" s="407">
        <f t="shared" ref="H27:H32" si="18">(F27*$H$6)*0.33</f>
        <v>3264.64875</v>
      </c>
      <c r="I27" s="408">
        <f t="shared" ref="I27:I32" si="19">J27*6</f>
        <v>11051.5</v>
      </c>
      <c r="J27" s="409">
        <f t="shared" ref="J27:J32" si="20">(F27*$J$6)*0.1666666667</f>
        <v>1841.916667</v>
      </c>
      <c r="K27" s="410">
        <f t="shared" ref="K27:K32" si="21">L27*12</f>
        <v>12828.8664</v>
      </c>
      <c r="L27" s="411">
        <f t="shared" ref="L27:L32" si="22">(F27*$L$6)*0.0833</f>
        <v>1069.0722</v>
      </c>
      <c r="N27" s="437">
        <v>3.0</v>
      </c>
      <c r="O27" s="29">
        <v>4.0</v>
      </c>
      <c r="P27" s="135"/>
      <c r="Q27" s="33"/>
    </row>
    <row r="28">
      <c r="A28" s="114" t="s">
        <v>18</v>
      </c>
      <c r="B28" s="434" t="s">
        <v>555</v>
      </c>
      <c r="C28" s="435"/>
      <c r="D28" s="452" t="s">
        <v>529</v>
      </c>
      <c r="E28" s="436">
        <v>26800.0</v>
      </c>
      <c r="F28" s="119">
        <f t="shared" si="16"/>
        <v>30820</v>
      </c>
      <c r="G28" s="406">
        <f t="shared" si="17"/>
        <v>33868.098</v>
      </c>
      <c r="H28" s="407">
        <f t="shared" si="18"/>
        <v>11289.366</v>
      </c>
      <c r="I28" s="408">
        <f t="shared" si="19"/>
        <v>38216.80001</v>
      </c>
      <c r="J28" s="409">
        <f t="shared" si="20"/>
        <v>6369.466668</v>
      </c>
      <c r="K28" s="410">
        <f t="shared" si="21"/>
        <v>44363.04768</v>
      </c>
      <c r="L28" s="411">
        <f t="shared" si="22"/>
        <v>3696.92064</v>
      </c>
      <c r="N28" s="437">
        <v>1.0</v>
      </c>
      <c r="O28" s="29">
        <v>5.0</v>
      </c>
      <c r="P28" s="67"/>
    </row>
    <row r="29">
      <c r="A29" s="114" t="s">
        <v>18</v>
      </c>
      <c r="B29" s="434" t="s">
        <v>556</v>
      </c>
      <c r="C29" s="435"/>
      <c r="D29" s="117">
        <v>0.21</v>
      </c>
      <c r="E29" s="436">
        <v>8750.0</v>
      </c>
      <c r="F29" s="119">
        <f t="shared" si="16"/>
        <v>10062.5</v>
      </c>
      <c r="G29" s="406">
        <f t="shared" si="17"/>
        <v>11057.68125</v>
      </c>
      <c r="H29" s="407">
        <f t="shared" si="18"/>
        <v>3685.89375</v>
      </c>
      <c r="I29" s="408">
        <f t="shared" si="19"/>
        <v>12477.5</v>
      </c>
      <c r="J29" s="409">
        <f t="shared" si="20"/>
        <v>2079.583334</v>
      </c>
      <c r="K29" s="410">
        <f t="shared" si="21"/>
        <v>14484.204</v>
      </c>
      <c r="L29" s="411">
        <f t="shared" si="22"/>
        <v>1207.017</v>
      </c>
      <c r="N29" s="437">
        <v>2.0</v>
      </c>
      <c r="O29" s="29">
        <v>2.0</v>
      </c>
      <c r="P29" s="67"/>
    </row>
    <row r="30">
      <c r="A30" s="30" t="s">
        <v>68</v>
      </c>
      <c r="B30" s="434" t="s">
        <v>557</v>
      </c>
      <c r="C30" s="405">
        <v>0.0</v>
      </c>
      <c r="D30" s="117">
        <v>0.21</v>
      </c>
      <c r="E30" s="436">
        <v>1550.0</v>
      </c>
      <c r="F30" s="119">
        <f t="shared" si="16"/>
        <v>1782.5</v>
      </c>
      <c r="G30" s="406">
        <f t="shared" si="17"/>
        <v>1958.78925</v>
      </c>
      <c r="H30" s="407">
        <f t="shared" si="18"/>
        <v>652.92975</v>
      </c>
      <c r="I30" s="408">
        <f t="shared" si="19"/>
        <v>2210.3</v>
      </c>
      <c r="J30" s="409">
        <f t="shared" si="20"/>
        <v>368.3833334</v>
      </c>
      <c r="K30" s="410">
        <f t="shared" si="21"/>
        <v>2565.77328</v>
      </c>
      <c r="L30" s="411">
        <f t="shared" si="22"/>
        <v>213.81444</v>
      </c>
      <c r="N30" s="437"/>
      <c r="O30" s="29">
        <v>16.0</v>
      </c>
      <c r="P30" s="67" t="s">
        <v>558</v>
      </c>
    </row>
    <row r="31">
      <c r="A31" s="30" t="s">
        <v>68</v>
      </c>
      <c r="B31" s="31" t="s">
        <v>559</v>
      </c>
      <c r="C31" s="405">
        <v>0.0</v>
      </c>
      <c r="D31" s="19">
        <v>0.21</v>
      </c>
      <c r="E31" s="436">
        <v>1550.0</v>
      </c>
      <c r="F31" s="46">
        <f t="shared" si="16"/>
        <v>1782.5</v>
      </c>
      <c r="G31" s="406">
        <f t="shared" si="17"/>
        <v>1958.78925</v>
      </c>
      <c r="H31" s="413">
        <f t="shared" si="18"/>
        <v>652.92975</v>
      </c>
      <c r="I31" s="408">
        <f t="shared" si="19"/>
        <v>2210.3</v>
      </c>
      <c r="J31" s="414">
        <f t="shared" si="20"/>
        <v>368.3833334</v>
      </c>
      <c r="K31" s="410">
        <f t="shared" si="21"/>
        <v>2565.77328</v>
      </c>
      <c r="L31" s="415">
        <f t="shared" si="22"/>
        <v>213.81444</v>
      </c>
      <c r="N31" s="437">
        <v>0.0</v>
      </c>
      <c r="O31" s="29">
        <v>3.0</v>
      </c>
    </row>
    <row r="32">
      <c r="A32" s="30" t="s">
        <v>68</v>
      </c>
      <c r="B32" s="31" t="s">
        <v>560</v>
      </c>
      <c r="C32" s="405">
        <v>0.0</v>
      </c>
      <c r="D32" s="19">
        <v>0.21</v>
      </c>
      <c r="E32" s="20">
        <v>3500.0</v>
      </c>
      <c r="F32" s="46">
        <f t="shared" si="16"/>
        <v>4025</v>
      </c>
      <c r="G32" s="406">
        <f t="shared" si="17"/>
        <v>4423.0725</v>
      </c>
      <c r="H32" s="413">
        <f t="shared" si="18"/>
        <v>1474.3575</v>
      </c>
      <c r="I32" s="408">
        <f t="shared" si="19"/>
        <v>4991.000001</v>
      </c>
      <c r="J32" s="414">
        <f t="shared" si="20"/>
        <v>831.8333335</v>
      </c>
      <c r="K32" s="410">
        <f t="shared" si="21"/>
        <v>5793.6816</v>
      </c>
      <c r="L32" s="415">
        <f t="shared" si="22"/>
        <v>482.8068</v>
      </c>
      <c r="N32" s="437">
        <v>0.0</v>
      </c>
      <c r="O32" s="29">
        <v>5.0</v>
      </c>
    </row>
    <row r="33">
      <c r="G33" s="136"/>
      <c r="H33" s="137"/>
      <c r="J33" s="137"/>
      <c r="L33" s="268"/>
      <c r="N33" s="453"/>
    </row>
    <row r="34">
      <c r="A34" s="429"/>
      <c r="B34" s="88"/>
      <c r="C34" s="88"/>
      <c r="D34" s="88"/>
      <c r="E34" s="88"/>
      <c r="F34" s="88"/>
      <c r="G34" s="430"/>
      <c r="H34" s="431"/>
      <c r="I34" s="88"/>
      <c r="J34" s="431"/>
      <c r="K34" s="88"/>
      <c r="L34" s="432"/>
      <c r="M34" s="4"/>
      <c r="N34" s="433"/>
      <c r="O34" s="88"/>
      <c r="P34" s="424"/>
    </row>
    <row r="35">
      <c r="A35" s="30" t="s">
        <v>68</v>
      </c>
      <c r="B35" s="434" t="s">
        <v>561</v>
      </c>
      <c r="C35" s="435">
        <v>0.0</v>
      </c>
      <c r="D35" s="117">
        <v>0.21</v>
      </c>
      <c r="E35" s="436">
        <v>3500.0</v>
      </c>
      <c r="F35" s="119">
        <f t="shared" ref="F35:F37" si="23">E35*1.15</f>
        <v>4025</v>
      </c>
      <c r="G35" s="406">
        <f t="shared" ref="G35:G37" si="24">H35*3</f>
        <v>4423.0725</v>
      </c>
      <c r="H35" s="407">
        <f t="shared" ref="H35:H37" si="25">(F35*$H$6)*0.33</f>
        <v>1474.3575</v>
      </c>
      <c r="I35" s="408">
        <f t="shared" ref="I35:I37" si="26">J35*6</f>
        <v>4991.000001</v>
      </c>
      <c r="J35" s="409">
        <f t="shared" ref="J35:J37" si="27">(F35*$J$6)*0.1666666667</f>
        <v>831.8333335</v>
      </c>
      <c r="K35" s="410">
        <f t="shared" ref="K35:K37" si="28">L35*12</f>
        <v>5793.6816</v>
      </c>
      <c r="L35" s="411">
        <f t="shared" ref="L35:L37" si="29">(F35*$L$6)*0.0833</f>
        <v>482.8068</v>
      </c>
      <c r="N35" s="412">
        <v>0.0</v>
      </c>
      <c r="O35" s="29">
        <v>0.0</v>
      </c>
    </row>
    <row r="36">
      <c r="A36" s="30" t="s">
        <v>68</v>
      </c>
      <c r="B36" s="434" t="s">
        <v>562</v>
      </c>
      <c r="C36" s="405">
        <v>0.0</v>
      </c>
      <c r="D36" s="19">
        <v>0.21</v>
      </c>
      <c r="E36" s="20">
        <v>2900.0</v>
      </c>
      <c r="F36" s="46">
        <f t="shared" si="23"/>
        <v>3335</v>
      </c>
      <c r="G36" s="406">
        <f t="shared" si="24"/>
        <v>3664.8315</v>
      </c>
      <c r="H36" s="413">
        <f t="shared" si="25"/>
        <v>1221.6105</v>
      </c>
      <c r="I36" s="408">
        <f t="shared" si="26"/>
        <v>4135.400001</v>
      </c>
      <c r="J36" s="414">
        <f t="shared" si="27"/>
        <v>689.2333335</v>
      </c>
      <c r="K36" s="410">
        <f t="shared" si="28"/>
        <v>4800.47904</v>
      </c>
      <c r="L36" s="415">
        <f t="shared" si="29"/>
        <v>400.03992</v>
      </c>
      <c r="M36" s="156"/>
      <c r="N36" s="412">
        <v>0.0</v>
      </c>
      <c r="O36" s="29">
        <v>1.0</v>
      </c>
    </row>
    <row r="37">
      <c r="A37" s="30" t="s">
        <v>68</v>
      </c>
      <c r="B37" s="434" t="s">
        <v>563</v>
      </c>
      <c r="C37" s="405">
        <v>0.0</v>
      </c>
      <c r="D37" s="19">
        <v>0.21</v>
      </c>
      <c r="E37" s="20">
        <v>2100.0</v>
      </c>
      <c r="F37" s="46">
        <f t="shared" si="23"/>
        <v>2415</v>
      </c>
      <c r="G37" s="454">
        <f t="shared" si="24"/>
        <v>2653.8435</v>
      </c>
      <c r="H37" s="455">
        <f t="shared" si="25"/>
        <v>884.6145</v>
      </c>
      <c r="I37" s="456">
        <f t="shared" si="26"/>
        <v>2994.600001</v>
      </c>
      <c r="J37" s="457">
        <f t="shared" si="27"/>
        <v>499.1000001</v>
      </c>
      <c r="K37" s="458">
        <f t="shared" si="28"/>
        <v>3476.20896</v>
      </c>
      <c r="L37" s="459">
        <f t="shared" si="29"/>
        <v>289.68408</v>
      </c>
      <c r="M37" s="156"/>
      <c r="N37" s="460">
        <v>0.0</v>
      </c>
      <c r="O37" s="29">
        <v>0.0</v>
      </c>
    </row>
  </sheetData>
  <mergeCells count="2">
    <mergeCell ref="A1:AC3"/>
    <mergeCell ref="G5:L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38"/>
    <col customWidth="1" min="2" max="2" width="18.13"/>
    <col customWidth="1" min="3" max="3" width="32.25"/>
    <col customWidth="1" min="4" max="4" width="21.13"/>
    <col customWidth="1" min="5" max="5" width="34.25"/>
    <col customWidth="1" min="6" max="6" width="18.38"/>
    <col customWidth="1" min="7" max="9" width="17.38"/>
    <col customWidth="1" min="10" max="11" width="19.25"/>
    <col customWidth="1" min="12" max="12" width="17.25"/>
    <col customWidth="1" min="13" max="13" width="15.5"/>
    <col customWidth="1" min="17" max="17" width="16.75"/>
  </cols>
  <sheetData>
    <row r="1">
      <c r="B1" s="1"/>
    </row>
    <row r="4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O4" s="4"/>
      <c r="P4" s="33"/>
    </row>
    <row r="5">
      <c r="B5" s="3"/>
      <c r="C5" s="4"/>
      <c r="D5" s="4"/>
      <c r="E5" s="4"/>
      <c r="F5" s="4"/>
      <c r="G5" s="4"/>
      <c r="H5" s="5" t="s">
        <v>1</v>
      </c>
      <c r="I5" s="6"/>
      <c r="J5" s="6"/>
      <c r="K5" s="6"/>
      <c r="L5" s="6"/>
      <c r="M5" s="7"/>
      <c r="N5" s="67">
        <v>1.21</v>
      </c>
      <c r="O5" s="4"/>
      <c r="P5" s="33"/>
    </row>
    <row r="6">
      <c r="B6" s="3"/>
      <c r="C6" s="4"/>
      <c r="D6" s="4"/>
      <c r="E6" s="4"/>
      <c r="F6" s="4"/>
      <c r="G6" s="322"/>
      <c r="H6" s="461"/>
      <c r="I6" s="461">
        <v>1.11</v>
      </c>
      <c r="J6" s="461"/>
      <c r="K6" s="461">
        <v>1.24</v>
      </c>
      <c r="L6" s="461"/>
      <c r="M6" s="461">
        <v>1.44</v>
      </c>
      <c r="O6" s="4"/>
      <c r="P6" s="33"/>
    </row>
    <row r="7">
      <c r="B7" s="14" t="s">
        <v>564</v>
      </c>
      <c r="C7" s="14" t="s">
        <v>4</v>
      </c>
      <c r="D7" s="14" t="s">
        <v>5</v>
      </c>
      <c r="E7" s="14" t="s">
        <v>5</v>
      </c>
      <c r="F7" s="15" t="s">
        <v>565</v>
      </c>
      <c r="G7" s="15" t="s">
        <v>8</v>
      </c>
      <c r="H7" s="14" t="s">
        <v>9</v>
      </c>
      <c r="I7" s="14" t="s">
        <v>10</v>
      </c>
      <c r="J7" s="14" t="s">
        <v>11</v>
      </c>
      <c r="K7" s="14" t="s">
        <v>12</v>
      </c>
      <c r="L7" s="14" t="s">
        <v>13</v>
      </c>
      <c r="M7" s="14" t="s">
        <v>14</v>
      </c>
      <c r="O7" s="14" t="s">
        <v>538</v>
      </c>
      <c r="P7" s="14" t="s">
        <v>17</v>
      </c>
      <c r="Q7" s="14" t="s">
        <v>566</v>
      </c>
    </row>
    <row r="8">
      <c r="B8" s="462" t="s">
        <v>567</v>
      </c>
      <c r="C8" s="463" t="s">
        <v>568</v>
      </c>
      <c r="D8" s="464">
        <v>225.0</v>
      </c>
      <c r="E8" s="465">
        <v>590.0</v>
      </c>
      <c r="F8" s="466">
        <f t="shared" ref="F8:F24" si="1">D8*E8</f>
        <v>132750</v>
      </c>
      <c r="G8" s="467">
        <f t="shared" ref="G8:G24" si="2">F8*1.21</f>
        <v>160627.5</v>
      </c>
      <c r="H8" s="468">
        <f t="shared" ref="H8:H24" si="3">I8*3</f>
        <v>176513.5598</v>
      </c>
      <c r="I8" s="469">
        <f t="shared" ref="I8:I24" si="4">(F8*$I$6)*0.33*1.21 </f>
        <v>58837.85325</v>
      </c>
      <c r="J8" s="470">
        <f t="shared" ref="J8:J24" si="5">K8*6</f>
        <v>199178.1</v>
      </c>
      <c r="K8" s="471">
        <f t="shared" ref="K8:K24" si="6">(F8*$K$6)*0.1666666667*1.21</f>
        <v>33196.35001</v>
      </c>
      <c r="L8" s="472">
        <f t="shared" ref="L8:L24" si="7">M8*12</f>
        <v>231211.0786</v>
      </c>
      <c r="M8" s="473">
        <f t="shared" ref="M8:M24" si="8">(F8*$M$6)*0.0833*1.21</f>
        <v>19267.58988</v>
      </c>
      <c r="O8" s="474"/>
      <c r="P8" s="33"/>
      <c r="Q8" s="135"/>
    </row>
    <row r="9">
      <c r="B9" s="275"/>
      <c r="C9" s="475" t="s">
        <v>569</v>
      </c>
      <c r="D9" s="476">
        <v>225.0</v>
      </c>
      <c r="E9" s="477">
        <v>640.0</v>
      </c>
      <c r="F9" s="478">
        <f t="shared" si="1"/>
        <v>144000</v>
      </c>
      <c r="G9" s="479">
        <f t="shared" si="2"/>
        <v>174240</v>
      </c>
      <c r="H9" s="480">
        <f t="shared" si="3"/>
        <v>191472.336</v>
      </c>
      <c r="I9" s="481">
        <f t="shared" si="4"/>
        <v>63824.112</v>
      </c>
      <c r="J9" s="482">
        <f t="shared" si="5"/>
        <v>216057.6</v>
      </c>
      <c r="K9" s="483">
        <f t="shared" si="6"/>
        <v>36009.60001</v>
      </c>
      <c r="L9" s="76">
        <f t="shared" si="7"/>
        <v>250805.2378</v>
      </c>
      <c r="M9" s="484">
        <f t="shared" si="8"/>
        <v>20900.43648</v>
      </c>
      <c r="O9" s="474"/>
      <c r="P9" s="485"/>
      <c r="Q9" s="255"/>
    </row>
    <row r="10">
      <c r="A10" s="67" t="s">
        <v>570</v>
      </c>
      <c r="B10" s="275"/>
      <c r="C10" s="475" t="s">
        <v>571</v>
      </c>
      <c r="D10" s="476">
        <v>225.0</v>
      </c>
      <c r="E10" s="477">
        <v>835.0</v>
      </c>
      <c r="F10" s="478">
        <f t="shared" si="1"/>
        <v>187875</v>
      </c>
      <c r="G10" s="479">
        <f t="shared" si="2"/>
        <v>227328.75</v>
      </c>
      <c r="H10" s="480">
        <f t="shared" si="3"/>
        <v>249811.5634</v>
      </c>
      <c r="I10" s="481">
        <f t="shared" si="4"/>
        <v>83270.52113</v>
      </c>
      <c r="J10" s="482">
        <f t="shared" si="5"/>
        <v>281887.6501</v>
      </c>
      <c r="K10" s="483">
        <f t="shared" si="6"/>
        <v>46981.27501</v>
      </c>
      <c r="L10" s="76">
        <f t="shared" si="7"/>
        <v>327222.4586</v>
      </c>
      <c r="M10" s="484">
        <f t="shared" si="8"/>
        <v>27268.53822</v>
      </c>
      <c r="O10" s="474"/>
      <c r="P10" s="354"/>
      <c r="Q10" s="135"/>
    </row>
    <row r="11">
      <c r="B11" s="275"/>
      <c r="C11" s="475" t="s">
        <v>572</v>
      </c>
      <c r="D11" s="476">
        <v>225.0</v>
      </c>
      <c r="E11" s="477">
        <v>910.0</v>
      </c>
      <c r="F11" s="478">
        <f t="shared" si="1"/>
        <v>204750</v>
      </c>
      <c r="G11" s="479">
        <f t="shared" si="2"/>
        <v>247747.5</v>
      </c>
      <c r="H11" s="480">
        <f t="shared" si="3"/>
        <v>272249.7278</v>
      </c>
      <c r="I11" s="481">
        <f t="shared" si="4"/>
        <v>90749.90925</v>
      </c>
      <c r="J11" s="482">
        <f t="shared" si="5"/>
        <v>307206.9001</v>
      </c>
      <c r="K11" s="483">
        <f t="shared" si="6"/>
        <v>51201.15001</v>
      </c>
      <c r="L11" s="76">
        <f t="shared" si="7"/>
        <v>356613.6974</v>
      </c>
      <c r="M11" s="484">
        <f t="shared" si="8"/>
        <v>29717.80812</v>
      </c>
      <c r="O11" s="486"/>
      <c r="P11" s="33"/>
      <c r="Q11" s="135"/>
    </row>
    <row r="12">
      <c r="B12" s="275"/>
      <c r="C12" s="487" t="s">
        <v>573</v>
      </c>
      <c r="D12" s="476">
        <v>225.0</v>
      </c>
      <c r="E12" s="477">
        <v>1100.0</v>
      </c>
      <c r="F12" s="478">
        <f t="shared" si="1"/>
        <v>247500</v>
      </c>
      <c r="G12" s="479">
        <f t="shared" si="2"/>
        <v>299475</v>
      </c>
      <c r="H12" s="480">
        <f t="shared" si="3"/>
        <v>329093.0775</v>
      </c>
      <c r="I12" s="481">
        <f t="shared" si="4"/>
        <v>109697.6925</v>
      </c>
      <c r="J12" s="482">
        <f t="shared" si="5"/>
        <v>371349.0001</v>
      </c>
      <c r="K12" s="483">
        <f t="shared" si="6"/>
        <v>61891.50001</v>
      </c>
      <c r="L12" s="76">
        <f t="shared" si="7"/>
        <v>431071.5024</v>
      </c>
      <c r="M12" s="484">
        <f t="shared" si="8"/>
        <v>35922.6252</v>
      </c>
      <c r="O12" s="474">
        <v>1.0</v>
      </c>
      <c r="P12" s="485"/>
      <c r="Q12" s="135" t="s">
        <v>574</v>
      </c>
    </row>
    <row r="13">
      <c r="B13" s="275"/>
      <c r="C13" s="487" t="s">
        <v>575</v>
      </c>
      <c r="D13" s="476">
        <v>225.0</v>
      </c>
      <c r="E13" s="477">
        <v>1200.0</v>
      </c>
      <c r="F13" s="478">
        <f t="shared" si="1"/>
        <v>270000</v>
      </c>
      <c r="G13" s="479">
        <f t="shared" si="2"/>
        <v>326700</v>
      </c>
      <c r="H13" s="480">
        <f t="shared" si="3"/>
        <v>359010.63</v>
      </c>
      <c r="I13" s="481">
        <f t="shared" si="4"/>
        <v>119670.21</v>
      </c>
      <c r="J13" s="482">
        <f t="shared" si="5"/>
        <v>405108.0001</v>
      </c>
      <c r="K13" s="483">
        <f t="shared" si="6"/>
        <v>67518.00001</v>
      </c>
      <c r="L13" s="76">
        <f t="shared" si="7"/>
        <v>470259.8208</v>
      </c>
      <c r="M13" s="484">
        <f t="shared" si="8"/>
        <v>39188.3184</v>
      </c>
      <c r="O13" s="486"/>
      <c r="P13" s="485"/>
      <c r="Q13" s="255"/>
    </row>
    <row r="14">
      <c r="B14" s="275"/>
      <c r="C14" s="487" t="s">
        <v>576</v>
      </c>
      <c r="D14" s="476">
        <v>225.0</v>
      </c>
      <c r="E14" s="477">
        <v>1300.0</v>
      </c>
      <c r="F14" s="478">
        <f t="shared" si="1"/>
        <v>292500</v>
      </c>
      <c r="G14" s="479">
        <f t="shared" si="2"/>
        <v>353925</v>
      </c>
      <c r="H14" s="480">
        <f t="shared" si="3"/>
        <v>388928.1825</v>
      </c>
      <c r="I14" s="481">
        <f t="shared" si="4"/>
        <v>129642.7275</v>
      </c>
      <c r="J14" s="482">
        <f t="shared" si="5"/>
        <v>438867.0001</v>
      </c>
      <c r="K14" s="483">
        <f t="shared" si="6"/>
        <v>73144.50001</v>
      </c>
      <c r="L14" s="76">
        <f t="shared" si="7"/>
        <v>509448.1392</v>
      </c>
      <c r="M14" s="484">
        <f t="shared" si="8"/>
        <v>42454.0116</v>
      </c>
      <c r="O14" s="486"/>
      <c r="P14" s="485"/>
      <c r="Q14" s="255"/>
    </row>
    <row r="15">
      <c r="B15" s="275"/>
      <c r="C15" s="487" t="s">
        <v>577</v>
      </c>
      <c r="D15" s="476">
        <v>225.0</v>
      </c>
      <c r="E15" s="477">
        <v>1200.0</v>
      </c>
      <c r="F15" s="478">
        <f t="shared" si="1"/>
        <v>270000</v>
      </c>
      <c r="G15" s="479">
        <f t="shared" si="2"/>
        <v>326700</v>
      </c>
      <c r="H15" s="480">
        <f t="shared" si="3"/>
        <v>359010.63</v>
      </c>
      <c r="I15" s="481">
        <f t="shared" si="4"/>
        <v>119670.21</v>
      </c>
      <c r="J15" s="482">
        <f t="shared" si="5"/>
        <v>405108.0001</v>
      </c>
      <c r="K15" s="483">
        <f t="shared" si="6"/>
        <v>67518.00001</v>
      </c>
      <c r="L15" s="76">
        <f t="shared" si="7"/>
        <v>470259.8208</v>
      </c>
      <c r="M15" s="484">
        <f t="shared" si="8"/>
        <v>39188.3184</v>
      </c>
      <c r="O15" s="486"/>
    </row>
    <row r="16">
      <c r="B16" s="275"/>
      <c r="C16" s="487" t="s">
        <v>578</v>
      </c>
      <c r="D16" s="476">
        <v>225.0</v>
      </c>
      <c r="E16" s="477">
        <v>1250.0</v>
      </c>
      <c r="F16" s="478">
        <f t="shared" si="1"/>
        <v>281250</v>
      </c>
      <c r="G16" s="479">
        <f t="shared" si="2"/>
        <v>340312.5</v>
      </c>
      <c r="H16" s="480">
        <f t="shared" si="3"/>
        <v>373969.4063</v>
      </c>
      <c r="I16" s="481">
        <f t="shared" si="4"/>
        <v>124656.4688</v>
      </c>
      <c r="J16" s="482">
        <f t="shared" si="5"/>
        <v>421987.5001</v>
      </c>
      <c r="K16" s="483">
        <f t="shared" si="6"/>
        <v>70331.25001</v>
      </c>
      <c r="L16" s="76">
        <f t="shared" si="7"/>
        <v>489853.98</v>
      </c>
      <c r="M16" s="484">
        <f t="shared" si="8"/>
        <v>40821.165</v>
      </c>
      <c r="O16" s="486"/>
    </row>
    <row r="17">
      <c r="B17" s="275"/>
      <c r="C17" s="487" t="s">
        <v>579</v>
      </c>
      <c r="D17" s="476">
        <v>225.0</v>
      </c>
      <c r="E17" s="477">
        <v>1310.0</v>
      </c>
      <c r="F17" s="478">
        <f t="shared" si="1"/>
        <v>294750</v>
      </c>
      <c r="G17" s="479">
        <f t="shared" si="2"/>
        <v>356647.5</v>
      </c>
      <c r="H17" s="480">
        <f t="shared" si="3"/>
        <v>391919.9378</v>
      </c>
      <c r="I17" s="481">
        <f t="shared" si="4"/>
        <v>130639.9793</v>
      </c>
      <c r="J17" s="482">
        <f t="shared" si="5"/>
        <v>442242.9001</v>
      </c>
      <c r="K17" s="483">
        <f t="shared" si="6"/>
        <v>73707.15001</v>
      </c>
      <c r="L17" s="76">
        <f t="shared" si="7"/>
        <v>513366.971</v>
      </c>
      <c r="M17" s="484">
        <f t="shared" si="8"/>
        <v>42780.58092</v>
      </c>
      <c r="O17" s="486"/>
      <c r="P17" s="135"/>
      <c r="Q17" s="135"/>
    </row>
    <row r="18">
      <c r="B18" s="275"/>
      <c r="C18" s="487" t="s">
        <v>580</v>
      </c>
      <c r="D18" s="476">
        <v>225.0</v>
      </c>
      <c r="E18" s="477">
        <v>1420.0</v>
      </c>
      <c r="F18" s="478">
        <f t="shared" si="1"/>
        <v>319500</v>
      </c>
      <c r="G18" s="479">
        <f t="shared" si="2"/>
        <v>386595</v>
      </c>
      <c r="H18" s="480">
        <f t="shared" si="3"/>
        <v>424829.2455</v>
      </c>
      <c r="I18" s="481">
        <f t="shared" si="4"/>
        <v>141609.7485</v>
      </c>
      <c r="J18" s="482">
        <f t="shared" si="5"/>
        <v>479377.8001</v>
      </c>
      <c r="K18" s="483">
        <f t="shared" si="6"/>
        <v>79896.30002</v>
      </c>
      <c r="L18" s="76">
        <f t="shared" si="7"/>
        <v>556474.1213</v>
      </c>
      <c r="M18" s="484">
        <f t="shared" si="8"/>
        <v>46372.84344</v>
      </c>
      <c r="O18" s="486"/>
    </row>
    <row r="19">
      <c r="B19" s="275"/>
      <c r="C19" s="487" t="s">
        <v>581</v>
      </c>
      <c r="D19" s="476">
        <v>225.0</v>
      </c>
      <c r="E19" s="477">
        <v>1590.0</v>
      </c>
      <c r="F19" s="478">
        <f t="shared" si="1"/>
        <v>357750</v>
      </c>
      <c r="G19" s="479">
        <f t="shared" si="2"/>
        <v>432877.5</v>
      </c>
      <c r="H19" s="480">
        <f t="shared" si="3"/>
        <v>475689.0848</v>
      </c>
      <c r="I19" s="481">
        <f t="shared" si="4"/>
        <v>158563.0283</v>
      </c>
      <c r="J19" s="482">
        <f t="shared" si="5"/>
        <v>536768.1001</v>
      </c>
      <c r="K19" s="483">
        <f t="shared" si="6"/>
        <v>89461.35002</v>
      </c>
      <c r="L19" s="76">
        <f t="shared" si="7"/>
        <v>623094.2626</v>
      </c>
      <c r="M19" s="484">
        <f t="shared" si="8"/>
        <v>51924.52188</v>
      </c>
      <c r="O19" s="486"/>
    </row>
    <row r="20">
      <c r="B20" s="275"/>
      <c r="C20" s="487" t="s">
        <v>582</v>
      </c>
      <c r="D20" s="476">
        <v>225.0</v>
      </c>
      <c r="E20" s="477">
        <v>1690.0</v>
      </c>
      <c r="F20" s="478">
        <f t="shared" si="1"/>
        <v>380250</v>
      </c>
      <c r="G20" s="479">
        <f t="shared" si="2"/>
        <v>460102.5</v>
      </c>
      <c r="H20" s="480">
        <f t="shared" si="3"/>
        <v>505606.6373</v>
      </c>
      <c r="I20" s="481">
        <f t="shared" si="4"/>
        <v>168535.5458</v>
      </c>
      <c r="J20" s="482">
        <f t="shared" si="5"/>
        <v>570527.1001</v>
      </c>
      <c r="K20" s="483">
        <f t="shared" si="6"/>
        <v>95087.85002</v>
      </c>
      <c r="L20" s="76">
        <f t="shared" si="7"/>
        <v>662282.581</v>
      </c>
      <c r="M20" s="484">
        <f t="shared" si="8"/>
        <v>55190.21508</v>
      </c>
      <c r="O20" s="486"/>
    </row>
    <row r="21">
      <c r="B21" s="275"/>
      <c r="C21" s="487" t="s">
        <v>583</v>
      </c>
      <c r="D21" s="476">
        <v>225.0</v>
      </c>
      <c r="E21" s="477">
        <v>1850.0</v>
      </c>
      <c r="F21" s="478">
        <f t="shared" si="1"/>
        <v>416250</v>
      </c>
      <c r="G21" s="479">
        <f t="shared" si="2"/>
        <v>503662.5</v>
      </c>
      <c r="H21" s="480">
        <f t="shared" si="3"/>
        <v>553474.7213</v>
      </c>
      <c r="I21" s="481">
        <f t="shared" si="4"/>
        <v>184491.5738</v>
      </c>
      <c r="J21" s="482">
        <f t="shared" si="5"/>
        <v>624541.5001</v>
      </c>
      <c r="K21" s="483">
        <f t="shared" si="6"/>
        <v>104090.25</v>
      </c>
      <c r="L21" s="76">
        <f t="shared" si="7"/>
        <v>724983.8904</v>
      </c>
      <c r="M21" s="484">
        <f t="shared" si="8"/>
        <v>60415.3242</v>
      </c>
      <c r="O21" s="486"/>
    </row>
    <row r="22">
      <c r="B22" s="275"/>
      <c r="C22" s="487" t="s">
        <v>584</v>
      </c>
      <c r="D22" s="476">
        <v>225.0</v>
      </c>
      <c r="E22" s="477">
        <v>1790.0</v>
      </c>
      <c r="F22" s="478">
        <f t="shared" si="1"/>
        <v>402750</v>
      </c>
      <c r="G22" s="479">
        <f t="shared" si="2"/>
        <v>487327.5</v>
      </c>
      <c r="H22" s="480">
        <f t="shared" si="3"/>
        <v>535524.1898</v>
      </c>
      <c r="I22" s="481">
        <f t="shared" si="4"/>
        <v>178508.0633</v>
      </c>
      <c r="J22" s="482">
        <f t="shared" si="5"/>
        <v>604286.1001</v>
      </c>
      <c r="K22" s="483">
        <f t="shared" si="6"/>
        <v>100714.35</v>
      </c>
      <c r="L22" s="76">
        <f t="shared" si="7"/>
        <v>701470.8994</v>
      </c>
      <c r="M22" s="484">
        <f t="shared" si="8"/>
        <v>58455.90828</v>
      </c>
      <c r="O22" s="486"/>
    </row>
    <row r="23">
      <c r="B23" s="275"/>
      <c r="C23" s="487" t="s">
        <v>585</v>
      </c>
      <c r="D23" s="476">
        <v>225.0</v>
      </c>
      <c r="E23" s="477">
        <v>1890.0</v>
      </c>
      <c r="F23" s="478">
        <f t="shared" si="1"/>
        <v>425250</v>
      </c>
      <c r="G23" s="479">
        <f t="shared" si="2"/>
        <v>514552.5</v>
      </c>
      <c r="H23" s="480">
        <f t="shared" si="3"/>
        <v>565441.7423</v>
      </c>
      <c r="I23" s="481">
        <f t="shared" si="4"/>
        <v>188480.5808</v>
      </c>
      <c r="J23" s="482">
        <f t="shared" si="5"/>
        <v>638045.1001</v>
      </c>
      <c r="K23" s="483">
        <f t="shared" si="6"/>
        <v>106340.85</v>
      </c>
      <c r="L23" s="76">
        <f t="shared" si="7"/>
        <v>740659.2178</v>
      </c>
      <c r="M23" s="484">
        <f t="shared" si="8"/>
        <v>61721.60148</v>
      </c>
      <c r="O23" s="486"/>
    </row>
    <row r="24">
      <c r="B24" s="275"/>
      <c r="C24" s="487" t="s">
        <v>586</v>
      </c>
      <c r="D24" s="476">
        <v>225.0</v>
      </c>
      <c r="E24" s="477">
        <v>1980.0</v>
      </c>
      <c r="F24" s="478">
        <f t="shared" si="1"/>
        <v>445500</v>
      </c>
      <c r="G24" s="479">
        <f t="shared" si="2"/>
        <v>539055</v>
      </c>
      <c r="H24" s="480">
        <f t="shared" si="3"/>
        <v>592367.5395</v>
      </c>
      <c r="I24" s="481">
        <f t="shared" si="4"/>
        <v>197455.8465</v>
      </c>
      <c r="J24" s="482">
        <f t="shared" si="5"/>
        <v>668428.2001</v>
      </c>
      <c r="K24" s="483">
        <f t="shared" si="6"/>
        <v>111404.7</v>
      </c>
      <c r="L24" s="76">
        <f t="shared" si="7"/>
        <v>775928.7043</v>
      </c>
      <c r="M24" s="484">
        <f t="shared" si="8"/>
        <v>64660.72536</v>
      </c>
      <c r="O24" s="486"/>
    </row>
    <row r="25">
      <c r="B25" s="293"/>
      <c r="C25" s="293"/>
      <c r="D25" s="488"/>
      <c r="E25" s="489"/>
      <c r="F25" s="490"/>
      <c r="G25" s="491"/>
      <c r="H25" s="492"/>
      <c r="I25" s="493"/>
      <c r="J25" s="493"/>
      <c r="K25" s="493"/>
      <c r="L25" s="493"/>
      <c r="M25" s="494"/>
      <c r="O25" s="340"/>
      <c r="P25" s="424"/>
      <c r="Q25" s="424"/>
    </row>
    <row r="26">
      <c r="B26" s="495" t="s">
        <v>587</v>
      </c>
      <c r="C26" s="496" t="s">
        <v>588</v>
      </c>
      <c r="D26" s="476"/>
      <c r="E26" s="477"/>
      <c r="F26" s="478"/>
      <c r="G26" s="497"/>
      <c r="H26" s="498"/>
      <c r="I26" s="499"/>
      <c r="J26" s="482"/>
      <c r="K26" s="483"/>
      <c r="L26" s="500"/>
      <c r="M26" s="501"/>
      <c r="O26" s="502"/>
    </row>
    <row r="27">
      <c r="B27" s="495"/>
      <c r="C27" s="475" t="s">
        <v>589</v>
      </c>
      <c r="D27" s="476">
        <v>225.0</v>
      </c>
      <c r="E27" s="477">
        <v>0.0</v>
      </c>
      <c r="F27" s="478">
        <v>0.0</v>
      </c>
      <c r="G27" s="479">
        <f>F27*1.21</f>
        <v>0</v>
      </c>
      <c r="H27" s="498">
        <f t="shared" ref="H27:H33" si="9">I27*3</f>
        <v>0</v>
      </c>
      <c r="I27" s="499">
        <v>0.0</v>
      </c>
      <c r="J27" s="482">
        <f t="shared" ref="J27:J33" si="10">K27*6</f>
        <v>0</v>
      </c>
      <c r="K27" s="483">
        <f t="shared" ref="K27:K33" si="11">(F27*$K$6)*0.1666666667*1.21</f>
        <v>0</v>
      </c>
      <c r="L27" s="76">
        <f t="shared" ref="L27:L33" si="12">M27*12</f>
        <v>0</v>
      </c>
      <c r="M27" s="484">
        <f t="shared" ref="M27:M33" si="13">(F27*$M$6)*0.0833*1.21</f>
        <v>0</v>
      </c>
      <c r="O27" s="503"/>
    </row>
    <row r="28">
      <c r="B28" s="495"/>
      <c r="C28" s="475" t="s">
        <v>590</v>
      </c>
      <c r="D28" s="476">
        <v>225.0</v>
      </c>
      <c r="E28" s="477">
        <v>440.0</v>
      </c>
      <c r="F28" s="478">
        <f t="shared" ref="F28:F33" si="14">E28*D28</f>
        <v>99000</v>
      </c>
      <c r="G28" s="479">
        <f t="shared" ref="G28:G33" si="15">F28*1.15</f>
        <v>113850</v>
      </c>
      <c r="H28" s="480">
        <f t="shared" si="9"/>
        <v>131637.231</v>
      </c>
      <c r="I28" s="481">
        <f t="shared" ref="I28:I33" si="16">(F28*$I$6)*0.33*1.21 </f>
        <v>43879.077</v>
      </c>
      <c r="J28" s="482">
        <f t="shared" si="10"/>
        <v>148539.6</v>
      </c>
      <c r="K28" s="483">
        <f t="shared" si="11"/>
        <v>24756.6</v>
      </c>
      <c r="L28" s="76">
        <f t="shared" si="12"/>
        <v>172428.601</v>
      </c>
      <c r="M28" s="484">
        <f t="shared" si="13"/>
        <v>14369.05008</v>
      </c>
      <c r="O28" s="504"/>
    </row>
    <row r="29">
      <c r="B29" s="275"/>
      <c r="C29" s="475" t="s">
        <v>591</v>
      </c>
      <c r="D29" s="476">
        <v>225.0</v>
      </c>
      <c r="E29" s="477">
        <v>520.0</v>
      </c>
      <c r="F29" s="478">
        <f t="shared" si="14"/>
        <v>117000</v>
      </c>
      <c r="G29" s="479">
        <f t="shared" si="15"/>
        <v>134550</v>
      </c>
      <c r="H29" s="480">
        <f t="shared" si="9"/>
        <v>155571.273</v>
      </c>
      <c r="I29" s="481">
        <f t="shared" si="16"/>
        <v>51857.091</v>
      </c>
      <c r="J29" s="482">
        <f t="shared" si="10"/>
        <v>175546.8</v>
      </c>
      <c r="K29" s="483">
        <f t="shared" si="11"/>
        <v>29257.80001</v>
      </c>
      <c r="L29" s="76">
        <f t="shared" si="12"/>
        <v>203779.2557</v>
      </c>
      <c r="M29" s="484">
        <f t="shared" si="13"/>
        <v>16981.60464</v>
      </c>
      <c r="O29" s="504"/>
    </row>
    <row r="30">
      <c r="B30" s="275"/>
      <c r="C30" s="475" t="s">
        <v>592</v>
      </c>
      <c r="D30" s="476">
        <v>225.0</v>
      </c>
      <c r="E30" s="477">
        <v>450.0</v>
      </c>
      <c r="F30" s="478">
        <f t="shared" si="14"/>
        <v>101250</v>
      </c>
      <c r="G30" s="479">
        <f t="shared" si="15"/>
        <v>116437.5</v>
      </c>
      <c r="H30" s="480">
        <f t="shared" si="9"/>
        <v>134628.9863</v>
      </c>
      <c r="I30" s="481">
        <f t="shared" si="16"/>
        <v>44876.32875</v>
      </c>
      <c r="J30" s="482">
        <f t="shared" si="10"/>
        <v>151915.5</v>
      </c>
      <c r="K30" s="483">
        <f t="shared" si="11"/>
        <v>25319.25001</v>
      </c>
      <c r="L30" s="76">
        <f t="shared" si="12"/>
        <v>176347.4328</v>
      </c>
      <c r="M30" s="484">
        <f t="shared" si="13"/>
        <v>14695.6194</v>
      </c>
      <c r="O30" s="504"/>
    </row>
    <row r="31">
      <c r="B31" s="275"/>
      <c r="C31" s="475" t="s">
        <v>593</v>
      </c>
      <c r="D31" s="476">
        <v>225.0</v>
      </c>
      <c r="E31" s="477">
        <v>540.0</v>
      </c>
      <c r="F31" s="478">
        <f t="shared" si="14"/>
        <v>121500</v>
      </c>
      <c r="G31" s="479">
        <f t="shared" si="15"/>
        <v>139725</v>
      </c>
      <c r="H31" s="480">
        <f t="shared" si="9"/>
        <v>161554.7835</v>
      </c>
      <c r="I31" s="481">
        <f t="shared" si="16"/>
        <v>53851.5945</v>
      </c>
      <c r="J31" s="482">
        <f t="shared" si="10"/>
        <v>182298.6</v>
      </c>
      <c r="K31" s="483">
        <f t="shared" si="11"/>
        <v>30383.10001</v>
      </c>
      <c r="L31" s="76">
        <f t="shared" si="12"/>
        <v>211616.9194</v>
      </c>
      <c r="M31" s="484">
        <f t="shared" si="13"/>
        <v>17634.74328</v>
      </c>
      <c r="O31" s="505"/>
      <c r="Q31" s="135"/>
      <c r="R31" s="135"/>
    </row>
    <row r="32">
      <c r="B32" s="275"/>
      <c r="C32" s="475" t="s">
        <v>594</v>
      </c>
      <c r="D32" s="476">
        <v>225.0</v>
      </c>
      <c r="E32" s="477">
        <v>530.0</v>
      </c>
      <c r="F32" s="478">
        <f t="shared" si="14"/>
        <v>119250</v>
      </c>
      <c r="G32" s="479">
        <f t="shared" si="15"/>
        <v>137137.5</v>
      </c>
      <c r="H32" s="480">
        <f t="shared" si="9"/>
        <v>158563.0283</v>
      </c>
      <c r="I32" s="481">
        <f t="shared" si="16"/>
        <v>52854.34275</v>
      </c>
      <c r="J32" s="482">
        <f t="shared" si="10"/>
        <v>178922.7</v>
      </c>
      <c r="K32" s="483">
        <f t="shared" si="11"/>
        <v>29820.45001</v>
      </c>
      <c r="L32" s="76">
        <f t="shared" si="12"/>
        <v>207698.0875</v>
      </c>
      <c r="M32" s="484">
        <f t="shared" si="13"/>
        <v>17308.17396</v>
      </c>
      <c r="O32" s="505">
        <v>3.0</v>
      </c>
      <c r="P32" s="276"/>
      <c r="Q32" s="135"/>
    </row>
    <row r="33">
      <c r="B33" s="275"/>
      <c r="C33" s="487" t="s">
        <v>595</v>
      </c>
      <c r="D33" s="476">
        <v>225.0</v>
      </c>
      <c r="E33" s="477">
        <v>620.0</v>
      </c>
      <c r="F33" s="478">
        <f t="shared" si="14"/>
        <v>139500</v>
      </c>
      <c r="G33" s="479">
        <f t="shared" si="15"/>
        <v>160425</v>
      </c>
      <c r="H33" s="480">
        <f t="shared" si="9"/>
        <v>185488.8255</v>
      </c>
      <c r="I33" s="481">
        <f t="shared" si="16"/>
        <v>61829.6085</v>
      </c>
      <c r="J33" s="482">
        <f t="shared" si="10"/>
        <v>209305.8</v>
      </c>
      <c r="K33" s="483">
        <f t="shared" si="11"/>
        <v>34884.30001</v>
      </c>
      <c r="L33" s="76">
        <f t="shared" si="12"/>
        <v>242967.5741</v>
      </c>
      <c r="M33" s="484">
        <f t="shared" si="13"/>
        <v>20247.29784</v>
      </c>
      <c r="O33" s="505"/>
      <c r="P33" s="276"/>
      <c r="Q33" s="135"/>
    </row>
    <row r="34">
      <c r="B34" s="293"/>
      <c r="C34" s="293"/>
      <c r="D34" s="488"/>
      <c r="E34" s="489"/>
      <c r="F34" s="490"/>
      <c r="G34" s="506"/>
      <c r="H34" s="492"/>
      <c r="I34" s="493"/>
      <c r="J34" s="493"/>
      <c r="K34" s="493"/>
      <c r="L34" s="493"/>
      <c r="M34" s="494"/>
      <c r="O34" s="507"/>
      <c r="P34" s="507"/>
      <c r="Q34" s="507"/>
    </row>
    <row r="35">
      <c r="B35" s="495" t="s">
        <v>596</v>
      </c>
      <c r="C35" s="496" t="s">
        <v>597</v>
      </c>
      <c r="D35" s="476"/>
      <c r="E35" s="477"/>
      <c r="F35" s="478"/>
      <c r="G35" s="497"/>
      <c r="H35" s="498"/>
      <c r="I35" s="508"/>
      <c r="J35" s="482"/>
      <c r="K35" s="483"/>
      <c r="L35" s="500"/>
      <c r="M35" s="501"/>
      <c r="O35" s="502"/>
    </row>
    <row r="36">
      <c r="B36" s="495"/>
      <c r="C36" s="487" t="s">
        <v>598</v>
      </c>
      <c r="D36" s="476">
        <v>225.0</v>
      </c>
      <c r="E36" s="477">
        <v>980.0</v>
      </c>
      <c r="F36" s="478">
        <f t="shared" ref="F36:F40" si="17">D36*E36</f>
        <v>220500</v>
      </c>
      <c r="G36" s="479">
        <f t="shared" ref="G36:G40" si="18">F36*1.15</f>
        <v>253575</v>
      </c>
      <c r="H36" s="480">
        <f t="shared" ref="H36:H40" si="19">I36*3</f>
        <v>293192.0145</v>
      </c>
      <c r="I36" s="481">
        <f t="shared" ref="I36:I40" si="20">(F36*$I$6)*0.33*1.21 </f>
        <v>97730.6715</v>
      </c>
      <c r="J36" s="482">
        <f t="shared" ref="J36:J40" si="21">K36*6</f>
        <v>330838.2001</v>
      </c>
      <c r="K36" s="483">
        <f t="shared" ref="K36:K40" si="22">(F36*$K$6)*0.1666666667*1.21</f>
        <v>55139.70001</v>
      </c>
      <c r="L36" s="76">
        <f t="shared" ref="L36:L40" si="23">M36*12</f>
        <v>384045.5203</v>
      </c>
      <c r="M36" s="484">
        <f t="shared" ref="M36:M40" si="24">(F36*$M$6)*0.0833*1.21</f>
        <v>32003.79336</v>
      </c>
      <c r="O36" s="509"/>
    </row>
    <row r="37">
      <c r="B37" s="495"/>
      <c r="C37" s="487" t="s">
        <v>599</v>
      </c>
      <c r="D37" s="476">
        <v>225.0</v>
      </c>
      <c r="E37" s="477">
        <v>1190.0</v>
      </c>
      <c r="F37" s="510">
        <f t="shared" si="17"/>
        <v>267750</v>
      </c>
      <c r="G37" s="479">
        <f t="shared" si="18"/>
        <v>307912.5</v>
      </c>
      <c r="H37" s="480">
        <f t="shared" si="19"/>
        <v>356018.8748</v>
      </c>
      <c r="I37" s="481">
        <f t="shared" si="20"/>
        <v>118672.9583</v>
      </c>
      <c r="J37" s="482">
        <f t="shared" si="21"/>
        <v>401732.1001</v>
      </c>
      <c r="K37" s="483">
        <f t="shared" si="22"/>
        <v>66955.35001</v>
      </c>
      <c r="L37" s="76">
        <f t="shared" si="23"/>
        <v>466340.989</v>
      </c>
      <c r="M37" s="484">
        <f t="shared" si="24"/>
        <v>38861.74908</v>
      </c>
      <c r="O37" s="503"/>
    </row>
    <row r="38">
      <c r="B38" s="511"/>
      <c r="C38" s="487" t="s">
        <v>600</v>
      </c>
      <c r="D38" s="476">
        <v>225.0</v>
      </c>
      <c r="E38" s="477">
        <v>1220.0</v>
      </c>
      <c r="F38" s="510">
        <f t="shared" si="17"/>
        <v>274500</v>
      </c>
      <c r="G38" s="479">
        <f t="shared" si="18"/>
        <v>315675</v>
      </c>
      <c r="H38" s="480">
        <f t="shared" si="19"/>
        <v>364994.1405</v>
      </c>
      <c r="I38" s="481">
        <f t="shared" si="20"/>
        <v>121664.7135</v>
      </c>
      <c r="J38" s="482">
        <f t="shared" si="21"/>
        <v>411859.8001</v>
      </c>
      <c r="K38" s="483">
        <f t="shared" si="22"/>
        <v>68643.30001</v>
      </c>
      <c r="L38" s="76">
        <f t="shared" si="23"/>
        <v>478097.4845</v>
      </c>
      <c r="M38" s="484">
        <f t="shared" si="24"/>
        <v>39841.45704</v>
      </c>
      <c r="O38" s="503"/>
    </row>
    <row r="39">
      <c r="B39" s="512" t="s">
        <v>601</v>
      </c>
      <c r="C39" s="487" t="s">
        <v>602</v>
      </c>
      <c r="D39" s="476">
        <v>225.0</v>
      </c>
      <c r="E39" s="477">
        <v>1430.0</v>
      </c>
      <c r="F39" s="510">
        <f t="shared" si="17"/>
        <v>321750</v>
      </c>
      <c r="G39" s="479">
        <f t="shared" si="18"/>
        <v>370012.5</v>
      </c>
      <c r="H39" s="480">
        <f t="shared" si="19"/>
        <v>427821.0008</v>
      </c>
      <c r="I39" s="481">
        <f t="shared" si="20"/>
        <v>142607.0003</v>
      </c>
      <c r="J39" s="482">
        <f t="shared" si="21"/>
        <v>482753.7001</v>
      </c>
      <c r="K39" s="483">
        <f t="shared" si="22"/>
        <v>80458.95002</v>
      </c>
      <c r="L39" s="76">
        <f t="shared" si="23"/>
        <v>560392.9531</v>
      </c>
      <c r="M39" s="484">
        <f t="shared" si="24"/>
        <v>46699.41276</v>
      </c>
      <c r="O39" s="503"/>
    </row>
    <row r="40">
      <c r="B40" s="512" t="s">
        <v>601</v>
      </c>
      <c r="C40" s="487" t="s">
        <v>603</v>
      </c>
      <c r="D40" s="476">
        <v>225.0</v>
      </c>
      <c r="E40" s="477">
        <v>3480.0</v>
      </c>
      <c r="F40" s="510">
        <f t="shared" si="17"/>
        <v>783000</v>
      </c>
      <c r="G40" s="479">
        <f t="shared" si="18"/>
        <v>900450</v>
      </c>
      <c r="H40" s="480">
        <f t="shared" si="19"/>
        <v>1041130.827</v>
      </c>
      <c r="I40" s="481">
        <f t="shared" si="20"/>
        <v>347043.609</v>
      </c>
      <c r="J40" s="482">
        <f t="shared" si="21"/>
        <v>1174813.2</v>
      </c>
      <c r="K40" s="483">
        <f t="shared" si="22"/>
        <v>195802.2</v>
      </c>
      <c r="L40" s="76">
        <f t="shared" si="23"/>
        <v>1363753.48</v>
      </c>
      <c r="M40" s="484">
        <f t="shared" si="24"/>
        <v>113646.1234</v>
      </c>
      <c r="O40" s="502"/>
    </row>
    <row r="41">
      <c r="B41" s="293"/>
      <c r="C41" s="293"/>
      <c r="D41" s="488"/>
      <c r="E41" s="489"/>
      <c r="F41" s="489"/>
      <c r="G41" s="513"/>
      <c r="H41" s="492"/>
      <c r="I41" s="493"/>
      <c r="J41" s="493"/>
      <c r="K41" s="493"/>
      <c r="L41" s="493"/>
      <c r="M41" s="494"/>
      <c r="O41" s="340"/>
      <c r="P41" s="424"/>
      <c r="Q41" s="424"/>
    </row>
    <row r="42">
      <c r="B42" s="495" t="s">
        <v>604</v>
      </c>
      <c r="C42" s="496" t="s">
        <v>605</v>
      </c>
      <c r="D42" s="476"/>
      <c r="E42" s="477"/>
      <c r="F42" s="510"/>
      <c r="G42" s="497"/>
      <c r="H42" s="498"/>
      <c r="I42" s="508"/>
      <c r="J42" s="482"/>
      <c r="K42" s="483"/>
      <c r="L42" s="500"/>
      <c r="M42" s="501"/>
      <c r="O42" s="509"/>
    </row>
    <row r="43">
      <c r="B43" s="514" t="s">
        <v>601</v>
      </c>
      <c r="C43" s="487" t="s">
        <v>606</v>
      </c>
      <c r="D43" s="476">
        <v>225.0</v>
      </c>
      <c r="E43" s="477">
        <v>0.0</v>
      </c>
      <c r="F43" s="515">
        <f t="shared" ref="F43:F52" si="25">D43*E43</f>
        <v>0</v>
      </c>
      <c r="G43" s="479">
        <f t="shared" ref="G43:G52" si="26">F43*1.15</f>
        <v>0</v>
      </c>
      <c r="H43" s="480">
        <f t="shared" ref="H43:H52" si="27">I43*3</f>
        <v>0</v>
      </c>
      <c r="I43" s="481">
        <f t="shared" ref="I43:I52" si="28">(F43*$I$6)*0.33*1.21 </f>
        <v>0</v>
      </c>
      <c r="J43" s="482">
        <f t="shared" ref="J43:J52" si="29">K43*6</f>
        <v>0</v>
      </c>
      <c r="K43" s="483">
        <f t="shared" ref="K43:K52" si="30">(F43*$K$6)*0.1666666667*1.21</f>
        <v>0</v>
      </c>
      <c r="L43" s="76">
        <f t="shared" ref="L43:L52" si="31">M43*12</f>
        <v>0</v>
      </c>
      <c r="M43" s="484">
        <f t="shared" ref="M43:M52" si="32">(F43*$M$6)*0.0833*1.21</f>
        <v>0</v>
      </c>
      <c r="O43" s="516"/>
    </row>
    <row r="44">
      <c r="B44" s="514" t="s">
        <v>607</v>
      </c>
      <c r="C44" s="487" t="s">
        <v>608</v>
      </c>
      <c r="D44" s="476">
        <v>225.0</v>
      </c>
      <c r="E44" s="477">
        <v>480.0</v>
      </c>
      <c r="F44" s="515">
        <f t="shared" si="25"/>
        <v>108000</v>
      </c>
      <c r="G44" s="479">
        <f t="shared" si="26"/>
        <v>124200</v>
      </c>
      <c r="H44" s="480">
        <f t="shared" si="27"/>
        <v>143604.252</v>
      </c>
      <c r="I44" s="481">
        <f t="shared" si="28"/>
        <v>47868.084</v>
      </c>
      <c r="J44" s="482">
        <f t="shared" si="29"/>
        <v>162043.2</v>
      </c>
      <c r="K44" s="483">
        <f t="shared" si="30"/>
        <v>27007.20001</v>
      </c>
      <c r="L44" s="76">
        <f t="shared" si="31"/>
        <v>188103.9283</v>
      </c>
      <c r="M44" s="484">
        <f t="shared" si="32"/>
        <v>15675.32736</v>
      </c>
      <c r="O44" s="505">
        <v>1.0</v>
      </c>
    </row>
    <row r="45">
      <c r="B45" s="514" t="s">
        <v>607</v>
      </c>
      <c r="C45" s="487" t="s">
        <v>609</v>
      </c>
      <c r="D45" s="476">
        <v>225.0</v>
      </c>
      <c r="E45" s="477">
        <v>660.0</v>
      </c>
      <c r="F45" s="515">
        <f t="shared" si="25"/>
        <v>148500</v>
      </c>
      <c r="G45" s="479">
        <f t="shared" si="26"/>
        <v>170775</v>
      </c>
      <c r="H45" s="480">
        <f t="shared" si="27"/>
        <v>197455.8465</v>
      </c>
      <c r="I45" s="481">
        <f t="shared" si="28"/>
        <v>65818.6155</v>
      </c>
      <c r="J45" s="482">
        <f t="shared" si="29"/>
        <v>222809.4</v>
      </c>
      <c r="K45" s="483">
        <f t="shared" si="30"/>
        <v>37134.90001</v>
      </c>
      <c r="L45" s="76">
        <f t="shared" si="31"/>
        <v>258642.9014</v>
      </c>
      <c r="M45" s="484">
        <f t="shared" si="32"/>
        <v>21553.57512</v>
      </c>
      <c r="O45" s="503"/>
    </row>
    <row r="46">
      <c r="B46" s="514" t="s">
        <v>607</v>
      </c>
      <c r="C46" s="487" t="s">
        <v>610</v>
      </c>
      <c r="D46" s="476">
        <v>225.0</v>
      </c>
      <c r="E46" s="477">
        <v>680.0</v>
      </c>
      <c r="F46" s="515">
        <f t="shared" si="25"/>
        <v>153000</v>
      </c>
      <c r="G46" s="479">
        <f t="shared" si="26"/>
        <v>175950</v>
      </c>
      <c r="H46" s="480">
        <f t="shared" si="27"/>
        <v>203439.357</v>
      </c>
      <c r="I46" s="481">
        <f t="shared" si="28"/>
        <v>67813.119</v>
      </c>
      <c r="J46" s="482">
        <f t="shared" si="29"/>
        <v>229561.2</v>
      </c>
      <c r="K46" s="483">
        <f t="shared" si="30"/>
        <v>38260.20001</v>
      </c>
      <c r="L46" s="76">
        <f t="shared" si="31"/>
        <v>266480.5651</v>
      </c>
      <c r="M46" s="484">
        <f t="shared" si="32"/>
        <v>22206.71376</v>
      </c>
      <c r="O46" s="503"/>
    </row>
    <row r="47">
      <c r="B47" s="514" t="s">
        <v>607</v>
      </c>
      <c r="C47" s="487" t="s">
        <v>611</v>
      </c>
      <c r="D47" s="476">
        <v>225.0</v>
      </c>
      <c r="E47" s="477">
        <v>920.0</v>
      </c>
      <c r="F47" s="515">
        <f t="shared" si="25"/>
        <v>207000</v>
      </c>
      <c r="G47" s="479">
        <f t="shared" si="26"/>
        <v>238050</v>
      </c>
      <c r="H47" s="480">
        <f t="shared" si="27"/>
        <v>275241.483</v>
      </c>
      <c r="I47" s="481">
        <f t="shared" si="28"/>
        <v>91747.161</v>
      </c>
      <c r="J47" s="482">
        <f t="shared" si="29"/>
        <v>310582.8001</v>
      </c>
      <c r="K47" s="483">
        <f t="shared" si="30"/>
        <v>51763.80001</v>
      </c>
      <c r="L47" s="76">
        <f t="shared" si="31"/>
        <v>360532.5293</v>
      </c>
      <c r="M47" s="484">
        <f t="shared" si="32"/>
        <v>30044.37744</v>
      </c>
      <c r="O47" s="503"/>
    </row>
    <row r="48">
      <c r="B48" s="514" t="s">
        <v>607</v>
      </c>
      <c r="C48" s="487" t="s">
        <v>612</v>
      </c>
      <c r="D48" s="476">
        <v>225.0</v>
      </c>
      <c r="E48" s="477">
        <v>1050.0</v>
      </c>
      <c r="F48" s="510">
        <f t="shared" si="25"/>
        <v>236250</v>
      </c>
      <c r="G48" s="479">
        <f t="shared" si="26"/>
        <v>271687.5</v>
      </c>
      <c r="H48" s="480">
        <f t="shared" si="27"/>
        <v>314134.3013</v>
      </c>
      <c r="I48" s="481">
        <f t="shared" si="28"/>
        <v>104711.4338</v>
      </c>
      <c r="J48" s="482">
        <f t="shared" si="29"/>
        <v>354469.5001</v>
      </c>
      <c r="K48" s="483">
        <f t="shared" si="30"/>
        <v>59078.25001</v>
      </c>
      <c r="L48" s="76">
        <f t="shared" si="31"/>
        <v>411477.3432</v>
      </c>
      <c r="M48" s="484">
        <f t="shared" si="32"/>
        <v>34289.7786</v>
      </c>
      <c r="O48" s="503"/>
    </row>
    <row r="49">
      <c r="B49" s="514" t="s">
        <v>607</v>
      </c>
      <c r="C49" s="487" t="s">
        <v>613</v>
      </c>
      <c r="D49" s="476">
        <v>225.0</v>
      </c>
      <c r="E49" s="477">
        <v>1350.0</v>
      </c>
      <c r="F49" s="510">
        <f t="shared" si="25"/>
        <v>303750</v>
      </c>
      <c r="G49" s="479">
        <f t="shared" si="26"/>
        <v>349312.5</v>
      </c>
      <c r="H49" s="480">
        <f t="shared" si="27"/>
        <v>403886.9588</v>
      </c>
      <c r="I49" s="481">
        <f t="shared" si="28"/>
        <v>134628.9863</v>
      </c>
      <c r="J49" s="482">
        <f t="shared" si="29"/>
        <v>455746.5001</v>
      </c>
      <c r="K49" s="483">
        <f t="shared" si="30"/>
        <v>75957.75002</v>
      </c>
      <c r="L49" s="76">
        <f t="shared" si="31"/>
        <v>529042.2984</v>
      </c>
      <c r="M49" s="484">
        <f t="shared" si="32"/>
        <v>44086.8582</v>
      </c>
      <c r="O49" s="503"/>
    </row>
    <row r="50">
      <c r="B50" s="514" t="s">
        <v>607</v>
      </c>
      <c r="C50" s="487" t="s">
        <v>614</v>
      </c>
      <c r="D50" s="476">
        <v>225.0</v>
      </c>
      <c r="E50" s="477">
        <v>1500.0</v>
      </c>
      <c r="F50" s="510">
        <f t="shared" si="25"/>
        <v>337500</v>
      </c>
      <c r="G50" s="479">
        <f t="shared" si="26"/>
        <v>388125</v>
      </c>
      <c r="H50" s="480">
        <f t="shared" si="27"/>
        <v>448763.2875</v>
      </c>
      <c r="I50" s="481">
        <f t="shared" si="28"/>
        <v>149587.7625</v>
      </c>
      <c r="J50" s="482">
        <f t="shared" si="29"/>
        <v>506385.0001</v>
      </c>
      <c r="K50" s="483">
        <f t="shared" si="30"/>
        <v>84397.50002</v>
      </c>
      <c r="L50" s="76">
        <f t="shared" si="31"/>
        <v>587824.776</v>
      </c>
      <c r="M50" s="484">
        <f t="shared" si="32"/>
        <v>48985.398</v>
      </c>
      <c r="O50" s="503"/>
    </row>
    <row r="51">
      <c r="B51" s="514" t="s">
        <v>607</v>
      </c>
      <c r="C51" s="487" t="s">
        <v>615</v>
      </c>
      <c r="D51" s="476">
        <v>225.0</v>
      </c>
      <c r="E51" s="477">
        <v>790.0</v>
      </c>
      <c r="F51" s="510">
        <f t="shared" si="25"/>
        <v>177750</v>
      </c>
      <c r="G51" s="479">
        <f t="shared" si="26"/>
        <v>204412.5</v>
      </c>
      <c r="H51" s="480">
        <f t="shared" si="27"/>
        <v>236348.6648</v>
      </c>
      <c r="I51" s="481">
        <f t="shared" si="28"/>
        <v>78782.88825</v>
      </c>
      <c r="J51" s="482">
        <f t="shared" si="29"/>
        <v>266696.1001</v>
      </c>
      <c r="K51" s="483">
        <f t="shared" si="30"/>
        <v>44449.35001</v>
      </c>
      <c r="L51" s="76">
        <f t="shared" si="31"/>
        <v>309587.7154</v>
      </c>
      <c r="M51" s="484">
        <f t="shared" si="32"/>
        <v>25798.97628</v>
      </c>
      <c r="O51" s="503"/>
    </row>
    <row r="52">
      <c r="B52" s="514" t="s">
        <v>607</v>
      </c>
      <c r="C52" s="487" t="s">
        <v>616</v>
      </c>
      <c r="D52" s="476">
        <v>225.0</v>
      </c>
      <c r="E52" s="477">
        <v>940.0</v>
      </c>
      <c r="F52" s="510">
        <f t="shared" si="25"/>
        <v>211500</v>
      </c>
      <c r="G52" s="479">
        <f t="shared" si="26"/>
        <v>243225</v>
      </c>
      <c r="H52" s="480">
        <f t="shared" si="27"/>
        <v>281224.9935</v>
      </c>
      <c r="I52" s="481">
        <f t="shared" si="28"/>
        <v>93741.6645</v>
      </c>
      <c r="J52" s="482">
        <f t="shared" si="29"/>
        <v>317334.6001</v>
      </c>
      <c r="K52" s="483">
        <f t="shared" si="30"/>
        <v>52889.10001</v>
      </c>
      <c r="L52" s="76">
        <f t="shared" si="31"/>
        <v>368370.193</v>
      </c>
      <c r="M52" s="484">
        <f t="shared" si="32"/>
        <v>30697.51608</v>
      </c>
      <c r="O52" s="503"/>
      <c r="P52" s="276"/>
      <c r="Q52" s="276"/>
    </row>
    <row r="53">
      <c r="B53" s="293"/>
      <c r="C53" s="293"/>
      <c r="D53" s="488"/>
      <c r="E53" s="517"/>
      <c r="F53" s="490"/>
      <c r="G53" s="506"/>
      <c r="H53" s="492"/>
      <c r="I53" s="493"/>
      <c r="J53" s="493"/>
      <c r="K53" s="493"/>
      <c r="L53" s="493"/>
      <c r="M53" s="494"/>
      <c r="O53" s="340"/>
      <c r="P53" s="424"/>
      <c r="Q53" s="424"/>
    </row>
    <row r="54">
      <c r="B54" s="495" t="s">
        <v>617</v>
      </c>
      <c r="C54" s="496" t="s">
        <v>597</v>
      </c>
      <c r="D54" s="476"/>
      <c r="E54" s="477"/>
      <c r="F54" s="515"/>
      <c r="G54" s="497"/>
      <c r="H54" s="498"/>
      <c r="I54" s="508"/>
      <c r="J54" s="482"/>
      <c r="K54" s="483"/>
      <c r="L54" s="500"/>
      <c r="M54" s="501"/>
      <c r="O54" s="518"/>
    </row>
    <row r="55">
      <c r="A55" s="67" t="s">
        <v>366</v>
      </c>
      <c r="B55" s="495"/>
      <c r="C55" s="487" t="s">
        <v>618</v>
      </c>
      <c r="D55" s="476">
        <v>225.0</v>
      </c>
      <c r="E55" s="477">
        <f>F55/D55</f>
        <v>87.55555556</v>
      </c>
      <c r="F55" s="515">
        <v>19700.0</v>
      </c>
      <c r="G55" s="479">
        <f>F55*1.15</f>
        <v>22655</v>
      </c>
      <c r="H55" s="480">
        <f>I55*3</f>
        <v>26194.4793</v>
      </c>
      <c r="I55" s="481">
        <f>(F55*$I$6)*0.33*1.21 </f>
        <v>8731.4931</v>
      </c>
      <c r="J55" s="482">
        <f>K55*6</f>
        <v>29557.88001</v>
      </c>
      <c r="K55" s="483">
        <f>(F55*$K$6)*0.1666666667*1.21</f>
        <v>4926.313334</v>
      </c>
      <c r="L55" s="76">
        <f>M55*12</f>
        <v>34311.54989</v>
      </c>
      <c r="M55" s="484">
        <f>(F55*$M$6)*0.0833*1.21</f>
        <v>2859.295824</v>
      </c>
      <c r="O55" s="505">
        <v>1.0</v>
      </c>
    </row>
    <row r="56">
      <c r="B56" s="293"/>
      <c r="C56" s="293"/>
      <c r="D56" s="488"/>
      <c r="E56" s="517"/>
      <c r="F56" s="519"/>
      <c r="G56" s="520"/>
      <c r="H56" s="492"/>
      <c r="I56" s="519"/>
      <c r="J56" s="519"/>
      <c r="K56" s="519"/>
      <c r="L56" s="519"/>
      <c r="M56" s="494"/>
      <c r="O56" s="340"/>
      <c r="P56" s="424"/>
      <c r="Q56" s="424"/>
    </row>
    <row r="57">
      <c r="B57" s="495" t="s">
        <v>619</v>
      </c>
      <c r="C57" s="496" t="s">
        <v>588</v>
      </c>
      <c r="D57" s="476"/>
      <c r="E57" s="477"/>
      <c r="F57" s="515"/>
      <c r="G57" s="497"/>
      <c r="H57" s="498"/>
      <c r="I57" s="508"/>
      <c r="J57" s="482"/>
      <c r="K57" s="483"/>
      <c r="L57" s="500"/>
      <c r="M57" s="501"/>
      <c r="O57" s="518"/>
      <c r="Q57" s="135"/>
    </row>
    <row r="58">
      <c r="B58" s="495"/>
      <c r="C58" s="487" t="s">
        <v>620</v>
      </c>
      <c r="D58" s="476">
        <v>225.0</v>
      </c>
      <c r="E58" s="477">
        <f t="shared" ref="E58:E59" si="33">F58/D58</f>
        <v>204</v>
      </c>
      <c r="F58" s="515">
        <v>45900.0</v>
      </c>
      <c r="G58" s="479">
        <f t="shared" ref="G58:G59" si="34">F58*1.15</f>
        <v>52785</v>
      </c>
      <c r="H58" s="480">
        <f t="shared" ref="H58:H59" si="35">I58*3</f>
        <v>61031.8071</v>
      </c>
      <c r="I58" s="481">
        <f t="shared" ref="I58:I59" si="36">(F58*$I$6)*0.33*1.21 </f>
        <v>20343.9357</v>
      </c>
      <c r="J58" s="482">
        <f t="shared" ref="J58:J59" si="37">K58*6</f>
        <v>68868.36001</v>
      </c>
      <c r="K58" s="483">
        <f t="shared" ref="K58:K59" si="38">(F58*$K$6)*0.1666666667*1.21</f>
        <v>11478.06</v>
      </c>
      <c r="L58" s="76">
        <f t="shared" ref="L58:L59" si="39">M58*12</f>
        <v>79944.16954</v>
      </c>
      <c r="M58" s="484">
        <f t="shared" ref="M58:M59" si="40">(F58*$M$6)*0.0833*1.21</f>
        <v>6662.014128</v>
      </c>
      <c r="O58" s="518"/>
      <c r="Q58" s="135"/>
    </row>
    <row r="59">
      <c r="B59" s="495"/>
      <c r="C59" s="487" t="s">
        <v>621</v>
      </c>
      <c r="D59" s="476">
        <v>225.0</v>
      </c>
      <c r="E59" s="477">
        <f t="shared" si="33"/>
        <v>128.4444444</v>
      </c>
      <c r="F59" s="515">
        <v>28900.0</v>
      </c>
      <c r="G59" s="479">
        <f t="shared" si="34"/>
        <v>33235</v>
      </c>
      <c r="H59" s="480">
        <f t="shared" si="35"/>
        <v>38427.4341</v>
      </c>
      <c r="I59" s="481">
        <f t="shared" si="36"/>
        <v>12809.1447</v>
      </c>
      <c r="J59" s="482">
        <f t="shared" si="37"/>
        <v>43361.56001</v>
      </c>
      <c r="K59" s="483">
        <f t="shared" si="38"/>
        <v>7226.926668</v>
      </c>
      <c r="L59" s="76">
        <f t="shared" si="39"/>
        <v>50335.21786</v>
      </c>
      <c r="M59" s="484">
        <f t="shared" si="40"/>
        <v>4194.601488</v>
      </c>
      <c r="O59" s="518"/>
      <c r="Q59" s="13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</row>
    <row r="60">
      <c r="B60" s="293"/>
      <c r="C60" s="293"/>
      <c r="D60" s="293"/>
      <c r="E60" s="488"/>
      <c r="F60" s="517"/>
      <c r="G60" s="520"/>
      <c r="H60" s="492"/>
      <c r="I60" s="493"/>
      <c r="J60" s="493"/>
      <c r="K60" s="493"/>
      <c r="L60" s="493"/>
      <c r="M60" s="494"/>
      <c r="O60" s="518"/>
      <c r="Q60" s="135"/>
    </row>
    <row r="61">
      <c r="B61" s="495" t="s">
        <v>622</v>
      </c>
      <c r="C61" s="496" t="s">
        <v>597</v>
      </c>
      <c r="D61" s="476"/>
      <c r="E61" s="477"/>
      <c r="F61" s="515"/>
      <c r="G61" s="497"/>
      <c r="H61" s="498"/>
      <c r="I61" s="508"/>
      <c r="J61" s="482"/>
      <c r="K61" s="483"/>
      <c r="L61" s="500"/>
      <c r="M61" s="501"/>
      <c r="O61" s="518"/>
      <c r="Q61" s="135"/>
    </row>
    <row r="62">
      <c r="B62" s="495"/>
      <c r="C62" s="487" t="s">
        <v>622</v>
      </c>
      <c r="D62" s="476">
        <v>225.0</v>
      </c>
      <c r="E62" s="477">
        <v>170.0</v>
      </c>
      <c r="F62" s="515">
        <f>D62*E62</f>
        <v>38250</v>
      </c>
      <c r="G62" s="479">
        <f>F62*1.15</f>
        <v>43987.5</v>
      </c>
      <c r="H62" s="480">
        <f>I62*3</f>
        <v>50859.83925</v>
      </c>
      <c r="I62" s="481">
        <f>(F62*$I$6)*0.33*1.21 </f>
        <v>16953.27975</v>
      </c>
      <c r="J62" s="482">
        <f>K62*6</f>
        <v>57390.30001</v>
      </c>
      <c r="K62" s="483">
        <f>(F62*$K$6)*0.1666666667*1.21</f>
        <v>9565.050002</v>
      </c>
      <c r="L62" s="76">
        <f>M62*12</f>
        <v>66620.14128</v>
      </c>
      <c r="M62" s="484">
        <f>(F62*$M$6)*0.0833*1.21</f>
        <v>5551.67844</v>
      </c>
      <c r="O62" s="505">
        <v>6.0</v>
      </c>
      <c r="Q62" s="135" t="s">
        <v>623</v>
      </c>
    </row>
    <row r="63">
      <c r="B63" s="293"/>
      <c r="C63" s="293"/>
      <c r="D63" s="488"/>
      <c r="E63" s="517"/>
      <c r="F63" s="519"/>
      <c r="G63" s="521"/>
      <c r="H63" s="492"/>
      <c r="I63" s="493"/>
      <c r="J63" s="493"/>
      <c r="K63" s="493"/>
      <c r="L63" s="493"/>
      <c r="M63" s="494"/>
      <c r="O63" s="340"/>
      <c r="P63" s="424"/>
      <c r="Q63" s="424"/>
    </row>
    <row r="64">
      <c r="B64" s="495" t="s">
        <v>624</v>
      </c>
      <c r="C64" s="496" t="s">
        <v>625</v>
      </c>
      <c r="D64" s="476"/>
      <c r="E64" s="477"/>
      <c r="F64" s="515"/>
      <c r="G64" s="497"/>
      <c r="H64" s="498"/>
      <c r="I64" s="508"/>
      <c r="J64" s="482"/>
      <c r="K64" s="483"/>
      <c r="L64" s="500"/>
      <c r="M64" s="501"/>
      <c r="O64" s="502"/>
    </row>
    <row r="65">
      <c r="B65" s="495"/>
      <c r="C65" s="487" t="s">
        <v>626</v>
      </c>
      <c r="D65" s="476">
        <v>225.0</v>
      </c>
      <c r="E65" s="477">
        <f t="shared" ref="E65:E66" si="41">F65/D65</f>
        <v>108.8888889</v>
      </c>
      <c r="F65" s="515">
        <v>24500.0</v>
      </c>
      <c r="G65" s="479">
        <f t="shared" ref="G65:G66" si="42">F65*1.15</f>
        <v>28175</v>
      </c>
      <c r="H65" s="480">
        <f t="shared" ref="H65:H66" si="43">I65*3</f>
        <v>32576.8905</v>
      </c>
      <c r="I65" s="481">
        <f t="shared" ref="I65:I66" si="44">(F65*$I$6)*0.33*1.21 </f>
        <v>10858.9635</v>
      </c>
      <c r="J65" s="482">
        <f t="shared" ref="J65:J66" si="45">K65*6</f>
        <v>36759.80001</v>
      </c>
      <c r="K65" s="483">
        <f t="shared" ref="K65:K66" si="46">(F65*$K$6)*0.1666666667*1.21</f>
        <v>6126.633335</v>
      </c>
      <c r="L65" s="76">
        <f t="shared" ref="L65:L66" si="47">M65*12</f>
        <v>42671.72448</v>
      </c>
      <c r="M65" s="484">
        <f t="shared" ref="M65:M66" si="48">(F65*$M$6)*0.0833*1.21</f>
        <v>3555.97704</v>
      </c>
      <c r="O65" s="503"/>
    </row>
    <row r="66">
      <c r="B66" s="495"/>
      <c r="C66" s="487" t="s">
        <v>627</v>
      </c>
      <c r="D66" s="476">
        <v>225.0</v>
      </c>
      <c r="E66" s="477">
        <f t="shared" si="41"/>
        <v>150.6666667</v>
      </c>
      <c r="F66" s="515">
        <v>33900.0</v>
      </c>
      <c r="G66" s="479">
        <f t="shared" si="42"/>
        <v>38985</v>
      </c>
      <c r="H66" s="480">
        <f t="shared" si="43"/>
        <v>45075.7791</v>
      </c>
      <c r="I66" s="481">
        <f t="shared" si="44"/>
        <v>15025.2597</v>
      </c>
      <c r="J66" s="482">
        <f t="shared" si="45"/>
        <v>50863.56001</v>
      </c>
      <c r="K66" s="483">
        <f t="shared" si="46"/>
        <v>8477.260002</v>
      </c>
      <c r="L66" s="76">
        <f t="shared" si="47"/>
        <v>59043.73306</v>
      </c>
      <c r="M66" s="484">
        <f t="shared" si="48"/>
        <v>4920.311088</v>
      </c>
      <c r="O66" s="505">
        <v>1.0</v>
      </c>
    </row>
    <row r="67">
      <c r="B67" s="293"/>
      <c r="C67" s="293"/>
      <c r="D67" s="488"/>
      <c r="E67" s="488"/>
      <c r="F67" s="522"/>
      <c r="G67" s="521"/>
      <c r="H67" s="523"/>
      <c r="I67" s="488"/>
      <c r="J67" s="522"/>
      <c r="K67" s="522"/>
      <c r="L67" s="522"/>
      <c r="M67" s="524"/>
      <c r="O67" s="340"/>
      <c r="P67" s="424"/>
      <c r="Q67" s="424"/>
    </row>
    <row r="68">
      <c r="B68" s="495" t="s">
        <v>628</v>
      </c>
      <c r="C68" s="487" t="s">
        <v>629</v>
      </c>
      <c r="D68" s="476">
        <v>225.0</v>
      </c>
      <c r="E68" s="477">
        <f>F68/D68</f>
        <v>286.6666667</v>
      </c>
      <c r="F68" s="515">
        <v>64500.0</v>
      </c>
      <c r="G68" s="479">
        <f>F68*1.15</f>
        <v>74175</v>
      </c>
      <c r="H68" s="525">
        <f>I68*3</f>
        <v>85763.6505</v>
      </c>
      <c r="I68" s="526">
        <f>(F68*$I$6)*0.33*1.21 </f>
        <v>28587.8835</v>
      </c>
      <c r="J68" s="527">
        <f>K68*6</f>
        <v>96775.80002</v>
      </c>
      <c r="K68" s="528">
        <f>(F68*$K$6)*0.1666666667*1.21</f>
        <v>16129.3</v>
      </c>
      <c r="L68" s="529">
        <f>M68*12</f>
        <v>112339.8461</v>
      </c>
      <c r="M68" s="530">
        <f>(F68*$M$6)*0.0833*1.21</f>
        <v>9361.65384</v>
      </c>
    </row>
    <row r="69">
      <c r="B69" s="135"/>
      <c r="C69" s="135"/>
      <c r="D69" s="135"/>
      <c r="E69" s="135"/>
    </row>
    <row r="70">
      <c r="B70" s="531" t="s">
        <v>630</v>
      </c>
      <c r="C70" s="356" t="s">
        <v>631</v>
      </c>
      <c r="D70" s="532" t="s">
        <v>632</v>
      </c>
      <c r="E70" s="533" t="s">
        <v>633</v>
      </c>
      <c r="F70" s="534" t="s">
        <v>634</v>
      </c>
      <c r="G70" s="535" t="s">
        <v>635</v>
      </c>
      <c r="H70" s="535"/>
      <c r="I70" s="535" t="s">
        <v>636</v>
      </c>
      <c r="J70" s="535"/>
      <c r="K70" s="535" t="s">
        <v>637</v>
      </c>
    </row>
    <row r="71">
      <c r="B71" s="536"/>
      <c r="C71" s="537"/>
      <c r="D71" s="538"/>
      <c r="E71" s="539"/>
      <c r="F71" s="540"/>
      <c r="G71" s="541"/>
      <c r="H71" s="541"/>
      <c r="I71" s="541"/>
      <c r="J71" s="541"/>
      <c r="K71" s="541"/>
    </row>
    <row r="72">
      <c r="B72" s="542"/>
      <c r="C72" s="543" t="s">
        <v>638</v>
      </c>
      <c r="D72" s="544">
        <v>225.0</v>
      </c>
      <c r="E72" s="545">
        <v>90.0</v>
      </c>
      <c r="F72" s="546">
        <v>120.0</v>
      </c>
      <c r="G72" s="547">
        <f t="shared" ref="G72:G84" si="49">E72*D72</f>
        <v>20250</v>
      </c>
      <c r="H72" s="547"/>
      <c r="I72" s="547">
        <f t="shared" ref="I72:I84" si="50">F72*D72</f>
        <v>27000</v>
      </c>
      <c r="J72" s="548"/>
      <c r="K72" s="548">
        <v>185.0</v>
      </c>
    </row>
    <row r="73">
      <c r="B73" s="542"/>
      <c r="C73" s="543" t="s">
        <v>639</v>
      </c>
      <c r="D73" s="544">
        <v>225.0</v>
      </c>
      <c r="E73" s="545">
        <v>120.0</v>
      </c>
      <c r="F73" s="546">
        <v>140.0</v>
      </c>
      <c r="G73" s="547">
        <f t="shared" si="49"/>
        <v>27000</v>
      </c>
      <c r="H73" s="547"/>
      <c r="I73" s="547">
        <f t="shared" si="50"/>
        <v>31500</v>
      </c>
      <c r="J73" s="548"/>
      <c r="K73" s="548">
        <v>215.0</v>
      </c>
    </row>
    <row r="74">
      <c r="B74" s="542"/>
      <c r="C74" s="543" t="s">
        <v>640</v>
      </c>
      <c r="D74" s="544">
        <v>225.0</v>
      </c>
      <c r="E74" s="545">
        <v>140.0</v>
      </c>
      <c r="F74" s="546">
        <v>180.0</v>
      </c>
      <c r="G74" s="547">
        <f t="shared" si="49"/>
        <v>31500</v>
      </c>
      <c r="H74" s="547"/>
      <c r="I74" s="547">
        <f t="shared" si="50"/>
        <v>40500</v>
      </c>
      <c r="J74" s="548"/>
      <c r="K74" s="548">
        <v>250.0</v>
      </c>
    </row>
    <row r="75">
      <c r="B75" s="542"/>
      <c r="C75" s="543" t="s">
        <v>641</v>
      </c>
      <c r="D75" s="544">
        <v>225.0</v>
      </c>
      <c r="E75" s="545">
        <v>180.0</v>
      </c>
      <c r="F75" s="546">
        <v>200.0</v>
      </c>
      <c r="G75" s="547">
        <f t="shared" si="49"/>
        <v>40500</v>
      </c>
      <c r="H75" s="547"/>
      <c r="I75" s="547">
        <f t="shared" si="50"/>
        <v>45000</v>
      </c>
      <c r="J75" s="548"/>
      <c r="K75" s="548">
        <v>300.0</v>
      </c>
    </row>
    <row r="76">
      <c r="B76" s="542"/>
      <c r="C76" s="543" t="s">
        <v>642</v>
      </c>
      <c r="D76" s="544">
        <v>225.0</v>
      </c>
      <c r="E76" s="545">
        <v>200.0</v>
      </c>
      <c r="F76" s="546">
        <v>230.0</v>
      </c>
      <c r="G76" s="547">
        <f t="shared" si="49"/>
        <v>45000</v>
      </c>
      <c r="H76" s="547"/>
      <c r="I76" s="547">
        <f t="shared" si="50"/>
        <v>51750</v>
      </c>
      <c r="J76" s="548"/>
      <c r="K76" s="548">
        <v>330.0</v>
      </c>
    </row>
    <row r="77">
      <c r="B77" s="542"/>
      <c r="C77" s="543" t="s">
        <v>643</v>
      </c>
      <c r="D77" s="544">
        <v>225.0</v>
      </c>
      <c r="E77" s="545">
        <v>240.0</v>
      </c>
      <c r="F77" s="546">
        <v>280.0</v>
      </c>
      <c r="G77" s="547">
        <f t="shared" si="49"/>
        <v>54000</v>
      </c>
      <c r="H77" s="547"/>
      <c r="I77" s="547">
        <f t="shared" si="50"/>
        <v>63000</v>
      </c>
      <c r="J77" s="548"/>
      <c r="K77" s="548">
        <v>380.0</v>
      </c>
    </row>
    <row r="78">
      <c r="B78" s="542"/>
      <c r="C78" s="549" t="s">
        <v>423</v>
      </c>
      <c r="D78" s="544">
        <v>225.0</v>
      </c>
      <c r="E78" s="545">
        <v>300.0</v>
      </c>
      <c r="F78" s="546">
        <v>350.0</v>
      </c>
      <c r="G78" s="547">
        <f t="shared" si="49"/>
        <v>67500</v>
      </c>
      <c r="H78" s="547"/>
      <c r="I78" s="547">
        <f t="shared" si="50"/>
        <v>78750</v>
      </c>
      <c r="J78" s="548"/>
      <c r="K78" s="548">
        <v>500.0</v>
      </c>
    </row>
    <row r="79">
      <c r="B79" s="542"/>
      <c r="C79" s="543" t="s">
        <v>644</v>
      </c>
      <c r="D79" s="544">
        <v>225.0</v>
      </c>
      <c r="E79" s="545">
        <v>300.0</v>
      </c>
      <c r="F79" s="546">
        <v>350.0</v>
      </c>
      <c r="G79" s="547">
        <f t="shared" si="49"/>
        <v>67500</v>
      </c>
      <c r="H79" s="547"/>
      <c r="I79" s="547">
        <f t="shared" si="50"/>
        <v>78750</v>
      </c>
      <c r="J79" s="548"/>
      <c r="K79" s="548">
        <v>480.0</v>
      </c>
    </row>
    <row r="80">
      <c r="B80" s="542"/>
      <c r="C80" s="543" t="s">
        <v>425</v>
      </c>
      <c r="D80" s="544">
        <v>225.0</v>
      </c>
      <c r="E80" s="545">
        <v>350.0</v>
      </c>
      <c r="F80" s="546">
        <v>400.0</v>
      </c>
      <c r="G80" s="547">
        <f t="shared" si="49"/>
        <v>78750</v>
      </c>
      <c r="H80" s="547"/>
      <c r="I80" s="547">
        <f t="shared" si="50"/>
        <v>90000</v>
      </c>
      <c r="J80" s="548"/>
      <c r="K80" s="548">
        <v>550.0</v>
      </c>
    </row>
    <row r="81">
      <c r="B81" s="542"/>
      <c r="C81" s="543" t="s">
        <v>645</v>
      </c>
      <c r="D81" s="544">
        <v>225.0</v>
      </c>
      <c r="E81" s="545">
        <v>300.0</v>
      </c>
      <c r="F81" s="546">
        <v>450.0</v>
      </c>
      <c r="G81" s="547">
        <f t="shared" si="49"/>
        <v>67500</v>
      </c>
      <c r="H81" s="547"/>
      <c r="I81" s="547">
        <f t="shared" si="50"/>
        <v>101250</v>
      </c>
      <c r="J81" s="548"/>
      <c r="K81" s="548">
        <v>480.0</v>
      </c>
    </row>
    <row r="82">
      <c r="B82" s="542"/>
      <c r="C82" s="543" t="s">
        <v>90</v>
      </c>
      <c r="D82" s="544">
        <v>225.0</v>
      </c>
      <c r="E82" s="545">
        <v>450.0</v>
      </c>
      <c r="F82" s="546">
        <v>500.0</v>
      </c>
      <c r="G82" s="547">
        <f t="shared" si="49"/>
        <v>101250</v>
      </c>
      <c r="H82" s="547"/>
      <c r="I82" s="547">
        <f t="shared" si="50"/>
        <v>112500</v>
      </c>
      <c r="J82" s="548"/>
      <c r="K82" s="548">
        <v>600.0</v>
      </c>
    </row>
    <row r="83">
      <c r="B83" s="542"/>
      <c r="C83" s="543" t="s">
        <v>114</v>
      </c>
      <c r="D83" s="544">
        <v>225.0</v>
      </c>
      <c r="E83" s="545">
        <v>550.0</v>
      </c>
      <c r="F83" s="546">
        <v>650.0</v>
      </c>
      <c r="G83" s="547">
        <f t="shared" si="49"/>
        <v>123750</v>
      </c>
      <c r="H83" s="547"/>
      <c r="I83" s="547">
        <f t="shared" si="50"/>
        <v>146250</v>
      </c>
      <c r="J83" s="548"/>
      <c r="K83" s="548">
        <v>800.0</v>
      </c>
    </row>
    <row r="84">
      <c r="B84" s="542"/>
      <c r="C84" s="543" t="s">
        <v>120</v>
      </c>
      <c r="D84" s="544">
        <v>225.0</v>
      </c>
      <c r="E84" s="545">
        <v>700.0</v>
      </c>
      <c r="F84" s="546">
        <v>800.0</v>
      </c>
      <c r="G84" s="547">
        <f t="shared" si="49"/>
        <v>157500</v>
      </c>
      <c r="H84" s="547"/>
      <c r="I84" s="547">
        <f t="shared" si="50"/>
        <v>180000</v>
      </c>
      <c r="J84" s="548"/>
      <c r="K84" s="548">
        <v>900.0</v>
      </c>
    </row>
    <row r="85">
      <c r="D85" s="485"/>
      <c r="E85" s="485"/>
    </row>
    <row r="86">
      <c r="D86" s="485"/>
      <c r="E86" s="485"/>
    </row>
    <row r="87">
      <c r="B87" s="531" t="s">
        <v>646</v>
      </c>
      <c r="C87" s="543"/>
      <c r="D87" s="544"/>
      <c r="E87" s="550" t="s">
        <v>647</v>
      </c>
      <c r="G87" s="551" t="s">
        <v>648</v>
      </c>
      <c r="H87" s="552" t="s">
        <v>565</v>
      </c>
      <c r="I87" s="363" t="s">
        <v>649</v>
      </c>
      <c r="J87" s="553" t="s">
        <v>650</v>
      </c>
      <c r="K87" s="553" t="s">
        <v>651</v>
      </c>
      <c r="L87" s="553" t="s">
        <v>652</v>
      </c>
      <c r="M87" s="554" t="s">
        <v>653</v>
      </c>
    </row>
    <row r="88">
      <c r="B88" s="555"/>
      <c r="C88" s="543" t="s">
        <v>654</v>
      </c>
      <c r="D88" s="544">
        <v>265.0</v>
      </c>
      <c r="E88" s="556" t="s">
        <v>655</v>
      </c>
      <c r="G88" s="557">
        <v>225.0</v>
      </c>
      <c r="H88" s="558">
        <f t="shared" ref="H88:H92" si="51">D88*G88</f>
        <v>59625</v>
      </c>
      <c r="I88" s="559">
        <f t="shared" ref="I88:I92" si="52">H88*1.21</f>
        <v>72146.25</v>
      </c>
      <c r="J88" s="560"/>
      <c r="K88" s="560"/>
      <c r="L88" s="560"/>
      <c r="M88" s="561"/>
    </row>
    <row r="89">
      <c r="B89" s="555">
        <v>35325.0</v>
      </c>
      <c r="C89" s="543" t="s">
        <v>656</v>
      </c>
      <c r="D89" s="562">
        <v>280.0</v>
      </c>
      <c r="E89" s="556" t="s">
        <v>657</v>
      </c>
      <c r="F89" s="563" t="s">
        <v>658</v>
      </c>
      <c r="G89" s="557">
        <v>225.0</v>
      </c>
      <c r="H89" s="558">
        <f t="shared" si="51"/>
        <v>63000</v>
      </c>
      <c r="I89" s="559">
        <f t="shared" si="52"/>
        <v>76230</v>
      </c>
      <c r="J89" s="564" t="s">
        <v>659</v>
      </c>
      <c r="K89" s="564">
        <v>3.55332085676987E14</v>
      </c>
      <c r="L89" s="564">
        <v>3.42610912E9</v>
      </c>
      <c r="M89" s="565" t="s">
        <v>660</v>
      </c>
    </row>
    <row r="90">
      <c r="B90" s="555">
        <v>35326.0</v>
      </c>
      <c r="C90" s="543" t="s">
        <v>661</v>
      </c>
      <c r="D90" s="566">
        <v>27500.0</v>
      </c>
      <c r="E90" s="567"/>
      <c r="G90" s="557">
        <v>225.0</v>
      </c>
      <c r="H90" s="558">
        <f t="shared" si="51"/>
        <v>6187500</v>
      </c>
      <c r="I90" s="559">
        <f t="shared" si="52"/>
        <v>7486875</v>
      </c>
      <c r="J90" s="564" t="s">
        <v>659</v>
      </c>
      <c r="K90" s="568">
        <v>3.54409061222381E14</v>
      </c>
      <c r="L90" s="564">
        <v>3.42610912E9</v>
      </c>
      <c r="M90" s="569">
        <v>9000.0</v>
      </c>
    </row>
    <row r="91">
      <c r="B91" s="555">
        <v>35358.0</v>
      </c>
      <c r="C91" s="543" t="s">
        <v>662</v>
      </c>
      <c r="D91" s="566">
        <v>390.0</v>
      </c>
      <c r="E91" s="556" t="s">
        <v>663</v>
      </c>
      <c r="G91" s="557">
        <v>225.0</v>
      </c>
      <c r="H91" s="558">
        <f t="shared" si="51"/>
        <v>87750</v>
      </c>
      <c r="I91" s="559">
        <f t="shared" si="52"/>
        <v>106177.5</v>
      </c>
      <c r="J91" s="568" t="s">
        <v>664</v>
      </c>
      <c r="K91" s="568">
        <v>3.56713087442701E14</v>
      </c>
      <c r="L91" s="568">
        <v>3.425289333E9</v>
      </c>
      <c r="M91" s="565" t="s">
        <v>665</v>
      </c>
    </row>
    <row r="92">
      <c r="B92" s="570">
        <v>35420.0</v>
      </c>
      <c r="C92" s="543" t="s">
        <v>666</v>
      </c>
      <c r="D92" s="566">
        <v>500.0</v>
      </c>
      <c r="E92" s="556" t="s">
        <v>667</v>
      </c>
      <c r="G92" s="557">
        <v>225.0</v>
      </c>
      <c r="H92" s="558">
        <f t="shared" si="51"/>
        <v>112500</v>
      </c>
      <c r="I92" s="559">
        <f t="shared" si="52"/>
        <v>136125</v>
      </c>
      <c r="J92" s="568" t="s">
        <v>668</v>
      </c>
      <c r="K92" s="568">
        <v>3.59412080471604E14</v>
      </c>
      <c r="L92" s="568">
        <v>3.498465883E9</v>
      </c>
      <c r="M92" s="565" t="s">
        <v>669</v>
      </c>
    </row>
    <row r="93">
      <c r="D93" s="485"/>
      <c r="E93" s="485"/>
      <c r="K93" s="571"/>
    </row>
    <row r="94">
      <c r="D94" s="485"/>
      <c r="E94" s="485"/>
    </row>
    <row r="95">
      <c r="D95" s="485"/>
      <c r="E95" s="485"/>
      <c r="L95" s="572"/>
    </row>
    <row r="96">
      <c r="D96" s="485"/>
      <c r="E96" s="485"/>
    </row>
    <row r="97">
      <c r="D97" s="485"/>
      <c r="E97" s="485"/>
    </row>
    <row r="98">
      <c r="D98" s="485"/>
      <c r="E98" s="485"/>
    </row>
    <row r="99">
      <c r="D99" s="485"/>
      <c r="E99" s="485"/>
    </row>
    <row r="100">
      <c r="D100" s="485"/>
      <c r="E100" s="485"/>
    </row>
    <row r="101">
      <c r="D101" s="485"/>
      <c r="E101" s="485"/>
    </row>
    <row r="102">
      <c r="D102" s="485"/>
      <c r="E102" s="485"/>
    </row>
    <row r="103">
      <c r="D103" s="485"/>
      <c r="E103" s="485"/>
    </row>
    <row r="104">
      <c r="D104" s="485"/>
      <c r="E104" s="485"/>
    </row>
    <row r="105">
      <c r="D105" s="485"/>
      <c r="E105" s="485"/>
    </row>
    <row r="106">
      <c r="D106" s="485"/>
      <c r="E106" s="485"/>
    </row>
    <row r="107">
      <c r="D107" s="485"/>
      <c r="E107" s="485"/>
    </row>
    <row r="108">
      <c r="D108" s="485"/>
      <c r="E108" s="485"/>
    </row>
    <row r="109">
      <c r="D109" s="485"/>
      <c r="E109" s="485"/>
    </row>
    <row r="110">
      <c r="D110" s="485"/>
      <c r="E110" s="485"/>
    </row>
    <row r="111">
      <c r="D111" s="485"/>
      <c r="E111" s="485"/>
    </row>
    <row r="112">
      <c r="D112" s="485"/>
      <c r="E112" s="485"/>
    </row>
    <row r="113">
      <c r="D113" s="485"/>
      <c r="E113" s="485"/>
    </row>
    <row r="114">
      <c r="D114" s="485"/>
      <c r="E114" s="485"/>
    </row>
    <row r="115">
      <c r="D115" s="485"/>
      <c r="E115" s="485"/>
    </row>
    <row r="116">
      <c r="D116" s="485"/>
      <c r="E116" s="485"/>
    </row>
    <row r="117">
      <c r="D117" s="485"/>
      <c r="E117" s="485"/>
    </row>
    <row r="118">
      <c r="D118" s="485"/>
      <c r="E118" s="485"/>
    </row>
    <row r="119">
      <c r="D119" s="485"/>
      <c r="E119" s="485"/>
    </row>
    <row r="120">
      <c r="D120" s="485"/>
      <c r="E120" s="485"/>
    </row>
    <row r="121">
      <c r="D121" s="485"/>
      <c r="E121" s="485"/>
    </row>
    <row r="122">
      <c r="D122" s="485"/>
      <c r="E122" s="485"/>
    </row>
    <row r="123">
      <c r="D123" s="485"/>
      <c r="E123" s="485"/>
    </row>
    <row r="124">
      <c r="D124" s="485"/>
      <c r="E124" s="485"/>
    </row>
    <row r="125">
      <c r="D125" s="485"/>
      <c r="E125" s="485"/>
    </row>
    <row r="126">
      <c r="D126" s="485"/>
      <c r="E126" s="485"/>
    </row>
    <row r="127">
      <c r="D127" s="485"/>
      <c r="E127" s="485"/>
    </row>
    <row r="128">
      <c r="D128" s="485"/>
      <c r="E128" s="485"/>
    </row>
    <row r="129">
      <c r="D129" s="485"/>
      <c r="E129" s="485"/>
    </row>
    <row r="130">
      <c r="D130" s="485"/>
      <c r="E130" s="485"/>
    </row>
    <row r="131">
      <c r="D131" s="485"/>
      <c r="E131" s="485"/>
    </row>
    <row r="132">
      <c r="D132" s="485"/>
      <c r="E132" s="485"/>
    </row>
    <row r="133">
      <c r="D133" s="485"/>
      <c r="E133" s="485"/>
    </row>
    <row r="134">
      <c r="D134" s="485"/>
      <c r="E134" s="485"/>
    </row>
    <row r="135">
      <c r="D135" s="485"/>
      <c r="E135" s="485"/>
    </row>
    <row r="136">
      <c r="D136" s="485"/>
      <c r="E136" s="485"/>
    </row>
    <row r="137">
      <c r="D137" s="485"/>
      <c r="E137" s="485"/>
    </row>
    <row r="138">
      <c r="D138" s="485"/>
      <c r="E138" s="485"/>
    </row>
    <row r="139">
      <c r="D139" s="485"/>
      <c r="E139" s="485"/>
    </row>
    <row r="140">
      <c r="D140" s="485"/>
      <c r="E140" s="485"/>
    </row>
    <row r="141">
      <c r="D141" s="485"/>
      <c r="E141" s="485"/>
    </row>
    <row r="142">
      <c r="D142" s="485"/>
      <c r="E142" s="485"/>
    </row>
    <row r="143">
      <c r="D143" s="485"/>
      <c r="E143" s="485"/>
    </row>
    <row r="144">
      <c r="D144" s="485"/>
      <c r="E144" s="485"/>
    </row>
    <row r="145">
      <c r="D145" s="485"/>
      <c r="E145" s="485"/>
    </row>
    <row r="146">
      <c r="D146" s="485"/>
      <c r="E146" s="485"/>
    </row>
    <row r="147">
      <c r="D147" s="485"/>
      <c r="E147" s="485"/>
    </row>
    <row r="148">
      <c r="D148" s="485"/>
      <c r="E148" s="485"/>
    </row>
    <row r="149">
      <c r="D149" s="485"/>
      <c r="E149" s="485"/>
    </row>
    <row r="150">
      <c r="D150" s="485"/>
      <c r="E150" s="485"/>
    </row>
    <row r="151">
      <c r="D151" s="485"/>
      <c r="E151" s="485"/>
    </row>
    <row r="152">
      <c r="D152" s="485"/>
      <c r="E152" s="485"/>
    </row>
    <row r="153">
      <c r="D153" s="485"/>
      <c r="E153" s="485"/>
    </row>
    <row r="154">
      <c r="D154" s="485"/>
      <c r="E154" s="485"/>
    </row>
    <row r="155">
      <c r="D155" s="485"/>
      <c r="E155" s="485"/>
    </row>
    <row r="156">
      <c r="D156" s="485"/>
      <c r="E156" s="485"/>
    </row>
    <row r="157">
      <c r="D157" s="485"/>
      <c r="E157" s="485"/>
    </row>
    <row r="158">
      <c r="D158" s="485"/>
      <c r="E158" s="485"/>
    </row>
    <row r="159">
      <c r="D159" s="485"/>
      <c r="E159" s="485"/>
    </row>
    <row r="160">
      <c r="D160" s="485"/>
      <c r="E160" s="485"/>
    </row>
    <row r="161">
      <c r="D161" s="485"/>
      <c r="E161" s="485"/>
    </row>
    <row r="162">
      <c r="D162" s="485"/>
      <c r="E162" s="485"/>
    </row>
    <row r="163">
      <c r="D163" s="485"/>
      <c r="E163" s="485"/>
    </row>
    <row r="164">
      <c r="D164" s="485"/>
      <c r="E164" s="485"/>
    </row>
    <row r="165">
      <c r="D165" s="485"/>
      <c r="E165" s="485"/>
    </row>
    <row r="166">
      <c r="D166" s="485"/>
      <c r="E166" s="485"/>
    </row>
    <row r="167">
      <c r="D167" s="485"/>
      <c r="E167" s="485"/>
    </row>
    <row r="168">
      <c r="D168" s="485"/>
      <c r="E168" s="485"/>
    </row>
    <row r="169">
      <c r="D169" s="485"/>
      <c r="E169" s="485"/>
    </row>
    <row r="170">
      <c r="D170" s="485"/>
      <c r="E170" s="485"/>
    </row>
    <row r="171">
      <c r="D171" s="485"/>
      <c r="E171" s="485"/>
    </row>
    <row r="172">
      <c r="D172" s="485"/>
      <c r="E172" s="485"/>
    </row>
    <row r="173">
      <c r="D173" s="485"/>
      <c r="E173" s="485"/>
    </row>
    <row r="174">
      <c r="D174" s="485"/>
      <c r="E174" s="485"/>
    </row>
    <row r="175">
      <c r="D175" s="485"/>
      <c r="E175" s="485"/>
    </row>
    <row r="176">
      <c r="D176" s="485"/>
      <c r="E176" s="485"/>
    </row>
    <row r="177">
      <c r="D177" s="485"/>
      <c r="E177" s="485"/>
    </row>
    <row r="178">
      <c r="D178" s="485"/>
      <c r="E178" s="485"/>
    </row>
    <row r="179">
      <c r="D179" s="485"/>
      <c r="E179" s="485"/>
    </row>
    <row r="180">
      <c r="D180" s="485"/>
      <c r="E180" s="485"/>
    </row>
    <row r="181">
      <c r="D181" s="485"/>
      <c r="E181" s="485"/>
    </row>
    <row r="182">
      <c r="D182" s="485"/>
      <c r="E182" s="485"/>
    </row>
    <row r="183">
      <c r="D183" s="485"/>
      <c r="E183" s="485"/>
    </row>
    <row r="184">
      <c r="D184" s="485"/>
      <c r="E184" s="485"/>
    </row>
    <row r="185">
      <c r="D185" s="485"/>
      <c r="E185" s="485"/>
    </row>
    <row r="186">
      <c r="D186" s="485"/>
      <c r="E186" s="485"/>
    </row>
    <row r="187">
      <c r="D187" s="485"/>
      <c r="E187" s="485"/>
    </row>
    <row r="188">
      <c r="D188" s="485"/>
      <c r="E188" s="485"/>
    </row>
    <row r="189">
      <c r="D189" s="485"/>
      <c r="E189" s="485"/>
    </row>
    <row r="190">
      <c r="D190" s="485"/>
      <c r="E190" s="485"/>
    </row>
    <row r="191">
      <c r="D191" s="485"/>
      <c r="E191" s="485"/>
    </row>
    <row r="192">
      <c r="D192" s="485"/>
      <c r="E192" s="485"/>
    </row>
    <row r="193">
      <c r="D193" s="485"/>
      <c r="E193" s="485"/>
    </row>
    <row r="194">
      <c r="D194" s="485"/>
      <c r="E194" s="485"/>
    </row>
    <row r="195">
      <c r="D195" s="485"/>
      <c r="E195" s="485"/>
    </row>
    <row r="196">
      <c r="D196" s="485"/>
      <c r="E196" s="485"/>
    </row>
    <row r="197">
      <c r="D197" s="485"/>
      <c r="E197" s="485"/>
    </row>
    <row r="198">
      <c r="D198" s="485"/>
      <c r="E198" s="485"/>
    </row>
    <row r="199">
      <c r="D199" s="485"/>
      <c r="E199" s="485"/>
    </row>
    <row r="200">
      <c r="D200" s="485"/>
      <c r="E200" s="485"/>
    </row>
    <row r="201">
      <c r="D201" s="485"/>
      <c r="E201" s="485"/>
    </row>
    <row r="202">
      <c r="D202" s="485"/>
      <c r="E202" s="485"/>
    </row>
    <row r="203">
      <c r="D203" s="485"/>
      <c r="E203" s="485"/>
    </row>
    <row r="204">
      <c r="D204" s="485"/>
      <c r="E204" s="485"/>
    </row>
    <row r="205">
      <c r="D205" s="485"/>
      <c r="E205" s="485"/>
    </row>
    <row r="206">
      <c r="D206" s="485"/>
      <c r="E206" s="485"/>
    </row>
    <row r="207">
      <c r="D207" s="485"/>
      <c r="E207" s="485"/>
    </row>
    <row r="208">
      <c r="D208" s="485"/>
      <c r="E208" s="485"/>
    </row>
    <row r="209">
      <c r="D209" s="485"/>
      <c r="E209" s="485"/>
    </row>
    <row r="210">
      <c r="D210" s="485"/>
      <c r="E210" s="485"/>
    </row>
    <row r="211">
      <c r="D211" s="485"/>
      <c r="E211" s="485"/>
    </row>
    <row r="212">
      <c r="D212" s="485"/>
      <c r="E212" s="485"/>
    </row>
    <row r="213">
      <c r="D213" s="485"/>
      <c r="E213" s="485"/>
    </row>
    <row r="214">
      <c r="D214" s="485"/>
      <c r="E214" s="485"/>
    </row>
    <row r="215">
      <c r="D215" s="485"/>
      <c r="E215" s="485"/>
    </row>
    <row r="216">
      <c r="D216" s="485"/>
      <c r="E216" s="485"/>
    </row>
    <row r="217">
      <c r="D217" s="485"/>
      <c r="E217" s="485"/>
    </row>
    <row r="218">
      <c r="D218" s="485"/>
      <c r="E218" s="485"/>
    </row>
    <row r="219">
      <c r="D219" s="485"/>
      <c r="E219" s="485"/>
    </row>
    <row r="220">
      <c r="D220" s="485"/>
      <c r="E220" s="485"/>
    </row>
    <row r="221">
      <c r="D221" s="485"/>
      <c r="E221" s="485"/>
    </row>
    <row r="222">
      <c r="D222" s="485"/>
      <c r="E222" s="485"/>
    </row>
    <row r="223">
      <c r="D223" s="485"/>
      <c r="E223" s="485"/>
    </row>
    <row r="224">
      <c r="D224" s="485"/>
      <c r="E224" s="485"/>
    </row>
    <row r="225">
      <c r="D225" s="485"/>
      <c r="E225" s="485"/>
    </row>
    <row r="226">
      <c r="D226" s="485"/>
      <c r="E226" s="485"/>
    </row>
    <row r="227">
      <c r="D227" s="485"/>
      <c r="E227" s="485"/>
    </row>
    <row r="228">
      <c r="D228" s="485"/>
      <c r="E228" s="485"/>
    </row>
    <row r="229">
      <c r="D229" s="485"/>
      <c r="E229" s="485"/>
    </row>
    <row r="230">
      <c r="D230" s="485"/>
      <c r="E230" s="485"/>
    </row>
    <row r="231">
      <c r="D231" s="485"/>
      <c r="E231" s="485"/>
    </row>
    <row r="232">
      <c r="D232" s="485"/>
      <c r="E232" s="485"/>
    </row>
    <row r="233">
      <c r="D233" s="485"/>
      <c r="E233" s="485"/>
    </row>
    <row r="234">
      <c r="D234" s="485"/>
      <c r="E234" s="485"/>
    </row>
    <row r="235">
      <c r="D235" s="485"/>
      <c r="E235" s="485"/>
    </row>
    <row r="236">
      <c r="D236" s="485"/>
      <c r="E236" s="485"/>
    </row>
    <row r="237">
      <c r="D237" s="485"/>
      <c r="E237" s="485"/>
    </row>
    <row r="238">
      <c r="D238" s="485"/>
      <c r="E238" s="485"/>
    </row>
    <row r="239">
      <c r="D239" s="485"/>
      <c r="E239" s="485"/>
    </row>
    <row r="240">
      <c r="D240" s="485"/>
      <c r="E240" s="485"/>
    </row>
    <row r="241">
      <c r="D241" s="485"/>
      <c r="E241" s="485"/>
    </row>
    <row r="242">
      <c r="D242" s="485"/>
      <c r="E242" s="485"/>
    </row>
    <row r="243">
      <c r="D243" s="485"/>
      <c r="E243" s="485"/>
    </row>
    <row r="244">
      <c r="D244" s="485"/>
      <c r="E244" s="485"/>
    </row>
    <row r="245">
      <c r="D245" s="485"/>
      <c r="E245" s="485"/>
    </row>
    <row r="246">
      <c r="D246" s="485"/>
      <c r="E246" s="485"/>
    </row>
    <row r="247">
      <c r="D247" s="485"/>
      <c r="E247" s="485"/>
    </row>
    <row r="248">
      <c r="D248" s="485"/>
      <c r="E248" s="485"/>
    </row>
    <row r="249">
      <c r="D249" s="485"/>
      <c r="E249" s="485"/>
    </row>
    <row r="250">
      <c r="D250" s="485"/>
      <c r="E250" s="485"/>
    </row>
    <row r="251">
      <c r="D251" s="485"/>
      <c r="E251" s="485"/>
    </row>
    <row r="252">
      <c r="D252" s="485"/>
      <c r="E252" s="485"/>
    </row>
    <row r="253">
      <c r="D253" s="485"/>
      <c r="E253" s="485"/>
    </row>
    <row r="254">
      <c r="D254" s="485"/>
      <c r="E254" s="485"/>
    </row>
    <row r="255">
      <c r="D255" s="485"/>
      <c r="E255" s="485"/>
    </row>
    <row r="256">
      <c r="D256" s="485"/>
      <c r="E256" s="485"/>
    </row>
    <row r="257">
      <c r="D257" s="485"/>
      <c r="E257" s="485"/>
    </row>
    <row r="258">
      <c r="D258" s="485"/>
      <c r="E258" s="485"/>
    </row>
    <row r="259">
      <c r="D259" s="485"/>
      <c r="E259" s="485"/>
    </row>
    <row r="260">
      <c r="D260" s="485"/>
      <c r="E260" s="485"/>
    </row>
    <row r="261">
      <c r="D261" s="485"/>
      <c r="E261" s="485"/>
    </row>
    <row r="262">
      <c r="D262" s="485"/>
      <c r="E262" s="485"/>
    </row>
    <row r="263">
      <c r="D263" s="485"/>
      <c r="E263" s="485"/>
    </row>
    <row r="264">
      <c r="D264" s="485"/>
      <c r="E264" s="485"/>
    </row>
    <row r="265">
      <c r="D265" s="485"/>
      <c r="E265" s="485"/>
    </row>
    <row r="266">
      <c r="D266" s="485"/>
      <c r="E266" s="485"/>
    </row>
    <row r="267">
      <c r="D267" s="485"/>
      <c r="E267" s="485"/>
    </row>
    <row r="268">
      <c r="D268" s="485"/>
      <c r="E268" s="485"/>
    </row>
    <row r="269">
      <c r="D269" s="485"/>
      <c r="E269" s="485"/>
    </row>
    <row r="270">
      <c r="D270" s="485"/>
      <c r="E270" s="485"/>
    </row>
    <row r="271">
      <c r="D271" s="485"/>
      <c r="E271" s="485"/>
    </row>
    <row r="272">
      <c r="D272" s="485"/>
      <c r="E272" s="485"/>
    </row>
    <row r="273">
      <c r="D273" s="485"/>
      <c r="E273" s="485"/>
    </row>
    <row r="274">
      <c r="D274" s="485"/>
      <c r="E274" s="485"/>
    </row>
    <row r="275">
      <c r="D275" s="485"/>
      <c r="E275" s="485"/>
    </row>
    <row r="276">
      <c r="D276" s="485"/>
      <c r="E276" s="485"/>
    </row>
    <row r="277">
      <c r="D277" s="485"/>
      <c r="E277" s="485"/>
    </row>
    <row r="278">
      <c r="D278" s="485"/>
      <c r="E278" s="485"/>
    </row>
    <row r="279">
      <c r="D279" s="485"/>
      <c r="E279" s="485"/>
    </row>
    <row r="280">
      <c r="D280" s="485"/>
      <c r="E280" s="485"/>
    </row>
    <row r="281">
      <c r="D281" s="485"/>
      <c r="E281" s="485"/>
    </row>
    <row r="282">
      <c r="D282" s="485"/>
      <c r="E282" s="485"/>
    </row>
    <row r="283">
      <c r="D283" s="485"/>
      <c r="E283" s="485"/>
    </row>
    <row r="284">
      <c r="D284" s="485"/>
      <c r="E284" s="485"/>
    </row>
    <row r="285">
      <c r="D285" s="485"/>
      <c r="E285" s="485"/>
    </row>
    <row r="286">
      <c r="D286" s="485"/>
      <c r="E286" s="485"/>
    </row>
    <row r="287">
      <c r="D287" s="485"/>
      <c r="E287" s="485"/>
    </row>
    <row r="288">
      <c r="D288" s="485"/>
      <c r="E288" s="485"/>
    </row>
    <row r="289">
      <c r="D289" s="485"/>
      <c r="E289" s="485"/>
    </row>
    <row r="290">
      <c r="D290" s="485"/>
      <c r="E290" s="485"/>
    </row>
    <row r="291">
      <c r="D291" s="485"/>
      <c r="E291" s="485"/>
    </row>
    <row r="292">
      <c r="D292" s="485"/>
      <c r="E292" s="485"/>
    </row>
    <row r="293">
      <c r="D293" s="485"/>
      <c r="E293" s="485"/>
    </row>
    <row r="294">
      <c r="D294" s="485"/>
      <c r="E294" s="485"/>
    </row>
    <row r="295">
      <c r="D295" s="485"/>
      <c r="E295" s="485"/>
    </row>
    <row r="296">
      <c r="D296" s="485"/>
      <c r="E296" s="485"/>
    </row>
    <row r="297">
      <c r="D297" s="485"/>
      <c r="E297" s="485"/>
    </row>
    <row r="298">
      <c r="D298" s="485"/>
      <c r="E298" s="485"/>
    </row>
    <row r="299">
      <c r="D299" s="485"/>
      <c r="E299" s="485"/>
    </row>
    <row r="300">
      <c r="D300" s="485"/>
      <c r="E300" s="485"/>
    </row>
    <row r="301">
      <c r="D301" s="485"/>
      <c r="E301" s="485"/>
    </row>
    <row r="302">
      <c r="D302" s="485"/>
      <c r="E302" s="485"/>
    </row>
    <row r="303">
      <c r="D303" s="485"/>
      <c r="E303" s="485"/>
    </row>
    <row r="304">
      <c r="D304" s="485"/>
      <c r="E304" s="485"/>
    </row>
    <row r="305">
      <c r="D305" s="485"/>
      <c r="E305" s="485"/>
    </row>
    <row r="306">
      <c r="D306" s="485"/>
      <c r="E306" s="485"/>
    </row>
    <row r="307">
      <c r="D307" s="485"/>
      <c r="E307" s="485"/>
    </row>
    <row r="308">
      <c r="D308" s="485"/>
      <c r="E308" s="485"/>
    </row>
    <row r="309">
      <c r="D309" s="485"/>
      <c r="E309" s="485"/>
    </row>
    <row r="310">
      <c r="D310" s="485"/>
      <c r="E310" s="485"/>
    </row>
    <row r="311">
      <c r="D311" s="485"/>
      <c r="E311" s="485"/>
    </row>
    <row r="312">
      <c r="D312" s="485"/>
      <c r="E312" s="485"/>
    </row>
    <row r="313">
      <c r="D313" s="485"/>
      <c r="E313" s="485"/>
    </row>
    <row r="314">
      <c r="D314" s="485"/>
      <c r="E314" s="485"/>
    </row>
    <row r="315">
      <c r="D315" s="485"/>
      <c r="E315" s="485"/>
    </row>
    <row r="316">
      <c r="D316" s="485"/>
      <c r="E316" s="485"/>
    </row>
    <row r="317">
      <c r="D317" s="485"/>
      <c r="E317" s="485"/>
    </row>
    <row r="318">
      <c r="D318" s="485"/>
      <c r="E318" s="485"/>
    </row>
    <row r="319">
      <c r="D319" s="485"/>
      <c r="E319" s="485"/>
    </row>
    <row r="320">
      <c r="D320" s="485"/>
      <c r="E320" s="485"/>
    </row>
    <row r="321">
      <c r="D321" s="485"/>
      <c r="E321" s="485"/>
    </row>
    <row r="322">
      <c r="D322" s="485"/>
      <c r="E322" s="485"/>
    </row>
    <row r="323">
      <c r="D323" s="485"/>
      <c r="E323" s="485"/>
    </row>
    <row r="324">
      <c r="D324" s="485"/>
      <c r="E324" s="485"/>
    </row>
    <row r="325">
      <c r="D325" s="485"/>
      <c r="E325" s="485"/>
    </row>
    <row r="326">
      <c r="D326" s="485"/>
      <c r="E326" s="485"/>
    </row>
    <row r="327">
      <c r="D327" s="485"/>
      <c r="E327" s="485"/>
    </row>
    <row r="328">
      <c r="D328" s="485"/>
      <c r="E328" s="485"/>
    </row>
    <row r="329">
      <c r="D329" s="485"/>
      <c r="E329" s="485"/>
    </row>
    <row r="330">
      <c r="D330" s="485"/>
      <c r="E330" s="485"/>
    </row>
    <row r="331">
      <c r="D331" s="485"/>
      <c r="E331" s="485"/>
    </row>
    <row r="332">
      <c r="D332" s="485"/>
      <c r="E332" s="485"/>
    </row>
    <row r="333">
      <c r="D333" s="485"/>
      <c r="E333" s="485"/>
    </row>
    <row r="334">
      <c r="D334" s="485"/>
      <c r="E334" s="485"/>
    </row>
    <row r="335">
      <c r="D335" s="485"/>
      <c r="E335" s="485"/>
    </row>
    <row r="336">
      <c r="D336" s="485"/>
      <c r="E336" s="485"/>
    </row>
    <row r="337">
      <c r="D337" s="485"/>
      <c r="E337" s="485"/>
    </row>
    <row r="338">
      <c r="D338" s="485"/>
      <c r="E338" s="485"/>
    </row>
    <row r="339">
      <c r="D339" s="485"/>
      <c r="E339" s="485"/>
    </row>
    <row r="340">
      <c r="D340" s="485"/>
      <c r="E340" s="485"/>
    </row>
    <row r="341">
      <c r="D341" s="485"/>
      <c r="E341" s="485"/>
    </row>
    <row r="342">
      <c r="D342" s="485"/>
      <c r="E342" s="485"/>
    </row>
    <row r="343">
      <c r="D343" s="485"/>
      <c r="E343" s="485"/>
    </row>
    <row r="344">
      <c r="D344" s="485"/>
      <c r="E344" s="485"/>
    </row>
    <row r="345">
      <c r="D345" s="485"/>
      <c r="E345" s="485"/>
    </row>
    <row r="346">
      <c r="D346" s="485"/>
      <c r="E346" s="485"/>
    </row>
    <row r="347">
      <c r="D347" s="485"/>
      <c r="E347" s="485"/>
    </row>
    <row r="348">
      <c r="D348" s="485"/>
      <c r="E348" s="485"/>
    </row>
    <row r="349">
      <c r="D349" s="485"/>
      <c r="E349" s="485"/>
    </row>
    <row r="350">
      <c r="D350" s="485"/>
      <c r="E350" s="485"/>
    </row>
    <row r="351">
      <c r="D351" s="485"/>
      <c r="E351" s="485"/>
    </row>
    <row r="352">
      <c r="D352" s="485"/>
      <c r="E352" s="485"/>
    </row>
    <row r="353">
      <c r="D353" s="485"/>
      <c r="E353" s="485"/>
    </row>
    <row r="354">
      <c r="D354" s="485"/>
      <c r="E354" s="485"/>
    </row>
    <row r="355">
      <c r="D355" s="485"/>
      <c r="E355" s="485"/>
    </row>
    <row r="356">
      <c r="D356" s="485"/>
      <c r="E356" s="485"/>
    </row>
    <row r="357">
      <c r="D357" s="485"/>
      <c r="E357" s="485"/>
    </row>
    <row r="358">
      <c r="D358" s="485"/>
      <c r="E358" s="485"/>
    </row>
    <row r="359">
      <c r="D359" s="485"/>
      <c r="E359" s="485"/>
    </row>
    <row r="360">
      <c r="D360" s="485"/>
      <c r="E360" s="485"/>
    </row>
    <row r="361">
      <c r="D361" s="485"/>
      <c r="E361" s="485"/>
    </row>
    <row r="362">
      <c r="D362" s="485"/>
      <c r="E362" s="485"/>
    </row>
    <row r="363">
      <c r="D363" s="485"/>
      <c r="E363" s="485"/>
    </row>
    <row r="364">
      <c r="D364" s="485"/>
      <c r="E364" s="485"/>
    </row>
    <row r="365">
      <c r="D365" s="485"/>
      <c r="E365" s="485"/>
    </row>
    <row r="366">
      <c r="D366" s="485"/>
      <c r="E366" s="485"/>
    </row>
    <row r="367">
      <c r="D367" s="485"/>
      <c r="E367" s="485"/>
    </row>
    <row r="368">
      <c r="D368" s="485"/>
      <c r="E368" s="485"/>
    </row>
    <row r="369">
      <c r="D369" s="485"/>
      <c r="E369" s="485"/>
    </row>
    <row r="370">
      <c r="D370" s="485"/>
      <c r="E370" s="485"/>
    </row>
    <row r="371">
      <c r="D371" s="485"/>
      <c r="E371" s="485"/>
    </row>
    <row r="372">
      <c r="D372" s="485"/>
      <c r="E372" s="485"/>
    </row>
    <row r="373">
      <c r="D373" s="485"/>
      <c r="E373" s="485"/>
    </row>
    <row r="374">
      <c r="D374" s="485"/>
      <c r="E374" s="485"/>
    </row>
    <row r="375">
      <c r="D375" s="485"/>
      <c r="E375" s="485"/>
    </row>
    <row r="376">
      <c r="D376" s="485"/>
      <c r="E376" s="485"/>
    </row>
    <row r="377">
      <c r="D377" s="485"/>
      <c r="E377" s="485"/>
    </row>
    <row r="378">
      <c r="D378" s="485"/>
      <c r="E378" s="485"/>
    </row>
    <row r="379">
      <c r="D379" s="485"/>
      <c r="E379" s="485"/>
    </row>
    <row r="380">
      <c r="D380" s="485"/>
      <c r="E380" s="485"/>
    </row>
    <row r="381">
      <c r="D381" s="485"/>
      <c r="E381" s="485"/>
    </row>
    <row r="382">
      <c r="D382" s="485"/>
      <c r="E382" s="485"/>
    </row>
    <row r="383">
      <c r="D383" s="485"/>
      <c r="E383" s="485"/>
    </row>
    <row r="384">
      <c r="D384" s="485"/>
      <c r="E384" s="485"/>
    </row>
    <row r="385">
      <c r="D385" s="485"/>
      <c r="E385" s="485"/>
    </row>
    <row r="386">
      <c r="D386" s="485"/>
      <c r="E386" s="485"/>
    </row>
    <row r="387">
      <c r="D387" s="485"/>
      <c r="E387" s="485"/>
    </row>
    <row r="388">
      <c r="D388" s="485"/>
      <c r="E388" s="485"/>
    </row>
    <row r="389">
      <c r="D389" s="485"/>
      <c r="E389" s="485"/>
    </row>
    <row r="390">
      <c r="D390" s="485"/>
      <c r="E390" s="485"/>
    </row>
    <row r="391">
      <c r="D391" s="485"/>
      <c r="E391" s="485"/>
    </row>
    <row r="392">
      <c r="D392" s="485"/>
      <c r="E392" s="485"/>
    </row>
    <row r="393">
      <c r="D393" s="485"/>
      <c r="E393" s="485"/>
    </row>
    <row r="394">
      <c r="D394" s="485"/>
      <c r="E394" s="485"/>
    </row>
    <row r="395">
      <c r="D395" s="485"/>
      <c r="E395" s="485"/>
    </row>
    <row r="396">
      <c r="D396" s="485"/>
      <c r="E396" s="485"/>
    </row>
    <row r="397">
      <c r="D397" s="485"/>
      <c r="E397" s="485"/>
    </row>
    <row r="398">
      <c r="D398" s="485"/>
      <c r="E398" s="485"/>
    </row>
    <row r="399">
      <c r="D399" s="485"/>
      <c r="E399" s="485"/>
    </row>
    <row r="400">
      <c r="D400" s="485"/>
      <c r="E400" s="485"/>
    </row>
    <row r="401">
      <c r="D401" s="485"/>
      <c r="E401" s="485"/>
    </row>
    <row r="402">
      <c r="D402" s="485"/>
      <c r="E402" s="485"/>
    </row>
    <row r="403">
      <c r="D403" s="485"/>
      <c r="E403" s="485"/>
    </row>
    <row r="404">
      <c r="D404" s="485"/>
      <c r="E404" s="485"/>
    </row>
    <row r="405">
      <c r="D405" s="485"/>
      <c r="E405" s="485"/>
    </row>
    <row r="406">
      <c r="D406" s="485"/>
      <c r="E406" s="485"/>
    </row>
    <row r="407">
      <c r="D407" s="485"/>
      <c r="E407" s="485"/>
    </row>
    <row r="408">
      <c r="D408" s="485"/>
      <c r="E408" s="485"/>
    </row>
    <row r="409">
      <c r="D409" s="485"/>
      <c r="E409" s="485"/>
    </row>
    <row r="410">
      <c r="D410" s="485"/>
      <c r="E410" s="485"/>
    </row>
    <row r="411">
      <c r="D411" s="485"/>
      <c r="E411" s="485"/>
    </row>
    <row r="412">
      <c r="D412" s="485"/>
      <c r="E412" s="485"/>
    </row>
    <row r="413">
      <c r="D413" s="485"/>
      <c r="E413" s="485"/>
    </row>
    <row r="414">
      <c r="D414" s="485"/>
      <c r="E414" s="485"/>
    </row>
    <row r="415">
      <c r="D415" s="485"/>
      <c r="E415" s="485"/>
    </row>
    <row r="416">
      <c r="D416" s="485"/>
      <c r="E416" s="485"/>
    </row>
    <row r="417">
      <c r="D417" s="485"/>
      <c r="E417" s="485"/>
    </row>
    <row r="418">
      <c r="D418" s="485"/>
      <c r="E418" s="485"/>
    </row>
    <row r="419">
      <c r="D419" s="485"/>
      <c r="E419" s="485"/>
    </row>
    <row r="420">
      <c r="D420" s="485"/>
      <c r="E420" s="485"/>
    </row>
    <row r="421">
      <c r="D421" s="485"/>
      <c r="E421" s="485"/>
    </row>
    <row r="422">
      <c r="D422" s="485"/>
      <c r="E422" s="485"/>
    </row>
    <row r="423">
      <c r="D423" s="485"/>
      <c r="E423" s="485"/>
    </row>
    <row r="424">
      <c r="D424" s="485"/>
      <c r="E424" s="485"/>
    </row>
    <row r="425">
      <c r="D425" s="485"/>
      <c r="E425" s="485"/>
    </row>
    <row r="426">
      <c r="D426" s="485"/>
      <c r="E426" s="485"/>
    </row>
    <row r="427">
      <c r="D427" s="485"/>
      <c r="E427" s="485"/>
    </row>
    <row r="428">
      <c r="D428" s="485"/>
      <c r="E428" s="485"/>
    </row>
    <row r="429">
      <c r="D429" s="485"/>
      <c r="E429" s="485"/>
    </row>
    <row r="430">
      <c r="D430" s="485"/>
      <c r="E430" s="485"/>
    </row>
    <row r="431">
      <c r="D431" s="485"/>
      <c r="E431" s="485"/>
    </row>
    <row r="432">
      <c r="D432" s="485"/>
      <c r="E432" s="485"/>
    </row>
    <row r="433">
      <c r="D433" s="485"/>
      <c r="E433" s="485"/>
    </row>
    <row r="434">
      <c r="D434" s="485"/>
      <c r="E434" s="485"/>
    </row>
    <row r="435">
      <c r="D435" s="485"/>
      <c r="E435" s="485"/>
    </row>
    <row r="436">
      <c r="D436" s="485"/>
      <c r="E436" s="485"/>
    </row>
    <row r="437">
      <c r="D437" s="485"/>
      <c r="E437" s="485"/>
    </row>
    <row r="438">
      <c r="D438" s="485"/>
      <c r="E438" s="485"/>
    </row>
    <row r="439">
      <c r="D439" s="485"/>
      <c r="E439" s="485"/>
    </row>
    <row r="440">
      <c r="D440" s="485"/>
      <c r="E440" s="485"/>
    </row>
    <row r="441">
      <c r="D441" s="485"/>
      <c r="E441" s="485"/>
    </row>
    <row r="442">
      <c r="D442" s="485"/>
      <c r="E442" s="485"/>
    </row>
    <row r="443">
      <c r="D443" s="485"/>
      <c r="E443" s="485"/>
    </row>
    <row r="444">
      <c r="D444" s="485"/>
      <c r="E444" s="485"/>
    </row>
    <row r="445">
      <c r="D445" s="485"/>
      <c r="E445" s="485"/>
    </row>
    <row r="446">
      <c r="D446" s="485"/>
      <c r="E446" s="485"/>
    </row>
    <row r="447">
      <c r="D447" s="485"/>
      <c r="E447" s="485"/>
    </row>
    <row r="448">
      <c r="D448" s="485"/>
      <c r="E448" s="485"/>
    </row>
    <row r="449">
      <c r="D449" s="485"/>
      <c r="E449" s="485"/>
    </row>
    <row r="450">
      <c r="D450" s="485"/>
      <c r="E450" s="485"/>
    </row>
    <row r="451">
      <c r="D451" s="485"/>
      <c r="E451" s="485"/>
    </row>
    <row r="452">
      <c r="D452" s="485"/>
      <c r="E452" s="485"/>
    </row>
    <row r="453">
      <c r="D453" s="485"/>
      <c r="E453" s="485"/>
    </row>
    <row r="454">
      <c r="D454" s="485"/>
      <c r="E454" s="485"/>
    </row>
    <row r="455">
      <c r="D455" s="485"/>
      <c r="E455" s="485"/>
    </row>
    <row r="456">
      <c r="D456" s="485"/>
      <c r="E456" s="485"/>
    </row>
    <row r="457">
      <c r="D457" s="485"/>
      <c r="E457" s="485"/>
    </row>
    <row r="458">
      <c r="D458" s="485"/>
      <c r="E458" s="485"/>
    </row>
    <row r="459">
      <c r="D459" s="485"/>
      <c r="E459" s="485"/>
    </row>
    <row r="460">
      <c r="D460" s="485"/>
      <c r="E460" s="485"/>
    </row>
    <row r="461">
      <c r="D461" s="485"/>
      <c r="E461" s="485"/>
    </row>
    <row r="462">
      <c r="D462" s="485"/>
      <c r="E462" s="485"/>
    </row>
    <row r="463">
      <c r="D463" s="485"/>
      <c r="E463" s="485"/>
    </row>
    <row r="464">
      <c r="D464" s="485"/>
      <c r="E464" s="485"/>
    </row>
    <row r="465">
      <c r="D465" s="485"/>
      <c r="E465" s="485"/>
    </row>
    <row r="466">
      <c r="D466" s="485"/>
      <c r="E466" s="485"/>
    </row>
    <row r="467">
      <c r="D467" s="485"/>
      <c r="E467" s="485"/>
    </row>
    <row r="468">
      <c r="D468" s="485"/>
      <c r="E468" s="485"/>
    </row>
    <row r="469">
      <c r="D469" s="485"/>
      <c r="E469" s="485"/>
    </row>
    <row r="470">
      <c r="D470" s="485"/>
      <c r="E470" s="485"/>
    </row>
    <row r="471">
      <c r="D471" s="485"/>
      <c r="E471" s="485"/>
    </row>
    <row r="472">
      <c r="D472" s="485"/>
      <c r="E472" s="485"/>
    </row>
    <row r="473">
      <c r="D473" s="485"/>
      <c r="E473" s="485"/>
    </row>
    <row r="474">
      <c r="D474" s="485"/>
      <c r="E474" s="485"/>
    </row>
    <row r="475">
      <c r="D475" s="485"/>
      <c r="E475" s="485"/>
    </row>
    <row r="476">
      <c r="D476" s="485"/>
      <c r="E476" s="485"/>
    </row>
    <row r="477">
      <c r="D477" s="485"/>
      <c r="E477" s="485"/>
    </row>
    <row r="478">
      <c r="D478" s="485"/>
      <c r="E478" s="485"/>
    </row>
    <row r="479">
      <c r="D479" s="485"/>
      <c r="E479" s="485"/>
    </row>
    <row r="480">
      <c r="D480" s="485"/>
      <c r="E480" s="485"/>
    </row>
    <row r="481">
      <c r="D481" s="485"/>
      <c r="E481" s="485"/>
    </row>
    <row r="482">
      <c r="D482" s="485"/>
      <c r="E482" s="485"/>
    </row>
    <row r="483">
      <c r="D483" s="485"/>
      <c r="E483" s="485"/>
    </row>
    <row r="484">
      <c r="D484" s="485"/>
      <c r="E484" s="485"/>
    </row>
    <row r="485">
      <c r="D485" s="485"/>
      <c r="E485" s="485"/>
    </row>
    <row r="486">
      <c r="D486" s="485"/>
      <c r="E486" s="485"/>
    </row>
    <row r="487">
      <c r="D487" s="485"/>
      <c r="E487" s="485"/>
    </row>
    <row r="488">
      <c r="D488" s="485"/>
      <c r="E488" s="485"/>
    </row>
    <row r="489">
      <c r="D489" s="485"/>
      <c r="E489" s="485"/>
    </row>
    <row r="490">
      <c r="D490" s="485"/>
      <c r="E490" s="485"/>
    </row>
    <row r="491">
      <c r="D491" s="485"/>
      <c r="E491" s="485"/>
    </row>
    <row r="492">
      <c r="D492" s="485"/>
      <c r="E492" s="485"/>
    </row>
    <row r="493">
      <c r="D493" s="485"/>
      <c r="E493" s="485"/>
    </row>
    <row r="494">
      <c r="D494" s="485"/>
      <c r="E494" s="485"/>
    </row>
    <row r="495">
      <c r="D495" s="485"/>
      <c r="E495" s="485"/>
    </row>
    <row r="496">
      <c r="D496" s="485"/>
      <c r="E496" s="485"/>
    </row>
    <row r="497">
      <c r="D497" s="485"/>
      <c r="E497" s="485"/>
    </row>
    <row r="498">
      <c r="D498" s="485"/>
      <c r="E498" s="485"/>
    </row>
    <row r="499">
      <c r="D499" s="485"/>
      <c r="E499" s="485"/>
    </row>
    <row r="500">
      <c r="D500" s="485"/>
      <c r="E500" s="485"/>
    </row>
    <row r="501">
      <c r="D501" s="485"/>
      <c r="E501" s="485"/>
    </row>
    <row r="502">
      <c r="D502" s="485"/>
      <c r="E502" s="485"/>
    </row>
    <row r="503">
      <c r="D503" s="485"/>
      <c r="E503" s="485"/>
    </row>
    <row r="504">
      <c r="D504" s="485"/>
      <c r="E504" s="485"/>
    </row>
    <row r="505">
      <c r="D505" s="485"/>
      <c r="E505" s="485"/>
    </row>
    <row r="506">
      <c r="D506" s="485"/>
      <c r="E506" s="485"/>
    </row>
    <row r="507">
      <c r="D507" s="485"/>
      <c r="E507" s="485"/>
    </row>
    <row r="508">
      <c r="D508" s="485"/>
      <c r="E508" s="485"/>
    </row>
    <row r="509">
      <c r="D509" s="485"/>
      <c r="E509" s="485"/>
    </row>
    <row r="510">
      <c r="D510" s="485"/>
      <c r="E510" s="485"/>
    </row>
    <row r="511">
      <c r="D511" s="485"/>
      <c r="E511" s="485"/>
    </row>
    <row r="512">
      <c r="D512" s="485"/>
      <c r="E512" s="485"/>
    </row>
    <row r="513">
      <c r="D513" s="485"/>
      <c r="E513" s="485"/>
    </row>
    <row r="514">
      <c r="D514" s="485"/>
      <c r="E514" s="485"/>
    </row>
    <row r="515">
      <c r="D515" s="485"/>
      <c r="E515" s="485"/>
    </row>
    <row r="516">
      <c r="D516" s="485"/>
      <c r="E516" s="485"/>
    </row>
    <row r="517">
      <c r="D517" s="485"/>
      <c r="E517" s="485"/>
    </row>
    <row r="518">
      <c r="D518" s="485"/>
      <c r="E518" s="485"/>
    </row>
    <row r="519">
      <c r="D519" s="485"/>
      <c r="E519" s="485"/>
    </row>
    <row r="520">
      <c r="D520" s="485"/>
      <c r="E520" s="485"/>
    </row>
    <row r="521">
      <c r="D521" s="485"/>
      <c r="E521" s="485"/>
    </row>
    <row r="522">
      <c r="D522" s="485"/>
      <c r="E522" s="485"/>
    </row>
    <row r="523">
      <c r="D523" s="485"/>
      <c r="E523" s="485"/>
    </row>
    <row r="524">
      <c r="D524" s="485"/>
      <c r="E524" s="485"/>
    </row>
    <row r="525">
      <c r="D525" s="485"/>
      <c r="E525" s="485"/>
    </row>
    <row r="526">
      <c r="D526" s="485"/>
      <c r="E526" s="485"/>
    </row>
    <row r="527">
      <c r="D527" s="485"/>
      <c r="E527" s="485"/>
    </row>
    <row r="528">
      <c r="D528" s="485"/>
      <c r="E528" s="485"/>
    </row>
    <row r="529">
      <c r="D529" s="485"/>
      <c r="E529" s="485"/>
    </row>
    <row r="530">
      <c r="D530" s="485"/>
      <c r="E530" s="485"/>
    </row>
    <row r="531">
      <c r="D531" s="485"/>
      <c r="E531" s="485"/>
    </row>
    <row r="532">
      <c r="D532" s="485"/>
      <c r="E532" s="485"/>
    </row>
    <row r="533">
      <c r="D533" s="485"/>
      <c r="E533" s="485"/>
    </row>
    <row r="534">
      <c r="D534" s="485"/>
      <c r="E534" s="485"/>
    </row>
    <row r="535">
      <c r="D535" s="485"/>
      <c r="E535" s="485"/>
    </row>
    <row r="536">
      <c r="D536" s="485"/>
      <c r="E536" s="485"/>
    </row>
    <row r="537">
      <c r="D537" s="485"/>
      <c r="E537" s="485"/>
    </row>
    <row r="538">
      <c r="D538" s="485"/>
      <c r="E538" s="485"/>
    </row>
    <row r="539">
      <c r="D539" s="485"/>
      <c r="E539" s="485"/>
    </row>
    <row r="540">
      <c r="D540" s="485"/>
      <c r="E540" s="485"/>
    </row>
    <row r="541">
      <c r="D541" s="485"/>
      <c r="E541" s="485"/>
    </row>
    <row r="542">
      <c r="D542" s="485"/>
      <c r="E542" s="485"/>
    </row>
    <row r="543">
      <c r="D543" s="485"/>
      <c r="E543" s="485"/>
    </row>
    <row r="544">
      <c r="D544" s="485"/>
      <c r="E544" s="485"/>
    </row>
    <row r="545">
      <c r="D545" s="485"/>
      <c r="E545" s="485"/>
    </row>
    <row r="546">
      <c r="D546" s="485"/>
      <c r="E546" s="485"/>
    </row>
    <row r="547">
      <c r="D547" s="485"/>
      <c r="E547" s="485"/>
    </row>
    <row r="548">
      <c r="D548" s="485"/>
      <c r="E548" s="485"/>
    </row>
    <row r="549">
      <c r="D549" s="485"/>
      <c r="E549" s="485"/>
    </row>
    <row r="550">
      <c r="D550" s="485"/>
      <c r="E550" s="485"/>
    </row>
    <row r="551">
      <c r="D551" s="485"/>
      <c r="E551" s="485"/>
    </row>
    <row r="552">
      <c r="D552" s="485"/>
      <c r="E552" s="485"/>
    </row>
    <row r="553">
      <c r="D553" s="485"/>
      <c r="E553" s="485"/>
    </row>
    <row r="554">
      <c r="D554" s="485"/>
      <c r="E554" s="485"/>
    </row>
    <row r="555">
      <c r="D555" s="485"/>
      <c r="E555" s="485"/>
    </row>
    <row r="556">
      <c r="D556" s="485"/>
      <c r="E556" s="485"/>
    </row>
    <row r="557">
      <c r="D557" s="485"/>
      <c r="E557" s="485"/>
    </row>
    <row r="558">
      <c r="D558" s="485"/>
      <c r="E558" s="485"/>
    </row>
    <row r="559">
      <c r="D559" s="485"/>
      <c r="E559" s="485"/>
    </row>
    <row r="560">
      <c r="D560" s="485"/>
      <c r="E560" s="485"/>
    </row>
    <row r="561">
      <c r="D561" s="485"/>
      <c r="E561" s="485"/>
    </row>
    <row r="562">
      <c r="D562" s="485"/>
      <c r="E562" s="485"/>
    </row>
    <row r="563">
      <c r="D563" s="485"/>
      <c r="E563" s="485"/>
    </row>
    <row r="564">
      <c r="D564" s="485"/>
      <c r="E564" s="485"/>
    </row>
    <row r="565">
      <c r="D565" s="485"/>
      <c r="E565" s="485"/>
    </row>
    <row r="566">
      <c r="D566" s="485"/>
      <c r="E566" s="485"/>
    </row>
    <row r="567">
      <c r="D567" s="485"/>
      <c r="E567" s="485"/>
    </row>
    <row r="568">
      <c r="D568" s="485"/>
      <c r="E568" s="485"/>
    </row>
    <row r="569">
      <c r="D569" s="485"/>
      <c r="E569" s="485"/>
    </row>
    <row r="570">
      <c r="D570" s="485"/>
      <c r="E570" s="485"/>
    </row>
    <row r="571">
      <c r="D571" s="485"/>
      <c r="E571" s="485"/>
    </row>
    <row r="572">
      <c r="D572" s="485"/>
      <c r="E572" s="485"/>
    </row>
    <row r="573">
      <c r="D573" s="485"/>
      <c r="E573" s="485"/>
    </row>
    <row r="574">
      <c r="D574" s="485"/>
      <c r="E574" s="485"/>
    </row>
    <row r="575">
      <c r="D575" s="485"/>
      <c r="E575" s="485"/>
    </row>
    <row r="576">
      <c r="D576" s="485"/>
      <c r="E576" s="485"/>
    </row>
    <row r="577">
      <c r="D577" s="485"/>
      <c r="E577" s="485"/>
    </row>
    <row r="578">
      <c r="D578" s="485"/>
      <c r="E578" s="485"/>
    </row>
    <row r="579">
      <c r="D579" s="485"/>
      <c r="E579" s="485"/>
    </row>
    <row r="580">
      <c r="D580" s="485"/>
      <c r="E580" s="485"/>
    </row>
    <row r="581">
      <c r="D581" s="485"/>
      <c r="E581" s="485"/>
    </row>
    <row r="582">
      <c r="D582" s="485"/>
      <c r="E582" s="485"/>
    </row>
    <row r="583">
      <c r="D583" s="485"/>
      <c r="E583" s="485"/>
    </row>
    <row r="584">
      <c r="D584" s="485"/>
      <c r="E584" s="485"/>
    </row>
    <row r="585">
      <c r="D585" s="485"/>
      <c r="E585" s="485"/>
    </row>
    <row r="586">
      <c r="D586" s="485"/>
      <c r="E586" s="485"/>
    </row>
    <row r="587">
      <c r="D587" s="485"/>
      <c r="E587" s="485"/>
    </row>
    <row r="588">
      <c r="D588" s="485"/>
      <c r="E588" s="485"/>
    </row>
    <row r="589">
      <c r="D589" s="485"/>
      <c r="E589" s="485"/>
    </row>
    <row r="590">
      <c r="D590" s="485"/>
      <c r="E590" s="485"/>
    </row>
    <row r="591">
      <c r="D591" s="485"/>
      <c r="E591" s="485"/>
    </row>
    <row r="592">
      <c r="D592" s="485"/>
      <c r="E592" s="485"/>
    </row>
    <row r="593">
      <c r="D593" s="485"/>
      <c r="E593" s="485"/>
    </row>
    <row r="594">
      <c r="D594" s="485"/>
      <c r="E594" s="485"/>
    </row>
    <row r="595">
      <c r="D595" s="485"/>
      <c r="E595" s="485"/>
    </row>
    <row r="596">
      <c r="D596" s="485"/>
      <c r="E596" s="485"/>
    </row>
    <row r="597">
      <c r="D597" s="485"/>
      <c r="E597" s="485"/>
    </row>
    <row r="598">
      <c r="D598" s="485"/>
      <c r="E598" s="485"/>
    </row>
    <row r="599">
      <c r="D599" s="485"/>
      <c r="E599" s="485"/>
    </row>
    <row r="600">
      <c r="D600" s="485"/>
      <c r="E600" s="485"/>
    </row>
    <row r="601">
      <c r="D601" s="485"/>
      <c r="E601" s="485"/>
    </row>
    <row r="602">
      <c r="D602" s="485"/>
      <c r="E602" s="485"/>
    </row>
    <row r="603">
      <c r="D603" s="485"/>
      <c r="E603" s="485"/>
    </row>
    <row r="604">
      <c r="D604" s="485"/>
      <c r="E604" s="485"/>
    </row>
    <row r="605">
      <c r="D605" s="485"/>
      <c r="E605" s="485"/>
    </row>
    <row r="606">
      <c r="D606" s="485"/>
      <c r="E606" s="485"/>
    </row>
    <row r="607">
      <c r="D607" s="485"/>
      <c r="E607" s="485"/>
    </row>
    <row r="608">
      <c r="D608" s="485"/>
      <c r="E608" s="485"/>
    </row>
    <row r="609">
      <c r="D609" s="485"/>
      <c r="E609" s="485"/>
    </row>
    <row r="610">
      <c r="D610" s="485"/>
      <c r="E610" s="485"/>
    </row>
    <row r="611">
      <c r="D611" s="485"/>
      <c r="E611" s="485"/>
    </row>
    <row r="612">
      <c r="D612" s="485"/>
      <c r="E612" s="485"/>
    </row>
    <row r="613">
      <c r="D613" s="485"/>
      <c r="E613" s="485"/>
    </row>
    <row r="614">
      <c r="D614" s="485"/>
      <c r="E614" s="485"/>
    </row>
    <row r="615">
      <c r="D615" s="485"/>
      <c r="E615" s="485"/>
    </row>
    <row r="616">
      <c r="D616" s="485"/>
      <c r="E616" s="485"/>
    </row>
    <row r="617">
      <c r="D617" s="485"/>
      <c r="E617" s="485"/>
    </row>
    <row r="618">
      <c r="D618" s="485"/>
      <c r="E618" s="485"/>
    </row>
    <row r="619">
      <c r="D619" s="485"/>
      <c r="E619" s="485"/>
    </row>
    <row r="620">
      <c r="D620" s="485"/>
      <c r="E620" s="485"/>
    </row>
    <row r="621">
      <c r="D621" s="485"/>
      <c r="E621" s="485"/>
    </row>
    <row r="622">
      <c r="D622" s="485"/>
      <c r="E622" s="485"/>
    </row>
    <row r="623">
      <c r="D623" s="485"/>
      <c r="E623" s="485"/>
    </row>
    <row r="624">
      <c r="D624" s="485"/>
      <c r="E624" s="485"/>
    </row>
    <row r="625">
      <c r="D625" s="485"/>
      <c r="E625" s="485"/>
    </row>
    <row r="626">
      <c r="D626" s="485"/>
      <c r="E626" s="485"/>
    </row>
    <row r="627">
      <c r="D627" s="485"/>
      <c r="E627" s="485"/>
    </row>
    <row r="628">
      <c r="D628" s="485"/>
      <c r="E628" s="485"/>
    </row>
    <row r="629">
      <c r="D629" s="485"/>
      <c r="E629" s="485"/>
    </row>
    <row r="630">
      <c r="D630" s="485"/>
      <c r="E630" s="485"/>
    </row>
    <row r="631">
      <c r="D631" s="485"/>
      <c r="E631" s="485"/>
    </row>
    <row r="632">
      <c r="D632" s="485"/>
      <c r="E632" s="485"/>
    </row>
    <row r="633">
      <c r="D633" s="485"/>
      <c r="E633" s="485"/>
    </row>
    <row r="634">
      <c r="D634" s="485"/>
      <c r="E634" s="485"/>
    </row>
    <row r="635">
      <c r="D635" s="485"/>
      <c r="E635" s="485"/>
    </row>
    <row r="636">
      <c r="D636" s="485"/>
      <c r="E636" s="485"/>
    </row>
    <row r="637">
      <c r="D637" s="485"/>
      <c r="E637" s="485"/>
    </row>
    <row r="638">
      <c r="D638" s="485"/>
      <c r="E638" s="485"/>
    </row>
    <row r="639">
      <c r="D639" s="485"/>
      <c r="E639" s="485"/>
    </row>
    <row r="640">
      <c r="D640" s="485"/>
      <c r="E640" s="485"/>
    </row>
    <row r="641">
      <c r="D641" s="485"/>
      <c r="E641" s="485"/>
    </row>
    <row r="642">
      <c r="D642" s="485"/>
      <c r="E642" s="485"/>
    </row>
    <row r="643">
      <c r="D643" s="485"/>
      <c r="E643" s="485"/>
    </row>
    <row r="644">
      <c r="D644" s="485"/>
      <c r="E644" s="485"/>
    </row>
    <row r="645">
      <c r="D645" s="485"/>
      <c r="E645" s="485"/>
    </row>
    <row r="646">
      <c r="D646" s="485"/>
      <c r="E646" s="485"/>
    </row>
    <row r="647">
      <c r="D647" s="485"/>
      <c r="E647" s="485"/>
    </row>
    <row r="648">
      <c r="D648" s="485"/>
      <c r="E648" s="485"/>
    </row>
    <row r="649">
      <c r="D649" s="485"/>
      <c r="E649" s="485"/>
    </row>
    <row r="650">
      <c r="D650" s="485"/>
      <c r="E650" s="485"/>
    </row>
    <row r="651">
      <c r="D651" s="485"/>
      <c r="E651" s="485"/>
    </row>
    <row r="652">
      <c r="D652" s="485"/>
      <c r="E652" s="485"/>
    </row>
    <row r="653">
      <c r="D653" s="485"/>
      <c r="E653" s="485"/>
    </row>
    <row r="654">
      <c r="D654" s="485"/>
      <c r="E654" s="485"/>
    </row>
    <row r="655">
      <c r="D655" s="485"/>
      <c r="E655" s="485"/>
    </row>
    <row r="656">
      <c r="D656" s="485"/>
      <c r="E656" s="485"/>
    </row>
    <row r="657">
      <c r="D657" s="485"/>
      <c r="E657" s="485"/>
    </row>
    <row r="658">
      <c r="D658" s="485"/>
      <c r="E658" s="485"/>
    </row>
    <row r="659">
      <c r="D659" s="485"/>
      <c r="E659" s="485"/>
    </row>
    <row r="660">
      <c r="D660" s="485"/>
      <c r="E660" s="485"/>
    </row>
    <row r="661">
      <c r="D661" s="485"/>
      <c r="E661" s="485"/>
    </row>
    <row r="662">
      <c r="D662" s="485"/>
      <c r="E662" s="485"/>
    </row>
    <row r="663">
      <c r="D663" s="485"/>
      <c r="E663" s="485"/>
    </row>
    <row r="664">
      <c r="D664" s="485"/>
      <c r="E664" s="485"/>
    </row>
    <row r="665">
      <c r="D665" s="485"/>
      <c r="E665" s="485"/>
    </row>
    <row r="666">
      <c r="D666" s="485"/>
      <c r="E666" s="485"/>
    </row>
    <row r="667">
      <c r="D667" s="485"/>
      <c r="E667" s="485"/>
    </row>
    <row r="668">
      <c r="D668" s="485"/>
      <c r="E668" s="485"/>
    </row>
    <row r="669">
      <c r="D669" s="485"/>
      <c r="E669" s="485"/>
    </row>
    <row r="670">
      <c r="D670" s="485"/>
      <c r="E670" s="485"/>
    </row>
    <row r="671">
      <c r="D671" s="485"/>
      <c r="E671" s="485"/>
    </row>
    <row r="672">
      <c r="D672" s="485"/>
      <c r="E672" s="485"/>
    </row>
    <row r="673">
      <c r="D673" s="485"/>
      <c r="E673" s="485"/>
    </row>
    <row r="674">
      <c r="D674" s="485"/>
      <c r="E674" s="485"/>
    </row>
    <row r="675">
      <c r="D675" s="485"/>
      <c r="E675" s="485"/>
    </row>
    <row r="676">
      <c r="D676" s="485"/>
      <c r="E676" s="485"/>
    </row>
    <row r="677">
      <c r="D677" s="485"/>
      <c r="E677" s="485"/>
    </row>
    <row r="678">
      <c r="D678" s="485"/>
      <c r="E678" s="485"/>
    </row>
    <row r="679">
      <c r="D679" s="485"/>
      <c r="E679" s="485"/>
    </row>
    <row r="680">
      <c r="D680" s="485"/>
      <c r="E680" s="485"/>
    </row>
    <row r="681">
      <c r="D681" s="485"/>
      <c r="E681" s="485"/>
    </row>
    <row r="682">
      <c r="D682" s="485"/>
      <c r="E682" s="485"/>
    </row>
    <row r="683">
      <c r="D683" s="485"/>
      <c r="E683" s="485"/>
    </row>
    <row r="684">
      <c r="D684" s="485"/>
      <c r="E684" s="485"/>
    </row>
    <row r="685">
      <c r="D685" s="485"/>
      <c r="E685" s="485"/>
    </row>
    <row r="686">
      <c r="D686" s="485"/>
      <c r="E686" s="485"/>
    </row>
    <row r="687">
      <c r="D687" s="485"/>
      <c r="E687" s="485"/>
    </row>
    <row r="688">
      <c r="D688" s="485"/>
      <c r="E688" s="485"/>
    </row>
    <row r="689">
      <c r="D689" s="485"/>
      <c r="E689" s="485"/>
    </row>
    <row r="690">
      <c r="D690" s="485"/>
      <c r="E690" s="485"/>
    </row>
    <row r="691">
      <c r="D691" s="485"/>
      <c r="E691" s="485"/>
    </row>
    <row r="692">
      <c r="D692" s="485"/>
      <c r="E692" s="485"/>
    </row>
    <row r="693">
      <c r="D693" s="485"/>
      <c r="E693" s="485"/>
    </row>
    <row r="694">
      <c r="D694" s="485"/>
      <c r="E694" s="485"/>
    </row>
    <row r="695">
      <c r="D695" s="485"/>
      <c r="E695" s="485"/>
    </row>
    <row r="696">
      <c r="D696" s="485"/>
      <c r="E696" s="485"/>
    </row>
    <row r="697">
      <c r="D697" s="485"/>
      <c r="E697" s="485"/>
    </row>
    <row r="698">
      <c r="D698" s="485"/>
      <c r="E698" s="485"/>
    </row>
    <row r="699">
      <c r="D699" s="485"/>
      <c r="E699" s="485"/>
    </row>
    <row r="700">
      <c r="D700" s="485"/>
      <c r="E700" s="485"/>
    </row>
    <row r="701">
      <c r="D701" s="485"/>
      <c r="E701" s="485"/>
    </row>
    <row r="702">
      <c r="D702" s="485"/>
      <c r="E702" s="485"/>
    </row>
    <row r="703">
      <c r="D703" s="485"/>
      <c r="E703" s="485"/>
    </row>
    <row r="704">
      <c r="D704" s="485"/>
      <c r="E704" s="485"/>
    </row>
    <row r="705">
      <c r="D705" s="485"/>
      <c r="E705" s="485"/>
    </row>
    <row r="706">
      <c r="D706" s="485"/>
      <c r="E706" s="485"/>
    </row>
    <row r="707">
      <c r="D707" s="485"/>
      <c r="E707" s="485"/>
    </row>
    <row r="708">
      <c r="D708" s="485"/>
      <c r="E708" s="485"/>
    </row>
    <row r="709">
      <c r="D709" s="485"/>
      <c r="E709" s="485"/>
    </row>
    <row r="710">
      <c r="D710" s="485"/>
      <c r="E710" s="485"/>
    </row>
    <row r="711">
      <c r="D711" s="485"/>
      <c r="E711" s="485"/>
    </row>
    <row r="712">
      <c r="D712" s="485"/>
      <c r="E712" s="485"/>
    </row>
    <row r="713">
      <c r="D713" s="485"/>
      <c r="E713" s="485"/>
    </row>
    <row r="714">
      <c r="D714" s="485"/>
      <c r="E714" s="485"/>
    </row>
    <row r="715">
      <c r="D715" s="485"/>
      <c r="E715" s="485"/>
    </row>
    <row r="716">
      <c r="D716" s="485"/>
      <c r="E716" s="485"/>
    </row>
    <row r="717">
      <c r="D717" s="485"/>
      <c r="E717" s="485"/>
    </row>
    <row r="718">
      <c r="D718" s="485"/>
      <c r="E718" s="485"/>
    </row>
    <row r="719">
      <c r="D719" s="485"/>
      <c r="E719" s="485"/>
    </row>
    <row r="720">
      <c r="D720" s="485"/>
      <c r="E720" s="485"/>
    </row>
    <row r="721">
      <c r="D721" s="485"/>
      <c r="E721" s="485"/>
    </row>
    <row r="722">
      <c r="D722" s="485"/>
      <c r="E722" s="485"/>
    </row>
    <row r="723">
      <c r="D723" s="485"/>
      <c r="E723" s="485"/>
    </row>
    <row r="724">
      <c r="D724" s="485"/>
      <c r="E724" s="485"/>
    </row>
    <row r="725">
      <c r="D725" s="485"/>
      <c r="E725" s="485"/>
    </row>
    <row r="726">
      <c r="D726" s="485"/>
      <c r="E726" s="485"/>
    </row>
    <row r="727">
      <c r="D727" s="485"/>
      <c r="E727" s="485"/>
    </row>
    <row r="728">
      <c r="D728" s="485"/>
      <c r="E728" s="485"/>
    </row>
    <row r="729">
      <c r="D729" s="485"/>
      <c r="E729" s="485"/>
    </row>
    <row r="730">
      <c r="D730" s="485"/>
      <c r="E730" s="485"/>
    </row>
    <row r="731">
      <c r="D731" s="485"/>
      <c r="E731" s="485"/>
    </row>
    <row r="732">
      <c r="D732" s="485"/>
      <c r="E732" s="485"/>
    </row>
    <row r="733">
      <c r="D733" s="485"/>
      <c r="E733" s="485"/>
    </row>
    <row r="734">
      <c r="D734" s="485"/>
      <c r="E734" s="485"/>
    </row>
    <row r="735">
      <c r="D735" s="485"/>
      <c r="E735" s="485"/>
    </row>
    <row r="736">
      <c r="D736" s="485"/>
      <c r="E736" s="485"/>
    </row>
    <row r="737">
      <c r="D737" s="485"/>
      <c r="E737" s="485"/>
    </row>
    <row r="738">
      <c r="D738" s="485"/>
      <c r="E738" s="485"/>
    </row>
    <row r="739">
      <c r="D739" s="485"/>
      <c r="E739" s="485"/>
    </row>
    <row r="740">
      <c r="D740" s="485"/>
      <c r="E740" s="485"/>
    </row>
    <row r="741">
      <c r="D741" s="485"/>
      <c r="E741" s="485"/>
    </row>
    <row r="742">
      <c r="D742" s="485"/>
      <c r="E742" s="485"/>
    </row>
    <row r="743">
      <c r="D743" s="485"/>
      <c r="E743" s="485"/>
    </row>
    <row r="744">
      <c r="D744" s="485"/>
      <c r="E744" s="485"/>
    </row>
    <row r="745">
      <c r="D745" s="485"/>
      <c r="E745" s="485"/>
    </row>
    <row r="746">
      <c r="D746" s="485"/>
      <c r="E746" s="485"/>
    </row>
    <row r="747">
      <c r="D747" s="485"/>
      <c r="E747" s="485"/>
    </row>
    <row r="748">
      <c r="D748" s="485"/>
      <c r="E748" s="485"/>
    </row>
    <row r="749">
      <c r="D749" s="485"/>
      <c r="E749" s="485"/>
    </row>
    <row r="750">
      <c r="D750" s="485"/>
      <c r="E750" s="485"/>
    </row>
    <row r="751">
      <c r="D751" s="485"/>
      <c r="E751" s="485"/>
    </row>
    <row r="752">
      <c r="D752" s="485"/>
      <c r="E752" s="485"/>
    </row>
    <row r="753">
      <c r="D753" s="485"/>
      <c r="E753" s="485"/>
    </row>
    <row r="754">
      <c r="D754" s="485"/>
      <c r="E754" s="485"/>
    </row>
    <row r="755">
      <c r="D755" s="485"/>
      <c r="E755" s="485"/>
    </row>
    <row r="756">
      <c r="D756" s="485"/>
      <c r="E756" s="485"/>
    </row>
    <row r="757">
      <c r="D757" s="485"/>
      <c r="E757" s="485"/>
    </row>
    <row r="758">
      <c r="D758" s="485"/>
      <c r="E758" s="485"/>
    </row>
    <row r="759">
      <c r="D759" s="485"/>
      <c r="E759" s="485"/>
    </row>
    <row r="760">
      <c r="D760" s="485"/>
      <c r="E760" s="485"/>
    </row>
    <row r="761">
      <c r="D761" s="485"/>
      <c r="E761" s="485"/>
    </row>
    <row r="762">
      <c r="D762" s="485"/>
      <c r="E762" s="485"/>
    </row>
    <row r="763">
      <c r="D763" s="485"/>
      <c r="E763" s="485"/>
    </row>
    <row r="764">
      <c r="D764" s="485"/>
      <c r="E764" s="485"/>
    </row>
    <row r="765">
      <c r="D765" s="485"/>
      <c r="E765" s="485"/>
    </row>
    <row r="766">
      <c r="D766" s="485"/>
      <c r="E766" s="485"/>
    </row>
    <row r="767">
      <c r="D767" s="485"/>
      <c r="E767" s="485"/>
    </row>
    <row r="768">
      <c r="D768" s="485"/>
      <c r="E768" s="485"/>
    </row>
    <row r="769">
      <c r="D769" s="485"/>
      <c r="E769" s="485"/>
    </row>
    <row r="770">
      <c r="D770" s="485"/>
      <c r="E770" s="485"/>
    </row>
    <row r="771">
      <c r="D771" s="485"/>
      <c r="E771" s="485"/>
    </row>
    <row r="772">
      <c r="D772" s="485"/>
      <c r="E772" s="485"/>
    </row>
    <row r="773">
      <c r="D773" s="485"/>
      <c r="E773" s="485"/>
    </row>
    <row r="774">
      <c r="D774" s="485"/>
      <c r="E774" s="485"/>
    </row>
    <row r="775">
      <c r="D775" s="485"/>
      <c r="E775" s="485"/>
    </row>
    <row r="776">
      <c r="D776" s="485"/>
      <c r="E776" s="485"/>
    </row>
    <row r="777">
      <c r="D777" s="485"/>
      <c r="E777" s="485"/>
    </row>
    <row r="778">
      <c r="D778" s="485"/>
      <c r="E778" s="485"/>
    </row>
    <row r="779">
      <c r="D779" s="485"/>
      <c r="E779" s="485"/>
    </row>
    <row r="780">
      <c r="D780" s="485"/>
      <c r="E780" s="485"/>
    </row>
    <row r="781">
      <c r="D781" s="485"/>
      <c r="E781" s="485"/>
    </row>
    <row r="782">
      <c r="D782" s="485"/>
      <c r="E782" s="485"/>
    </row>
    <row r="783">
      <c r="D783" s="485"/>
      <c r="E783" s="485"/>
    </row>
    <row r="784">
      <c r="D784" s="485"/>
      <c r="E784" s="485"/>
    </row>
    <row r="785">
      <c r="D785" s="485"/>
      <c r="E785" s="485"/>
    </row>
    <row r="786">
      <c r="D786" s="485"/>
      <c r="E786" s="485"/>
    </row>
    <row r="787">
      <c r="D787" s="485"/>
      <c r="E787" s="485"/>
    </row>
    <row r="788">
      <c r="D788" s="485"/>
      <c r="E788" s="485"/>
    </row>
    <row r="789">
      <c r="D789" s="485"/>
      <c r="E789" s="485"/>
    </row>
    <row r="790">
      <c r="D790" s="485"/>
      <c r="E790" s="485"/>
    </row>
    <row r="791">
      <c r="D791" s="485"/>
      <c r="E791" s="485"/>
    </row>
    <row r="792">
      <c r="D792" s="485"/>
      <c r="E792" s="485"/>
    </row>
    <row r="793">
      <c r="D793" s="485"/>
      <c r="E793" s="485"/>
    </row>
    <row r="794">
      <c r="D794" s="485"/>
      <c r="E794" s="485"/>
    </row>
    <row r="795">
      <c r="D795" s="485"/>
      <c r="E795" s="485"/>
    </row>
    <row r="796">
      <c r="D796" s="485"/>
      <c r="E796" s="485"/>
    </row>
    <row r="797">
      <c r="D797" s="485"/>
      <c r="E797" s="485"/>
    </row>
    <row r="798">
      <c r="D798" s="485"/>
      <c r="E798" s="485"/>
    </row>
    <row r="799">
      <c r="D799" s="485"/>
      <c r="E799" s="485"/>
    </row>
    <row r="800">
      <c r="D800" s="485"/>
      <c r="E800" s="485"/>
    </row>
    <row r="801">
      <c r="D801" s="485"/>
      <c r="E801" s="485"/>
    </row>
    <row r="802">
      <c r="D802" s="485"/>
      <c r="E802" s="485"/>
    </row>
    <row r="803">
      <c r="D803" s="485"/>
      <c r="E803" s="485"/>
    </row>
    <row r="804">
      <c r="D804" s="485"/>
      <c r="E804" s="485"/>
    </row>
    <row r="805">
      <c r="D805" s="485"/>
      <c r="E805" s="485"/>
    </row>
    <row r="806">
      <c r="D806" s="485"/>
      <c r="E806" s="485"/>
    </row>
    <row r="807">
      <c r="D807" s="485"/>
      <c r="E807" s="485"/>
    </row>
    <row r="808">
      <c r="D808" s="485"/>
      <c r="E808" s="485"/>
    </row>
    <row r="809">
      <c r="D809" s="485"/>
      <c r="E809" s="485"/>
    </row>
    <row r="810">
      <c r="D810" s="485"/>
      <c r="E810" s="485"/>
    </row>
    <row r="811">
      <c r="D811" s="485"/>
      <c r="E811" s="485"/>
    </row>
    <row r="812">
      <c r="D812" s="485"/>
      <c r="E812" s="485"/>
    </row>
    <row r="813">
      <c r="D813" s="485"/>
      <c r="E813" s="485"/>
    </row>
    <row r="814">
      <c r="D814" s="485"/>
      <c r="E814" s="485"/>
    </row>
    <row r="815">
      <c r="D815" s="485"/>
      <c r="E815" s="485"/>
    </row>
    <row r="816">
      <c r="D816" s="485"/>
      <c r="E816" s="485"/>
    </row>
    <row r="817">
      <c r="D817" s="485"/>
      <c r="E817" s="485"/>
    </row>
    <row r="818">
      <c r="D818" s="485"/>
      <c r="E818" s="485"/>
    </row>
    <row r="819">
      <c r="D819" s="485"/>
      <c r="E819" s="485"/>
    </row>
    <row r="820">
      <c r="D820" s="485"/>
      <c r="E820" s="485"/>
    </row>
    <row r="821">
      <c r="D821" s="485"/>
      <c r="E821" s="485"/>
    </row>
    <row r="822">
      <c r="D822" s="485"/>
      <c r="E822" s="485"/>
    </row>
    <row r="823">
      <c r="D823" s="485"/>
      <c r="E823" s="485"/>
    </row>
    <row r="824">
      <c r="D824" s="485"/>
      <c r="E824" s="485"/>
    </row>
    <row r="825">
      <c r="D825" s="485"/>
      <c r="E825" s="485"/>
    </row>
    <row r="826">
      <c r="D826" s="485"/>
      <c r="E826" s="485"/>
    </row>
    <row r="827">
      <c r="D827" s="485"/>
      <c r="E827" s="485"/>
    </row>
    <row r="828">
      <c r="D828" s="485"/>
      <c r="E828" s="485"/>
    </row>
    <row r="829">
      <c r="D829" s="485"/>
      <c r="E829" s="485"/>
    </row>
    <row r="830">
      <c r="D830" s="485"/>
      <c r="E830" s="485"/>
    </row>
    <row r="831">
      <c r="D831" s="485"/>
      <c r="E831" s="485"/>
    </row>
    <row r="832">
      <c r="D832" s="485"/>
      <c r="E832" s="485"/>
    </row>
    <row r="833">
      <c r="D833" s="485"/>
      <c r="E833" s="485"/>
    </row>
    <row r="834">
      <c r="D834" s="485"/>
      <c r="E834" s="485"/>
    </row>
    <row r="835">
      <c r="D835" s="485"/>
      <c r="E835" s="485"/>
    </row>
    <row r="836">
      <c r="D836" s="485"/>
      <c r="E836" s="485"/>
    </row>
    <row r="837">
      <c r="D837" s="485"/>
      <c r="E837" s="485"/>
    </row>
    <row r="838">
      <c r="D838" s="485"/>
      <c r="E838" s="485"/>
    </row>
    <row r="839">
      <c r="D839" s="485"/>
      <c r="E839" s="485"/>
    </row>
    <row r="840">
      <c r="D840" s="485"/>
      <c r="E840" s="485"/>
    </row>
    <row r="841">
      <c r="D841" s="485"/>
      <c r="E841" s="485"/>
    </row>
    <row r="842">
      <c r="D842" s="485"/>
      <c r="E842" s="485"/>
    </row>
    <row r="843">
      <c r="D843" s="485"/>
      <c r="E843" s="485"/>
    </row>
    <row r="844">
      <c r="D844" s="485"/>
      <c r="E844" s="485"/>
    </row>
    <row r="845">
      <c r="D845" s="485"/>
      <c r="E845" s="485"/>
    </row>
    <row r="846">
      <c r="D846" s="485"/>
      <c r="E846" s="485"/>
    </row>
    <row r="847">
      <c r="D847" s="485"/>
      <c r="E847" s="485"/>
    </row>
    <row r="848">
      <c r="D848" s="485"/>
      <c r="E848" s="485"/>
    </row>
    <row r="849">
      <c r="D849" s="485"/>
      <c r="E849" s="485"/>
    </row>
    <row r="850">
      <c r="D850" s="485"/>
      <c r="E850" s="485"/>
    </row>
    <row r="851">
      <c r="D851" s="485"/>
      <c r="E851" s="485"/>
    </row>
    <row r="852">
      <c r="D852" s="485"/>
      <c r="E852" s="485"/>
    </row>
    <row r="853">
      <c r="D853" s="485"/>
      <c r="E853" s="485"/>
    </row>
    <row r="854">
      <c r="D854" s="485"/>
      <c r="E854" s="485"/>
    </row>
    <row r="855">
      <c r="D855" s="485"/>
      <c r="E855" s="485"/>
    </row>
    <row r="856">
      <c r="D856" s="485"/>
      <c r="E856" s="485"/>
    </row>
    <row r="857">
      <c r="D857" s="485"/>
      <c r="E857" s="485"/>
    </row>
    <row r="858">
      <c r="D858" s="485"/>
      <c r="E858" s="485"/>
    </row>
    <row r="859">
      <c r="D859" s="485"/>
      <c r="E859" s="485"/>
    </row>
    <row r="860">
      <c r="D860" s="485"/>
      <c r="E860" s="485"/>
    </row>
    <row r="861">
      <c r="D861" s="485"/>
      <c r="E861" s="485"/>
    </row>
    <row r="862">
      <c r="D862" s="485"/>
      <c r="E862" s="485"/>
    </row>
    <row r="863">
      <c r="D863" s="485"/>
      <c r="E863" s="485"/>
    </row>
    <row r="864">
      <c r="D864" s="485"/>
      <c r="E864" s="485"/>
    </row>
    <row r="865">
      <c r="D865" s="485"/>
      <c r="E865" s="485"/>
    </row>
    <row r="866">
      <c r="D866" s="485"/>
      <c r="E866" s="485"/>
    </row>
    <row r="867">
      <c r="D867" s="485"/>
      <c r="E867" s="485"/>
    </row>
    <row r="868">
      <c r="D868" s="485"/>
      <c r="E868" s="485"/>
    </row>
    <row r="869">
      <c r="D869" s="485"/>
      <c r="E869" s="485"/>
    </row>
    <row r="870">
      <c r="D870" s="485"/>
      <c r="E870" s="485"/>
    </row>
    <row r="871">
      <c r="D871" s="485"/>
      <c r="E871" s="485"/>
    </row>
    <row r="872">
      <c r="D872" s="485"/>
      <c r="E872" s="485"/>
    </row>
    <row r="873">
      <c r="D873" s="485"/>
      <c r="E873" s="485"/>
    </row>
    <row r="874">
      <c r="D874" s="485"/>
      <c r="E874" s="485"/>
    </row>
    <row r="875">
      <c r="D875" s="485"/>
      <c r="E875" s="485"/>
    </row>
    <row r="876">
      <c r="D876" s="485"/>
      <c r="E876" s="485"/>
    </row>
    <row r="877">
      <c r="D877" s="485"/>
      <c r="E877" s="485"/>
    </row>
    <row r="878">
      <c r="D878" s="485"/>
      <c r="E878" s="485"/>
    </row>
    <row r="879">
      <c r="D879" s="485"/>
      <c r="E879" s="485"/>
    </row>
    <row r="880">
      <c r="D880" s="485"/>
      <c r="E880" s="485"/>
    </row>
    <row r="881">
      <c r="D881" s="485"/>
      <c r="E881" s="485"/>
    </row>
    <row r="882">
      <c r="D882" s="485"/>
      <c r="E882" s="485"/>
    </row>
    <row r="883">
      <c r="D883" s="485"/>
      <c r="E883" s="485"/>
    </row>
    <row r="884">
      <c r="D884" s="485"/>
      <c r="E884" s="485"/>
    </row>
    <row r="885">
      <c r="D885" s="485"/>
      <c r="E885" s="485"/>
    </row>
    <row r="886">
      <c r="D886" s="485"/>
      <c r="E886" s="485"/>
    </row>
    <row r="887">
      <c r="D887" s="485"/>
      <c r="E887" s="485"/>
    </row>
    <row r="888">
      <c r="D888" s="485"/>
      <c r="E888" s="485"/>
    </row>
    <row r="889">
      <c r="D889" s="485"/>
      <c r="E889" s="485"/>
    </row>
    <row r="890">
      <c r="D890" s="485"/>
      <c r="E890" s="485"/>
    </row>
    <row r="891">
      <c r="D891" s="485"/>
      <c r="E891" s="485"/>
    </row>
    <row r="892">
      <c r="D892" s="485"/>
      <c r="E892" s="485"/>
    </row>
    <row r="893">
      <c r="D893" s="485"/>
      <c r="E893" s="485"/>
    </row>
    <row r="894">
      <c r="D894" s="485"/>
      <c r="E894" s="485"/>
    </row>
    <row r="895">
      <c r="D895" s="485"/>
      <c r="E895" s="485"/>
    </row>
    <row r="896">
      <c r="D896" s="485"/>
      <c r="E896" s="485"/>
    </row>
    <row r="897">
      <c r="D897" s="485"/>
      <c r="E897" s="485"/>
    </row>
    <row r="898">
      <c r="D898" s="485"/>
      <c r="E898" s="485"/>
    </row>
    <row r="899">
      <c r="D899" s="485"/>
      <c r="E899" s="485"/>
    </row>
    <row r="900">
      <c r="D900" s="485"/>
      <c r="E900" s="485"/>
    </row>
    <row r="901">
      <c r="D901" s="485"/>
      <c r="E901" s="485"/>
    </row>
    <row r="902">
      <c r="D902" s="485"/>
      <c r="E902" s="485"/>
    </row>
    <row r="903">
      <c r="D903" s="485"/>
      <c r="E903" s="485"/>
    </row>
    <row r="904">
      <c r="D904" s="485"/>
      <c r="E904" s="485"/>
    </row>
    <row r="905">
      <c r="D905" s="485"/>
      <c r="E905" s="485"/>
    </row>
    <row r="906">
      <c r="D906" s="485"/>
      <c r="E906" s="485"/>
    </row>
    <row r="907">
      <c r="D907" s="485"/>
      <c r="E907" s="485"/>
    </row>
    <row r="908">
      <c r="D908" s="485"/>
      <c r="E908" s="485"/>
    </row>
    <row r="909">
      <c r="D909" s="485"/>
      <c r="E909" s="485"/>
    </row>
    <row r="910">
      <c r="D910" s="485"/>
      <c r="E910" s="485"/>
    </row>
    <row r="911">
      <c r="D911" s="485"/>
      <c r="E911" s="485"/>
    </row>
    <row r="912">
      <c r="D912" s="485"/>
      <c r="E912" s="485"/>
    </row>
    <row r="913">
      <c r="D913" s="485"/>
      <c r="E913" s="485"/>
    </row>
    <row r="914">
      <c r="D914" s="485"/>
      <c r="E914" s="485"/>
    </row>
    <row r="915">
      <c r="D915" s="485"/>
      <c r="E915" s="485"/>
    </row>
    <row r="916">
      <c r="D916" s="485"/>
      <c r="E916" s="485"/>
    </row>
    <row r="917">
      <c r="D917" s="485"/>
      <c r="E917" s="485"/>
    </row>
    <row r="918">
      <c r="D918" s="485"/>
      <c r="E918" s="485"/>
    </row>
    <row r="919">
      <c r="D919" s="485"/>
      <c r="E919" s="485"/>
    </row>
    <row r="920">
      <c r="D920" s="485"/>
      <c r="E920" s="485"/>
    </row>
    <row r="921">
      <c r="D921" s="485"/>
      <c r="E921" s="485"/>
    </row>
    <row r="922">
      <c r="D922" s="485"/>
      <c r="E922" s="485"/>
    </row>
    <row r="923">
      <c r="D923" s="485"/>
      <c r="E923" s="485"/>
    </row>
    <row r="924">
      <c r="D924" s="485"/>
      <c r="E924" s="485"/>
    </row>
    <row r="925">
      <c r="D925" s="485"/>
      <c r="E925" s="485"/>
    </row>
    <row r="926">
      <c r="D926" s="485"/>
      <c r="E926" s="485"/>
    </row>
    <row r="927">
      <c r="D927" s="485"/>
      <c r="E927" s="485"/>
    </row>
    <row r="928">
      <c r="D928" s="485"/>
      <c r="E928" s="485"/>
    </row>
    <row r="929">
      <c r="D929" s="485"/>
      <c r="E929" s="485"/>
    </row>
    <row r="930">
      <c r="D930" s="485"/>
      <c r="E930" s="485"/>
    </row>
    <row r="931">
      <c r="D931" s="485"/>
      <c r="E931" s="485"/>
    </row>
    <row r="932">
      <c r="D932" s="485"/>
      <c r="E932" s="485"/>
    </row>
    <row r="933">
      <c r="D933" s="485"/>
      <c r="E933" s="485"/>
    </row>
    <row r="934">
      <c r="D934" s="485"/>
      <c r="E934" s="485"/>
    </row>
    <row r="935">
      <c r="D935" s="485"/>
      <c r="E935" s="485"/>
    </row>
    <row r="936">
      <c r="D936" s="485"/>
      <c r="E936" s="485"/>
    </row>
    <row r="937">
      <c r="D937" s="485"/>
      <c r="E937" s="485"/>
    </row>
    <row r="938">
      <c r="D938" s="485"/>
      <c r="E938" s="485"/>
    </row>
    <row r="939">
      <c r="D939" s="485"/>
      <c r="E939" s="485"/>
    </row>
    <row r="940">
      <c r="D940" s="485"/>
      <c r="E940" s="485"/>
    </row>
    <row r="941">
      <c r="D941" s="485"/>
      <c r="E941" s="485"/>
    </row>
    <row r="942">
      <c r="D942" s="485"/>
      <c r="E942" s="485"/>
    </row>
    <row r="943">
      <c r="D943" s="485"/>
      <c r="E943" s="485"/>
    </row>
    <row r="944">
      <c r="D944" s="485"/>
      <c r="E944" s="485"/>
    </row>
    <row r="945">
      <c r="D945" s="485"/>
      <c r="E945" s="485"/>
    </row>
    <row r="946">
      <c r="D946" s="485"/>
      <c r="E946" s="485"/>
    </row>
    <row r="947">
      <c r="D947" s="485"/>
      <c r="E947" s="485"/>
    </row>
    <row r="948">
      <c r="D948" s="485"/>
      <c r="E948" s="485"/>
    </row>
    <row r="949">
      <c r="D949" s="485"/>
      <c r="E949" s="485"/>
    </row>
    <row r="950">
      <c r="D950" s="485"/>
      <c r="E950" s="485"/>
    </row>
    <row r="951">
      <c r="D951" s="485"/>
      <c r="E951" s="485"/>
    </row>
    <row r="952">
      <c r="D952" s="485"/>
      <c r="E952" s="485"/>
    </row>
    <row r="953">
      <c r="D953" s="485"/>
      <c r="E953" s="485"/>
    </row>
    <row r="954">
      <c r="D954" s="485"/>
      <c r="E954" s="485"/>
    </row>
    <row r="955">
      <c r="D955" s="485"/>
      <c r="E955" s="485"/>
    </row>
    <row r="956">
      <c r="D956" s="485"/>
      <c r="E956" s="485"/>
    </row>
    <row r="957">
      <c r="D957" s="485"/>
      <c r="E957" s="485"/>
    </row>
    <row r="958">
      <c r="D958" s="485"/>
      <c r="E958" s="485"/>
    </row>
    <row r="959">
      <c r="D959" s="485"/>
      <c r="E959" s="485"/>
    </row>
    <row r="960">
      <c r="D960" s="485"/>
      <c r="E960" s="485"/>
    </row>
    <row r="961">
      <c r="D961" s="485"/>
      <c r="E961" s="485"/>
    </row>
    <row r="962">
      <c r="D962" s="485"/>
      <c r="E962" s="485"/>
    </row>
    <row r="963">
      <c r="D963" s="485"/>
      <c r="E963" s="485"/>
    </row>
    <row r="964">
      <c r="D964" s="485"/>
      <c r="E964" s="485"/>
    </row>
    <row r="965">
      <c r="D965" s="485"/>
      <c r="E965" s="485"/>
    </row>
    <row r="966">
      <c r="D966" s="485"/>
      <c r="E966" s="485"/>
    </row>
    <row r="967">
      <c r="D967" s="485"/>
      <c r="E967" s="485"/>
    </row>
    <row r="968">
      <c r="D968" s="485"/>
      <c r="E968" s="485"/>
    </row>
    <row r="969">
      <c r="D969" s="485"/>
      <c r="E969" s="485"/>
    </row>
    <row r="970">
      <c r="D970" s="485"/>
      <c r="E970" s="485"/>
    </row>
    <row r="971">
      <c r="D971" s="485"/>
      <c r="E971" s="485"/>
    </row>
    <row r="972">
      <c r="D972" s="485"/>
      <c r="E972" s="485"/>
    </row>
    <row r="973">
      <c r="D973" s="485"/>
      <c r="E973" s="485"/>
    </row>
    <row r="974">
      <c r="D974" s="485"/>
      <c r="E974" s="485"/>
    </row>
    <row r="975">
      <c r="D975" s="485"/>
      <c r="E975" s="485"/>
    </row>
    <row r="976">
      <c r="D976" s="485"/>
      <c r="E976" s="485"/>
    </row>
    <row r="977">
      <c r="D977" s="485"/>
      <c r="E977" s="485"/>
    </row>
    <row r="978">
      <c r="D978" s="485"/>
      <c r="E978" s="485"/>
    </row>
    <row r="979">
      <c r="D979" s="485"/>
      <c r="E979" s="485"/>
    </row>
    <row r="980">
      <c r="D980" s="485"/>
      <c r="E980" s="485"/>
    </row>
    <row r="981">
      <c r="D981" s="485"/>
      <c r="E981" s="485"/>
    </row>
    <row r="982">
      <c r="D982" s="485"/>
      <c r="E982" s="485"/>
    </row>
    <row r="983">
      <c r="D983" s="485"/>
      <c r="E983" s="485"/>
    </row>
    <row r="984">
      <c r="D984" s="485"/>
      <c r="E984" s="485"/>
    </row>
    <row r="985">
      <c r="D985" s="485"/>
      <c r="E985" s="485"/>
    </row>
    <row r="986">
      <c r="D986" s="485"/>
      <c r="E986" s="485"/>
    </row>
    <row r="987">
      <c r="D987" s="485"/>
      <c r="E987" s="485"/>
    </row>
    <row r="988">
      <c r="D988" s="485"/>
      <c r="E988" s="485"/>
    </row>
    <row r="989">
      <c r="D989" s="485"/>
      <c r="E989" s="485"/>
    </row>
    <row r="990">
      <c r="D990" s="485"/>
      <c r="E990" s="485"/>
    </row>
    <row r="991">
      <c r="D991" s="485"/>
      <c r="E991" s="485"/>
    </row>
    <row r="992">
      <c r="D992" s="485"/>
      <c r="E992" s="485"/>
    </row>
    <row r="993">
      <c r="D993" s="485"/>
      <c r="E993" s="485"/>
    </row>
    <row r="994">
      <c r="D994" s="485"/>
      <c r="E994" s="485"/>
    </row>
    <row r="995">
      <c r="D995" s="485"/>
      <c r="E995" s="485"/>
    </row>
    <row r="996">
      <c r="D996" s="485"/>
      <c r="E996" s="485"/>
    </row>
    <row r="997">
      <c r="D997" s="485"/>
      <c r="E997" s="485"/>
    </row>
    <row r="998">
      <c r="D998" s="485"/>
      <c r="E998" s="485"/>
    </row>
    <row r="999">
      <c r="D999" s="485"/>
      <c r="E999" s="485"/>
    </row>
    <row r="1000">
      <c r="D1000" s="485"/>
      <c r="E1000" s="485"/>
    </row>
    <row r="1001">
      <c r="D1001" s="485"/>
      <c r="E1001" s="485"/>
    </row>
    <row r="1002">
      <c r="D1002" s="485"/>
      <c r="E1002" s="485"/>
    </row>
    <row r="1003">
      <c r="D1003" s="485"/>
      <c r="E1003" s="485"/>
    </row>
    <row r="1004">
      <c r="D1004" s="485"/>
      <c r="E1004" s="485"/>
    </row>
    <row r="1005">
      <c r="D1005" s="485"/>
      <c r="E1005" s="485"/>
    </row>
    <row r="1006">
      <c r="D1006" s="485"/>
      <c r="E1006" s="485"/>
    </row>
    <row r="1007">
      <c r="D1007" s="485"/>
      <c r="E1007" s="485"/>
    </row>
    <row r="1008">
      <c r="D1008" s="485"/>
      <c r="E1008" s="485"/>
    </row>
    <row r="1009">
      <c r="D1009" s="485"/>
      <c r="E1009" s="485"/>
    </row>
    <row r="1010">
      <c r="D1010" s="485"/>
      <c r="E1010" s="485"/>
    </row>
    <row r="1011">
      <c r="D1011" s="485"/>
      <c r="E1011" s="485"/>
    </row>
    <row r="1012">
      <c r="D1012" s="485"/>
      <c r="E1012" s="485"/>
    </row>
    <row r="1013">
      <c r="D1013" s="485"/>
      <c r="E1013" s="485"/>
    </row>
    <row r="1014">
      <c r="D1014" s="485"/>
      <c r="E1014" s="485"/>
    </row>
    <row r="1015">
      <c r="D1015" s="485"/>
      <c r="E1015" s="485"/>
    </row>
    <row r="1016">
      <c r="D1016" s="485"/>
      <c r="E1016" s="485"/>
    </row>
    <row r="1017">
      <c r="D1017" s="485"/>
      <c r="E1017" s="485"/>
    </row>
    <row r="1018">
      <c r="D1018" s="485"/>
      <c r="E1018" s="485"/>
    </row>
    <row r="1019">
      <c r="D1019" s="485"/>
      <c r="E1019" s="485"/>
    </row>
    <row r="1020">
      <c r="D1020" s="485"/>
      <c r="E1020" s="485"/>
    </row>
    <row r="1021">
      <c r="D1021" s="485"/>
      <c r="E1021" s="485"/>
    </row>
    <row r="1022">
      <c r="D1022" s="485"/>
      <c r="E1022" s="485"/>
    </row>
    <row r="1023">
      <c r="D1023" s="485"/>
      <c r="E1023" s="485"/>
    </row>
    <row r="1024">
      <c r="D1024" s="485"/>
      <c r="E1024" s="485"/>
    </row>
    <row r="1025">
      <c r="D1025" s="485"/>
      <c r="E1025" s="485"/>
    </row>
    <row r="1026">
      <c r="D1026" s="485"/>
      <c r="E1026" s="485"/>
    </row>
    <row r="1027">
      <c r="D1027" s="485"/>
      <c r="E1027" s="485"/>
    </row>
  </sheetData>
  <mergeCells count="2">
    <mergeCell ref="B1:AC3"/>
    <mergeCell ref="H5:M5"/>
  </mergeCells>
  <drawing r:id="rId1"/>
</worksheet>
</file>