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baf62a2830c877/Documents/"/>
    </mc:Choice>
  </mc:AlternateContent>
  <xr:revisionPtr revIDLastSave="0" documentId="8_{AAC93463-D5FB-4B5E-9434-4FC7D4EC1407}" xr6:coauthVersionLast="47" xr6:coauthVersionMax="47" xr10:uidLastSave="{00000000-0000-0000-0000-000000000000}"/>
  <bookViews>
    <workbookView xWindow="690" yWindow="17400" windowWidth="2400" windowHeight="585" xr2:uid="{9698BD8A-E2CE-40F8-9E42-F32DA4461660}"/>
  </bookViews>
  <sheets>
    <sheet name="Template" sheetId="1" r:id="rId1"/>
  </sheets>
  <definedNames>
    <definedName name="FXY" localSheetId="0">_xlfn.LAMBDA(_xlpm.t,_xlpm.P, (-1200)/(_xlpm.P+1))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57" i="1" l="1"/>
  <c r="C55" i="1"/>
  <c r="H55" i="1" s="1"/>
  <c r="N34" i="1"/>
  <c r="M35" i="1" s="1"/>
  <c r="L34" i="1"/>
  <c r="K35" i="1" s="1"/>
  <c r="J40" i="1" s="1"/>
  <c r="J34" i="1"/>
  <c r="C34" i="1"/>
  <c r="C35" i="1" s="1"/>
  <c r="N33" i="1"/>
  <c r="L36" i="1" s="1"/>
  <c r="L33" i="1"/>
  <c r="J33" i="1"/>
  <c r="F33" i="1" a="1"/>
  <c r="F33" i="1" s="1"/>
  <c r="E33" i="1"/>
  <c r="D33" i="1"/>
  <c r="D34" i="1" s="1"/>
  <c r="K14" i="1"/>
  <c r="K15" i="1" s="1"/>
  <c r="K16" i="1" s="1"/>
  <c r="K17" i="1" s="1"/>
  <c r="K18" i="1" s="1"/>
  <c r="K13" i="1"/>
  <c r="L12" i="1"/>
  <c r="L13" i="1" s="1"/>
  <c r="L14" i="1" s="1"/>
  <c r="L15" i="1" s="1"/>
  <c r="L16" i="1" s="1"/>
  <c r="L17" i="1" s="1"/>
  <c r="L18" i="1" s="1"/>
  <c r="E9" i="1"/>
  <c r="D9" i="1"/>
  <c r="D10" i="1" s="1"/>
  <c r="C9" i="1"/>
  <c r="C10" i="1" s="1"/>
  <c r="C11" i="1" s="1"/>
  <c r="N8" i="1" a="1"/>
  <c r="N8" i="1" s="1"/>
  <c r="F8" i="1" a="1"/>
  <c r="F8" i="1" s="1"/>
  <c r="E8" i="1"/>
  <c r="D8" i="1"/>
  <c r="G8" i="1" s="1" a="1"/>
  <c r="G8" i="1" s="1"/>
  <c r="N7" i="1" a="1"/>
  <c r="N7" i="1" s="1"/>
  <c r="N6" i="1" a="1"/>
  <c r="N6" i="1" s="1"/>
  <c r="M12" i="1" s="1"/>
  <c r="N5" i="1" a="1"/>
  <c r="N5" i="1" s="1"/>
  <c r="D35" i="1" l="1"/>
  <c r="N12" i="1" a="1"/>
  <c r="N12" i="1" s="1"/>
  <c r="D11" i="1"/>
  <c r="F9" i="1" a="1"/>
  <c r="F9" i="1" s="1"/>
  <c r="G33" i="1" a="1"/>
  <c r="G33" i="1" s="1"/>
  <c r="H33" i="1" s="1"/>
  <c r="E34" i="1" s="1"/>
  <c r="F34" i="1" l="1" a="1"/>
  <c r="F34" i="1" s="1"/>
  <c r="G9" i="1" a="1"/>
  <c r="G9" i="1" s="1"/>
  <c r="H9" i="1" s="1"/>
  <c r="E10" i="1" s="1"/>
  <c r="O12" i="1"/>
  <c r="P12" i="1" s="1"/>
  <c r="M13" i="1"/>
  <c r="F10" i="1" l="1" a="1"/>
  <c r="F10" i="1" s="1"/>
  <c r="N13" i="1" a="1"/>
  <c r="N13" i="1" s="1"/>
  <c r="G34" i="1" a="1"/>
  <c r="G34" i="1" s="1"/>
  <c r="H34" i="1" s="1"/>
  <c r="E35" i="1" s="1"/>
  <c r="F35" i="1" l="1" a="1"/>
  <c r="F35" i="1" s="1"/>
  <c r="M14" i="1"/>
  <c r="O13" i="1"/>
  <c r="P13" i="1" s="1"/>
  <c r="G10" i="1" a="1"/>
  <c r="G10" i="1" s="1"/>
  <c r="H10" i="1" s="1"/>
  <c r="E11" i="1" s="1"/>
  <c r="F11" i="1" l="1" a="1"/>
  <c r="F11" i="1" s="1"/>
  <c r="N14" i="1" a="1"/>
  <c r="N14" i="1" s="1"/>
  <c r="G35" i="1" a="1"/>
  <c r="G35" i="1" s="1"/>
  <c r="H35" i="1" s="1"/>
  <c r="M15" i="1" l="1"/>
  <c r="O14" i="1"/>
  <c r="P14" i="1" s="1"/>
  <c r="G11" i="1" a="1"/>
  <c r="G11" i="1" s="1"/>
  <c r="H11" i="1" s="1"/>
  <c r="N15" i="1" l="1" a="1"/>
  <c r="N15" i="1" s="1"/>
  <c r="O15" i="1" l="1"/>
  <c r="P15" i="1" s="1"/>
  <c r="M16" i="1"/>
  <c r="N16" i="1" l="1" a="1"/>
  <c r="N16" i="1" s="1"/>
  <c r="M17" i="1" l="1"/>
  <c r="N17" i="1" s="1" a="1"/>
  <c r="N17" i="1" s="1"/>
  <c r="O17" i="1" s="1"/>
  <c r="P17" i="1" s="1"/>
  <c r="O16" i="1"/>
  <c r="P16" i="1" s="1"/>
  <c r="M18" i="1" l="1"/>
  <c r="N18" i="1" s="1" a="1"/>
  <c r="N18" i="1" s="1"/>
  <c r="O18" i="1" s="1"/>
  <c r="P1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<sst xmlns="http://schemas.openxmlformats.org/spreadsheetml/2006/main" count="58" uniqueCount="44">
  <si>
    <t>Runge-Kutta Method - Order 2</t>
  </si>
  <si>
    <t>Milne's method</t>
  </si>
  <si>
    <t>k1 = f(x(n), y(n))</t>
  </si>
  <si>
    <t>Initial conditions</t>
  </si>
  <si>
    <t>k2 = f(x(n) + h/2, y(n) + k1 * (h/2))</t>
  </si>
  <si>
    <t>N</t>
  </si>
  <si>
    <t>X</t>
  </si>
  <si>
    <t>Y</t>
  </si>
  <si>
    <t>Y'</t>
  </si>
  <si>
    <t>y(n+1) = y(n)+h*k2</t>
  </si>
  <si>
    <t>Step (h)</t>
  </si>
  <si>
    <t>Starting X</t>
  </si>
  <si>
    <t>Starting Y</t>
  </si>
  <si>
    <t>n</t>
  </si>
  <si>
    <t>x(n)</t>
  </si>
  <si>
    <t>y(n)</t>
  </si>
  <si>
    <t>k1</t>
  </si>
  <si>
    <t>k2</t>
  </si>
  <si>
    <t>y(n+1)</t>
  </si>
  <si>
    <t>Calculation</t>
  </si>
  <si>
    <t>Predictor</t>
  </si>
  <si>
    <t>Corrector</t>
  </si>
  <si>
    <t>x</t>
  </si>
  <si>
    <t>y</t>
  </si>
  <si>
    <t>y'</t>
  </si>
  <si>
    <t>y*</t>
  </si>
  <si>
    <t>Ec(error)</t>
  </si>
  <si>
    <t>RK2 - Clone to apply Richardson Interpolation</t>
  </si>
  <si>
    <t>Interpolator</t>
  </si>
  <si>
    <t>Find an approximation for a value between iterations</t>
  </si>
  <si>
    <t>Target Value</t>
  </si>
  <si>
    <t>solve 50 = 72.5026566907784 + (-18.6567523368188) * (t - 2) + (-0.174074101551735) * (t -2) * (t - 3)</t>
  </si>
  <si>
    <t>https://www.wolframalpha.com/input/?i=solve+50+%3D+25.1444030868438+%2B+%2813.4999997923602%29+*+%28t+-+4%29+%2B+%280.891021762305795%29+*+%28t+-4%29+*+%28t+-+5%29</t>
  </si>
  <si>
    <t xml:space="preserve"> </t>
  </si>
  <si>
    <t>Richardson Interpolation Calculation</t>
  </si>
  <si>
    <t>Step H 1</t>
  </si>
  <si>
    <t>Step H 2</t>
  </si>
  <si>
    <t>Full H</t>
  </si>
  <si>
    <t>2-Stepped Y</t>
  </si>
  <si>
    <t>1-Stepped Y</t>
  </si>
  <si>
    <t>Order</t>
  </si>
  <si>
    <t>Full Step Error</t>
  </si>
  <si>
    <t>Half Steps Error</t>
  </si>
  <si>
    <t>Improved Full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</si>
</sst>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</font>
    <font>
      <b/>
      <sz val="11"/>
      <color rgb="FF9C57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7" tint="0.39997558519241921"/>
        <bgColor indexed="65"/>
      </patternFill>
    </fill>
  </fills>
  <borders count="5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5" borderId="0" applyNumberFormat="0" applyBorder="0" applyAlignment="0" applyProtection="0"/>
    <xf numFmtId="0" fontId="1" fillId="6" borderId="0" applyNumberFormat="0" applyBorder="0" applyAlignment="0" applyProtection="0"/>
    <xf numFmtId="0" fontId="8" fillId="0" borderId="0" applyNumberFormat="0" applyFill="0" applyBorder="0" applyAlignment="0" applyProtection="0"/>
  </cellStyleXfs>
  <cellXfs count="103">
    <xf numFmtId="0" fontId="0" fillId="0" borderId="0" xfId="0"/>
    <xf numFmtId="0" fontId="4" fillId="0" borderId="0" xfId="3" applyFill="1" applyBorder="1"/>
    <xf numFmtId="0" fontId="3" fillId="0" borderId="0" xfId="2" applyFill="1" applyBorder="1" applyAlignment="1"/>
    <xf numFmtId="0" fontId="1" fillId="0" borderId="0" xfId="5" applyFill="1" applyBorder="1" applyAlignme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2" fillId="0" borderId="0" xfId="1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5" fillId="5" borderId="21" xfId="4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13" xfId="0" applyBorder="1" applyAlignment="1">
      <alignment horizontal="center"/>
    </xf>
    <xf numFmtId="0" fontId="0" fillId="0" borderId="0" xfId="0" applyAlignment="1">
      <alignment horizontal="center" vertical="center"/>
    </xf>
    <xf numFmtId="0" fontId="6" fillId="0" borderId="13" xfId="0" applyFont="1" applyBorder="1" applyAlignment="1">
      <alignment vertical="center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0" xfId="0" applyAlignment="1">
      <alignment horizontal="center"/>
    </xf>
    <xf numFmtId="0" fontId="0" fillId="0" borderId="21" xfId="0" applyBorder="1"/>
    <xf numFmtId="0" fontId="0" fillId="0" borderId="28" xfId="0" applyBorder="1"/>
    <xf numFmtId="0" fontId="2" fillId="0" borderId="0" xfId="1" applyFill="1"/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horizontal="center"/>
    </xf>
    <xf numFmtId="0" fontId="0" fillId="0" borderId="4" xfId="0" applyBorder="1"/>
    <xf numFmtId="0" fontId="7" fillId="0" borderId="29" xfId="0" applyFont="1" applyBorder="1" applyAlignment="1">
      <alignment horizontal="center"/>
    </xf>
    <xf numFmtId="0" fontId="7" fillId="0" borderId="30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31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16" xfId="0" applyBorder="1"/>
    <xf numFmtId="0" fontId="0" fillId="0" borderId="45" xfId="0" applyBorder="1"/>
    <xf numFmtId="0" fontId="0" fillId="0" borderId="46" xfId="0" applyBorder="1"/>
    <xf numFmtId="0" fontId="6" fillId="0" borderId="0" xfId="0" applyFont="1"/>
    <xf numFmtId="0" fontId="8" fillId="0" borderId="0" xfId="6"/>
    <xf numFmtId="0" fontId="5" fillId="5" borderId="5" xfId="4" applyBorder="1" applyAlignment="1">
      <alignment horizontal="center"/>
    </xf>
    <xf numFmtId="0" fontId="5" fillId="5" borderId="6" xfId="4" applyBorder="1" applyAlignment="1">
      <alignment horizontal="center"/>
    </xf>
    <xf numFmtId="0" fontId="5" fillId="5" borderId="7" xfId="4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3" fillId="3" borderId="2" xfId="2" applyBorder="1"/>
    <xf numFmtId="0" fontId="3" fillId="3" borderId="3" xfId="2" applyBorder="1"/>
    <xf numFmtId="0" fontId="3" fillId="3" borderId="4" xfId="2" applyBorder="1"/>
    <xf numFmtId="0" fontId="3" fillId="3" borderId="13" xfId="2" applyBorder="1"/>
    <xf numFmtId="0" fontId="0" fillId="0" borderId="3" xfId="0" applyBorder="1"/>
    <xf numFmtId="0" fontId="3" fillId="3" borderId="2" xfId="2" applyBorder="1" applyAlignment="1">
      <alignment horizontal="center"/>
    </xf>
    <xf numFmtId="0" fontId="3" fillId="3" borderId="3" xfId="2" applyBorder="1" applyAlignment="1">
      <alignment horizontal="center"/>
    </xf>
    <xf numFmtId="0" fontId="3" fillId="3" borderId="4" xfId="2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9" fillId="3" borderId="2" xfId="2" applyFont="1" applyBorder="1" applyAlignment="1">
      <alignment horizontal="center"/>
    </xf>
    <xf numFmtId="0" fontId="9" fillId="3" borderId="3" xfId="2" applyFont="1" applyBorder="1" applyAlignment="1">
      <alignment horizontal="center"/>
    </xf>
    <xf numFmtId="0" fontId="9" fillId="3" borderId="4" xfId="2" applyFont="1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51" xfId="0" applyBorder="1" applyAlignment="1">
      <alignment horizontal="center"/>
    </xf>
    <xf numFmtId="0" fontId="5" fillId="5" borderId="2" xfId="4" applyBorder="1" applyAlignment="1">
      <alignment horizontal="center"/>
    </xf>
    <xf numFmtId="0" fontId="5" fillId="5" borderId="4" xfId="4" applyBorder="1" applyAlignment="1">
      <alignment horizontal="center"/>
    </xf>
    <xf numFmtId="0" fontId="1" fillId="6" borderId="14" xfId="5" applyBorder="1" applyAlignment="1">
      <alignment horizontal="center"/>
    </xf>
    <xf numFmtId="0" fontId="1" fillId="6" borderId="15" xfId="5" applyBorder="1" applyAlignment="1">
      <alignment horizontal="center"/>
    </xf>
    <xf numFmtId="0" fontId="1" fillId="6" borderId="16" xfId="5" applyBorder="1" applyAlignment="1">
      <alignment horizontal="center"/>
    </xf>
    <xf numFmtId="0" fontId="6" fillId="0" borderId="21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7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8" xfId="0" applyBorder="1" applyAlignment="1">
      <alignment horizontal="center"/>
    </xf>
    <xf numFmtId="0" fontId="1" fillId="6" borderId="2" xfId="5" applyBorder="1" applyAlignment="1">
      <alignment horizontal="center"/>
    </xf>
    <xf numFmtId="0" fontId="1" fillId="6" borderId="3" xfId="5" applyBorder="1" applyAlignment="1">
      <alignment horizontal="center"/>
    </xf>
    <xf numFmtId="0" fontId="1" fillId="6" borderId="4" xfId="5" applyBorder="1" applyAlignment="1">
      <alignment horizontal="center"/>
    </xf>
    <xf numFmtId="0" fontId="1" fillId="6" borderId="5" xfId="5" applyBorder="1" applyAlignment="1">
      <alignment horizontal="center"/>
    </xf>
    <xf numFmtId="0" fontId="1" fillId="6" borderId="6" xfId="5" applyBorder="1" applyAlignment="1">
      <alignment horizontal="center"/>
    </xf>
    <xf numFmtId="0" fontId="1" fillId="6" borderId="7" xfId="5" applyBorder="1" applyAlignment="1">
      <alignment horizontal="center"/>
    </xf>
    <xf numFmtId="0" fontId="1" fillId="6" borderId="8" xfId="5" applyBorder="1" applyAlignment="1">
      <alignment horizontal="center"/>
    </xf>
    <xf numFmtId="0" fontId="1" fillId="6" borderId="0" xfId="5" applyBorder="1" applyAlignment="1">
      <alignment horizontal="center"/>
    </xf>
    <xf numFmtId="0" fontId="1" fillId="6" borderId="9" xfId="5" applyBorder="1" applyAlignment="1">
      <alignment horizontal="center"/>
    </xf>
  </cellXfs>
  <cellStyles count="7">
    <cellStyle name="60% - Énfasis4" xfId="5" builtinId="44"/>
    <cellStyle name="Bueno" xfId="1" builtinId="26"/>
    <cellStyle name="Celda de comprobación" xfId="3" builtinId="23"/>
    <cellStyle name="Énfasis1" xfId="4" builtinId="29"/>
    <cellStyle name="Hipervínculo" xfId="6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wolframalpha.com/input/?i=solve+50+%3D+25.1444030868438+%2B+%2813.4999997923602%29+*+%28t+-+4%29+%2B+%280.891021762305795%29+*+%28t+-4%29+*+%28t+-+5%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CBF73-4B3E-4E2C-95E3-10DA6DC71F97}">
  <sheetPr codeName="Hoja1"/>
  <dimension ref="A1:S57"/>
  <sheetViews>
    <sheetView tabSelected="1" zoomScaleNormal="100" workbookViewId="0">
      <pane xSplit="1" topLeftCell="B1" activePane="topRight" state="frozen"/>
      <selection pane="topRight" activeCell="J32" sqref="J32:O32"/>
    </sheetView>
  </sheetViews>
  <sheetFormatPr baseColWidth="10" defaultColWidth="9.140625" defaultRowHeight="12.75" x14ac:dyDescent="0.2"/>
  <cols>
    <col min="2" max="8" width="14.28515625" customWidth="1"/>
    <col min="13" max="13" width="35.7109375" customWidth="1"/>
    <col min="14" max="14" width="12" bestFit="1" customWidth="1"/>
    <col min="15" max="15" width="12.5703125" bestFit="1" customWidth="1"/>
    <col min="16" max="17" width="12" bestFit="1" customWidth="1"/>
    <col min="18" max="18" width="14.7109375" customWidth="1"/>
    <col min="19" max="19" width="14.28515625" customWidth="1"/>
  </cols>
  <sheetData>
    <row r="1" spans="1:19" ht="13.5" thickBot="1" x14ac:dyDescent="0.25"/>
    <row r="2" spans="1:19" ht="15.75" thickBot="1" x14ac:dyDescent="0.3">
      <c r="A2" s="1"/>
      <c r="C2" s="94" t="s">
        <v>0</v>
      </c>
      <c r="D2" s="95"/>
      <c r="E2" s="95"/>
      <c r="F2" s="95"/>
      <c r="G2" s="95"/>
      <c r="H2" s="96"/>
      <c r="I2" s="1"/>
      <c r="K2" s="68" t="s">
        <v>1</v>
      </c>
      <c r="L2" s="69"/>
      <c r="M2" s="69"/>
      <c r="N2" s="70"/>
      <c r="O2" s="2"/>
    </row>
    <row r="3" spans="1:19" ht="15.75" thickBot="1" x14ac:dyDescent="0.3">
      <c r="C3" s="97" t="s">
        <v>2</v>
      </c>
      <c r="D3" s="98"/>
      <c r="E3" s="98"/>
      <c r="F3" s="98"/>
      <c r="G3" s="98"/>
      <c r="H3" s="99"/>
      <c r="K3" s="94" t="s">
        <v>3</v>
      </c>
      <c r="L3" s="95"/>
      <c r="M3" s="95"/>
      <c r="N3" s="96"/>
      <c r="O3" s="3"/>
      <c r="P3" s="4"/>
    </row>
    <row r="4" spans="1:19" ht="15.75" thickBot="1" x14ac:dyDescent="0.3">
      <c r="C4" s="100" t="s">
        <v>4</v>
      </c>
      <c r="D4" s="101"/>
      <c r="E4" s="101"/>
      <c r="F4" s="101"/>
      <c r="G4" s="101"/>
      <c r="H4" s="102"/>
      <c r="J4" s="5"/>
      <c r="K4" s="6" t="s">
        <v>5</v>
      </c>
      <c r="L4" s="7" t="s">
        <v>6</v>
      </c>
      <c r="M4" s="8" t="s">
        <v>7</v>
      </c>
      <c r="N4" s="9" t="s">
        <v>8</v>
      </c>
      <c r="P4" s="10"/>
    </row>
    <row r="5" spans="1:19" ht="15.75" thickBot="1" x14ac:dyDescent="0.3">
      <c r="A5" s="1"/>
      <c r="C5" s="83" t="s">
        <v>9</v>
      </c>
      <c r="D5" s="84"/>
      <c r="E5" s="84"/>
      <c r="F5" s="84"/>
      <c r="G5" s="84"/>
      <c r="H5" s="85"/>
      <c r="I5" s="1"/>
      <c r="J5" s="5"/>
      <c r="K5" s="11">
        <v>0</v>
      </c>
      <c r="L5" s="12">
        <v>0</v>
      </c>
      <c r="M5" s="13">
        <v>100</v>
      </c>
      <c r="N5" s="14" cm="1">
        <f t="array" ref="N5">FXY(L5,M5)</f>
        <v>-11.881188118811881</v>
      </c>
      <c r="P5" s="10"/>
    </row>
    <row r="6" spans="1:19" ht="15.75" thickBot="1" x14ac:dyDescent="0.3">
      <c r="B6" s="86" t="s">
        <v>10</v>
      </c>
      <c r="C6" s="15" t="s">
        <v>11</v>
      </c>
      <c r="D6" s="16">
        <v>0</v>
      </c>
      <c r="E6" s="15" t="s">
        <v>12</v>
      </c>
      <c r="F6" s="16">
        <v>100</v>
      </c>
      <c r="G6" s="88"/>
      <c r="H6" s="89"/>
      <c r="J6" s="5"/>
      <c r="K6" s="17">
        <v>1</v>
      </c>
      <c r="L6" s="18">
        <v>1</v>
      </c>
      <c r="M6" s="19">
        <v>87.323923867514864</v>
      </c>
      <c r="N6" s="14" cm="1">
        <f t="array" ref="N6">FXY(L6,M6)</f>
        <v>-13.586352909320354</v>
      </c>
      <c r="P6" s="10"/>
    </row>
    <row r="7" spans="1:19" ht="15.75" thickBot="1" x14ac:dyDescent="0.3">
      <c r="B7" s="87"/>
      <c r="C7" s="20" t="s">
        <v>13</v>
      </c>
      <c r="D7" s="20" t="s">
        <v>14</v>
      </c>
      <c r="E7" s="20" t="s">
        <v>15</v>
      </c>
      <c r="F7" s="20" t="s">
        <v>16</v>
      </c>
      <c r="G7" s="20" t="s">
        <v>17</v>
      </c>
      <c r="H7" s="20" t="s">
        <v>18</v>
      </c>
      <c r="J7" s="21"/>
      <c r="K7" s="17">
        <v>2</v>
      </c>
      <c r="L7" s="18">
        <v>2</v>
      </c>
      <c r="M7" s="19">
        <v>72.502656690778394</v>
      </c>
      <c r="N7" s="14" cm="1">
        <f t="array" ref="N7">FXY(L7,M7)</f>
        <v>-16.325940503733538</v>
      </c>
      <c r="P7" s="10"/>
    </row>
    <row r="8" spans="1:19" ht="15.75" thickBot="1" x14ac:dyDescent="0.3">
      <c r="A8" s="1"/>
      <c r="B8" s="22">
        <v>1</v>
      </c>
      <c r="C8" s="23">
        <v>0</v>
      </c>
      <c r="D8" s="23">
        <f>$D$6</f>
        <v>0</v>
      </c>
      <c r="E8" s="23">
        <f>$F$6</f>
        <v>100</v>
      </c>
      <c r="F8" s="23" cm="1">
        <f t="array" ref="F8">B8*FXY(D8,E8)</f>
        <v>-11.881188118811881</v>
      </c>
      <c r="G8" s="23" cm="1">
        <f t="array" ref="G8">B8*FXY(D8+B8,E8+F8)</f>
        <v>-13.465170536607044</v>
      </c>
      <c r="H8" s="23">
        <v>87.323923867514864</v>
      </c>
      <c r="I8" s="1"/>
      <c r="J8" s="21"/>
      <c r="K8" s="24">
        <v>3</v>
      </c>
      <c r="L8" s="25">
        <v>3</v>
      </c>
      <c r="M8" s="19">
        <v>53.845904353959561</v>
      </c>
      <c r="N8" s="14" cm="1">
        <f t="array" ref="N8">FXY(L8,M8)</f>
        <v>-21.879482417785436</v>
      </c>
      <c r="P8" s="10"/>
      <c r="S8" s="26"/>
    </row>
    <row r="9" spans="1:19" ht="15.75" thickBot="1" x14ac:dyDescent="0.3">
      <c r="B9" s="27">
        <v>1</v>
      </c>
      <c r="C9" s="27">
        <f>C8+1</f>
        <v>1</v>
      </c>
      <c r="D9" s="27">
        <f>D8+B8</f>
        <v>1</v>
      </c>
      <c r="E9" s="27">
        <f>H8</f>
        <v>87.323923867514864</v>
      </c>
      <c r="F9" s="27" cm="1">
        <f t="array" ref="F9">B9*FXY(D9,E9)</f>
        <v>-13.586352909320354</v>
      </c>
      <c r="G9" s="27" cm="1">
        <f t="array" ref="G9">B9*FXY(D9+B9,E9+F9)</f>
        <v>-16.056181444152589</v>
      </c>
      <c r="H9" s="28">
        <f>E9+(1/2)*(F9+G9)</f>
        <v>72.502656690778394</v>
      </c>
      <c r="K9" s="94" t="s">
        <v>19</v>
      </c>
      <c r="L9" s="95"/>
      <c r="M9" s="95"/>
      <c r="N9" s="95"/>
      <c r="O9" s="96"/>
      <c r="P9" s="29"/>
    </row>
    <row r="10" spans="1:19" ht="15.75" thickBot="1" x14ac:dyDescent="0.3">
      <c r="B10" s="28">
        <v>1</v>
      </c>
      <c r="C10" s="28">
        <f>C9+1</f>
        <v>2</v>
      </c>
      <c r="D10" s="28">
        <f>D9+B9</f>
        <v>2</v>
      </c>
      <c r="E10" s="28">
        <f>H9</f>
        <v>72.502656690778394</v>
      </c>
      <c r="F10" s="28" cm="1">
        <f t="array" ref="F10">B10*FXY(D10,E10)</f>
        <v>-16.325940503733538</v>
      </c>
      <c r="G10" s="28" cm="1">
        <f t="array" ref="G10">B10*FXY(D10+B10,E10+F10)</f>
        <v>-20.987564169904125</v>
      </c>
      <c r="H10" s="28">
        <f>E10+(1/2)*(F10+G10)</f>
        <v>53.845904353959561</v>
      </c>
      <c r="K10" s="30"/>
      <c r="L10" s="31"/>
      <c r="M10" s="32" t="s">
        <v>20</v>
      </c>
      <c r="N10" s="32" t="s">
        <v>21</v>
      </c>
      <c r="O10" s="33"/>
      <c r="P10" s="29"/>
    </row>
    <row r="11" spans="1:19" ht="13.5" thickBot="1" x14ac:dyDescent="0.25">
      <c r="B11" s="28">
        <v>1</v>
      </c>
      <c r="C11" s="28">
        <f>C10+1</f>
        <v>3</v>
      </c>
      <c r="D11" s="28">
        <f>D10+B10</f>
        <v>3</v>
      </c>
      <c r="E11" s="28">
        <f>H10</f>
        <v>53.845904353959561</v>
      </c>
      <c r="F11" s="28" cm="1">
        <f t="array" ref="F11">B11*FXY(D11,E11)</f>
        <v>-21.879482417785436</v>
      </c>
      <c r="G11" s="28" cm="1">
        <f t="array" ref="G11">B11*FXY(D11+B11,E11+F11)</f>
        <v>-36.400674672043714</v>
      </c>
      <c r="H11" s="28">
        <f>E11+(1/2)*(F11+G11)</f>
        <v>24.705825809044988</v>
      </c>
      <c r="J11" s="9" t="s">
        <v>10</v>
      </c>
      <c r="K11" s="34" t="s">
        <v>13</v>
      </c>
      <c r="L11" s="7" t="s">
        <v>22</v>
      </c>
      <c r="M11" s="35" t="s">
        <v>23</v>
      </c>
      <c r="N11" s="36" t="s">
        <v>24</v>
      </c>
      <c r="O11" s="37" t="s">
        <v>25</v>
      </c>
      <c r="P11" s="38" t="s">
        <v>26</v>
      </c>
    </row>
    <row r="12" spans="1:19" x14ac:dyDescent="0.2">
      <c r="B12" s="28"/>
      <c r="C12" s="28"/>
      <c r="D12" s="28"/>
      <c r="E12" s="28"/>
      <c r="F12" s="28"/>
      <c r="G12" s="28"/>
      <c r="H12" s="28"/>
      <c r="J12" s="28">
        <v>1</v>
      </c>
      <c r="K12" s="39">
        <v>5</v>
      </c>
      <c r="L12" s="40">
        <f>L8+J12</f>
        <v>4</v>
      </c>
      <c r="M12" s="41">
        <f>M5+ ((4/3) * J12) * (2*N6 - N7 + 2*N8)</f>
        <v>27.19235979936262</v>
      </c>
      <c r="N12" s="42" cm="1">
        <f t="array" ref="N12">FXY(L12,M12)</f>
        <v>-42.564723511620684</v>
      </c>
      <c r="O12" s="42">
        <f>M7 + (J12/3) * (N7 + 4*N8 + N12)</f>
        <v>23.699792128613069</v>
      </c>
      <c r="P12" s="27">
        <f t="shared" ref="P12:P18" si="0">(-1/29) * (O12 - M12)</f>
        <v>0.12043336795688107</v>
      </c>
    </row>
    <row r="13" spans="1:19" x14ac:dyDescent="0.2">
      <c r="B13" s="28"/>
      <c r="C13" s="28"/>
      <c r="D13" s="28"/>
      <c r="E13" s="28"/>
      <c r="F13" s="28"/>
      <c r="G13" s="28"/>
      <c r="H13" s="28"/>
      <c r="J13" s="28">
        <v>1</v>
      </c>
      <c r="K13" s="17">
        <f t="shared" ref="K13:K18" si="1">1+K12</f>
        <v>6</v>
      </c>
      <c r="L13" s="43">
        <f t="shared" ref="L13:L18" si="2">L12+J12</f>
        <v>5</v>
      </c>
      <c r="M13" s="18">
        <f>M6+ ((4/3) * J13) * (2*N7 - N8 + 2*N12)</f>
        <v>-40.54520361638248</v>
      </c>
      <c r="N13" s="44" cm="1">
        <f t="array" ref="N13">FXY(L13,M13)</f>
        <v>30.345020135460203</v>
      </c>
      <c r="O13" s="44">
        <f>M8 + (J13/3) * (N8 + 4*N12 + N13)</f>
        <v>-8.5214422309753957E-2</v>
      </c>
      <c r="P13" s="28">
        <f t="shared" si="0"/>
        <v>-1.3951720411749216</v>
      </c>
    </row>
    <row r="14" spans="1:19" x14ac:dyDescent="0.2">
      <c r="B14" s="28"/>
      <c r="C14" s="28"/>
      <c r="D14" s="28"/>
      <c r="E14" s="28"/>
      <c r="F14" s="28"/>
      <c r="G14" s="28"/>
      <c r="H14" s="28"/>
      <c r="J14" s="28">
        <v>1</v>
      </c>
      <c r="K14" s="17">
        <f t="shared" si="1"/>
        <v>7</v>
      </c>
      <c r="L14" s="18">
        <f t="shared" si="2"/>
        <v>6</v>
      </c>
      <c r="M14" s="18">
        <f>M7+ ((4/3) * J14) * (2*N8 - N12 + 2*N13)</f>
        <v>151.83038862007203</v>
      </c>
      <c r="N14" s="44" cm="1">
        <f t="array" ref="N14">FXY(L14,M14)</f>
        <v>-7.8518415796424774</v>
      </c>
      <c r="O14" s="44">
        <f>M12 + (J14/3) * (N12 + 4*N13 + N14)</f>
        <v>50.846864949555169</v>
      </c>
      <c r="P14" s="28">
        <f t="shared" si="0"/>
        <v>3.482190471397133</v>
      </c>
    </row>
    <row r="15" spans="1:19" ht="13.5" thickBot="1" x14ac:dyDescent="0.25">
      <c r="B15" s="28"/>
      <c r="C15" s="28"/>
      <c r="D15" s="28"/>
      <c r="E15" s="28"/>
      <c r="F15" s="28"/>
      <c r="G15" s="28"/>
      <c r="H15" s="28"/>
      <c r="J15" s="28">
        <v>1</v>
      </c>
      <c r="K15" s="45">
        <f t="shared" si="1"/>
        <v>8</v>
      </c>
      <c r="L15" s="46">
        <f t="shared" si="2"/>
        <v>7</v>
      </c>
      <c r="M15" s="46">
        <f>M8+ ((4/3) * J15) * (2*N12 - N13 + 2*N14)</f>
        <v>-121.05829607002249</v>
      </c>
      <c r="N15" s="46" cm="1">
        <f t="array" ref="N15">FXY(L15,M15)</f>
        <v>9.995144353040919</v>
      </c>
      <c r="O15" s="47">
        <f>M13 + (J15/3) * (N13 + 4*N14 + N15)</f>
        <v>-37.567604226405408</v>
      </c>
      <c r="P15" s="28">
        <f t="shared" si="0"/>
        <v>-2.8789893739178303</v>
      </c>
    </row>
    <row r="16" spans="1:19" x14ac:dyDescent="0.2">
      <c r="B16" s="28"/>
      <c r="C16" s="28"/>
      <c r="D16" s="28"/>
      <c r="E16" s="28"/>
      <c r="F16" s="28"/>
      <c r="G16" s="28"/>
      <c r="H16" s="28"/>
      <c r="J16" s="28">
        <v>1</v>
      </c>
      <c r="K16" s="39">
        <f t="shared" si="1"/>
        <v>9</v>
      </c>
      <c r="L16" s="41">
        <f t="shared" si="2"/>
        <v>8</v>
      </c>
      <c r="M16" s="41">
        <f>M12+ ((4/3) * J16) * (2*N13 - N14 + 2*N15)</f>
        <v>145.23525387488894</v>
      </c>
      <c r="N16" s="41" cm="1">
        <f t="array" ref="N16">FXY(L16,M16)</f>
        <v>-8.205955596908634</v>
      </c>
      <c r="O16" s="48">
        <f>M14 + (J16/3) * (N14 + 4*N15 + N16)</f>
        <v>159.80464869860955</v>
      </c>
      <c r="P16" s="49">
        <f t="shared" si="0"/>
        <v>-0.50239292495588328</v>
      </c>
    </row>
    <row r="17" spans="2:18" x14ac:dyDescent="0.2">
      <c r="B17" s="28"/>
      <c r="C17" s="28"/>
      <c r="D17" s="28"/>
      <c r="E17" s="28"/>
      <c r="F17" s="28"/>
      <c r="G17" s="28"/>
      <c r="H17" s="28"/>
      <c r="J17" s="28">
        <v>1</v>
      </c>
      <c r="K17" s="17">
        <f t="shared" si="1"/>
        <v>10</v>
      </c>
      <c r="L17" s="18">
        <f t="shared" si="2"/>
        <v>9</v>
      </c>
      <c r="M17" s="12">
        <f>M13+ ((4/3) * J17) * (2*N14 - N15 + 2*N16)</f>
        <v>-96.692855224573321</v>
      </c>
      <c r="N17" s="12" cm="1">
        <f t="array" ref="N17">FXY(L17,M17)</f>
        <v>12.540121173977131</v>
      </c>
      <c r="O17" s="13">
        <f>M15 + (J17/3) * (N15 + 4*N16 + N17)</f>
        <v>-124.48781502356132</v>
      </c>
      <c r="P17" s="50">
        <f t="shared" si="0"/>
        <v>0.95844688962027591</v>
      </c>
    </row>
    <row r="18" spans="2:18" ht="13.5" thickBot="1" x14ac:dyDescent="0.25">
      <c r="B18" s="28"/>
      <c r="C18" s="28"/>
      <c r="D18" s="28"/>
      <c r="E18" s="28"/>
      <c r="F18" s="28"/>
      <c r="G18" s="28"/>
      <c r="H18" s="28"/>
      <c r="J18" s="28">
        <v>1</v>
      </c>
      <c r="K18" s="17">
        <f t="shared" si="1"/>
        <v>11</v>
      </c>
      <c r="L18" s="18">
        <f t="shared" si="2"/>
        <v>10</v>
      </c>
      <c r="M18" s="18">
        <f>M14+ ((4/3) * J18) * (2*N15 - N16 + 2*N17)</f>
        <v>222.865704154665</v>
      </c>
      <c r="N18" s="18" cm="1">
        <f t="array" ref="N18">FXY(L18,M18)</f>
        <v>-5.3603565786519063</v>
      </c>
      <c r="O18" s="19">
        <f>M16 + (J18/3) * (N16 + 4*N17 + N18)</f>
        <v>157.43331138167161</v>
      </c>
      <c r="P18" s="50">
        <f t="shared" si="0"/>
        <v>2.2562894059652892</v>
      </c>
    </row>
    <row r="19" spans="2:18" x14ac:dyDescent="0.2">
      <c r="B19" s="27"/>
      <c r="C19" s="27"/>
      <c r="D19" s="27"/>
      <c r="E19" s="27"/>
      <c r="F19" s="27"/>
      <c r="G19" s="27"/>
      <c r="H19" s="27"/>
      <c r="J19" s="28"/>
      <c r="K19" s="17"/>
      <c r="L19" s="18"/>
      <c r="M19" s="18"/>
      <c r="N19" s="51"/>
      <c r="O19" s="19"/>
      <c r="P19" s="50"/>
    </row>
    <row r="20" spans="2:18" x14ac:dyDescent="0.2">
      <c r="B20" s="28"/>
      <c r="C20" s="28"/>
      <c r="D20" s="28"/>
      <c r="E20" s="28"/>
      <c r="F20" s="28"/>
      <c r="G20" s="28"/>
      <c r="H20" s="28"/>
      <c r="J20" s="28"/>
      <c r="K20" s="17"/>
      <c r="L20" s="18"/>
      <c r="M20" s="18"/>
      <c r="N20" s="51"/>
      <c r="O20" s="19"/>
      <c r="P20" s="50"/>
    </row>
    <row r="21" spans="2:18" x14ac:dyDescent="0.2">
      <c r="B21" s="28"/>
      <c r="C21" s="28"/>
      <c r="D21" s="28"/>
      <c r="E21" s="28"/>
      <c r="F21" s="28"/>
      <c r="G21" s="28"/>
      <c r="H21" s="28"/>
      <c r="J21" s="28"/>
      <c r="K21" s="17"/>
      <c r="L21" s="18"/>
      <c r="M21" s="18"/>
      <c r="N21" s="51"/>
      <c r="O21" s="19"/>
      <c r="P21" s="50"/>
    </row>
    <row r="22" spans="2:18" x14ac:dyDescent="0.2">
      <c r="B22" s="28"/>
      <c r="C22" s="28"/>
      <c r="D22" s="28"/>
      <c r="E22" s="28"/>
      <c r="F22" s="28"/>
      <c r="G22" s="28"/>
      <c r="H22" s="28"/>
      <c r="J22" s="28"/>
      <c r="K22" s="17"/>
      <c r="L22" s="18"/>
      <c r="M22" s="18"/>
      <c r="N22" s="51"/>
      <c r="O22" s="19"/>
      <c r="P22" s="50"/>
    </row>
    <row r="23" spans="2:18" ht="13.5" thickBot="1" x14ac:dyDescent="0.25">
      <c r="B23" s="23"/>
      <c r="C23" s="23"/>
      <c r="D23" s="23"/>
      <c r="E23" s="23"/>
      <c r="F23" s="23"/>
      <c r="G23" s="23"/>
      <c r="H23" s="23"/>
      <c r="J23" s="28"/>
      <c r="K23" s="17"/>
      <c r="L23" s="18"/>
      <c r="M23" s="18"/>
      <c r="N23" s="51"/>
      <c r="O23" s="19"/>
      <c r="P23" s="50"/>
    </row>
    <row r="24" spans="2:18" x14ac:dyDescent="0.2">
      <c r="J24" s="28"/>
      <c r="K24" s="17"/>
      <c r="L24" s="18"/>
      <c r="M24" s="18"/>
      <c r="N24" s="51"/>
      <c r="O24" s="19"/>
      <c r="P24" s="50"/>
    </row>
    <row r="25" spans="2:18" x14ac:dyDescent="0.2">
      <c r="J25" s="28"/>
      <c r="K25" s="17"/>
      <c r="L25" s="18"/>
      <c r="M25" s="18"/>
      <c r="N25" s="51"/>
      <c r="O25" s="19"/>
      <c r="P25" s="50"/>
    </row>
    <row r="26" spans="2:18" ht="13.5" thickBot="1" x14ac:dyDescent="0.25">
      <c r="J26" s="28"/>
      <c r="K26" s="17"/>
      <c r="L26" s="18"/>
      <c r="M26" s="18"/>
      <c r="N26" s="51"/>
      <c r="O26" s="19"/>
      <c r="P26" s="50"/>
    </row>
    <row r="27" spans="2:18" ht="15.75" thickBot="1" x14ac:dyDescent="0.3">
      <c r="C27" s="94" t="s">
        <v>27</v>
      </c>
      <c r="D27" s="95"/>
      <c r="E27" s="95"/>
      <c r="F27" s="95"/>
      <c r="G27" s="95"/>
      <c r="H27" s="96"/>
      <c r="J27" s="28"/>
      <c r="K27" s="17"/>
      <c r="L27" s="18"/>
      <c r="M27" s="18"/>
      <c r="N27" s="51"/>
      <c r="O27" s="19"/>
      <c r="P27" s="50"/>
    </row>
    <row r="28" spans="2:18" ht="15.75" thickBot="1" x14ac:dyDescent="0.3">
      <c r="C28" s="97" t="s">
        <v>2</v>
      </c>
      <c r="D28" s="98"/>
      <c r="E28" s="98"/>
      <c r="F28" s="98"/>
      <c r="G28" s="98"/>
      <c r="H28" s="99"/>
      <c r="J28" s="23"/>
      <c r="K28" s="45"/>
      <c r="L28" s="46"/>
      <c r="M28" s="46"/>
      <c r="N28" s="52"/>
      <c r="O28" s="53"/>
      <c r="P28" s="54"/>
    </row>
    <row r="29" spans="2:18" ht="15" x14ac:dyDescent="0.25">
      <c r="C29" s="100" t="s">
        <v>4</v>
      </c>
      <c r="D29" s="101"/>
      <c r="E29" s="101"/>
      <c r="F29" s="101"/>
      <c r="G29" s="101"/>
      <c r="H29" s="102"/>
    </row>
    <row r="30" spans="2:18" ht="15.75" thickBot="1" x14ac:dyDescent="0.3">
      <c r="C30" s="83" t="s">
        <v>9</v>
      </c>
      <c r="D30" s="84"/>
      <c r="E30" s="84"/>
      <c r="F30" s="84"/>
      <c r="G30" s="84"/>
      <c r="H30" s="85"/>
    </row>
    <row r="31" spans="2:18" ht="15.75" thickBot="1" x14ac:dyDescent="0.25">
      <c r="B31" s="86" t="s">
        <v>10</v>
      </c>
      <c r="C31" s="15" t="s">
        <v>11</v>
      </c>
      <c r="D31" s="16">
        <v>1</v>
      </c>
      <c r="E31" s="15" t="s">
        <v>12</v>
      </c>
      <c r="F31" s="16">
        <v>2.33</v>
      </c>
      <c r="G31" s="88"/>
      <c r="H31" s="89"/>
    </row>
    <row r="32" spans="2:18" ht="15.75" thickBot="1" x14ac:dyDescent="0.3">
      <c r="B32" s="87"/>
      <c r="C32" s="20" t="s">
        <v>13</v>
      </c>
      <c r="D32" s="20" t="s">
        <v>14</v>
      </c>
      <c r="E32" s="20" t="s">
        <v>15</v>
      </c>
      <c r="F32" s="20" t="s">
        <v>16</v>
      </c>
      <c r="G32" s="20" t="s">
        <v>17</v>
      </c>
      <c r="H32" s="20" t="s">
        <v>18</v>
      </c>
      <c r="J32" s="68" t="s">
        <v>28</v>
      </c>
      <c r="K32" s="69"/>
      <c r="L32" s="69"/>
      <c r="M32" s="69"/>
      <c r="N32" s="69"/>
      <c r="O32" s="70"/>
      <c r="Q32">
        <v>2</v>
      </c>
      <c r="R32">
        <v>72.502656690778394</v>
      </c>
    </row>
    <row r="33" spans="2:18" ht="13.5" thickBot="1" x14ac:dyDescent="0.25">
      <c r="B33" s="22">
        <v>0.65</v>
      </c>
      <c r="C33" s="23">
        <v>0</v>
      </c>
      <c r="D33" s="23">
        <f>$D$6</f>
        <v>0</v>
      </c>
      <c r="E33" s="23">
        <f>$F$6</f>
        <v>100</v>
      </c>
      <c r="F33" s="23" cm="1">
        <f t="array" ref="F33">B33*FXY(D33,E33)</f>
        <v>-7.7227722772277225</v>
      </c>
      <c r="G33" s="23" cm="1">
        <f t="array" ref="G33">B33*FXY(D33+B33,E33+F33)</f>
        <v>-8.3621696210593353</v>
      </c>
      <c r="H33" s="23">
        <f>E33+(1/2)*(F33+G33)</f>
        <v>91.957529050856465</v>
      </c>
      <c r="J33" s="90">
        <f>Q32</f>
        <v>2</v>
      </c>
      <c r="K33" s="91"/>
      <c r="L33" s="92">
        <f>Q33</f>
        <v>3</v>
      </c>
      <c r="M33" s="91"/>
      <c r="N33" s="92">
        <f>Q34</f>
        <v>4</v>
      </c>
      <c r="O33" s="93"/>
      <c r="Q33">
        <v>3</v>
      </c>
      <c r="R33">
        <v>53.845904353959561</v>
      </c>
    </row>
    <row r="34" spans="2:18" ht="13.5" thickBot="1" x14ac:dyDescent="0.25">
      <c r="B34" s="27">
        <v>0.35</v>
      </c>
      <c r="C34" s="27">
        <f>C33+1</f>
        <v>1</v>
      </c>
      <c r="D34" s="27">
        <f>D33+B33</f>
        <v>0.65</v>
      </c>
      <c r="E34" s="28">
        <f>H33</f>
        <v>91.957529050856465</v>
      </c>
      <c r="F34" s="27" cm="1">
        <f t="array" ref="F34">B34*FXY(D34,E34)</f>
        <v>-4.51819238622641</v>
      </c>
      <c r="G34" s="27" cm="1">
        <f t="array" ref="G34">B34*FXY(D34+B34,E34+F34)</f>
        <v>-4.7490179804567951</v>
      </c>
      <c r="H34" s="28">
        <f>E34+(1/2)*(F34+G34)</f>
        <v>87.323923867514864</v>
      </c>
      <c r="J34" s="77">
        <f>R32</f>
        <v>72.502656690778394</v>
      </c>
      <c r="K34" s="78"/>
      <c r="L34" s="79">
        <f>R33</f>
        <v>53.845904353959561</v>
      </c>
      <c r="M34" s="78"/>
      <c r="N34" s="79">
        <f>R34</f>
        <v>23.699792128613069</v>
      </c>
      <c r="O34" s="80"/>
      <c r="Q34">
        <v>4</v>
      </c>
      <c r="R34">
        <v>23.699792128613069</v>
      </c>
    </row>
    <row r="35" spans="2:18" ht="15.75" thickBot="1" x14ac:dyDescent="0.3">
      <c r="B35" s="28">
        <v>0.5</v>
      </c>
      <c r="C35" s="28">
        <f>C34+1</f>
        <v>2</v>
      </c>
      <c r="D35" s="28">
        <f>D34+B34</f>
        <v>1</v>
      </c>
      <c r="E35" s="28">
        <f>H34</f>
        <v>87.323923867514864</v>
      </c>
      <c r="F35" s="28" cm="1">
        <f t="array" ref="F35">B35*FXY(D35,E35)</f>
        <v>-6.7931764546601769</v>
      </c>
      <c r="G35" s="28" cm="1">
        <f t="array" ref="G35">B35*FXY(D35+B35,E35+F35)</f>
        <v>-7.3591867981011543</v>
      </c>
      <c r="H35" s="28">
        <f>E35+(1/2)*(F35+G35)</f>
        <v>80.247742241134205</v>
      </c>
      <c r="K35" s="81">
        <f>(L34-J34)/(L33-J33)</f>
        <v>-18.656752336818833</v>
      </c>
      <c r="L35" s="82"/>
      <c r="M35" s="81">
        <f>(N34-L34)/(N33-L33)</f>
        <v>-30.146112225346492</v>
      </c>
      <c r="N35" s="82"/>
    </row>
    <row r="36" spans="2:18" ht="15.75" thickBot="1" x14ac:dyDescent="0.3">
      <c r="B36" s="28"/>
      <c r="C36" s="28"/>
      <c r="D36" s="28"/>
      <c r="E36" s="28"/>
      <c r="F36" s="28"/>
      <c r="G36" s="28"/>
      <c r="H36" s="28"/>
      <c r="L36" s="81">
        <f>(N33-J33)/(M35-K35)</f>
        <v>-0.1740741015517355</v>
      </c>
      <c r="M36" s="82"/>
    </row>
    <row r="37" spans="2:18" x14ac:dyDescent="0.2">
      <c r="B37" s="28"/>
      <c r="C37" s="28"/>
      <c r="D37" s="28"/>
      <c r="E37" s="28"/>
      <c r="F37" s="28"/>
      <c r="G37" s="28"/>
      <c r="H37" s="28"/>
    </row>
    <row r="38" spans="2:18" ht="13.5" thickBot="1" x14ac:dyDescent="0.25">
      <c r="B38" s="28"/>
      <c r="C38" s="28"/>
      <c r="D38" s="28"/>
      <c r="E38" s="28"/>
      <c r="F38" s="28"/>
      <c r="G38" s="28"/>
      <c r="H38" s="28"/>
    </row>
    <row r="39" spans="2:18" ht="15.75" thickBot="1" x14ac:dyDescent="0.3">
      <c r="B39" s="27"/>
      <c r="C39" s="27"/>
      <c r="D39" s="27"/>
      <c r="E39" s="27"/>
      <c r="F39" s="27"/>
      <c r="G39" s="27"/>
      <c r="H39" s="27"/>
      <c r="J39" s="68" t="s">
        <v>29</v>
      </c>
      <c r="K39" s="69"/>
      <c r="L39" s="69"/>
      <c r="M39" s="69"/>
      <c r="N39" s="70"/>
      <c r="O39" s="68" t="s">
        <v>30</v>
      </c>
      <c r="P39" s="70"/>
      <c r="Q39" s="71">
        <v>50</v>
      </c>
      <c r="R39" s="72"/>
    </row>
    <row r="40" spans="2:18" ht="13.5" thickBot="1" x14ac:dyDescent="0.25">
      <c r="B40" s="28"/>
      <c r="C40" s="28"/>
      <c r="D40" s="28"/>
      <c r="E40" s="28"/>
      <c r="F40" s="28"/>
      <c r="G40" s="28"/>
      <c r="H40" s="28"/>
      <c r="J40" s="71" t="str">
        <f>SUBSTITUTE(_xlfn.CONCAT("solve ",Q39," = ",J34, " + (", K35, ") * (t - ", J33, ") + (", L36,") * (t -",J33,") * (t - ", L33, ")"), ",", ".")</f>
        <v>solve 50 = 72.5026566907784 + (-18.6567523368188) * (t - 2) + (-0.174074101551735) * (t -2) * (t - 3)</v>
      </c>
      <c r="K40" s="73"/>
      <c r="L40" s="73"/>
      <c r="M40" s="73"/>
      <c r="N40" s="73"/>
      <c r="O40" s="73"/>
      <c r="P40" s="73"/>
      <c r="Q40" s="73"/>
      <c r="R40" s="72"/>
    </row>
    <row r="41" spans="2:18" x14ac:dyDescent="0.2">
      <c r="B41" s="28"/>
      <c r="C41" s="28"/>
      <c r="D41" s="28"/>
      <c r="E41" s="28"/>
      <c r="F41" s="28"/>
      <c r="G41" s="28"/>
      <c r="H41" s="28"/>
    </row>
    <row r="42" spans="2:18" x14ac:dyDescent="0.2">
      <c r="B42" s="28"/>
      <c r="C42" s="28"/>
      <c r="D42" s="28"/>
      <c r="E42" s="28"/>
      <c r="F42" s="28"/>
      <c r="G42" s="28"/>
      <c r="H42" s="28"/>
    </row>
    <row r="43" spans="2:18" ht="13.5" thickBot="1" x14ac:dyDescent="0.25">
      <c r="B43" s="23"/>
      <c r="C43" s="23"/>
      <c r="D43" s="23"/>
      <c r="E43" s="23"/>
      <c r="F43" s="23"/>
      <c r="G43" s="23"/>
      <c r="H43" s="23"/>
    </row>
    <row r="44" spans="2:18" x14ac:dyDescent="0.2">
      <c r="B44" s="27"/>
      <c r="C44" s="27"/>
      <c r="D44" s="27"/>
      <c r="E44" s="27"/>
      <c r="F44" s="27"/>
      <c r="G44" s="27"/>
      <c r="H44" s="27"/>
    </row>
    <row r="45" spans="2:18" ht="15.75" customHeight="1" x14ac:dyDescent="0.2">
      <c r="B45" s="28"/>
      <c r="C45" s="28"/>
      <c r="D45" s="28"/>
      <c r="E45" s="28"/>
      <c r="F45" s="28"/>
      <c r="G45" s="28"/>
      <c r="H45" s="28"/>
      <c r="J45" s="55" t="s">
        <v>31</v>
      </c>
    </row>
    <row r="46" spans="2:18" x14ac:dyDescent="0.2">
      <c r="B46" s="28"/>
      <c r="C46" s="28"/>
      <c r="D46" s="28"/>
      <c r="E46" s="28"/>
      <c r="F46" s="28"/>
      <c r="G46" s="28"/>
      <c r="H46" s="28"/>
      <c r="J46" s="56" t="s">
        <v>32</v>
      </c>
    </row>
    <row r="47" spans="2:18" x14ac:dyDescent="0.2">
      <c r="B47" s="28"/>
      <c r="C47" s="28"/>
      <c r="D47" s="28"/>
      <c r="E47" s="28"/>
      <c r="F47" s="28"/>
      <c r="G47" s="28"/>
      <c r="H47" s="28"/>
    </row>
    <row r="48" spans="2:18" ht="13.5" thickBot="1" x14ac:dyDescent="0.25">
      <c r="B48" s="23"/>
      <c r="C48" s="23"/>
      <c r="D48" s="23"/>
      <c r="E48" s="23"/>
      <c r="F48" s="23"/>
      <c r="G48" s="23"/>
      <c r="H48" s="23"/>
      <c r="O48" t="s">
        <v>33</v>
      </c>
    </row>
    <row r="50" spans="2:8" ht="13.5" thickBot="1" x14ac:dyDescent="0.25"/>
    <row r="51" spans="2:8" ht="15.75" thickBot="1" x14ac:dyDescent="0.3">
      <c r="B51" s="74" t="s">
        <v>34</v>
      </c>
      <c r="C51" s="75"/>
      <c r="D51" s="75"/>
      <c r="E51" s="75"/>
      <c r="F51" s="75"/>
      <c r="G51" s="75"/>
      <c r="H51" s="76"/>
    </row>
    <row r="52" spans="2:8" ht="15" x14ac:dyDescent="0.25">
      <c r="B52" s="57"/>
      <c r="C52" s="58" t="s">
        <v>35</v>
      </c>
      <c r="D52" s="58" t="s">
        <v>36</v>
      </c>
      <c r="E52" s="58" t="s">
        <v>37</v>
      </c>
      <c r="F52" s="58" t="s">
        <v>38</v>
      </c>
      <c r="G52" s="58" t="s">
        <v>39</v>
      </c>
      <c r="H52" s="59" t="s">
        <v>40</v>
      </c>
    </row>
    <row r="53" spans="2:8" ht="13.5" thickBot="1" x14ac:dyDescent="0.25">
      <c r="B53" s="60"/>
      <c r="C53" s="61">
        <v>0.5</v>
      </c>
      <c r="D53" s="61">
        <v>0.5</v>
      </c>
      <c r="E53" s="61">
        <v>1</v>
      </c>
      <c r="F53" s="61">
        <v>87.323923867514864</v>
      </c>
      <c r="G53" s="61">
        <v>87.326820672290538</v>
      </c>
      <c r="H53" s="62">
        <v>2</v>
      </c>
    </row>
    <row r="54" spans="2:8" ht="15.75" thickBot="1" x14ac:dyDescent="0.3">
      <c r="B54" s="63"/>
      <c r="C54" s="64"/>
      <c r="D54" s="64"/>
      <c r="E54" s="64"/>
      <c r="F54" s="64"/>
      <c r="G54" s="64"/>
      <c r="H54" s="65"/>
    </row>
    <row r="55" spans="2:8" ht="15.75" thickBot="1" x14ac:dyDescent="0.3">
      <c r="B55" s="66" t="s">
        <v>41</v>
      </c>
      <c r="C55" s="67">
        <f>((2^H53)/(1-2^H53))*(G53-F53)</f>
        <v>-3.862406367564593E-3</v>
      </c>
      <c r="D55" s="66" t="s">
        <v>42</v>
      </c>
      <c r="E55" s="67">
        <v>-4.2444026017193336E-3</v>
      </c>
      <c r="F55" s="68" t="s">
        <v>43</v>
      </c>
      <c r="G55" s="70"/>
      <c r="H55" s="33">
        <f>G53+C55</f>
        <v>87.322958265922978</v>
      </c>
    </row>
    <row r="57" spans="2:8" x14ac:dyDescent="0.2">
      <c r="F57">
        <f>(F53-G53)/(1-0.65^3-0.35^3)</f>
        <v>-4.2444026017193336E-3</v>
      </c>
    </row>
  </sheetData>
  <mergeCells count="31">
    <mergeCell ref="C29:H29"/>
    <mergeCell ref="C2:H2"/>
    <mergeCell ref="K2:N2"/>
    <mergeCell ref="C3:H3"/>
    <mergeCell ref="K3:N3"/>
    <mergeCell ref="C4:H4"/>
    <mergeCell ref="C5:H5"/>
    <mergeCell ref="B6:B7"/>
    <mergeCell ref="G6:H6"/>
    <mergeCell ref="K9:O9"/>
    <mergeCell ref="C27:H27"/>
    <mergeCell ref="C28:H28"/>
    <mergeCell ref="C30:H30"/>
    <mergeCell ref="B31:B32"/>
    <mergeCell ref="G31:H31"/>
    <mergeCell ref="J32:O32"/>
    <mergeCell ref="J33:K33"/>
    <mergeCell ref="L33:M33"/>
    <mergeCell ref="N33:O33"/>
    <mergeCell ref="F55:G55"/>
    <mergeCell ref="J34:K34"/>
    <mergeCell ref="L34:M34"/>
    <mergeCell ref="N34:O34"/>
    <mergeCell ref="K35:L35"/>
    <mergeCell ref="M35:N35"/>
    <mergeCell ref="L36:M36"/>
    <mergeCell ref="J39:N39"/>
    <mergeCell ref="O39:P39"/>
    <mergeCell ref="Q39:R39"/>
    <mergeCell ref="J40:R40"/>
    <mergeCell ref="B51:H51"/>
  </mergeCells>
  <hyperlinks>
    <hyperlink ref="J46" r:id="rId1" xr:uid="{FC08842B-FEBC-4DA5-AE26-3E7B3A379D0A}"/>
  </hyperlinks>
  <pageMargins left="0.75" right="0.75" top="1" bottom="1" header="0.5" footer="0.5"/>
  <pageSetup orientation="portrait" horizontalDpi="300" verticalDpi="30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 Olivencia</dc:creator>
  <cp:lastModifiedBy>Ramiro Olivencia</cp:lastModifiedBy>
  <dcterms:created xsi:type="dcterms:W3CDTF">2021-07-28T05:03:01Z</dcterms:created>
  <dcterms:modified xsi:type="dcterms:W3CDTF">2021-07-28T05:11:26Z</dcterms:modified>
</cp:coreProperties>
</file>