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.volkov\Desktop\ВолковРоман личная папка\RN\Итог\"/>
    </mc:Choice>
  </mc:AlternateContent>
  <bookViews>
    <workbookView xWindow="0" yWindow="0" windowWidth="38400" windowHeight="17100"/>
  </bookViews>
  <sheets>
    <sheet name="Лист1" sheetId="1" r:id="rId1"/>
    <sheet name="Лист2" sheetId="2" r:id="rId2"/>
    <sheet name="стоимость грамма табака" sheetId="3" r:id="rId3"/>
  </sheets>
  <calcPr calcId="162913"/>
</workbook>
</file>

<file path=xl/calcChain.xml><?xml version="1.0" encoding="utf-8"?>
<calcChain xmlns="http://schemas.openxmlformats.org/spreadsheetml/2006/main">
  <c r="M43" i="1" l="1"/>
  <c r="J21" i="3" l="1"/>
  <c r="O21" i="3" s="1"/>
  <c r="J20" i="3"/>
  <c r="O20" i="3" s="1"/>
  <c r="J19" i="3"/>
  <c r="O19" i="3" s="1"/>
  <c r="J18" i="3"/>
  <c r="O18" i="3" s="1"/>
  <c r="J17" i="3"/>
  <c r="O17" i="3" s="1"/>
  <c r="J16" i="3"/>
  <c r="O16" i="3" s="1"/>
  <c r="J15" i="3"/>
  <c r="O15" i="3" s="1"/>
  <c r="J14" i="3"/>
  <c r="O14" i="3" s="1"/>
  <c r="J13" i="3"/>
  <c r="O13" i="3" s="1"/>
  <c r="J12" i="3"/>
  <c r="O12" i="3" s="1"/>
  <c r="J11" i="3"/>
  <c r="O11" i="3" s="1"/>
  <c r="J10" i="3"/>
  <c r="O10" i="3" s="1"/>
  <c r="J9" i="3"/>
  <c r="O9" i="3" s="1"/>
  <c r="J8" i="3"/>
  <c r="O8" i="3" s="1"/>
  <c r="K4" i="3"/>
  <c r="J4" i="3"/>
  <c r="G36" i="2"/>
  <c r="D24" i="2"/>
  <c r="D38" i="2" s="1"/>
  <c r="N69" i="1"/>
  <c r="J53" i="1"/>
  <c r="O52" i="1"/>
  <c r="M50" i="1"/>
  <c r="I49" i="1"/>
  <c r="J49" i="1" s="1"/>
  <c r="J45" i="1"/>
  <c r="E44" i="1"/>
  <c r="J41" i="1"/>
  <c r="O40" i="1"/>
  <c r="O39" i="1"/>
  <c r="G38" i="1"/>
  <c r="O37" i="1"/>
  <c r="M38" i="1" s="1"/>
  <c r="M10" i="1" s="1"/>
  <c r="J37" i="1"/>
  <c r="F37" i="1"/>
  <c r="F35" i="1"/>
  <c r="F34" i="1"/>
  <c r="J33" i="1"/>
  <c r="K33" i="1" s="1"/>
  <c r="F33" i="1"/>
  <c r="F32" i="1"/>
  <c r="F31" i="1"/>
  <c r="F30" i="1"/>
  <c r="F29" i="1"/>
  <c r="F28" i="1"/>
  <c r="F27" i="1"/>
  <c r="F26" i="1"/>
  <c r="F25" i="1"/>
  <c r="M24" i="1"/>
  <c r="F24" i="1"/>
  <c r="F23" i="1"/>
  <c r="AB22" i="1"/>
  <c r="AA5" i="1" s="1"/>
  <c r="F22" i="1"/>
  <c r="J21" i="1"/>
  <c r="F21" i="1"/>
  <c r="F20" i="1"/>
  <c r="F19" i="1"/>
  <c r="F18" i="1"/>
  <c r="O17" i="1"/>
  <c r="F17" i="1"/>
  <c r="F16" i="1"/>
  <c r="F15" i="1"/>
  <c r="F14" i="1"/>
  <c r="F13" i="1"/>
  <c r="F12" i="1"/>
  <c r="AB11" i="1"/>
  <c r="M61" i="1" s="1"/>
  <c r="I11" i="1"/>
  <c r="F11" i="1"/>
  <c r="F10" i="1"/>
  <c r="Z9" i="1"/>
  <c r="F9" i="1"/>
  <c r="F8" i="1"/>
  <c r="F7" i="1"/>
  <c r="F6" i="1"/>
  <c r="Z5" i="1"/>
  <c r="F5" i="1"/>
  <c r="F38" i="1" s="1"/>
  <c r="F4" i="1"/>
  <c r="F3" i="1"/>
  <c r="P10" i="3" l="1"/>
  <c r="P16" i="3"/>
  <c r="F39" i="1"/>
  <c r="F41" i="1"/>
  <c r="P11" i="3"/>
  <c r="P17" i="3"/>
  <c r="P12" i="3"/>
  <c r="Q13" i="3"/>
  <c r="P13" i="3"/>
  <c r="Q19" i="3"/>
  <c r="P19" i="3"/>
  <c r="P8" i="3"/>
  <c r="Q14" i="3"/>
  <c r="P14" i="3"/>
  <c r="Q20" i="3"/>
  <c r="P20" i="3"/>
  <c r="P18" i="3"/>
  <c r="Q9" i="3"/>
  <c r="P9" i="3"/>
  <c r="Q15" i="3"/>
  <c r="P15" i="3"/>
  <c r="P21" i="3"/>
  <c r="AC11" i="1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O10" i="1"/>
  <c r="S11" i="1" s="1"/>
  <c r="N8" i="3"/>
  <c r="Q8" i="3" s="1"/>
  <c r="N9" i="3"/>
  <c r="N10" i="3"/>
  <c r="Q10" i="3" s="1"/>
  <c r="N11" i="3"/>
  <c r="Q11" i="3" s="1"/>
  <c r="N12" i="3"/>
  <c r="Q12" i="3" s="1"/>
  <c r="N13" i="3"/>
  <c r="N14" i="3"/>
  <c r="N15" i="3"/>
  <c r="N16" i="3"/>
  <c r="Q16" i="3" s="1"/>
  <c r="N17" i="3"/>
  <c r="Q17" i="3" s="1"/>
  <c r="N18" i="3"/>
  <c r="Q18" i="3" s="1"/>
  <c r="N19" i="3"/>
  <c r="N20" i="3"/>
  <c r="N21" i="3"/>
  <c r="Q21" i="3" s="1"/>
  <c r="S12" i="1" l="1"/>
  <c r="R12" i="1"/>
</calcChain>
</file>

<file path=xl/sharedStrings.xml><?xml version="1.0" encoding="utf-8"?>
<sst xmlns="http://schemas.openxmlformats.org/spreadsheetml/2006/main" count="339" uniqueCount="271">
  <si>
    <t>№</t>
  </si>
  <si>
    <t>Наименование</t>
  </si>
  <si>
    <t>количество</t>
  </si>
  <si>
    <t>стоимость</t>
  </si>
  <si>
    <t>забрали с банка</t>
  </si>
  <si>
    <t>Аренда</t>
  </si>
  <si>
    <t>налик</t>
  </si>
  <si>
    <t>Комуналка(депозит)</t>
  </si>
  <si>
    <t xml:space="preserve">телик </t>
  </si>
  <si>
    <t>перевел 16.06.23</t>
  </si>
  <si>
    <t xml:space="preserve">ключи ебаные </t>
  </si>
  <si>
    <t xml:space="preserve">провода </t>
  </si>
  <si>
    <t>ujwbbqud@gmx.com</t>
  </si>
  <si>
    <t xml:space="preserve">RNlounge92 </t>
  </si>
  <si>
    <t>электрик</t>
  </si>
  <si>
    <t>m5c1u5w2</t>
  </si>
  <si>
    <t xml:space="preserve">Аня взяла из кассы </t>
  </si>
  <si>
    <t>Вираж (электрика+стремянка)</t>
  </si>
  <si>
    <t>Зп недели</t>
  </si>
  <si>
    <t>Долг Лехи</t>
  </si>
  <si>
    <t xml:space="preserve">электрик </t>
  </si>
  <si>
    <t>итого</t>
  </si>
  <si>
    <t xml:space="preserve">нед. с 8-14 января </t>
  </si>
  <si>
    <t>7дней</t>
  </si>
  <si>
    <t>леха занял 28.03</t>
  </si>
  <si>
    <t xml:space="preserve">электрик
</t>
  </si>
  <si>
    <t>Вся выручка</t>
  </si>
  <si>
    <t>Никита</t>
  </si>
  <si>
    <t>Рома</t>
  </si>
  <si>
    <t>Никита должен</t>
  </si>
  <si>
    <t xml:space="preserve">нед. с 15-21 января </t>
  </si>
  <si>
    <t>леха занял 24.03</t>
  </si>
  <si>
    <t>Лого</t>
  </si>
  <si>
    <t>столы</t>
  </si>
  <si>
    <t xml:space="preserve">нед. с 22-28 января </t>
  </si>
  <si>
    <t xml:space="preserve">Выручка </t>
  </si>
  <si>
    <t>Леруа к вытяжке</t>
  </si>
  <si>
    <t>Зп 13.11</t>
  </si>
  <si>
    <t>нед.с 29-04февраля</t>
  </si>
  <si>
    <t>7 дней</t>
  </si>
  <si>
    <t>покраска</t>
  </si>
  <si>
    <t xml:space="preserve">Обшивка барки </t>
  </si>
  <si>
    <t>Зп 16.11</t>
  </si>
  <si>
    <t>нед.с 05-11 февраля</t>
  </si>
  <si>
    <t>5дней</t>
  </si>
  <si>
    <t xml:space="preserve">покраска </t>
  </si>
  <si>
    <t xml:space="preserve">Отопление </t>
  </si>
  <si>
    <t>2gis</t>
  </si>
  <si>
    <t>нед.с 12-18 февраля</t>
  </si>
  <si>
    <t xml:space="preserve">Лента </t>
  </si>
  <si>
    <t>Вираж</t>
  </si>
  <si>
    <t>Ножевка</t>
  </si>
  <si>
    <t>нед.с 19-25 февраля</t>
  </si>
  <si>
    <t>мебель</t>
  </si>
  <si>
    <t xml:space="preserve">Кабель на  кинотеатр </t>
  </si>
  <si>
    <t>Лампочки</t>
  </si>
  <si>
    <t>нед.с 26-3 марта</t>
  </si>
  <si>
    <t>по чеками маляра</t>
  </si>
  <si>
    <t>Сантехник батареи</t>
  </si>
  <si>
    <t>Вент индустрия (клапан и тройник)</t>
  </si>
  <si>
    <t>нед.с 4-10 марта</t>
  </si>
  <si>
    <t>краска шпаклёвка</t>
  </si>
  <si>
    <t xml:space="preserve">камеры </t>
  </si>
  <si>
    <t>Вывеска</t>
  </si>
  <si>
    <t>нед.с 11-17 марта</t>
  </si>
  <si>
    <t>20 ноября</t>
  </si>
  <si>
    <t>зп (слава 21 перевел)</t>
  </si>
  <si>
    <t>нед.с 18-24 марта</t>
  </si>
  <si>
    <t xml:space="preserve">СТЕЛЛАЖ </t>
  </si>
  <si>
    <t xml:space="preserve">23 ноября </t>
  </si>
  <si>
    <t>Ключи</t>
  </si>
  <si>
    <t>зп вова (24 переводил)</t>
  </si>
  <si>
    <t>нед.с 25-31 марта</t>
  </si>
  <si>
    <t>ЛЕРУА</t>
  </si>
  <si>
    <t>1 декабря</t>
  </si>
  <si>
    <t>WB</t>
  </si>
  <si>
    <t>зп вова 25, 26, 27</t>
  </si>
  <si>
    <t>нед.с 1-7 апреля</t>
  </si>
  <si>
    <t xml:space="preserve">НАпитки </t>
  </si>
  <si>
    <t>Барка</t>
  </si>
  <si>
    <t>Аренда сюда</t>
  </si>
  <si>
    <t xml:space="preserve">24 ноября </t>
  </si>
  <si>
    <t>Нал</t>
  </si>
  <si>
    <t xml:space="preserve">табак </t>
  </si>
  <si>
    <t>зп слава 24, 28, 29</t>
  </si>
  <si>
    <t>нед.с 8-14 апреля</t>
  </si>
  <si>
    <t>13 мая</t>
  </si>
  <si>
    <t xml:space="preserve">Колбы </t>
  </si>
  <si>
    <t xml:space="preserve">3 декабря </t>
  </si>
  <si>
    <t>Реклама инста</t>
  </si>
  <si>
    <t>нед.с 15-21 апреля</t>
  </si>
  <si>
    <t xml:space="preserve">с 15 мая до 22 мая </t>
  </si>
  <si>
    <t>Доставка</t>
  </si>
  <si>
    <t xml:space="preserve">08 декабря </t>
  </si>
  <si>
    <t xml:space="preserve">Удленитель </t>
  </si>
  <si>
    <t>Реклама соседи</t>
  </si>
  <si>
    <t>нед.с 22-28 апреля</t>
  </si>
  <si>
    <t>22МАЯ -18ИЮНЯ</t>
  </si>
  <si>
    <t>Переходники тройники вытяжка</t>
  </si>
  <si>
    <t xml:space="preserve">9 декабря </t>
  </si>
  <si>
    <t>Подписка ps plus</t>
  </si>
  <si>
    <t>не отдал с выручки</t>
  </si>
  <si>
    <t>нед.с 29-5 мая</t>
  </si>
  <si>
    <t>19июня-4июля</t>
  </si>
  <si>
    <t>Ps5</t>
  </si>
  <si>
    <t>16 декабря</t>
  </si>
  <si>
    <t>Аренда 15 ноября</t>
  </si>
  <si>
    <t>зп вово 3.12</t>
  </si>
  <si>
    <t>нед.с 6-12 мая</t>
  </si>
  <si>
    <t>вираж переходники</t>
  </si>
  <si>
    <t>19 декабр</t>
  </si>
  <si>
    <t>Пакетмаркет</t>
  </si>
  <si>
    <t>Зп вова 11.12</t>
  </si>
  <si>
    <t>нед.с 13-19 мая</t>
  </si>
  <si>
    <t>раковина + тумба+кронштейн</t>
  </si>
  <si>
    <t>23 декабря</t>
  </si>
  <si>
    <t>Тепло</t>
  </si>
  <si>
    <t>зп слава 15.12</t>
  </si>
  <si>
    <t>нед.с 20-26 мая</t>
  </si>
  <si>
    <t xml:space="preserve">Мойка смеситель </t>
  </si>
  <si>
    <t>ё</t>
  </si>
  <si>
    <t>Комуналка</t>
  </si>
  <si>
    <t xml:space="preserve">зп слава 18.12 </t>
  </si>
  <si>
    <t>Аре</t>
  </si>
  <si>
    <t xml:space="preserve">22 декабря </t>
  </si>
  <si>
    <t>Стеллаж</t>
  </si>
  <si>
    <t>или чайник или зп слава</t>
  </si>
  <si>
    <t>Табак</t>
  </si>
  <si>
    <t xml:space="preserve">28 декабря </t>
  </si>
  <si>
    <t>Такси холодос</t>
  </si>
  <si>
    <t>Вова зп 19.12</t>
  </si>
  <si>
    <t>Вентиляторы ткань трубы</t>
  </si>
  <si>
    <t>баланс камер</t>
  </si>
  <si>
    <t xml:space="preserve">Табак </t>
  </si>
  <si>
    <t xml:space="preserve">Кальяны+комплектующие </t>
  </si>
  <si>
    <t>швабра ведро мет. пакеты</t>
  </si>
  <si>
    <t>Вова зп 23.12</t>
  </si>
  <si>
    <t xml:space="preserve">Кальяны </t>
  </si>
  <si>
    <t>парогенератор</t>
  </si>
  <si>
    <t>Слава зп 25.12</t>
  </si>
  <si>
    <t>вираж</t>
  </si>
  <si>
    <t>Связь 2 мес</t>
  </si>
  <si>
    <t>Вова</t>
  </si>
  <si>
    <t>КАЛИК</t>
  </si>
  <si>
    <t>джойстик</t>
  </si>
  <si>
    <t>Перевел Никите 21.01</t>
  </si>
  <si>
    <t>Зп ЛЕХЕ</t>
  </si>
  <si>
    <t>Зп аня 11.02</t>
  </si>
  <si>
    <t>долг банка</t>
  </si>
  <si>
    <t xml:space="preserve">Аренда + комуналка </t>
  </si>
  <si>
    <t>Бумажные полотенца и губки</t>
  </si>
  <si>
    <t>Налог ИП</t>
  </si>
  <si>
    <t>Туалетная бумага и бумажн полотенц 26.01</t>
  </si>
  <si>
    <t>Осталось</t>
  </si>
  <si>
    <t xml:space="preserve">Перчатки, губки, ёршик, такси Лехе </t>
  </si>
  <si>
    <t>Зп аня 19.02 и 26.02</t>
  </si>
  <si>
    <t>Камеры</t>
  </si>
  <si>
    <t>Перчатки и полотенца</t>
  </si>
  <si>
    <t>Доходы</t>
  </si>
  <si>
    <t>закуп 02.02.24</t>
  </si>
  <si>
    <t>Зп аня 28.02/ 02.03</t>
  </si>
  <si>
    <t xml:space="preserve">чаша + коврик </t>
  </si>
  <si>
    <t xml:space="preserve">Возврат </t>
  </si>
  <si>
    <t xml:space="preserve">Ковер+скобок </t>
  </si>
  <si>
    <t>Бумага и полотенца</t>
  </si>
  <si>
    <t xml:space="preserve">Чай 3 вида </t>
  </si>
  <si>
    <t>Аня зп 17.03</t>
  </si>
  <si>
    <t>Напитки</t>
  </si>
  <si>
    <t>Леха зп</t>
  </si>
  <si>
    <t xml:space="preserve">Аренду </t>
  </si>
  <si>
    <t>2.0 gisАпрель</t>
  </si>
  <si>
    <t xml:space="preserve">Табак +контейнеры </t>
  </si>
  <si>
    <t>Леха ЗП СГК</t>
  </si>
  <si>
    <t>Аня зп 01.04</t>
  </si>
  <si>
    <t>Уголь 2 пачки</t>
  </si>
  <si>
    <t>Аня аванс зп 7.04.24</t>
  </si>
  <si>
    <t>нед.с 27-2 июня</t>
  </si>
  <si>
    <t>Уголь 10 табак1</t>
  </si>
  <si>
    <t>нед.с 3-9 июня</t>
  </si>
  <si>
    <t>Перчатки</t>
  </si>
  <si>
    <t>нед.с 10-16 июня</t>
  </si>
  <si>
    <t>закуп 15.03.24</t>
  </si>
  <si>
    <t>Самлкат леха</t>
  </si>
  <si>
    <t>нед.с 17-23 июня</t>
  </si>
  <si>
    <t>Бумага</t>
  </si>
  <si>
    <t>нед.с 24-30 июня</t>
  </si>
  <si>
    <t>кола батарейки  пакеты</t>
  </si>
  <si>
    <t xml:space="preserve">Зп Ане </t>
  </si>
  <si>
    <t>Фифа + кулер frosty</t>
  </si>
  <si>
    <t xml:space="preserve">Закуп </t>
  </si>
  <si>
    <t>Занял леха</t>
  </si>
  <si>
    <t>нарды</t>
  </si>
  <si>
    <t>Закуп Кока Кола</t>
  </si>
  <si>
    <t>закуп ПУ 110424</t>
  </si>
  <si>
    <t>закуп НУА</t>
  </si>
  <si>
    <t>Аня взяла</t>
  </si>
  <si>
    <t>Туалетка</t>
  </si>
  <si>
    <t xml:space="preserve">аренда </t>
  </si>
  <si>
    <t>ТинькоффМобайл</t>
  </si>
  <si>
    <t>Маркер</t>
  </si>
  <si>
    <t>2гис</t>
  </si>
  <si>
    <t xml:space="preserve">закуп </t>
  </si>
  <si>
    <t>разгуляйка</t>
  </si>
  <si>
    <t>Салфетки</t>
  </si>
  <si>
    <t>Камеры 3 шт</t>
  </si>
  <si>
    <t xml:space="preserve">Зп слава </t>
  </si>
  <si>
    <t xml:space="preserve">Зп Андрей </t>
  </si>
  <si>
    <t>Закуп кола</t>
  </si>
  <si>
    <t xml:space="preserve">Уголь </t>
  </si>
  <si>
    <t>Зп слава</t>
  </si>
  <si>
    <t>8 мая</t>
  </si>
  <si>
    <t>Закуп</t>
  </si>
  <si>
    <t xml:space="preserve">Телефон </t>
  </si>
  <si>
    <t>15 мая</t>
  </si>
  <si>
    <t xml:space="preserve">Аренда </t>
  </si>
  <si>
    <t>15 ма</t>
  </si>
  <si>
    <t>Чай</t>
  </si>
  <si>
    <t>Стеллаж+стульчак</t>
  </si>
  <si>
    <t xml:space="preserve">Плита </t>
  </si>
  <si>
    <t>Слава зп</t>
  </si>
  <si>
    <t>2 гис</t>
  </si>
  <si>
    <t xml:space="preserve"> 8 июня</t>
  </si>
  <si>
    <t>Мыло</t>
  </si>
  <si>
    <t xml:space="preserve">Провода на центр </t>
  </si>
  <si>
    <t>15 июня</t>
  </si>
  <si>
    <t>19 июня</t>
  </si>
  <si>
    <t>закуп табак</t>
  </si>
  <si>
    <t>страховые взносы</t>
  </si>
  <si>
    <t>7 июля</t>
  </si>
  <si>
    <t>камеры</t>
  </si>
  <si>
    <t>16 июля</t>
  </si>
  <si>
    <t>Табак закуп</t>
  </si>
  <si>
    <t>15 июля</t>
  </si>
  <si>
    <t>к-кал себе</t>
  </si>
  <si>
    <t>у-уборка</t>
  </si>
  <si>
    <t>Выручка</t>
  </si>
  <si>
    <t>Затраты</t>
  </si>
  <si>
    <t>Имя</t>
  </si>
  <si>
    <t>Допы</t>
  </si>
  <si>
    <t>%</t>
  </si>
  <si>
    <t xml:space="preserve">Леха </t>
  </si>
  <si>
    <t>у</t>
  </si>
  <si>
    <t>Итого</t>
  </si>
  <si>
    <t>Чистая прибыль</t>
  </si>
  <si>
    <t>Big Maks</t>
  </si>
  <si>
    <t>поставщик</t>
  </si>
  <si>
    <t>бренд</t>
  </si>
  <si>
    <t>граммовка</t>
  </si>
  <si>
    <t>цена за 1 гр</t>
  </si>
  <si>
    <t>забивка 20 гр</t>
  </si>
  <si>
    <t>ДАТА</t>
  </si>
  <si>
    <t>ссылка на прайс</t>
  </si>
  <si>
    <t>Забивка 1*20</t>
  </si>
  <si>
    <t>Забивка 3*10</t>
  </si>
  <si>
    <t>Забивка 1*10</t>
  </si>
  <si>
    <t>Разница</t>
  </si>
  <si>
    <t>Поставь угли</t>
  </si>
  <si>
    <t xml:space="preserve">Bonche </t>
  </si>
  <si>
    <t xml:space="preserve">Поставь угли </t>
  </si>
  <si>
    <t>Black Burn</t>
  </si>
  <si>
    <t xml:space="preserve">Chabacco </t>
  </si>
  <si>
    <t xml:space="preserve">Darkside </t>
  </si>
  <si>
    <t>Element AIR</t>
  </si>
  <si>
    <r>
      <rPr>
        <sz val="10"/>
        <color rgb="FF1A1A1A"/>
        <rFont val="Arial"/>
        <family val="2"/>
        <charset val="204"/>
      </rPr>
      <t>Element</t>
    </r>
    <r>
      <rPr>
        <sz val="7.5"/>
        <color rgb="FF1A1A1A"/>
        <rFont val="Arial"/>
        <family val="2"/>
        <charset val="204"/>
      </rPr>
      <t> Earth</t>
    </r>
  </si>
  <si>
    <t>Element water</t>
  </si>
  <si>
    <t xml:space="preserve">JENT </t>
  </si>
  <si>
    <t>Must Have</t>
  </si>
  <si>
    <r>
      <rPr>
        <sz val="10"/>
        <color rgb="FF1A1A1A"/>
        <rFont val="Arial"/>
        <family val="2"/>
        <charset val="204"/>
      </rPr>
      <t>Overdose</t>
    </r>
    <r>
      <rPr>
        <sz val="7.5"/>
        <color rgb="FF1A1A1A"/>
        <rFont val="Arial"/>
        <family val="2"/>
        <charset val="204"/>
      </rPr>
      <t> </t>
    </r>
  </si>
  <si>
    <r>
      <rPr>
        <sz val="10"/>
        <color rgb="FF1A1A1A"/>
        <rFont val="Arial"/>
        <family val="2"/>
        <charset val="204"/>
      </rPr>
      <t>Satyr</t>
    </r>
    <r>
      <rPr>
        <sz val="7.5"/>
        <color rgb="FF1A1A1A"/>
        <rFont val="Arial"/>
        <family val="2"/>
        <charset val="204"/>
      </rPr>
      <t> </t>
    </r>
  </si>
  <si>
    <t>Spectrum Kitchen Line</t>
  </si>
  <si>
    <r>
      <rPr>
        <sz val="10"/>
        <color rgb="FF1A1A1A"/>
        <rFont val="Arial"/>
        <family val="2"/>
        <charset val="204"/>
      </rPr>
      <t>Хулиган</t>
    </r>
    <r>
      <rPr>
        <sz val="7.5"/>
        <color rgb="FF1A1A1A"/>
        <rFont val="Arial"/>
        <family val="2"/>
        <charset val="20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</si>
</sst>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₽-419]"/>
  </numFmts>
  <fonts count="9" x14ac:knownFonts="1">
    <font>
      <sz val="11"/>
      <color theme="1"/>
      <name val="Calibri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color indexed="2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1A1A1A"/>
      <name val="Arial"/>
      <family val="2"/>
      <charset val="204"/>
    </font>
    <font>
      <sz val="10"/>
      <color rgb="FF1A1A1A"/>
      <name val="Arial"/>
      <family val="2"/>
      <charset val="204"/>
    </font>
    <font>
      <sz val="7.5"/>
      <color rgb="FF1A1A1A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FFC000"/>
        <bgColor rgb="FFFFC00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indexed="5"/>
        <bgColor indexed="5"/>
      </patternFill>
    </fill>
  </fills>
  <borders count="2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49" fontId="0" fillId="0" borderId="0" xfId="0" applyNumberFormat="1"/>
    <xf numFmtId="0" fontId="0" fillId="3" borderId="0" xfId="0" applyFill="1"/>
    <xf numFmtId="14" fontId="0" fillId="0" borderId="1" xfId="0" applyNumberFormat="1" applyBorder="1"/>
    <xf numFmtId="0" fontId="0" fillId="4" borderId="2" xfId="0" applyFill="1" applyBorder="1"/>
    <xf numFmtId="0" fontId="0" fillId="0" borderId="3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vertical="center"/>
    </xf>
    <xf numFmtId="0" fontId="0" fillId="5" borderId="1" xfId="0" applyFill="1" applyBorder="1"/>
    <xf numFmtId="0" fontId="0" fillId="0" borderId="0" xfId="0" applyAlignment="1">
      <alignment vertical="center"/>
    </xf>
    <xf numFmtId="0" fontId="0" fillId="0" borderId="5" xfId="0" applyBorder="1"/>
    <xf numFmtId="0" fontId="0" fillId="4" borderId="4" xfId="0" applyFill="1" applyBorder="1"/>
    <xf numFmtId="0" fontId="3" fillId="0" borderId="0" xfId="0" applyFont="1" applyAlignment="1">
      <alignment vertical="center"/>
    </xf>
    <xf numFmtId="0" fontId="0" fillId="4" borderId="5" xfId="0" applyFill="1" applyBorder="1"/>
    <xf numFmtId="0" fontId="0" fillId="0" borderId="0" xfId="0" applyAlignment="1">
      <alignment wrapText="1"/>
    </xf>
    <xf numFmtId="16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0" fillId="0" borderId="7" xfId="0" applyBorder="1"/>
    <xf numFmtId="0" fontId="0" fillId="0" borderId="12" xfId="0" applyBorder="1"/>
    <xf numFmtId="0" fontId="0" fillId="4" borderId="13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Alignment="1">
      <alignment horizontal="center"/>
    </xf>
    <xf numFmtId="0" fontId="0" fillId="0" borderId="15" xfId="0" applyBorder="1"/>
    <xf numFmtId="164" fontId="0" fillId="0" borderId="0" xfId="0" applyNumberFormat="1"/>
    <xf numFmtId="0" fontId="0" fillId="4" borderId="17" xfId="0" applyFill="1" applyBorder="1"/>
    <xf numFmtId="0" fontId="0" fillId="4" borderId="18" xfId="0" applyFill="1" applyBorder="1"/>
    <xf numFmtId="0" fontId="5" fillId="7" borderId="1" xfId="0" applyFont="1" applyFill="1" applyBorder="1"/>
    <xf numFmtId="0" fontId="0" fillId="4" borderId="12" xfId="0" applyFill="1" applyBorder="1"/>
    <xf numFmtId="0" fontId="0" fillId="0" borderId="20" xfId="0" applyBorder="1"/>
    <xf numFmtId="0" fontId="0" fillId="8" borderId="0" xfId="0" applyFill="1"/>
    <xf numFmtId="0" fontId="0" fillId="0" borderId="18" xfId="0" applyBorder="1"/>
    <xf numFmtId="0" fontId="0" fillId="9" borderId="1" xfId="0" applyFill="1" applyBorder="1"/>
    <xf numFmtId="0" fontId="0" fillId="0" borderId="23" xfId="0" applyBorder="1"/>
    <xf numFmtId="0" fontId="0" fillId="0" borderId="1" xfId="0" applyBorder="1"/>
    <xf numFmtId="0" fontId="0" fillId="10" borderId="1" xfId="0" applyFill="1" applyBorder="1"/>
    <xf numFmtId="0" fontId="5" fillId="0" borderId="1" xfId="0" applyFont="1" applyBorder="1"/>
    <xf numFmtId="14" fontId="0" fillId="0" borderId="0" xfId="0" applyNumberFormat="1"/>
    <xf numFmtId="0" fontId="3" fillId="11" borderId="1" xfId="0" applyFont="1" applyFill="1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/>
    <xf numFmtId="0" fontId="2" fillId="2" borderId="1" xfId="0" applyFont="1" applyFill="1" applyBorder="1"/>
    <xf numFmtId="2" fontId="0" fillId="2" borderId="1" xfId="0" applyNumberFormat="1" applyFill="1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jwbbqud@gmx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cxSs7Y4JH_-XhQ" TargetMode="External"/><Relationship Id="rId13" Type="http://schemas.openxmlformats.org/officeDocument/2006/relationships/hyperlink" Target="https://disk.yandex.ru/i/cxSs7Y4JH_-XhQ" TargetMode="External"/><Relationship Id="rId3" Type="http://schemas.openxmlformats.org/officeDocument/2006/relationships/hyperlink" Target="https://disk.yandex.ru/i/cxSs7Y4JH_-XhQ" TargetMode="External"/><Relationship Id="rId7" Type="http://schemas.openxmlformats.org/officeDocument/2006/relationships/hyperlink" Target="https://disk.yandex.ru/i/cxSs7Y4JH_-XhQ" TargetMode="External"/><Relationship Id="rId12" Type="http://schemas.openxmlformats.org/officeDocument/2006/relationships/hyperlink" Target="https://disk.yandex.ru/i/cxSs7Y4JH_-XhQ" TargetMode="External"/><Relationship Id="rId2" Type="http://schemas.openxmlformats.org/officeDocument/2006/relationships/hyperlink" Target="https://disk.yandex.ru/i/cxSs7Y4JH_-XhQ" TargetMode="External"/><Relationship Id="rId1" Type="http://schemas.openxmlformats.org/officeDocument/2006/relationships/hyperlink" Target="https://disk.yandex.ru/i/cxSs7Y4JH_-XhQ" TargetMode="External"/><Relationship Id="rId6" Type="http://schemas.openxmlformats.org/officeDocument/2006/relationships/hyperlink" Target="https://disk.yandex.ru/i/cxSs7Y4JH_-XhQ" TargetMode="External"/><Relationship Id="rId11" Type="http://schemas.openxmlformats.org/officeDocument/2006/relationships/hyperlink" Target="https://disk.yandex.ru/i/cxSs7Y4JH_-XhQ" TargetMode="External"/><Relationship Id="rId5" Type="http://schemas.openxmlformats.org/officeDocument/2006/relationships/hyperlink" Target="https://disk.yandex.ru/i/cxSs7Y4JH_-XhQ" TargetMode="External"/><Relationship Id="rId10" Type="http://schemas.openxmlformats.org/officeDocument/2006/relationships/hyperlink" Target="https://disk.yandex.ru/i/cxSs7Y4JH_-XhQ" TargetMode="External"/><Relationship Id="rId4" Type="http://schemas.openxmlformats.org/officeDocument/2006/relationships/hyperlink" Target="https://disk.yandex.ru/i/cxSs7Y4JH_-XhQ" TargetMode="External"/><Relationship Id="rId9" Type="http://schemas.openxmlformats.org/officeDocument/2006/relationships/hyperlink" Target="https://disk.yandex.ru/i/cxSs7Y4JH_-XhQ" TargetMode="External"/><Relationship Id="rId14" Type="http://schemas.openxmlformats.org/officeDocument/2006/relationships/hyperlink" Target="https://disk.yandex.ru/i/cxSs7Y4JH_-X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25"/>
  <sheetViews>
    <sheetView tabSelected="1" topLeftCell="A76" workbookViewId="0">
      <selection activeCell="M103" sqref="M103"/>
    </sheetView>
  </sheetViews>
  <sheetFormatPr defaultRowHeight="15" x14ac:dyDescent="0.25"/>
  <cols>
    <col min="3" max="3" width="19" bestFit="1"/>
    <col min="4" max="4" width="10.85546875" bestFit="1"/>
    <col min="5" max="5" width="11.140625" customWidth="1"/>
    <col min="6" max="6" width="11.7109375" bestFit="1"/>
    <col min="8" max="8" width="18" customWidth="1"/>
    <col min="9" max="9" width="7.5703125" customWidth="1"/>
    <col min="10" max="10" width="12" bestFit="1"/>
    <col min="11" max="11" width="19.140625" customWidth="1"/>
    <col min="12" max="12" width="18.85546875" customWidth="1"/>
    <col min="14" max="14" width="15.42578125" customWidth="1"/>
    <col min="18" max="18" width="14.42578125" bestFit="1"/>
    <col min="22" max="22" width="18.28515625" bestFit="1"/>
    <col min="24" max="24" width="9.7109375" bestFit="1"/>
    <col min="25" max="25" width="9.85546875" bestFit="1"/>
    <col min="27" max="27" width="17.28515625" bestFit="1" customWidth="1"/>
    <col min="31" max="31" width="17.7109375" bestFit="1"/>
  </cols>
  <sheetData>
    <row r="1" spans="1:32" x14ac:dyDescent="0.25">
      <c r="A1" s="1"/>
    </row>
    <row r="2" spans="1:32" x14ac:dyDescent="0.25">
      <c r="B2" s="2" t="s">
        <v>0</v>
      </c>
      <c r="C2" s="2" t="s">
        <v>1</v>
      </c>
      <c r="D2" s="2" t="s">
        <v>2</v>
      </c>
      <c r="E2" s="2" t="s">
        <v>3</v>
      </c>
      <c r="F2" s="2"/>
      <c r="G2" t="s">
        <v>4</v>
      </c>
    </row>
    <row r="3" spans="1:32" x14ac:dyDescent="0.25">
      <c r="B3" s="3">
        <v>1</v>
      </c>
      <c r="C3" s="3" t="s">
        <v>5</v>
      </c>
      <c r="D3" s="3">
        <v>2</v>
      </c>
      <c r="E3" s="3">
        <v>35000</v>
      </c>
      <c r="F3" s="3">
        <f t="shared" ref="F3:F9" si="0">D3*E3</f>
        <v>70000</v>
      </c>
      <c r="G3">
        <v>70000</v>
      </c>
      <c r="H3" t="s">
        <v>6</v>
      </c>
    </row>
    <row r="4" spans="1:32" x14ac:dyDescent="0.25">
      <c r="B4" s="2">
        <v>2</v>
      </c>
      <c r="C4" s="2" t="s">
        <v>7</v>
      </c>
      <c r="D4" s="2">
        <v>1</v>
      </c>
      <c r="E4" s="2">
        <v>15000</v>
      </c>
      <c r="F4" s="2">
        <f t="shared" si="0"/>
        <v>15000</v>
      </c>
      <c r="G4">
        <v>13500</v>
      </c>
    </row>
    <row r="5" spans="1:32" x14ac:dyDescent="0.25">
      <c r="B5" s="3">
        <v>3</v>
      </c>
      <c r="C5" s="3" t="s">
        <v>8</v>
      </c>
      <c r="D5" s="3">
        <v>1</v>
      </c>
      <c r="E5" s="3">
        <v>26500</v>
      </c>
      <c r="F5" s="3">
        <f t="shared" si="0"/>
        <v>26500</v>
      </c>
      <c r="G5">
        <v>26500</v>
      </c>
      <c r="H5" t="s">
        <v>9</v>
      </c>
      <c r="Z5">
        <f>SUM(X10:X1000)</f>
        <v>86483</v>
      </c>
      <c r="AA5">
        <f>SUM(AB10:AB65)+7500+60800</f>
        <v>112160</v>
      </c>
    </row>
    <row r="6" spans="1:32" x14ac:dyDescent="0.25">
      <c r="B6" s="2">
        <v>4</v>
      </c>
      <c r="C6" s="2" t="s">
        <v>10</v>
      </c>
      <c r="D6" s="2">
        <v>2</v>
      </c>
      <c r="E6" s="2">
        <v>400</v>
      </c>
      <c r="F6" s="2">
        <f t="shared" si="0"/>
        <v>800</v>
      </c>
    </row>
    <row r="7" spans="1:32" x14ac:dyDescent="0.25">
      <c r="B7" s="3">
        <v>5</v>
      </c>
      <c r="C7" s="3" t="s">
        <v>11</v>
      </c>
      <c r="D7" s="3">
        <v>1</v>
      </c>
      <c r="E7" s="3">
        <v>840</v>
      </c>
      <c r="F7" s="3">
        <f t="shared" si="0"/>
        <v>840</v>
      </c>
      <c r="K7" s="4" t="s">
        <v>12</v>
      </c>
      <c r="L7" t="s">
        <v>13</v>
      </c>
    </row>
    <row r="8" spans="1:32" x14ac:dyDescent="0.25">
      <c r="B8" s="2">
        <v>6</v>
      </c>
      <c r="C8" s="2" t="s">
        <v>14</v>
      </c>
      <c r="D8" s="2">
        <v>1</v>
      </c>
      <c r="E8" s="2">
        <v>3000</v>
      </c>
      <c r="F8" s="2">
        <f t="shared" si="0"/>
        <v>3000</v>
      </c>
      <c r="K8" t="s">
        <v>15</v>
      </c>
      <c r="V8" s="5"/>
      <c r="W8" s="2"/>
      <c r="X8" s="2"/>
      <c r="Y8" s="2"/>
      <c r="Z8" s="2"/>
      <c r="AE8" s="2" t="s">
        <v>16</v>
      </c>
      <c r="AF8" s="2"/>
    </row>
    <row r="9" spans="1:32" x14ac:dyDescent="0.25">
      <c r="B9" s="3">
        <v>7</v>
      </c>
      <c r="C9" s="3" t="s">
        <v>17</v>
      </c>
      <c r="D9" s="3">
        <v>1</v>
      </c>
      <c r="E9" s="3">
        <v>9754</v>
      </c>
      <c r="F9" s="3">
        <f t="shared" si="0"/>
        <v>9754</v>
      </c>
      <c r="V9" s="5"/>
      <c r="W9" s="2"/>
      <c r="X9" s="2" t="s">
        <v>18</v>
      </c>
      <c r="Y9" s="2" t="s">
        <v>19</v>
      </c>
      <c r="Z9" s="2">
        <f>60800-(SUM(X10:X33))+SUM(AB10:AB33)+7500</f>
        <v>25677</v>
      </c>
      <c r="AB9" s="6"/>
      <c r="AE9" s="7">
        <v>45396</v>
      </c>
      <c r="AF9" s="2">
        <v>500</v>
      </c>
    </row>
    <row r="10" spans="1:32" x14ac:dyDescent="0.25">
      <c r="B10" s="2">
        <v>8</v>
      </c>
      <c r="C10" s="2" t="s">
        <v>20</v>
      </c>
      <c r="D10" s="2">
        <v>1</v>
      </c>
      <c r="E10" s="2">
        <v>8000</v>
      </c>
      <c r="F10" s="2">
        <f t="shared" ref="F10:F37" si="1">D10*E10</f>
        <v>8000</v>
      </c>
      <c r="L10" s="2" t="s">
        <v>21</v>
      </c>
      <c r="M10" s="2">
        <f>SUM(M12:M112)</f>
        <v>1504483.47</v>
      </c>
      <c r="N10" s="2" t="s">
        <v>21</v>
      </c>
      <c r="O10" s="2">
        <f>SUM(O12:O100)</f>
        <v>321013.5</v>
      </c>
      <c r="P10" s="2"/>
      <c r="Q10" s="2"/>
      <c r="R10" s="2"/>
      <c r="S10" s="2"/>
      <c r="V10" s="8" t="s">
        <v>22</v>
      </c>
      <c r="W10" s="9">
        <v>1</v>
      </c>
      <c r="X10" s="2">
        <v>8165</v>
      </c>
      <c r="Y10" s="2" t="s">
        <v>23</v>
      </c>
      <c r="Z10" s="2"/>
      <c r="AA10" t="s">
        <v>24</v>
      </c>
      <c r="AB10" s="6">
        <v>1600</v>
      </c>
      <c r="AE10" s="2"/>
      <c r="AF10" s="2"/>
    </row>
    <row r="11" spans="1:32" ht="30" x14ac:dyDescent="0.25">
      <c r="B11" s="3">
        <v>9</v>
      </c>
      <c r="C11" s="10" t="s">
        <v>25</v>
      </c>
      <c r="D11" s="3">
        <v>1</v>
      </c>
      <c r="E11" s="3">
        <v>8540</v>
      </c>
      <c r="F11" s="3">
        <f t="shared" si="1"/>
        <v>8540</v>
      </c>
      <c r="H11" t="s">
        <v>26</v>
      </c>
      <c r="I11">
        <f>SUM(I13:I121)-SUM(AB9:AB12)</f>
        <v>527430</v>
      </c>
      <c r="L11" s="79" t="s">
        <v>27</v>
      </c>
      <c r="M11" s="79"/>
      <c r="N11" s="79" t="s">
        <v>28</v>
      </c>
      <c r="O11" s="79"/>
      <c r="P11" s="2"/>
      <c r="Q11" s="2"/>
      <c r="R11" s="2" t="s">
        <v>29</v>
      </c>
      <c r="S11" s="2">
        <f>(O10/2)-(M10/2)</f>
        <v>-591734.98499999999</v>
      </c>
      <c r="V11" s="12" t="s">
        <v>30</v>
      </c>
      <c r="W11" s="9">
        <v>2</v>
      </c>
      <c r="X11" s="2">
        <v>6645</v>
      </c>
      <c r="Y11" s="2" t="s">
        <v>23</v>
      </c>
      <c r="Z11" s="2"/>
      <c r="AA11" t="s">
        <v>31</v>
      </c>
      <c r="AB11" s="6">
        <f>1200+300</f>
        <v>1500</v>
      </c>
      <c r="AC11">
        <f>SUM(AB10:AB10000)</f>
        <v>43860</v>
      </c>
      <c r="AE11" s="2"/>
      <c r="AF11" s="2"/>
    </row>
    <row r="12" spans="1:32" x14ac:dyDescent="0.25">
      <c r="B12" s="2">
        <v>10</v>
      </c>
      <c r="C12" s="2" t="s">
        <v>32</v>
      </c>
      <c r="D12" s="2">
        <v>1</v>
      </c>
      <c r="E12" s="2">
        <v>41000</v>
      </c>
      <c r="F12" s="2">
        <f t="shared" si="1"/>
        <v>41000</v>
      </c>
      <c r="L12" s="2" t="s">
        <v>5</v>
      </c>
      <c r="M12" s="2">
        <v>36303</v>
      </c>
      <c r="N12" s="2" t="s">
        <v>33</v>
      </c>
      <c r="O12" s="13">
        <v>19753</v>
      </c>
      <c r="P12" s="2"/>
      <c r="Q12" s="2"/>
      <c r="R12" s="14" t="str">
        <f>IF(M10&gt;O10,"Рома должен","Никита должен")</f>
        <v>Рома должен</v>
      </c>
      <c r="S12" s="14">
        <f>(MAX(M10,O10)-MIN(M10,O10))/2</f>
        <v>591734.98499999999</v>
      </c>
      <c r="V12" s="12" t="s">
        <v>34</v>
      </c>
      <c r="W12" s="9">
        <v>3</v>
      </c>
      <c r="X12" s="2">
        <v>7460</v>
      </c>
      <c r="Y12" s="2" t="s">
        <v>23</v>
      </c>
      <c r="Z12" s="2"/>
      <c r="AB12" s="6">
        <v>4100</v>
      </c>
      <c r="AE12" s="2"/>
      <c r="AF12" s="2"/>
    </row>
    <row r="13" spans="1:32" x14ac:dyDescent="0.25">
      <c r="B13" s="3">
        <v>11</v>
      </c>
      <c r="C13" s="3" t="s">
        <v>20</v>
      </c>
      <c r="D13" s="3">
        <v>1</v>
      </c>
      <c r="E13" s="3">
        <v>16035</v>
      </c>
      <c r="F13" s="3">
        <f t="shared" si="1"/>
        <v>16035</v>
      </c>
      <c r="H13" t="s">
        <v>35</v>
      </c>
      <c r="I13">
        <v>3000</v>
      </c>
      <c r="L13" s="2" t="s">
        <v>36</v>
      </c>
      <c r="M13" s="2">
        <v>2885</v>
      </c>
      <c r="N13" t="s">
        <v>37</v>
      </c>
      <c r="O13" s="15">
        <v>3000</v>
      </c>
      <c r="V13" s="16" t="s">
        <v>38</v>
      </c>
      <c r="W13" s="9">
        <v>4</v>
      </c>
      <c r="X13" s="2">
        <v>6075</v>
      </c>
      <c r="Y13" s="2" t="s">
        <v>39</v>
      </c>
      <c r="Z13" s="2"/>
      <c r="AB13" s="6">
        <v>4000</v>
      </c>
      <c r="AE13" s="2"/>
      <c r="AF13" s="2"/>
    </row>
    <row r="14" spans="1:32" x14ac:dyDescent="0.25">
      <c r="B14" s="2">
        <v>12</v>
      </c>
      <c r="C14" s="2" t="s">
        <v>40</v>
      </c>
      <c r="D14" s="2">
        <v>1</v>
      </c>
      <c r="E14" s="2">
        <v>15000</v>
      </c>
      <c r="F14" s="2">
        <f t="shared" si="1"/>
        <v>15000</v>
      </c>
      <c r="G14">
        <v>70000</v>
      </c>
      <c r="I14">
        <v>4700</v>
      </c>
      <c r="L14" s="2" t="s">
        <v>41</v>
      </c>
      <c r="M14" s="2">
        <v>3323</v>
      </c>
      <c r="N14" t="s">
        <v>42</v>
      </c>
      <c r="O14" s="15">
        <v>2729</v>
      </c>
      <c r="V14" s="8" t="s">
        <v>43</v>
      </c>
      <c r="W14" s="9">
        <v>5</v>
      </c>
      <c r="X14" s="2">
        <v>4700</v>
      </c>
      <c r="Y14" s="2" t="s">
        <v>44</v>
      </c>
      <c r="Z14" s="2"/>
      <c r="AB14" s="6">
        <v>880</v>
      </c>
      <c r="AE14" s="2"/>
      <c r="AF14" s="2"/>
    </row>
    <row r="15" spans="1:32" x14ac:dyDescent="0.25">
      <c r="B15" s="3">
        <v>13</v>
      </c>
      <c r="C15" s="3" t="s">
        <v>45</v>
      </c>
      <c r="D15" s="3">
        <v>1</v>
      </c>
      <c r="E15" s="3">
        <v>20000</v>
      </c>
      <c r="F15" s="3">
        <f t="shared" si="1"/>
        <v>20000</v>
      </c>
      <c r="I15">
        <v>500</v>
      </c>
      <c r="L15" s="2" t="s">
        <v>46</v>
      </c>
      <c r="M15" s="2">
        <v>16294</v>
      </c>
      <c r="N15" t="s">
        <v>47</v>
      </c>
      <c r="O15" s="15">
        <v>84000</v>
      </c>
      <c r="V15" s="17" t="s">
        <v>48</v>
      </c>
      <c r="W15" s="9">
        <v>6</v>
      </c>
      <c r="X15" s="2">
        <v>5960</v>
      </c>
      <c r="Y15" s="2" t="s">
        <v>44</v>
      </c>
      <c r="Z15" s="2"/>
      <c r="AB15" s="6">
        <v>600</v>
      </c>
      <c r="AE15" s="2"/>
      <c r="AF15" s="2"/>
    </row>
    <row r="16" spans="1:32" x14ac:dyDescent="0.25">
      <c r="B16" s="2">
        <v>14</v>
      </c>
      <c r="C16" s="2" t="s">
        <v>49</v>
      </c>
      <c r="D16" s="2">
        <v>1</v>
      </c>
      <c r="E16" s="2">
        <v>21250</v>
      </c>
      <c r="F16" s="2">
        <f t="shared" si="1"/>
        <v>21250</v>
      </c>
      <c r="G16">
        <v>20000</v>
      </c>
      <c r="I16">
        <v>1000</v>
      </c>
      <c r="L16" s="2" t="s">
        <v>50</v>
      </c>
      <c r="M16" s="2">
        <v>1878</v>
      </c>
      <c r="N16" t="s">
        <v>51</v>
      </c>
      <c r="O16" s="18">
        <v>790</v>
      </c>
      <c r="V16" s="17" t="s">
        <v>52</v>
      </c>
      <c r="W16" s="9">
        <v>7</v>
      </c>
      <c r="X16" s="2">
        <v>5700</v>
      </c>
      <c r="Y16" s="2"/>
      <c r="Z16" s="2"/>
      <c r="AB16" s="6">
        <v>500</v>
      </c>
      <c r="AE16" s="2"/>
      <c r="AF16" s="2"/>
    </row>
    <row r="17" spans="2:32" x14ac:dyDescent="0.25">
      <c r="B17" s="3">
        <v>15</v>
      </c>
      <c r="C17" s="3" t="s">
        <v>53</v>
      </c>
      <c r="D17" s="3">
        <v>1</v>
      </c>
      <c r="E17" s="3">
        <v>90000</v>
      </c>
      <c r="F17" s="3">
        <f t="shared" si="1"/>
        <v>90000</v>
      </c>
      <c r="G17">
        <v>155000</v>
      </c>
      <c r="I17">
        <v>1000</v>
      </c>
      <c r="L17" s="2" t="s">
        <v>54</v>
      </c>
      <c r="M17" s="2">
        <v>880</v>
      </c>
      <c r="N17" t="s">
        <v>55</v>
      </c>
      <c r="O17" s="15">
        <f>574*7</f>
        <v>4018</v>
      </c>
      <c r="V17" s="19" t="s">
        <v>56</v>
      </c>
      <c r="W17" s="9">
        <v>8</v>
      </c>
      <c r="X17" s="2">
        <v>5700</v>
      </c>
      <c r="Y17" s="2"/>
      <c r="Z17" s="2"/>
      <c r="AA17">
        <v>28</v>
      </c>
      <c r="AB17" s="6">
        <v>2000</v>
      </c>
      <c r="AE17" s="2"/>
      <c r="AF17" s="2"/>
    </row>
    <row r="18" spans="2:32" ht="45" x14ac:dyDescent="0.25">
      <c r="B18" s="2">
        <v>16</v>
      </c>
      <c r="C18" s="2" t="s">
        <v>57</v>
      </c>
      <c r="D18" s="2">
        <v>1</v>
      </c>
      <c r="E18" s="2">
        <v>4126</v>
      </c>
      <c r="F18" s="2">
        <f t="shared" si="1"/>
        <v>4126</v>
      </c>
      <c r="G18">
        <v>174000</v>
      </c>
      <c r="I18">
        <v>1000</v>
      </c>
      <c r="L18" s="2" t="s">
        <v>58</v>
      </c>
      <c r="M18" s="2">
        <v>8000</v>
      </c>
      <c r="N18" s="20" t="s">
        <v>59</v>
      </c>
      <c r="O18" s="18">
        <v>1298</v>
      </c>
      <c r="V18" s="8" t="s">
        <v>60</v>
      </c>
      <c r="W18" s="9">
        <v>9</v>
      </c>
      <c r="X18" s="2">
        <v>7350</v>
      </c>
      <c r="Y18" s="2"/>
      <c r="Z18" s="2"/>
      <c r="AA18" s="21">
        <v>45411</v>
      </c>
      <c r="AB18" s="6">
        <v>800</v>
      </c>
      <c r="AE18" s="2"/>
      <c r="AF18" s="2"/>
    </row>
    <row r="19" spans="2:32" x14ac:dyDescent="0.25">
      <c r="B19" s="3">
        <v>17</v>
      </c>
      <c r="C19" s="3" t="s">
        <v>61</v>
      </c>
      <c r="D19" s="3">
        <v>1</v>
      </c>
      <c r="E19" s="3">
        <v>8825</v>
      </c>
      <c r="F19" s="3">
        <f t="shared" si="1"/>
        <v>8825</v>
      </c>
      <c r="G19">
        <v>50000</v>
      </c>
      <c r="H19" s="21">
        <v>45245</v>
      </c>
      <c r="I19">
        <v>500</v>
      </c>
      <c r="L19" s="2" t="s">
        <v>62</v>
      </c>
      <c r="M19" s="2">
        <v>2390</v>
      </c>
      <c r="N19" t="s">
        <v>63</v>
      </c>
      <c r="O19" s="15">
        <v>4571</v>
      </c>
      <c r="V19" s="17" t="s">
        <v>64</v>
      </c>
      <c r="W19" s="9">
        <v>10</v>
      </c>
      <c r="X19" s="2">
        <v>5500</v>
      </c>
      <c r="Y19" s="2"/>
      <c r="Z19" s="2"/>
      <c r="AA19" s="21">
        <v>45412</v>
      </c>
      <c r="AB19" s="6">
        <v>1600</v>
      </c>
      <c r="AE19" s="2"/>
      <c r="AF19" s="2"/>
    </row>
    <row r="20" spans="2:32" x14ac:dyDescent="0.25">
      <c r="B20" s="2">
        <v>18</v>
      </c>
      <c r="C20" s="2"/>
      <c r="D20" s="2">
        <v>1</v>
      </c>
      <c r="E20" s="2">
        <v>27889</v>
      </c>
      <c r="F20" s="2">
        <f t="shared" si="1"/>
        <v>27889</v>
      </c>
      <c r="G20">
        <v>200000</v>
      </c>
      <c r="H20" t="s">
        <v>65</v>
      </c>
      <c r="I20">
        <v>1000</v>
      </c>
      <c r="L20" s="2" t="s">
        <v>50</v>
      </c>
      <c r="M20" s="2">
        <v>153</v>
      </c>
      <c r="N20" s="22" t="s">
        <v>66</v>
      </c>
      <c r="O20" s="15">
        <v>3300</v>
      </c>
      <c r="V20" s="17" t="s">
        <v>67</v>
      </c>
      <c r="W20" s="9">
        <v>11</v>
      </c>
      <c r="X20" s="2">
        <v>5400</v>
      </c>
      <c r="Y20" s="2"/>
      <c r="Z20" s="2"/>
      <c r="AB20" s="6">
        <v>225</v>
      </c>
      <c r="AE20" s="2"/>
      <c r="AF20" s="2"/>
    </row>
    <row r="21" spans="2:32" x14ac:dyDescent="0.25">
      <c r="B21" s="3">
        <v>19</v>
      </c>
      <c r="C21" s="10" t="s">
        <v>68</v>
      </c>
      <c r="D21" s="3">
        <v>1</v>
      </c>
      <c r="E21" s="3">
        <v>7628</v>
      </c>
      <c r="F21" s="3">
        <f t="shared" si="1"/>
        <v>7628</v>
      </c>
      <c r="H21" t="s">
        <v>69</v>
      </c>
      <c r="I21">
        <v>1000</v>
      </c>
      <c r="J21">
        <f>SUM(C20:C28)</f>
        <v>0</v>
      </c>
      <c r="L21" s="2" t="s">
        <v>70</v>
      </c>
      <c r="M21" s="2">
        <v>1100</v>
      </c>
      <c r="N21" s="22" t="s">
        <v>71</v>
      </c>
      <c r="O21" s="15">
        <v>1400</v>
      </c>
      <c r="V21" s="19" t="s">
        <v>72</v>
      </c>
      <c r="W21" s="9">
        <v>12</v>
      </c>
      <c r="X21" s="2">
        <v>6250</v>
      </c>
      <c r="Y21" s="2"/>
      <c r="Z21" s="2"/>
      <c r="AA21" s="21">
        <v>45424</v>
      </c>
      <c r="AB21" s="6">
        <v>1955</v>
      </c>
      <c r="AE21" s="2"/>
      <c r="AF21" s="2"/>
    </row>
    <row r="22" spans="2:32" x14ac:dyDescent="0.25">
      <c r="B22" s="2">
        <v>20</v>
      </c>
      <c r="C22" s="2" t="s">
        <v>73</v>
      </c>
      <c r="D22" s="2">
        <v>1</v>
      </c>
      <c r="E22" s="2">
        <v>516</v>
      </c>
      <c r="F22" s="2">
        <f t="shared" si="1"/>
        <v>516</v>
      </c>
      <c r="H22" t="s">
        <v>74</v>
      </c>
      <c r="I22">
        <v>1000</v>
      </c>
      <c r="L22" s="2" t="s">
        <v>75</v>
      </c>
      <c r="M22" s="2">
        <v>5346</v>
      </c>
      <c r="N22" t="s">
        <v>76</v>
      </c>
      <c r="O22" s="15">
        <v>2100</v>
      </c>
      <c r="V22" s="8" t="s">
        <v>77</v>
      </c>
      <c r="W22" s="9">
        <v>13</v>
      </c>
      <c r="X22" s="2">
        <v>5320</v>
      </c>
      <c r="Y22" s="2"/>
      <c r="Z22" s="2"/>
      <c r="AA22" t="s">
        <v>78</v>
      </c>
      <c r="AB22" s="6">
        <f>1470+380</f>
        <v>1850</v>
      </c>
      <c r="AE22" s="2"/>
      <c r="AF22" s="2"/>
    </row>
    <row r="23" spans="2:32" ht="30" x14ac:dyDescent="0.25">
      <c r="B23" s="3">
        <v>21</v>
      </c>
      <c r="C23" s="3" t="s">
        <v>79</v>
      </c>
      <c r="D23" s="3">
        <v>1</v>
      </c>
      <c r="E23" s="3">
        <v>6840</v>
      </c>
      <c r="F23" s="3">
        <f t="shared" si="1"/>
        <v>6840</v>
      </c>
      <c r="G23" t="s">
        <v>80</v>
      </c>
      <c r="H23" t="s">
        <v>81</v>
      </c>
      <c r="I23">
        <v>1000</v>
      </c>
      <c r="J23" t="s">
        <v>82</v>
      </c>
      <c r="L23" s="2" t="s">
        <v>83</v>
      </c>
      <c r="M23" s="2">
        <v>2400</v>
      </c>
      <c r="N23" s="20" t="s">
        <v>84</v>
      </c>
      <c r="O23" s="15">
        <v>2100</v>
      </c>
      <c r="V23" s="17" t="s">
        <v>85</v>
      </c>
      <c r="W23" s="9">
        <v>14</v>
      </c>
      <c r="X23" s="2">
        <v>6258</v>
      </c>
      <c r="Y23" s="2"/>
      <c r="Z23" s="2"/>
      <c r="AA23" t="s">
        <v>86</v>
      </c>
      <c r="AB23" s="6">
        <v>550</v>
      </c>
      <c r="AE23" s="2"/>
      <c r="AF23" s="2"/>
    </row>
    <row r="24" spans="2:32" x14ac:dyDescent="0.25">
      <c r="B24" s="2">
        <v>22</v>
      </c>
      <c r="C24" s="2" t="s">
        <v>87</v>
      </c>
      <c r="D24" s="2">
        <v>1</v>
      </c>
      <c r="E24" s="2">
        <v>11540</v>
      </c>
      <c r="F24" s="2">
        <f t="shared" si="1"/>
        <v>11540</v>
      </c>
      <c r="H24" t="s">
        <v>88</v>
      </c>
      <c r="I24">
        <v>700</v>
      </c>
      <c r="L24" s="2" t="s">
        <v>37</v>
      </c>
      <c r="M24" s="2">
        <f>6164.29-3000</f>
        <v>3164.29</v>
      </c>
      <c r="N24" t="s">
        <v>89</v>
      </c>
      <c r="O24" s="15">
        <v>1000</v>
      </c>
      <c r="V24" s="17" t="s">
        <v>90</v>
      </c>
      <c r="W24" s="9">
        <v>15</v>
      </c>
      <c r="X24" s="2"/>
      <c r="Y24" s="2"/>
      <c r="Z24" s="2"/>
      <c r="AA24" t="s">
        <v>91</v>
      </c>
      <c r="AB24" s="6">
        <v>5300</v>
      </c>
      <c r="AE24" s="2"/>
      <c r="AF24" s="2"/>
    </row>
    <row r="25" spans="2:32" x14ac:dyDescent="0.25">
      <c r="B25" s="3">
        <v>23</v>
      </c>
      <c r="C25" s="3" t="s">
        <v>92</v>
      </c>
      <c r="D25" s="3">
        <v>1</v>
      </c>
      <c r="E25" s="3">
        <v>3930</v>
      </c>
      <c r="F25" s="3">
        <f t="shared" si="1"/>
        <v>3930</v>
      </c>
      <c r="G25">
        <v>131000</v>
      </c>
      <c r="H25" s="21" t="s">
        <v>93</v>
      </c>
      <c r="I25">
        <v>1900</v>
      </c>
      <c r="L25" s="2" t="s">
        <v>94</v>
      </c>
      <c r="M25" s="2">
        <v>780</v>
      </c>
      <c r="N25" t="s">
        <v>95</v>
      </c>
      <c r="O25" s="15">
        <v>500</v>
      </c>
      <c r="V25" s="19" t="s">
        <v>96</v>
      </c>
      <c r="W25" s="9">
        <v>16</v>
      </c>
      <c r="X25" s="2"/>
      <c r="Y25" s="2"/>
      <c r="Z25" s="2"/>
      <c r="AA25" t="s">
        <v>97</v>
      </c>
      <c r="AB25" s="6">
        <v>8200</v>
      </c>
      <c r="AE25" s="2"/>
      <c r="AF25" s="2"/>
    </row>
    <row r="26" spans="2:32" x14ac:dyDescent="0.25">
      <c r="B26" s="2">
        <v>24</v>
      </c>
      <c r="C26" s="2" t="s">
        <v>98</v>
      </c>
      <c r="D26" s="2">
        <v>1</v>
      </c>
      <c r="E26" s="2">
        <v>8125</v>
      </c>
      <c r="F26" s="2">
        <f t="shared" si="1"/>
        <v>8125</v>
      </c>
      <c r="H26" t="s">
        <v>99</v>
      </c>
      <c r="I26">
        <v>2000</v>
      </c>
      <c r="L26" s="2" t="s">
        <v>100</v>
      </c>
      <c r="M26" s="2">
        <v>8800</v>
      </c>
      <c r="N26" t="s">
        <v>101</v>
      </c>
      <c r="O26" s="23">
        <v>-1000</v>
      </c>
      <c r="V26" s="24" t="s">
        <v>102</v>
      </c>
      <c r="W26" s="9">
        <v>17</v>
      </c>
      <c r="X26" s="2"/>
      <c r="Y26" s="2"/>
      <c r="Z26" s="2"/>
      <c r="AA26" t="s">
        <v>103</v>
      </c>
      <c r="AB26" s="6">
        <v>8200</v>
      </c>
      <c r="AE26" s="2"/>
      <c r="AF26" s="2"/>
    </row>
    <row r="27" spans="2:32" x14ac:dyDescent="0.25">
      <c r="B27" s="3">
        <v>25</v>
      </c>
      <c r="C27" s="3" t="s">
        <v>104</v>
      </c>
      <c r="D27" s="3">
        <v>1</v>
      </c>
      <c r="E27" s="3">
        <v>46585</v>
      </c>
      <c r="F27" s="3">
        <f t="shared" si="1"/>
        <v>46585</v>
      </c>
      <c r="H27" t="s">
        <v>105</v>
      </c>
      <c r="I27">
        <v>1000</v>
      </c>
      <c r="L27" s="2" t="s">
        <v>106</v>
      </c>
      <c r="M27" s="2">
        <v>36600</v>
      </c>
      <c r="N27" t="s">
        <v>107</v>
      </c>
      <c r="O27">
        <v>2500</v>
      </c>
      <c r="V27" s="25" t="s">
        <v>108</v>
      </c>
      <c r="W27" s="9">
        <v>18</v>
      </c>
      <c r="X27" s="2"/>
      <c r="Y27" s="2"/>
      <c r="Z27" s="2"/>
      <c r="AB27" s="6"/>
      <c r="AE27" s="2"/>
      <c r="AF27" s="2"/>
    </row>
    <row r="28" spans="2:32" x14ac:dyDescent="0.25">
      <c r="B28" s="2">
        <v>26</v>
      </c>
      <c r="C28" s="2" t="s">
        <v>109</v>
      </c>
      <c r="D28" s="2">
        <v>1</v>
      </c>
      <c r="E28" s="2">
        <v>6031</v>
      </c>
      <c r="F28" s="2">
        <f t="shared" si="1"/>
        <v>6031</v>
      </c>
      <c r="H28" t="s">
        <v>110</v>
      </c>
      <c r="I28">
        <v>2000</v>
      </c>
      <c r="L28" s="2" t="s">
        <v>111</v>
      </c>
      <c r="M28" s="2">
        <v>644</v>
      </c>
      <c r="N28" t="s">
        <v>112</v>
      </c>
      <c r="O28">
        <v>3240</v>
      </c>
      <c r="V28" s="25" t="s">
        <v>113</v>
      </c>
      <c r="W28" s="9">
        <v>19</v>
      </c>
      <c r="X28" s="2"/>
      <c r="Y28" s="2"/>
      <c r="Z28" s="2"/>
      <c r="AB28" s="6"/>
    </row>
    <row r="29" spans="2:32" x14ac:dyDescent="0.25">
      <c r="B29" s="3">
        <v>27</v>
      </c>
      <c r="C29" s="3" t="s">
        <v>114</v>
      </c>
      <c r="D29" s="3">
        <v>1</v>
      </c>
      <c r="E29" s="3">
        <v>202174</v>
      </c>
      <c r="F29" s="3">
        <f t="shared" si="1"/>
        <v>202174</v>
      </c>
      <c r="H29" t="s">
        <v>115</v>
      </c>
      <c r="I29">
        <v>1100</v>
      </c>
      <c r="L29" s="2" t="s">
        <v>116</v>
      </c>
      <c r="M29" s="2">
        <v>6000</v>
      </c>
      <c r="N29" t="s">
        <v>117</v>
      </c>
      <c r="O29">
        <v>2189</v>
      </c>
      <c r="V29" s="26" t="s">
        <v>118</v>
      </c>
      <c r="W29" s="9">
        <v>20</v>
      </c>
      <c r="X29" s="2"/>
      <c r="Y29" s="2"/>
      <c r="Z29" s="2"/>
      <c r="AB29" s="6"/>
    </row>
    <row r="30" spans="2:32" x14ac:dyDescent="0.25">
      <c r="B30" s="2">
        <v>28</v>
      </c>
      <c r="C30" s="2" t="s">
        <v>119</v>
      </c>
      <c r="D30" s="2">
        <v>1</v>
      </c>
      <c r="E30" s="2">
        <v>12100</v>
      </c>
      <c r="F30" s="2">
        <f t="shared" si="1"/>
        <v>12100</v>
      </c>
      <c r="I30">
        <v>900</v>
      </c>
      <c r="K30" t="s">
        <v>120</v>
      </c>
      <c r="L30" s="2" t="s">
        <v>121</v>
      </c>
      <c r="M30" s="2">
        <v>10989.18</v>
      </c>
      <c r="N30" t="s">
        <v>122</v>
      </c>
      <c r="O30">
        <v>918</v>
      </c>
      <c r="V30" s="5"/>
      <c r="W30" s="9">
        <v>21</v>
      </c>
      <c r="X30" s="2"/>
      <c r="Y30" s="2"/>
      <c r="Z30" s="2"/>
      <c r="AB30" s="6"/>
    </row>
    <row r="31" spans="2:32" x14ac:dyDescent="0.25">
      <c r="B31" s="3">
        <v>29</v>
      </c>
      <c r="C31" s="3" t="s">
        <v>123</v>
      </c>
      <c r="D31" s="3">
        <v>1</v>
      </c>
      <c r="E31" s="3">
        <v>35000</v>
      </c>
      <c r="F31" s="3">
        <f t="shared" si="1"/>
        <v>35000</v>
      </c>
      <c r="H31" t="s">
        <v>124</v>
      </c>
      <c r="I31">
        <v>7000</v>
      </c>
      <c r="L31" s="2" t="s">
        <v>125</v>
      </c>
      <c r="M31" s="2">
        <v>1000</v>
      </c>
      <c r="N31" t="s">
        <v>126</v>
      </c>
      <c r="O31">
        <v>500</v>
      </c>
      <c r="V31" s="5"/>
      <c r="W31" s="9">
        <v>22</v>
      </c>
      <c r="X31" s="2"/>
      <c r="Y31" s="2"/>
      <c r="Z31" s="2"/>
      <c r="AB31" s="6"/>
    </row>
    <row r="32" spans="2:32" x14ac:dyDescent="0.25">
      <c r="B32" s="2">
        <v>30</v>
      </c>
      <c r="C32" s="2" t="s">
        <v>127</v>
      </c>
      <c r="D32" s="2">
        <v>1</v>
      </c>
      <c r="E32" s="2">
        <v>59080</v>
      </c>
      <c r="F32" s="2">
        <f t="shared" si="1"/>
        <v>59080</v>
      </c>
      <c r="H32" t="s">
        <v>128</v>
      </c>
      <c r="I32">
        <v>5000</v>
      </c>
      <c r="L32" s="2" t="s">
        <v>129</v>
      </c>
      <c r="M32" s="2">
        <v>915</v>
      </c>
      <c r="N32" t="s">
        <v>130</v>
      </c>
      <c r="O32">
        <v>2000</v>
      </c>
      <c r="V32" s="5"/>
      <c r="W32" s="9">
        <v>23</v>
      </c>
      <c r="X32" s="2"/>
      <c r="Y32" s="2"/>
      <c r="Z32" s="2"/>
      <c r="AB32" s="6"/>
    </row>
    <row r="33" spans="2:28" x14ac:dyDescent="0.25">
      <c r="B33" s="3">
        <v>31</v>
      </c>
      <c r="C33" s="3" t="s">
        <v>131</v>
      </c>
      <c r="D33" s="3">
        <v>1</v>
      </c>
      <c r="E33" s="3">
        <v>37578</v>
      </c>
      <c r="F33" s="27">
        <f t="shared" si="1"/>
        <v>37578</v>
      </c>
      <c r="H33" s="24" t="s">
        <v>22</v>
      </c>
      <c r="I33" s="28">
        <v>14600</v>
      </c>
      <c r="J33" s="80">
        <f>SUM(I33:I36)</f>
        <v>53950</v>
      </c>
      <c r="K33">
        <f>SUM(J33:J48)</f>
        <v>363920</v>
      </c>
      <c r="L33" s="2" t="s">
        <v>132</v>
      </c>
      <c r="M33" s="2">
        <v>800</v>
      </c>
      <c r="N33" t="s">
        <v>133</v>
      </c>
      <c r="O33">
        <v>6000</v>
      </c>
      <c r="V33" s="5"/>
      <c r="W33" s="9">
        <v>24</v>
      </c>
      <c r="X33" s="2"/>
      <c r="Y33" s="2"/>
      <c r="Z33" s="2"/>
      <c r="AB33" s="6"/>
    </row>
    <row r="34" spans="2:28" x14ac:dyDescent="0.25">
      <c r="B34" s="2">
        <v>32</v>
      </c>
      <c r="C34" s="2" t="s">
        <v>134</v>
      </c>
      <c r="D34" s="2">
        <v>1</v>
      </c>
      <c r="E34" s="2">
        <v>43480</v>
      </c>
      <c r="F34" s="2">
        <f t="shared" si="1"/>
        <v>43480</v>
      </c>
      <c r="H34" s="29" t="s">
        <v>30</v>
      </c>
      <c r="I34" s="2">
        <v>11900</v>
      </c>
      <c r="J34" s="81"/>
      <c r="L34" s="2" t="s">
        <v>135</v>
      </c>
      <c r="M34" s="2">
        <v>690</v>
      </c>
      <c r="N34" t="s">
        <v>136</v>
      </c>
      <c r="O34">
        <v>3330</v>
      </c>
      <c r="V34" s="5"/>
      <c r="AB34" s="6"/>
    </row>
    <row r="35" spans="2:28" x14ac:dyDescent="0.25">
      <c r="B35" s="3">
        <v>33</v>
      </c>
      <c r="C35" s="3" t="s">
        <v>137</v>
      </c>
      <c r="D35" s="3">
        <v>10</v>
      </c>
      <c r="E35" s="3">
        <v>10100</v>
      </c>
      <c r="F35" s="27">
        <f t="shared" si="1"/>
        <v>101000</v>
      </c>
      <c r="H35" s="29" t="s">
        <v>34</v>
      </c>
      <c r="I35" s="27">
        <v>15600</v>
      </c>
      <c r="J35" s="81"/>
      <c r="L35" s="2" t="s">
        <v>138</v>
      </c>
      <c r="M35" s="2">
        <v>2099</v>
      </c>
      <c r="N35" t="s">
        <v>139</v>
      </c>
      <c r="O35">
        <v>2127.5</v>
      </c>
      <c r="V35" s="5"/>
      <c r="AB35" s="6"/>
    </row>
    <row r="36" spans="2:28" x14ac:dyDescent="0.25">
      <c r="B36" s="2">
        <v>34</v>
      </c>
      <c r="C36" s="2" t="s">
        <v>140</v>
      </c>
      <c r="D36" s="2">
        <v>1</v>
      </c>
      <c r="E36" s="2">
        <v>10475</v>
      </c>
      <c r="F36" s="27">
        <v>10475</v>
      </c>
      <c r="H36" s="30" t="s">
        <v>38</v>
      </c>
      <c r="I36" s="31">
        <v>11850</v>
      </c>
      <c r="J36" s="82"/>
      <c r="L36" s="2" t="s">
        <v>141</v>
      </c>
      <c r="M36" s="2">
        <v>412</v>
      </c>
      <c r="N36" t="s">
        <v>142</v>
      </c>
      <c r="O36">
        <v>500</v>
      </c>
      <c r="AB36" s="6"/>
    </row>
    <row r="37" spans="2:28" x14ac:dyDescent="0.25">
      <c r="B37" s="3">
        <v>35</v>
      </c>
      <c r="C37" s="3" t="s">
        <v>143</v>
      </c>
      <c r="D37" s="3">
        <v>1</v>
      </c>
      <c r="E37" s="3">
        <v>9500</v>
      </c>
      <c r="F37" s="27">
        <f t="shared" si="1"/>
        <v>9500</v>
      </c>
      <c r="H37" s="24" t="s">
        <v>43</v>
      </c>
      <c r="I37" s="28">
        <v>14300</v>
      </c>
      <c r="J37" s="80">
        <f>SUM(I37:I40)</f>
        <v>71100</v>
      </c>
      <c r="L37" s="2" t="s">
        <v>144</v>
      </c>
      <c r="M37" s="2">
        <v>6500</v>
      </c>
      <c r="N37" t="s">
        <v>145</v>
      </c>
      <c r="O37" s="32">
        <f>10000+10000</f>
        <v>20000</v>
      </c>
      <c r="AB37" s="6"/>
    </row>
    <row r="38" spans="2:28" x14ac:dyDescent="0.25">
      <c r="F38">
        <f>SUM(F3:F37)</f>
        <v>988141</v>
      </c>
      <c r="G38">
        <f>SUM(G3:G37)</f>
        <v>910000</v>
      </c>
      <c r="H38" s="25" t="s">
        <v>48</v>
      </c>
      <c r="I38" s="2">
        <v>16700</v>
      </c>
      <c r="J38" s="81"/>
      <c r="L38" s="2" t="s">
        <v>146</v>
      </c>
      <c r="M38" s="33">
        <f>60000-O37</f>
        <v>40000</v>
      </c>
      <c r="N38" t="s">
        <v>147</v>
      </c>
      <c r="O38">
        <v>2025</v>
      </c>
      <c r="AB38" s="6"/>
    </row>
    <row r="39" spans="2:28" x14ac:dyDescent="0.25">
      <c r="E39" t="s">
        <v>148</v>
      </c>
      <c r="F39" s="84">
        <f>F38-G38</f>
        <v>78141</v>
      </c>
      <c r="G39" s="84"/>
      <c r="H39" s="25" t="s">
        <v>52</v>
      </c>
      <c r="I39" s="27">
        <v>20400</v>
      </c>
      <c r="J39" s="81"/>
      <c r="L39" s="2" t="s">
        <v>149</v>
      </c>
      <c r="M39" s="2">
        <v>51043</v>
      </c>
      <c r="N39" t="s">
        <v>150</v>
      </c>
      <c r="O39">
        <f>219+79</f>
        <v>298</v>
      </c>
      <c r="AB39" s="6"/>
    </row>
    <row r="40" spans="2:28" x14ac:dyDescent="0.25">
      <c r="H40" s="26" t="s">
        <v>56</v>
      </c>
      <c r="I40" s="35">
        <v>19700</v>
      </c>
      <c r="J40" s="83"/>
      <c r="L40" s="2" t="s">
        <v>151</v>
      </c>
      <c r="M40" s="2">
        <v>5857</v>
      </c>
      <c r="N40" t="s">
        <v>152</v>
      </c>
      <c r="O40">
        <f>269+198</f>
        <v>467</v>
      </c>
      <c r="AB40" s="6"/>
    </row>
    <row r="41" spans="2:28" x14ac:dyDescent="0.25">
      <c r="E41" t="s">
        <v>153</v>
      </c>
      <c r="F41" s="36">
        <f>1000000-F38</f>
        <v>11859</v>
      </c>
      <c r="H41" s="37" t="s">
        <v>60</v>
      </c>
      <c r="I41" s="38">
        <v>32900</v>
      </c>
      <c r="J41" s="73">
        <f>SUM(I41:I44)</f>
        <v>104600</v>
      </c>
      <c r="L41" s="2" t="s">
        <v>154</v>
      </c>
      <c r="M41" s="2">
        <v>1000</v>
      </c>
      <c r="N41" t="s">
        <v>155</v>
      </c>
      <c r="O41">
        <v>1220</v>
      </c>
      <c r="AB41" s="6"/>
    </row>
    <row r="42" spans="2:28" x14ac:dyDescent="0.25">
      <c r="H42" s="25" t="s">
        <v>64</v>
      </c>
      <c r="I42" s="2">
        <v>27400</v>
      </c>
      <c r="J42" s="73"/>
      <c r="L42" s="2" t="s">
        <v>156</v>
      </c>
      <c r="M42" s="2">
        <v>1000</v>
      </c>
      <c r="N42" t="s">
        <v>157</v>
      </c>
      <c r="O42">
        <v>855</v>
      </c>
      <c r="AB42" s="6"/>
    </row>
    <row r="43" spans="2:28" x14ac:dyDescent="0.25">
      <c r="H43" s="25" t="s">
        <v>67</v>
      </c>
      <c r="I43" s="27">
        <v>17400</v>
      </c>
      <c r="J43" s="73"/>
      <c r="L43" s="39" t="s">
        <v>158</v>
      </c>
      <c r="M43" s="39">
        <f>682850</f>
        <v>682850</v>
      </c>
      <c r="N43" t="s">
        <v>127</v>
      </c>
      <c r="O43">
        <v>3490</v>
      </c>
      <c r="AB43" s="6"/>
    </row>
    <row r="44" spans="2:28" x14ac:dyDescent="0.25">
      <c r="D44">
        <v>980</v>
      </c>
      <c r="E44">
        <f>SUM(D44:D47)</f>
        <v>10475</v>
      </c>
      <c r="H44" s="40" t="s">
        <v>72</v>
      </c>
      <c r="I44" s="41">
        <v>26900</v>
      </c>
      <c r="J44" s="73"/>
      <c r="L44" s="2" t="s">
        <v>159</v>
      </c>
      <c r="M44" s="2">
        <v>5500</v>
      </c>
      <c r="N44" t="s">
        <v>160</v>
      </c>
      <c r="O44">
        <v>1750</v>
      </c>
      <c r="AB44" s="6"/>
    </row>
    <row r="45" spans="2:28" x14ac:dyDescent="0.25">
      <c r="D45">
        <v>924</v>
      </c>
      <c r="H45" s="24" t="s">
        <v>77</v>
      </c>
      <c r="I45" s="28">
        <v>27600</v>
      </c>
      <c r="J45" s="74">
        <f>SUM(I45:I48)</f>
        <v>134270</v>
      </c>
      <c r="L45" s="2" t="s">
        <v>161</v>
      </c>
      <c r="M45" s="2">
        <v>800</v>
      </c>
      <c r="N45" t="s">
        <v>162</v>
      </c>
      <c r="O45">
        <v>2000</v>
      </c>
      <c r="AB45" s="6"/>
    </row>
    <row r="46" spans="2:28" x14ac:dyDescent="0.25">
      <c r="D46">
        <v>6031</v>
      </c>
      <c r="H46" s="25" t="s">
        <v>85</v>
      </c>
      <c r="I46" s="2">
        <v>38080</v>
      </c>
      <c r="J46" s="73"/>
      <c r="L46" s="2" t="s">
        <v>163</v>
      </c>
      <c r="M46" s="2">
        <v>550</v>
      </c>
      <c r="N46" t="s">
        <v>164</v>
      </c>
      <c r="O46">
        <v>578</v>
      </c>
      <c r="AB46" s="6"/>
    </row>
    <row r="47" spans="2:28" x14ac:dyDescent="0.25">
      <c r="D47">
        <v>2540</v>
      </c>
      <c r="H47" s="25" t="s">
        <v>90</v>
      </c>
      <c r="I47" s="2">
        <v>28240</v>
      </c>
      <c r="J47" s="73"/>
      <c r="L47" s="2" t="s">
        <v>165</v>
      </c>
      <c r="M47" s="2">
        <v>1460</v>
      </c>
      <c r="N47" t="s">
        <v>166</v>
      </c>
      <c r="O47">
        <v>1250</v>
      </c>
      <c r="AB47" s="6"/>
    </row>
    <row r="48" spans="2:28" x14ac:dyDescent="0.25">
      <c r="H48" s="26" t="s">
        <v>96</v>
      </c>
      <c r="I48" s="35">
        <v>40350</v>
      </c>
      <c r="J48" s="75"/>
      <c r="L48" s="2" t="s">
        <v>167</v>
      </c>
      <c r="M48" s="2">
        <v>1303</v>
      </c>
      <c r="N48" t="s">
        <v>168</v>
      </c>
      <c r="O48" s="42">
        <v>7000</v>
      </c>
      <c r="AB48" s="6"/>
    </row>
    <row r="49" spans="8:28" x14ac:dyDescent="0.25">
      <c r="H49" s="24" t="s">
        <v>102</v>
      </c>
      <c r="I49" s="43">
        <f>28890+6300</f>
        <v>35190</v>
      </c>
      <c r="J49" s="74">
        <f>SUM(I49:I52)</f>
        <v>94680</v>
      </c>
      <c r="L49" s="2" t="s">
        <v>169</v>
      </c>
      <c r="M49" s="2">
        <v>55243</v>
      </c>
      <c r="N49" t="s">
        <v>170</v>
      </c>
      <c r="O49">
        <v>24960</v>
      </c>
      <c r="AB49" s="6"/>
    </row>
    <row r="50" spans="8:28" x14ac:dyDescent="0.25">
      <c r="H50" s="25" t="s">
        <v>108</v>
      </c>
      <c r="I50" s="2">
        <v>19190</v>
      </c>
      <c r="J50" s="73"/>
      <c r="L50" s="2" t="s">
        <v>171</v>
      </c>
      <c r="M50" s="44">
        <f>6550-3490</f>
        <v>3060</v>
      </c>
      <c r="N50" t="s">
        <v>172</v>
      </c>
      <c r="O50">
        <v>1843</v>
      </c>
      <c r="AB50" s="6"/>
    </row>
    <row r="51" spans="8:28" x14ac:dyDescent="0.25">
      <c r="H51" s="25" t="s">
        <v>113</v>
      </c>
      <c r="I51" s="2">
        <v>20060</v>
      </c>
      <c r="J51" s="73"/>
      <c r="L51" s="2" t="s">
        <v>156</v>
      </c>
      <c r="M51" s="2">
        <v>1200</v>
      </c>
      <c r="N51" t="s">
        <v>173</v>
      </c>
      <c r="O51">
        <v>1870</v>
      </c>
      <c r="AB51" s="6"/>
    </row>
    <row r="52" spans="8:28" x14ac:dyDescent="0.25">
      <c r="H52" s="26" t="s">
        <v>118</v>
      </c>
      <c r="I52" s="2">
        <v>20240</v>
      </c>
      <c r="J52" s="73"/>
      <c r="L52" s="2" t="s">
        <v>174</v>
      </c>
      <c r="M52" s="2">
        <v>1200</v>
      </c>
      <c r="N52" t="s">
        <v>175</v>
      </c>
      <c r="O52">
        <f>1000+500</f>
        <v>1500</v>
      </c>
      <c r="AB52" s="6"/>
    </row>
    <row r="53" spans="8:28" x14ac:dyDescent="0.25">
      <c r="H53" s="24" t="s">
        <v>176</v>
      </c>
      <c r="I53" s="45">
        <v>7060</v>
      </c>
      <c r="J53" s="76">
        <f>SUM(I53:I57)</f>
        <v>38730</v>
      </c>
      <c r="L53" s="2" t="s">
        <v>177</v>
      </c>
      <c r="M53" s="2">
        <v>5800</v>
      </c>
      <c r="N53" t="s">
        <v>125</v>
      </c>
      <c r="O53">
        <v>1598</v>
      </c>
      <c r="AB53" s="6"/>
    </row>
    <row r="54" spans="8:28" x14ac:dyDescent="0.25">
      <c r="H54" s="25" t="s">
        <v>178</v>
      </c>
      <c r="I54" s="45">
        <v>12980</v>
      </c>
      <c r="J54" s="77"/>
      <c r="L54" s="2" t="s">
        <v>5</v>
      </c>
      <c r="M54" s="2">
        <v>50960</v>
      </c>
      <c r="N54" t="s">
        <v>179</v>
      </c>
      <c r="O54">
        <v>465</v>
      </c>
      <c r="AB54" s="6"/>
    </row>
    <row r="55" spans="8:28" x14ac:dyDescent="0.25">
      <c r="H55" s="25" t="s">
        <v>180</v>
      </c>
      <c r="I55" s="45">
        <v>18690</v>
      </c>
      <c r="J55" s="77"/>
      <c r="L55" s="2" t="s">
        <v>181</v>
      </c>
      <c r="M55" s="2">
        <v>11190</v>
      </c>
      <c r="N55" t="s">
        <v>182</v>
      </c>
      <c r="O55">
        <v>1162</v>
      </c>
      <c r="AB55" s="6"/>
    </row>
    <row r="56" spans="8:28" x14ac:dyDescent="0.25">
      <c r="H56" s="26" t="s">
        <v>183</v>
      </c>
      <c r="I56" s="45">
        <v>0</v>
      </c>
      <c r="J56" s="77"/>
      <c r="L56" s="46" t="s">
        <v>168</v>
      </c>
      <c r="M56" s="47">
        <v>500</v>
      </c>
      <c r="N56" t="s">
        <v>184</v>
      </c>
      <c r="O56">
        <v>819</v>
      </c>
      <c r="AB56" s="6"/>
    </row>
    <row r="57" spans="8:28" x14ac:dyDescent="0.25">
      <c r="H57" s="26" t="s">
        <v>185</v>
      </c>
      <c r="I57" s="45">
        <v>0</v>
      </c>
      <c r="J57" s="78"/>
      <c r="L57" s="2" t="s">
        <v>186</v>
      </c>
      <c r="M57" s="2">
        <v>400</v>
      </c>
      <c r="O57">
        <v>93000</v>
      </c>
      <c r="AB57" s="6"/>
    </row>
    <row r="58" spans="8:28" x14ac:dyDescent="0.25">
      <c r="H58" s="2"/>
      <c r="I58" s="2"/>
      <c r="J58" s="15"/>
      <c r="L58" s="2" t="s">
        <v>187</v>
      </c>
      <c r="M58" s="2">
        <v>1970</v>
      </c>
      <c r="AB58" s="6"/>
    </row>
    <row r="59" spans="8:28" x14ac:dyDescent="0.25">
      <c r="H59" s="2"/>
      <c r="I59" s="2"/>
      <c r="L59" s="2" t="s">
        <v>188</v>
      </c>
      <c r="M59" s="2">
        <v>2200</v>
      </c>
      <c r="AB59" s="6"/>
    </row>
    <row r="60" spans="8:28" x14ac:dyDescent="0.25">
      <c r="H60" s="2"/>
      <c r="I60" s="2"/>
      <c r="L60" s="2" t="s">
        <v>189</v>
      </c>
      <c r="M60" s="2">
        <v>13060</v>
      </c>
      <c r="AB60" s="6"/>
    </row>
    <row r="61" spans="8:28" x14ac:dyDescent="0.25">
      <c r="H61" s="2"/>
      <c r="I61" s="2"/>
      <c r="L61" s="48" t="s">
        <v>190</v>
      </c>
      <c r="M61" s="48">
        <f>SUM(AB10:AB23)</f>
        <v>22160</v>
      </c>
      <c r="AB61" s="6"/>
    </row>
    <row r="62" spans="8:28" x14ac:dyDescent="0.25">
      <c r="H62" s="2"/>
      <c r="I62" s="2"/>
      <c r="K62" s="49">
        <v>45381</v>
      </c>
      <c r="L62" s="2" t="s">
        <v>191</v>
      </c>
      <c r="M62" s="2">
        <v>3000</v>
      </c>
      <c r="AB62" s="6"/>
    </row>
    <row r="63" spans="8:28" x14ac:dyDescent="0.25">
      <c r="H63" s="2"/>
      <c r="I63" s="2"/>
      <c r="K63" s="49">
        <v>45387</v>
      </c>
      <c r="L63" s="2" t="s">
        <v>192</v>
      </c>
      <c r="M63" s="2">
        <v>6181</v>
      </c>
      <c r="AB63" s="6"/>
    </row>
    <row r="64" spans="8:28" x14ac:dyDescent="0.25">
      <c r="H64" s="2"/>
      <c r="I64" s="2"/>
      <c r="L64" s="2" t="s">
        <v>187</v>
      </c>
      <c r="M64" s="2">
        <v>900</v>
      </c>
      <c r="AB64" s="6"/>
    </row>
    <row r="65" spans="8:28" x14ac:dyDescent="0.25">
      <c r="H65" s="2"/>
      <c r="I65" s="2"/>
      <c r="K65" s="49">
        <v>45393</v>
      </c>
      <c r="L65" s="2" t="s">
        <v>193</v>
      </c>
      <c r="M65" s="2">
        <v>10930</v>
      </c>
      <c r="AB65" s="6"/>
    </row>
    <row r="66" spans="8:28" x14ac:dyDescent="0.25">
      <c r="H66" s="2"/>
      <c r="I66" s="2"/>
      <c r="K66" s="49">
        <v>45393</v>
      </c>
      <c r="L66" s="2" t="s">
        <v>194</v>
      </c>
      <c r="M66" s="2">
        <v>7960</v>
      </c>
    </row>
    <row r="67" spans="8:28" x14ac:dyDescent="0.25">
      <c r="H67" s="2"/>
      <c r="I67" s="2"/>
      <c r="L67" s="50" t="s">
        <v>195</v>
      </c>
      <c r="M67" s="50">
        <v>500</v>
      </c>
    </row>
    <row r="68" spans="8:28" x14ac:dyDescent="0.25">
      <c r="H68" s="2"/>
      <c r="I68" s="2"/>
      <c r="L68" s="2" t="s">
        <v>196</v>
      </c>
      <c r="M68" s="2">
        <v>299</v>
      </c>
    </row>
    <row r="69" spans="8:28" x14ac:dyDescent="0.25">
      <c r="H69" s="2"/>
      <c r="I69" s="2"/>
      <c r="K69" s="49">
        <v>45397</v>
      </c>
      <c r="L69" s="2" t="s">
        <v>197</v>
      </c>
      <c r="M69" s="2">
        <v>48884</v>
      </c>
      <c r="N69">
        <f>SUM(M62:M71)</f>
        <v>78905</v>
      </c>
    </row>
    <row r="70" spans="8:28" x14ac:dyDescent="0.25">
      <c r="H70" s="2"/>
      <c r="I70" s="2"/>
      <c r="K70" s="49">
        <v>45390</v>
      </c>
      <c r="L70" s="2" t="s">
        <v>198</v>
      </c>
      <c r="M70" s="2">
        <v>206</v>
      </c>
    </row>
    <row r="71" spans="8:28" x14ac:dyDescent="0.25">
      <c r="H71" s="2"/>
      <c r="I71" s="2"/>
      <c r="K71" s="49">
        <v>45392</v>
      </c>
      <c r="L71" s="2" t="s">
        <v>199</v>
      </c>
      <c r="M71" s="2">
        <v>45</v>
      </c>
    </row>
    <row r="72" spans="8:28" x14ac:dyDescent="0.25">
      <c r="H72" s="2"/>
      <c r="I72" s="2"/>
      <c r="K72" s="21">
        <v>45407</v>
      </c>
      <c r="L72" s="2" t="s">
        <v>200</v>
      </c>
      <c r="M72" s="2">
        <v>24714</v>
      </c>
    </row>
    <row r="73" spans="8:28" x14ac:dyDescent="0.25">
      <c r="H73" s="2"/>
      <c r="I73" s="2"/>
      <c r="K73" s="21">
        <v>45408</v>
      </c>
      <c r="L73" s="2" t="s">
        <v>201</v>
      </c>
      <c r="M73" s="2">
        <v>7210</v>
      </c>
    </row>
    <row r="74" spans="8:28" x14ac:dyDescent="0.25">
      <c r="H74" s="2"/>
      <c r="I74" s="2"/>
      <c r="K74" s="21">
        <v>45408</v>
      </c>
      <c r="L74" s="2" t="s">
        <v>202</v>
      </c>
      <c r="M74" s="2">
        <v>1717</v>
      </c>
    </row>
    <row r="75" spans="8:28" x14ac:dyDescent="0.25">
      <c r="H75" s="2"/>
      <c r="I75" s="2"/>
      <c r="K75">
        <v>28</v>
      </c>
      <c r="L75" s="2" t="s">
        <v>203</v>
      </c>
      <c r="M75" s="2">
        <v>961</v>
      </c>
    </row>
    <row r="76" spans="8:28" x14ac:dyDescent="0.25">
      <c r="H76" s="2"/>
      <c r="I76" s="2"/>
      <c r="K76">
        <v>30</v>
      </c>
      <c r="L76" s="2" t="s">
        <v>204</v>
      </c>
      <c r="M76" s="2">
        <v>1200</v>
      </c>
    </row>
    <row r="77" spans="8:28" x14ac:dyDescent="0.25">
      <c r="H77" s="2"/>
      <c r="I77" s="2"/>
      <c r="L77" s="2" t="s">
        <v>205</v>
      </c>
      <c r="M77" s="2">
        <v>1550</v>
      </c>
    </row>
    <row r="78" spans="8:28" x14ac:dyDescent="0.25">
      <c r="H78" s="2"/>
      <c r="I78" s="2"/>
      <c r="K78" s="21">
        <v>45413</v>
      </c>
      <c r="L78" s="2" t="s">
        <v>206</v>
      </c>
      <c r="M78" s="2">
        <v>800</v>
      </c>
    </row>
    <row r="79" spans="8:28" x14ac:dyDescent="0.25">
      <c r="H79" s="2"/>
      <c r="I79" s="2"/>
      <c r="L79" s="2" t="s">
        <v>207</v>
      </c>
      <c r="M79" s="2">
        <v>8500</v>
      </c>
    </row>
    <row r="80" spans="8:28" x14ac:dyDescent="0.25">
      <c r="H80" s="2"/>
      <c r="I80" s="2"/>
      <c r="L80" s="2" t="s">
        <v>208</v>
      </c>
      <c r="M80" s="2">
        <v>650</v>
      </c>
    </row>
    <row r="81" spans="8:13" x14ac:dyDescent="0.25">
      <c r="H81" s="2"/>
      <c r="I81" s="2"/>
      <c r="L81" s="2" t="s">
        <v>209</v>
      </c>
      <c r="M81" s="2">
        <v>950</v>
      </c>
    </row>
    <row r="82" spans="8:13" x14ac:dyDescent="0.25">
      <c r="H82" s="2"/>
      <c r="I82" s="2"/>
      <c r="K82" t="s">
        <v>210</v>
      </c>
      <c r="L82" s="2" t="s">
        <v>211</v>
      </c>
      <c r="M82" s="2">
        <v>7400</v>
      </c>
    </row>
    <row r="83" spans="8:13" x14ac:dyDescent="0.25">
      <c r="H83" s="2"/>
      <c r="I83" s="2"/>
      <c r="L83" s="2" t="s">
        <v>212</v>
      </c>
      <c r="M83" s="2">
        <v>206</v>
      </c>
    </row>
    <row r="84" spans="8:13" x14ac:dyDescent="0.25">
      <c r="H84" s="2"/>
      <c r="I84" s="2"/>
      <c r="K84" t="s">
        <v>213</v>
      </c>
      <c r="L84" s="2" t="s">
        <v>214</v>
      </c>
      <c r="M84" s="2">
        <v>48833</v>
      </c>
    </row>
    <row r="85" spans="8:13" x14ac:dyDescent="0.25">
      <c r="H85" s="2"/>
      <c r="I85" s="2"/>
      <c r="K85" t="s">
        <v>215</v>
      </c>
      <c r="L85" s="2" t="s">
        <v>211</v>
      </c>
      <c r="M85" s="2">
        <v>10000</v>
      </c>
    </row>
    <row r="86" spans="8:13" x14ac:dyDescent="0.25">
      <c r="H86" s="2"/>
      <c r="I86" s="2"/>
      <c r="L86" s="2" t="s">
        <v>216</v>
      </c>
      <c r="M86" s="2">
        <v>1735</v>
      </c>
    </row>
    <row r="87" spans="8:13" x14ac:dyDescent="0.25">
      <c r="H87" s="2"/>
      <c r="I87" s="2"/>
      <c r="L87" s="2" t="s">
        <v>217</v>
      </c>
      <c r="M87" s="2">
        <v>2900</v>
      </c>
    </row>
    <row r="88" spans="8:13" x14ac:dyDescent="0.25">
      <c r="H88" s="2"/>
      <c r="I88" s="2"/>
      <c r="L88" s="2" t="s">
        <v>205</v>
      </c>
      <c r="M88" s="2">
        <v>700</v>
      </c>
    </row>
    <row r="89" spans="8:13" x14ac:dyDescent="0.25">
      <c r="H89" s="2"/>
      <c r="I89" s="2"/>
      <c r="L89" s="2" t="s">
        <v>218</v>
      </c>
      <c r="M89" s="2">
        <v>599</v>
      </c>
    </row>
    <row r="90" spans="8:13" x14ac:dyDescent="0.25">
      <c r="H90" s="2"/>
      <c r="I90" s="2"/>
      <c r="L90" s="2" t="s">
        <v>219</v>
      </c>
      <c r="M90" s="2">
        <v>1300</v>
      </c>
    </row>
    <row r="91" spans="8:13" x14ac:dyDescent="0.25">
      <c r="H91" s="2"/>
      <c r="I91" s="2"/>
      <c r="K91" s="21">
        <v>45439</v>
      </c>
      <c r="L91" s="2" t="s">
        <v>220</v>
      </c>
      <c r="M91" s="2">
        <v>24714</v>
      </c>
    </row>
    <row r="92" spans="8:13" x14ac:dyDescent="0.25">
      <c r="H92" s="2"/>
      <c r="I92" s="2"/>
      <c r="L92" s="2" t="s">
        <v>156</v>
      </c>
      <c r="M92" s="2">
        <v>1200</v>
      </c>
    </row>
    <row r="93" spans="8:13" x14ac:dyDescent="0.25">
      <c r="H93" s="2"/>
      <c r="I93" s="2"/>
      <c r="K93" t="s">
        <v>221</v>
      </c>
      <c r="L93" s="2" t="s">
        <v>127</v>
      </c>
      <c r="M93" s="2">
        <v>7830</v>
      </c>
    </row>
    <row r="94" spans="8:13" x14ac:dyDescent="0.25">
      <c r="H94" s="2"/>
      <c r="I94" s="2"/>
      <c r="L94" s="2" t="s">
        <v>222</v>
      </c>
      <c r="M94" s="2">
        <v>130</v>
      </c>
    </row>
    <row r="95" spans="8:13" x14ac:dyDescent="0.25">
      <c r="H95" s="2"/>
      <c r="I95" s="2"/>
      <c r="L95" s="2" t="s">
        <v>223</v>
      </c>
      <c r="M95" s="2">
        <v>700</v>
      </c>
    </row>
    <row r="96" spans="8:13" x14ac:dyDescent="0.25">
      <c r="H96" s="2"/>
      <c r="I96" s="2"/>
      <c r="K96" t="s">
        <v>224</v>
      </c>
      <c r="L96" t="s">
        <v>197</v>
      </c>
      <c r="M96">
        <v>49494</v>
      </c>
    </row>
    <row r="97" spans="8:14" x14ac:dyDescent="0.25">
      <c r="H97" s="2"/>
      <c r="I97" s="2"/>
      <c r="K97" t="s">
        <v>225</v>
      </c>
      <c r="L97" s="2" t="s">
        <v>226</v>
      </c>
      <c r="M97" s="2">
        <v>10980</v>
      </c>
    </row>
    <row r="98" spans="8:14" x14ac:dyDescent="0.25">
      <c r="H98" s="2"/>
      <c r="I98" s="2"/>
      <c r="K98" s="51" t="s">
        <v>225</v>
      </c>
      <c r="L98" s="2" t="s">
        <v>227</v>
      </c>
      <c r="M98" s="2">
        <v>24750</v>
      </c>
    </row>
    <row r="99" spans="8:14" x14ac:dyDescent="0.25">
      <c r="H99" s="2"/>
      <c r="I99" s="2"/>
      <c r="K99" s="51" t="s">
        <v>225</v>
      </c>
      <c r="L99" s="2" t="s">
        <v>227</v>
      </c>
      <c r="M99" s="2">
        <v>5857</v>
      </c>
    </row>
    <row r="100" spans="8:14" x14ac:dyDescent="0.25">
      <c r="H100" s="2"/>
      <c r="I100" s="2"/>
      <c r="K100" t="s">
        <v>228</v>
      </c>
      <c r="L100" s="2" t="s">
        <v>229</v>
      </c>
      <c r="M100" s="2">
        <v>1300</v>
      </c>
    </row>
    <row r="101" spans="8:14" x14ac:dyDescent="0.25">
      <c r="H101" s="2"/>
      <c r="I101" s="2"/>
      <c r="K101" t="s">
        <v>230</v>
      </c>
      <c r="L101" s="2" t="s">
        <v>231</v>
      </c>
      <c r="M101" s="2">
        <v>10350</v>
      </c>
    </row>
    <row r="102" spans="8:14" x14ac:dyDescent="0.25">
      <c r="H102" s="2"/>
      <c r="I102" s="2"/>
      <c r="K102" t="s">
        <v>232</v>
      </c>
      <c r="L102" s="2" t="s">
        <v>214</v>
      </c>
      <c r="M102" s="2">
        <v>45697</v>
      </c>
    </row>
    <row r="103" spans="8:14" x14ac:dyDescent="0.25">
      <c r="H103" s="2"/>
      <c r="I103" s="2"/>
      <c r="L103" s="2"/>
      <c r="M103" s="2"/>
    </row>
    <row r="104" spans="8:14" x14ac:dyDescent="0.25">
      <c r="H104" s="2"/>
      <c r="I104" s="2"/>
      <c r="L104" s="2"/>
      <c r="M104" s="2"/>
    </row>
    <row r="105" spans="8:14" x14ac:dyDescent="0.25">
      <c r="H105" s="2"/>
      <c r="I105" s="2"/>
      <c r="L105" s="2"/>
      <c r="M105" s="2"/>
    </row>
    <row r="106" spans="8:14" x14ac:dyDescent="0.25">
      <c r="H106" s="2"/>
      <c r="I106" s="2"/>
      <c r="K106" s="4"/>
      <c r="L106" s="2"/>
      <c r="M106" s="2"/>
    </row>
    <row r="107" spans="8:14" x14ac:dyDescent="0.25">
      <c r="H107" s="2"/>
      <c r="I107" s="2"/>
      <c r="L107" s="2"/>
      <c r="M107" s="2"/>
    </row>
    <row r="108" spans="8:14" x14ac:dyDescent="0.25">
      <c r="H108" s="2"/>
      <c r="I108" s="2"/>
      <c r="L108" s="2"/>
      <c r="M108" s="2"/>
    </row>
    <row r="109" spans="8:14" x14ac:dyDescent="0.25">
      <c r="H109" s="2"/>
      <c r="I109" s="2"/>
      <c r="L109" s="2"/>
      <c r="M109" s="2"/>
    </row>
    <row r="110" spans="8:14" x14ac:dyDescent="0.25">
      <c r="H110" s="2"/>
      <c r="I110" s="2"/>
      <c r="L110" s="2"/>
      <c r="M110" s="2"/>
      <c r="N110" s="52"/>
    </row>
    <row r="111" spans="8:14" x14ac:dyDescent="0.25">
      <c r="H111" s="2"/>
      <c r="I111" s="2"/>
      <c r="L111" s="2"/>
      <c r="M111" s="2"/>
    </row>
    <row r="112" spans="8:14" x14ac:dyDescent="0.25">
      <c r="H112" s="2"/>
      <c r="I112" s="2"/>
      <c r="L112" s="2"/>
      <c r="M112" s="2"/>
    </row>
    <row r="113" spans="8:13" x14ac:dyDescent="0.25">
      <c r="H113" s="2"/>
      <c r="I113" s="2"/>
      <c r="L113" s="2"/>
      <c r="M113" s="2"/>
    </row>
    <row r="114" spans="8:13" x14ac:dyDescent="0.25">
      <c r="H114" s="2"/>
      <c r="I114" s="2"/>
      <c r="L114" s="2"/>
      <c r="M114" s="2"/>
    </row>
    <row r="115" spans="8:13" x14ac:dyDescent="0.25">
      <c r="H115" s="2"/>
      <c r="I115" s="2"/>
      <c r="L115" s="2"/>
      <c r="M115" s="2"/>
    </row>
    <row r="116" spans="8:13" x14ac:dyDescent="0.25">
      <c r="H116" s="2"/>
      <c r="I116" s="2"/>
      <c r="L116" s="2"/>
      <c r="M116" s="2"/>
    </row>
    <row r="117" spans="8:13" x14ac:dyDescent="0.25">
      <c r="H117" s="2"/>
      <c r="I117" s="2"/>
      <c r="L117" s="2"/>
      <c r="M117" s="2"/>
    </row>
    <row r="118" spans="8:13" x14ac:dyDescent="0.25">
      <c r="H118" s="2"/>
      <c r="I118" s="2"/>
      <c r="L118" s="2"/>
      <c r="M118" s="2"/>
    </row>
    <row r="119" spans="8:13" x14ac:dyDescent="0.25">
      <c r="H119" s="2"/>
      <c r="I119" s="2"/>
      <c r="L119" s="2"/>
      <c r="M119" s="2"/>
    </row>
    <row r="120" spans="8:13" x14ac:dyDescent="0.25">
      <c r="H120" s="2"/>
      <c r="I120" s="2"/>
      <c r="L120" s="2"/>
      <c r="M120" s="2"/>
    </row>
    <row r="121" spans="8:13" x14ac:dyDescent="0.25">
      <c r="H121" s="2"/>
      <c r="I121" s="2"/>
      <c r="L121" s="2"/>
      <c r="M121" s="2"/>
    </row>
    <row r="122" spans="8:13" x14ac:dyDescent="0.25">
      <c r="L122" s="2"/>
      <c r="M122" s="2"/>
    </row>
    <row r="123" spans="8:13" x14ac:dyDescent="0.25">
      <c r="L123" s="2"/>
      <c r="M123" s="2"/>
    </row>
    <row r="124" spans="8:13" x14ac:dyDescent="0.25">
      <c r="L124" s="2"/>
      <c r="M124" s="2"/>
    </row>
    <row r="125" spans="8:13" x14ac:dyDescent="0.25">
      <c r="L125" s="2"/>
      <c r="M125" s="2"/>
    </row>
  </sheetData>
  <mergeCells count="9">
    <mergeCell ref="N11:O11"/>
    <mergeCell ref="J33:J36"/>
    <mergeCell ref="J37:J40"/>
    <mergeCell ref="F39:G39"/>
    <mergeCell ref="J41:J44"/>
    <mergeCell ref="J45:J48"/>
    <mergeCell ref="J49:J52"/>
    <mergeCell ref="J53:J57"/>
    <mergeCell ref="L11:M11"/>
  </mergeCells>
  <hyperlinks>
    <hyperlink ref="K7" r:id="rId1"/>
  </hyperlinks>
  <pageMargins left="0.70078740157480324" right="0.70078740157480324" top="0.75196850393700776" bottom="0.75196850393700776" header="0.3" footer="0.3"/>
  <pageSetup paperSize="8" scale="3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"/>
  </sheetPr>
  <dimension ref="C1:S130"/>
  <sheetViews>
    <sheetView workbookViewId="0"/>
  </sheetViews>
  <sheetFormatPr defaultRowHeight="15" x14ac:dyDescent="0.25"/>
  <cols>
    <col min="3" max="3" width="15.140625" bestFit="1"/>
    <col min="6" max="6" width="9.85546875" bestFit="1"/>
    <col min="11" max="11" width="9.85546875" bestFit="1"/>
    <col min="13" max="13" width="10.5703125" customWidth="1"/>
  </cols>
  <sheetData>
    <row r="1" spans="3:19" x14ac:dyDescent="0.25">
      <c r="M1" t="s">
        <v>233</v>
      </c>
    </row>
    <row r="2" spans="3:19" x14ac:dyDescent="0.25">
      <c r="M2" t="s">
        <v>234</v>
      </c>
    </row>
    <row r="4" spans="3:19" x14ac:dyDescent="0.25">
      <c r="C4" s="84" t="s">
        <v>235</v>
      </c>
      <c r="D4" s="84"/>
      <c r="E4" s="51"/>
      <c r="F4" s="84" t="s">
        <v>236</v>
      </c>
      <c r="G4" s="84"/>
    </row>
    <row r="5" spans="3:19" x14ac:dyDescent="0.25">
      <c r="C5" s="53" t="s">
        <v>74</v>
      </c>
      <c r="D5" s="53">
        <v>1000</v>
      </c>
      <c r="F5" s="49">
        <v>45261</v>
      </c>
      <c r="G5" s="2">
        <v>6000</v>
      </c>
    </row>
    <row r="6" spans="3:19" x14ac:dyDescent="0.25">
      <c r="C6" s="53" t="s">
        <v>81</v>
      </c>
      <c r="D6" s="53">
        <v>1000</v>
      </c>
      <c r="F6" s="49">
        <v>45262</v>
      </c>
      <c r="G6" s="2">
        <v>10989.18</v>
      </c>
    </row>
    <row r="7" spans="3:19" x14ac:dyDescent="0.25">
      <c r="C7" s="53" t="s">
        <v>88</v>
      </c>
      <c r="D7" s="53">
        <v>700</v>
      </c>
      <c r="F7" s="49">
        <v>45263</v>
      </c>
      <c r="G7" s="2">
        <v>1000</v>
      </c>
    </row>
    <row r="8" spans="3:19" x14ac:dyDescent="0.25">
      <c r="C8" s="54" t="s">
        <v>93</v>
      </c>
      <c r="D8" s="53">
        <v>1900</v>
      </c>
      <c r="F8" s="49">
        <v>45264</v>
      </c>
      <c r="G8" s="2">
        <v>915</v>
      </c>
      <c r="K8" s="2"/>
      <c r="L8" s="2" t="s">
        <v>237</v>
      </c>
      <c r="M8" s="2" t="s">
        <v>238</v>
      </c>
      <c r="N8" s="2" t="s">
        <v>239</v>
      </c>
      <c r="O8" s="2"/>
      <c r="P8" s="2"/>
      <c r="Q8" s="2"/>
      <c r="R8" s="2"/>
      <c r="S8" s="2"/>
    </row>
    <row r="9" spans="3:19" x14ac:dyDescent="0.25">
      <c r="C9" s="53" t="s">
        <v>99</v>
      </c>
      <c r="D9" s="53">
        <v>2000</v>
      </c>
      <c r="F9" s="49">
        <v>45265</v>
      </c>
      <c r="G9" s="2">
        <v>800</v>
      </c>
      <c r="K9" s="7">
        <v>45299</v>
      </c>
      <c r="L9" s="2" t="s">
        <v>240</v>
      </c>
      <c r="M9" s="2" t="s">
        <v>238</v>
      </c>
      <c r="N9" s="2">
        <v>390</v>
      </c>
      <c r="O9" s="2"/>
      <c r="P9" s="2"/>
      <c r="Q9" s="2"/>
      <c r="R9" s="2"/>
      <c r="S9" s="2"/>
    </row>
    <row r="10" spans="3:19" x14ac:dyDescent="0.25">
      <c r="C10" s="53" t="s">
        <v>105</v>
      </c>
      <c r="D10" s="53">
        <v>1000</v>
      </c>
      <c r="F10" s="49">
        <v>45266</v>
      </c>
      <c r="G10" s="55">
        <v>2500</v>
      </c>
      <c r="K10" s="7">
        <v>45300</v>
      </c>
      <c r="L10" s="2" t="s">
        <v>240</v>
      </c>
      <c r="M10" s="2" t="s">
        <v>241</v>
      </c>
      <c r="N10" s="2"/>
      <c r="O10" s="2"/>
      <c r="P10" s="2"/>
      <c r="Q10" s="2"/>
      <c r="R10" s="2"/>
      <c r="S10" s="2"/>
    </row>
    <row r="11" spans="3:19" x14ac:dyDescent="0.25">
      <c r="C11" s="34" t="s">
        <v>110</v>
      </c>
      <c r="D11" s="53">
        <v>2000</v>
      </c>
      <c r="F11" s="49">
        <v>45267</v>
      </c>
      <c r="G11" s="55">
        <v>3240</v>
      </c>
      <c r="K11" s="7">
        <v>45301</v>
      </c>
      <c r="L11" s="2"/>
      <c r="M11" s="2"/>
      <c r="N11" s="2"/>
      <c r="O11" s="2"/>
      <c r="P11" s="2"/>
      <c r="Q11" s="2"/>
      <c r="R11" s="2"/>
      <c r="S11" s="2"/>
    </row>
    <row r="12" spans="3:19" x14ac:dyDescent="0.25">
      <c r="C12" s="56">
        <v>45280</v>
      </c>
      <c r="D12" s="34"/>
      <c r="F12" s="49">
        <v>45268</v>
      </c>
      <c r="G12" s="55">
        <v>2189</v>
      </c>
      <c r="K12" s="7">
        <v>45302</v>
      </c>
      <c r="L12" s="2"/>
      <c r="M12" s="2"/>
      <c r="N12" s="2"/>
      <c r="O12" s="2"/>
      <c r="P12" s="2"/>
      <c r="Q12" s="2"/>
      <c r="R12" s="2"/>
      <c r="S12" s="2"/>
    </row>
    <row r="13" spans="3:19" x14ac:dyDescent="0.25">
      <c r="C13" s="56">
        <v>45281</v>
      </c>
      <c r="D13" s="34"/>
      <c r="F13" s="49">
        <v>45269</v>
      </c>
      <c r="G13" s="55">
        <v>918</v>
      </c>
      <c r="K13" s="7">
        <v>45303</v>
      </c>
      <c r="L13" s="2"/>
      <c r="M13" s="2"/>
      <c r="N13" s="2"/>
      <c r="O13" s="2"/>
      <c r="P13" s="2"/>
      <c r="Q13" s="2"/>
      <c r="R13" s="2"/>
      <c r="S13" s="2"/>
    </row>
    <row r="14" spans="3:19" x14ac:dyDescent="0.25">
      <c r="C14" s="56">
        <v>45282</v>
      </c>
      <c r="D14" s="34"/>
      <c r="F14" s="49">
        <v>45270</v>
      </c>
      <c r="G14" s="55">
        <v>500</v>
      </c>
      <c r="K14" s="7">
        <v>45304</v>
      </c>
      <c r="L14" s="2"/>
      <c r="M14" s="2"/>
      <c r="N14" s="2"/>
      <c r="O14" s="2"/>
      <c r="P14" s="2"/>
      <c r="Q14" s="2"/>
      <c r="R14" s="2"/>
      <c r="S14" s="2"/>
    </row>
    <row r="15" spans="3:19" x14ac:dyDescent="0.25">
      <c r="C15" s="56">
        <v>45283</v>
      </c>
      <c r="D15" s="34"/>
      <c r="F15" s="49">
        <v>45271</v>
      </c>
      <c r="G15" s="55">
        <v>2000</v>
      </c>
      <c r="K15" s="7">
        <v>45305</v>
      </c>
      <c r="L15" s="2"/>
      <c r="M15" s="2"/>
      <c r="N15" s="2"/>
      <c r="O15" s="2"/>
      <c r="P15" s="2"/>
      <c r="Q15" s="2"/>
      <c r="R15" s="2"/>
      <c r="S15" s="2"/>
    </row>
    <row r="16" spans="3:19" x14ac:dyDescent="0.25">
      <c r="C16" s="56">
        <v>45284</v>
      </c>
      <c r="D16" s="34"/>
      <c r="F16" s="49">
        <v>45272</v>
      </c>
      <c r="K16" s="7">
        <v>45306</v>
      </c>
      <c r="L16" s="2"/>
      <c r="M16" s="2"/>
      <c r="N16" s="2"/>
      <c r="O16" s="2"/>
      <c r="P16" s="2"/>
      <c r="Q16" s="2"/>
      <c r="R16" s="2"/>
      <c r="S16" s="2"/>
    </row>
    <row r="17" spans="3:19" x14ac:dyDescent="0.25">
      <c r="C17" s="56">
        <v>45285</v>
      </c>
      <c r="D17" s="34"/>
      <c r="F17" s="49">
        <v>45273</v>
      </c>
      <c r="K17" s="7">
        <v>45307</v>
      </c>
      <c r="L17" s="2"/>
      <c r="M17" s="2"/>
      <c r="N17" s="2"/>
      <c r="O17" s="2"/>
      <c r="P17" s="2"/>
      <c r="Q17" s="2"/>
      <c r="R17" s="2"/>
      <c r="S17" s="2"/>
    </row>
    <row r="18" spans="3:19" x14ac:dyDescent="0.25">
      <c r="C18" s="56">
        <v>45286</v>
      </c>
      <c r="D18" s="34"/>
      <c r="F18" s="49">
        <v>45274</v>
      </c>
      <c r="K18" s="7">
        <v>45308</v>
      </c>
      <c r="L18" s="2"/>
      <c r="M18" s="2"/>
      <c r="N18" s="2"/>
      <c r="O18" s="2"/>
      <c r="P18" s="2"/>
      <c r="Q18" s="2"/>
      <c r="R18" s="2"/>
      <c r="S18" s="2"/>
    </row>
    <row r="19" spans="3:19" x14ac:dyDescent="0.25">
      <c r="C19" s="56">
        <v>45287</v>
      </c>
      <c r="D19" s="34"/>
      <c r="F19" s="49">
        <v>45275</v>
      </c>
      <c r="K19" s="7">
        <v>45309</v>
      </c>
      <c r="L19" s="2"/>
      <c r="M19" s="2"/>
      <c r="N19" s="2"/>
      <c r="O19" s="2"/>
      <c r="P19" s="2"/>
      <c r="Q19" s="2"/>
      <c r="R19" s="2"/>
      <c r="S19" s="2"/>
    </row>
    <row r="20" spans="3:19" x14ac:dyDescent="0.25">
      <c r="C20" s="56">
        <v>45288</v>
      </c>
      <c r="D20" s="34"/>
      <c r="F20" s="49">
        <v>45276</v>
      </c>
      <c r="K20" s="7">
        <v>45310</v>
      </c>
      <c r="L20" s="2"/>
      <c r="M20" s="2"/>
      <c r="N20" s="2"/>
      <c r="O20" s="2"/>
      <c r="P20" s="2"/>
      <c r="Q20" s="2"/>
      <c r="R20" s="2"/>
      <c r="S20" s="2"/>
    </row>
    <row r="21" spans="3:19" x14ac:dyDescent="0.25">
      <c r="C21" s="56">
        <v>45289</v>
      </c>
      <c r="D21" s="34"/>
      <c r="F21" s="49">
        <v>45277</v>
      </c>
      <c r="K21" s="7">
        <v>45311</v>
      </c>
      <c r="L21" s="2"/>
      <c r="M21" s="2"/>
      <c r="N21" s="2"/>
      <c r="O21" s="2"/>
      <c r="P21" s="2"/>
      <c r="Q21" s="2"/>
      <c r="R21" s="2"/>
      <c r="S21" s="2"/>
    </row>
    <row r="22" spans="3:19" x14ac:dyDescent="0.25">
      <c r="C22" s="56">
        <v>45290</v>
      </c>
      <c r="D22" s="34"/>
      <c r="F22" s="49">
        <v>45278</v>
      </c>
      <c r="K22" s="7">
        <v>45312</v>
      </c>
      <c r="L22" s="2"/>
      <c r="M22" s="2"/>
      <c r="N22" s="2"/>
      <c r="O22" s="2"/>
      <c r="P22" s="2"/>
      <c r="Q22" s="2"/>
      <c r="R22" s="2"/>
      <c r="S22" s="2"/>
    </row>
    <row r="23" spans="3:19" x14ac:dyDescent="0.25">
      <c r="C23" s="56">
        <v>45291</v>
      </c>
      <c r="D23" s="34"/>
      <c r="F23" s="49">
        <v>45279</v>
      </c>
      <c r="K23" s="7">
        <v>45313</v>
      </c>
      <c r="L23" s="2"/>
      <c r="M23" s="2"/>
      <c r="N23" s="2"/>
      <c r="O23" s="2"/>
      <c r="P23" s="2"/>
      <c r="Q23" s="2"/>
      <c r="R23" s="2"/>
      <c r="S23" s="2"/>
    </row>
    <row r="24" spans="3:19" x14ac:dyDescent="0.25">
      <c r="C24" s="49" t="s">
        <v>242</v>
      </c>
      <c r="D24">
        <f>SUM(D5:D23)</f>
        <v>9600</v>
      </c>
      <c r="F24" s="49">
        <v>45280</v>
      </c>
      <c r="K24" s="7">
        <v>45314</v>
      </c>
      <c r="L24" s="2"/>
      <c r="M24" s="2"/>
      <c r="N24" s="2"/>
      <c r="O24" s="2"/>
      <c r="P24" s="2"/>
      <c r="Q24" s="2"/>
      <c r="R24" s="2"/>
      <c r="S24" s="2"/>
    </row>
    <row r="25" spans="3:19" x14ac:dyDescent="0.25">
      <c r="C25" s="49"/>
      <c r="F25" s="49">
        <v>45281</v>
      </c>
      <c r="K25" s="7">
        <v>45315</v>
      </c>
      <c r="L25" s="2"/>
      <c r="M25" s="2"/>
      <c r="N25" s="2"/>
      <c r="O25" s="2"/>
      <c r="P25" s="2"/>
      <c r="Q25" s="2"/>
      <c r="R25" s="2"/>
      <c r="S25" s="2"/>
    </row>
    <row r="26" spans="3:19" x14ac:dyDescent="0.25">
      <c r="C26" s="49"/>
      <c r="F26" s="49">
        <v>45282</v>
      </c>
      <c r="K26" s="7">
        <v>45316</v>
      </c>
      <c r="L26" s="2"/>
      <c r="M26" s="2"/>
      <c r="N26" s="2"/>
      <c r="O26" s="2"/>
      <c r="P26" s="2"/>
      <c r="Q26" s="2"/>
      <c r="R26" s="2"/>
      <c r="S26" s="2"/>
    </row>
    <row r="27" spans="3:19" x14ac:dyDescent="0.25">
      <c r="C27" s="49"/>
      <c r="F27" s="49">
        <v>45283</v>
      </c>
      <c r="K27" s="7">
        <v>45317</v>
      </c>
      <c r="L27" s="2"/>
      <c r="M27" s="2"/>
      <c r="N27" s="2"/>
      <c r="O27" s="2"/>
      <c r="P27" s="2"/>
      <c r="Q27" s="2"/>
      <c r="R27" s="2"/>
      <c r="S27" s="2"/>
    </row>
    <row r="28" spans="3:19" x14ac:dyDescent="0.25">
      <c r="C28" s="49"/>
      <c r="F28" s="49">
        <v>45284</v>
      </c>
      <c r="K28" s="7">
        <v>45318</v>
      </c>
      <c r="L28" s="2"/>
      <c r="M28" s="2"/>
      <c r="N28" s="2"/>
      <c r="O28" s="2"/>
      <c r="P28" s="2"/>
      <c r="Q28" s="2"/>
      <c r="R28" s="2"/>
      <c r="S28" s="2"/>
    </row>
    <row r="29" spans="3:19" x14ac:dyDescent="0.25">
      <c r="C29" s="49"/>
      <c r="F29" s="49">
        <v>45285</v>
      </c>
      <c r="K29" s="7">
        <v>45319</v>
      </c>
      <c r="L29" s="2"/>
      <c r="M29" s="2"/>
      <c r="N29" s="2"/>
      <c r="O29" s="2"/>
      <c r="P29" s="2"/>
      <c r="Q29" s="2"/>
      <c r="R29" s="2"/>
      <c r="S29" s="2"/>
    </row>
    <row r="30" spans="3:19" x14ac:dyDescent="0.25">
      <c r="F30" s="49">
        <v>45286</v>
      </c>
      <c r="K30" s="7">
        <v>45320</v>
      </c>
      <c r="L30" s="2"/>
      <c r="M30" s="2"/>
      <c r="N30" s="2"/>
      <c r="O30" s="2"/>
      <c r="P30" s="2"/>
      <c r="Q30" s="2"/>
      <c r="R30" s="2"/>
      <c r="S30" s="2"/>
    </row>
    <row r="31" spans="3:19" x14ac:dyDescent="0.25">
      <c r="F31" s="49">
        <v>45287</v>
      </c>
      <c r="K31" s="7">
        <v>45321</v>
      </c>
      <c r="L31" s="2"/>
      <c r="M31" s="2"/>
      <c r="N31" s="2"/>
      <c r="O31" s="2"/>
      <c r="P31" s="2"/>
      <c r="Q31" s="2"/>
      <c r="R31" s="2"/>
      <c r="S31" s="2"/>
    </row>
    <row r="32" spans="3:19" x14ac:dyDescent="0.25">
      <c r="F32" s="49">
        <v>45288</v>
      </c>
      <c r="K32" s="7">
        <v>45322</v>
      </c>
      <c r="L32" s="2"/>
      <c r="M32" s="2"/>
      <c r="N32" s="2"/>
      <c r="O32" s="2"/>
      <c r="P32" s="2"/>
      <c r="Q32" s="2"/>
      <c r="R32" s="2"/>
      <c r="S32" s="2"/>
    </row>
    <row r="33" spans="3:19" x14ac:dyDescent="0.25">
      <c r="F33" s="49">
        <v>45289</v>
      </c>
      <c r="K33" s="7">
        <v>45323</v>
      </c>
      <c r="L33" s="2"/>
      <c r="M33" s="2"/>
      <c r="N33" s="2"/>
      <c r="O33" s="2"/>
      <c r="P33" s="2"/>
      <c r="Q33" s="2"/>
      <c r="R33" s="2"/>
      <c r="S33" s="2"/>
    </row>
    <row r="34" spans="3:19" x14ac:dyDescent="0.25">
      <c r="F34" s="49">
        <v>45290</v>
      </c>
      <c r="K34" s="7">
        <v>45324</v>
      </c>
      <c r="L34" s="2"/>
      <c r="M34" s="2"/>
      <c r="N34" s="2"/>
      <c r="O34" s="2"/>
      <c r="P34" s="2"/>
      <c r="Q34" s="2"/>
      <c r="R34" s="2"/>
      <c r="S34" s="2"/>
    </row>
    <row r="35" spans="3:19" x14ac:dyDescent="0.25">
      <c r="F35" s="49">
        <v>45291</v>
      </c>
      <c r="K35" s="7">
        <v>45325</v>
      </c>
      <c r="L35" s="2"/>
      <c r="M35" s="2"/>
      <c r="N35" s="2"/>
      <c r="O35" s="2"/>
      <c r="P35" s="2"/>
      <c r="Q35" s="2"/>
      <c r="R35" s="2"/>
      <c r="S35" s="2"/>
    </row>
    <row r="36" spans="3:19" x14ac:dyDescent="0.25">
      <c r="F36" s="52" t="s">
        <v>21</v>
      </c>
      <c r="G36" s="52">
        <f>SUM(G5:G35)</f>
        <v>31051.18</v>
      </c>
      <c r="K36" s="7">
        <v>45326</v>
      </c>
      <c r="L36" s="2"/>
      <c r="M36" s="2"/>
      <c r="N36" s="2"/>
      <c r="O36" s="2"/>
      <c r="P36" s="2"/>
      <c r="Q36" s="2"/>
      <c r="R36" s="2"/>
      <c r="S36" s="2"/>
    </row>
    <row r="37" spans="3:19" x14ac:dyDescent="0.25">
      <c r="K37" s="7">
        <v>45327</v>
      </c>
      <c r="L37" s="2"/>
      <c r="M37" s="2"/>
      <c r="N37" s="2"/>
      <c r="O37" s="2"/>
      <c r="P37" s="2"/>
      <c r="Q37" s="2"/>
      <c r="R37" s="2"/>
      <c r="S37" s="2"/>
    </row>
    <row r="38" spans="3:19" x14ac:dyDescent="0.25">
      <c r="C38" t="s">
        <v>243</v>
      </c>
      <c r="D38">
        <f>D24-G36</f>
        <v>-21451.18</v>
      </c>
      <c r="K38" s="7">
        <v>45328</v>
      </c>
      <c r="L38" s="2"/>
      <c r="M38" s="2"/>
      <c r="N38" s="2"/>
      <c r="O38" s="2"/>
      <c r="P38" s="2"/>
      <c r="Q38" s="2"/>
      <c r="R38" s="2"/>
      <c r="S38" s="2"/>
    </row>
    <row r="39" spans="3:19" x14ac:dyDescent="0.25">
      <c r="K39" s="7">
        <v>45329</v>
      </c>
      <c r="L39" s="2"/>
      <c r="M39" s="2"/>
      <c r="N39" s="2"/>
      <c r="O39" s="2"/>
      <c r="P39" s="2"/>
      <c r="Q39" s="2"/>
      <c r="R39" s="2"/>
      <c r="S39" s="2"/>
    </row>
    <row r="40" spans="3:19" x14ac:dyDescent="0.25">
      <c r="K40" s="7">
        <v>45330</v>
      </c>
      <c r="L40" s="2"/>
      <c r="M40" s="2"/>
      <c r="N40" s="2"/>
      <c r="O40" s="2"/>
      <c r="P40" s="2"/>
      <c r="Q40" s="2"/>
      <c r="R40" s="2"/>
      <c r="S40" s="2"/>
    </row>
    <row r="41" spans="3:19" x14ac:dyDescent="0.25">
      <c r="K41" s="7">
        <v>45331</v>
      </c>
      <c r="L41" s="2"/>
      <c r="M41" s="2"/>
      <c r="N41" s="2"/>
      <c r="O41" s="2"/>
      <c r="P41" s="2"/>
      <c r="Q41" s="2"/>
      <c r="R41" s="2"/>
      <c r="S41" s="2"/>
    </row>
    <row r="42" spans="3:19" x14ac:dyDescent="0.25">
      <c r="K42" s="7">
        <v>45332</v>
      </c>
      <c r="L42" s="2"/>
      <c r="M42" s="2"/>
      <c r="N42" s="2"/>
      <c r="O42" s="2"/>
      <c r="P42" s="2"/>
      <c r="Q42" s="2"/>
      <c r="R42" s="2"/>
      <c r="S42" s="2"/>
    </row>
    <row r="43" spans="3:19" x14ac:dyDescent="0.25">
      <c r="K43" s="7">
        <v>45333</v>
      </c>
      <c r="L43" s="2"/>
      <c r="M43" s="2"/>
      <c r="N43" s="2"/>
      <c r="O43" s="2"/>
      <c r="P43" s="2"/>
      <c r="Q43" s="2"/>
      <c r="R43" s="2"/>
      <c r="S43" s="2"/>
    </row>
    <row r="44" spans="3:19" x14ac:dyDescent="0.25">
      <c r="K44" s="7">
        <v>45334</v>
      </c>
      <c r="L44" s="2"/>
      <c r="M44" s="2"/>
      <c r="N44" s="2"/>
      <c r="O44" s="2"/>
      <c r="P44" s="2"/>
      <c r="Q44" s="2"/>
      <c r="R44" s="2"/>
      <c r="S44" s="2"/>
    </row>
    <row r="45" spans="3:19" x14ac:dyDescent="0.25">
      <c r="K45" s="7">
        <v>45335</v>
      </c>
      <c r="L45" s="2"/>
      <c r="M45" s="2"/>
      <c r="N45" s="2"/>
      <c r="O45" s="2"/>
      <c r="P45" s="2"/>
      <c r="Q45" s="2"/>
      <c r="R45" s="2"/>
      <c r="S45" s="2"/>
    </row>
    <row r="46" spans="3:19" x14ac:dyDescent="0.25">
      <c r="K46" s="7">
        <v>45336</v>
      </c>
      <c r="L46" s="2"/>
      <c r="M46" s="2"/>
      <c r="N46" s="2"/>
      <c r="O46" s="2"/>
      <c r="P46" s="2"/>
      <c r="Q46" s="2"/>
      <c r="R46" s="2"/>
      <c r="S46" s="2"/>
    </row>
    <row r="47" spans="3:19" x14ac:dyDescent="0.25">
      <c r="K47" s="7">
        <v>45337</v>
      </c>
      <c r="L47" s="2"/>
      <c r="M47" s="2"/>
      <c r="N47" s="2"/>
      <c r="O47" s="2"/>
      <c r="P47" s="2"/>
      <c r="Q47" s="2"/>
      <c r="R47" s="2"/>
      <c r="S47" s="2"/>
    </row>
    <row r="48" spans="3:19" x14ac:dyDescent="0.25">
      <c r="K48" s="7">
        <v>45338</v>
      </c>
      <c r="L48" s="2"/>
      <c r="M48" s="2"/>
      <c r="N48" s="2"/>
      <c r="O48" s="2"/>
      <c r="P48" s="2"/>
      <c r="Q48" s="2"/>
      <c r="R48" s="2"/>
      <c r="S48" s="2"/>
    </row>
    <row r="49" spans="11:19" x14ac:dyDescent="0.25">
      <c r="K49" s="7">
        <v>45339</v>
      </c>
      <c r="L49" s="2"/>
      <c r="M49" s="2"/>
      <c r="N49" s="2"/>
      <c r="O49" s="2"/>
      <c r="P49" s="2"/>
      <c r="Q49" s="2"/>
      <c r="R49" s="2"/>
      <c r="S49" s="2"/>
    </row>
    <row r="50" spans="11:19" x14ac:dyDescent="0.25">
      <c r="K50" s="7">
        <v>45340</v>
      </c>
      <c r="L50" s="2"/>
      <c r="M50" s="2"/>
      <c r="N50" s="2"/>
      <c r="O50" s="2"/>
      <c r="P50" s="2"/>
      <c r="Q50" s="2"/>
      <c r="R50" s="2"/>
      <c r="S50" s="2"/>
    </row>
    <row r="51" spans="11:19" x14ac:dyDescent="0.25">
      <c r="K51" s="7">
        <v>45341</v>
      </c>
      <c r="L51" s="2"/>
      <c r="M51" s="2"/>
      <c r="N51" s="2"/>
      <c r="O51" s="2"/>
      <c r="P51" s="2"/>
      <c r="Q51" s="2"/>
      <c r="R51" s="2"/>
      <c r="S51" s="2"/>
    </row>
    <row r="52" spans="11:19" x14ac:dyDescent="0.25">
      <c r="K52" s="7">
        <v>45342</v>
      </c>
      <c r="L52" s="2"/>
      <c r="M52" s="2"/>
      <c r="N52" s="2"/>
      <c r="O52" s="2"/>
      <c r="P52" s="2"/>
      <c r="Q52" s="2"/>
      <c r="R52" s="2"/>
      <c r="S52" s="2"/>
    </row>
    <row r="53" spans="11:19" x14ac:dyDescent="0.25">
      <c r="K53" s="7">
        <v>45343</v>
      </c>
      <c r="L53" s="2"/>
      <c r="M53" s="2"/>
      <c r="N53" s="2"/>
      <c r="O53" s="2"/>
      <c r="P53" s="2"/>
      <c r="Q53" s="2"/>
      <c r="R53" s="2"/>
      <c r="S53" s="2"/>
    </row>
    <row r="54" spans="11:19" x14ac:dyDescent="0.25">
      <c r="K54" s="7">
        <v>45344</v>
      </c>
      <c r="L54" s="2"/>
      <c r="M54" s="2"/>
      <c r="N54" s="2"/>
      <c r="O54" s="2"/>
      <c r="P54" s="2"/>
      <c r="Q54" s="2"/>
      <c r="R54" s="2"/>
      <c r="S54" s="2"/>
    </row>
    <row r="55" spans="11:19" x14ac:dyDescent="0.25">
      <c r="K55" s="7">
        <v>45345</v>
      </c>
      <c r="L55" s="2"/>
      <c r="M55" s="2"/>
      <c r="N55" s="2"/>
      <c r="O55" s="2"/>
      <c r="P55" s="2"/>
      <c r="Q55" s="2"/>
      <c r="R55" s="2"/>
      <c r="S55" s="2"/>
    </row>
    <row r="56" spans="11:19" x14ac:dyDescent="0.25">
      <c r="K56" s="7">
        <v>45346</v>
      </c>
      <c r="L56" s="2"/>
      <c r="M56" s="2"/>
      <c r="N56" s="2"/>
      <c r="O56" s="2"/>
      <c r="P56" s="2"/>
      <c r="Q56" s="2"/>
      <c r="R56" s="2"/>
      <c r="S56" s="2"/>
    </row>
    <row r="57" spans="11:19" x14ac:dyDescent="0.25">
      <c r="K57" s="7">
        <v>45347</v>
      </c>
      <c r="L57" s="2"/>
      <c r="M57" s="2"/>
      <c r="N57" s="2"/>
      <c r="O57" s="2"/>
      <c r="P57" s="2"/>
      <c r="Q57" s="2"/>
      <c r="R57" s="2"/>
      <c r="S57" s="2"/>
    </row>
    <row r="58" spans="11:19" x14ac:dyDescent="0.25">
      <c r="K58" s="7">
        <v>45348</v>
      </c>
      <c r="L58" s="2"/>
      <c r="M58" s="2"/>
      <c r="N58" s="2"/>
      <c r="O58" s="2"/>
      <c r="P58" s="2"/>
      <c r="Q58" s="2"/>
      <c r="R58" s="2"/>
      <c r="S58" s="2"/>
    </row>
    <row r="59" spans="11:19" x14ac:dyDescent="0.25">
      <c r="K59" s="7">
        <v>45349</v>
      </c>
      <c r="L59" s="2"/>
      <c r="M59" s="2"/>
      <c r="N59" s="2"/>
      <c r="O59" s="2"/>
      <c r="P59" s="2"/>
      <c r="Q59" s="2"/>
      <c r="R59" s="2"/>
      <c r="S59" s="2"/>
    </row>
    <row r="60" spans="11:19" x14ac:dyDescent="0.25">
      <c r="K60" s="7">
        <v>45350</v>
      </c>
      <c r="L60" s="2"/>
      <c r="M60" s="2"/>
      <c r="N60" s="2"/>
      <c r="O60" s="2"/>
      <c r="P60" s="2"/>
      <c r="Q60" s="2"/>
      <c r="R60" s="2"/>
      <c r="S60" s="2"/>
    </row>
    <row r="61" spans="11:19" x14ac:dyDescent="0.25">
      <c r="K61" s="7">
        <v>45351</v>
      </c>
      <c r="L61" s="2"/>
      <c r="M61" s="2"/>
      <c r="N61" s="2"/>
      <c r="O61" s="2"/>
      <c r="P61" s="2"/>
      <c r="Q61" s="2"/>
      <c r="R61" s="2"/>
      <c r="S61" s="2"/>
    </row>
    <row r="62" spans="11:19" x14ac:dyDescent="0.25">
      <c r="K62" s="7">
        <v>45352</v>
      </c>
      <c r="L62" s="2"/>
      <c r="M62" s="2"/>
      <c r="N62" s="2"/>
      <c r="O62" s="2"/>
      <c r="P62" s="2"/>
      <c r="Q62" s="2"/>
      <c r="R62" s="2"/>
      <c r="S62" s="2"/>
    </row>
    <row r="63" spans="11:19" x14ac:dyDescent="0.25">
      <c r="K63" s="7">
        <v>45353</v>
      </c>
      <c r="L63" s="2"/>
      <c r="M63" s="2"/>
      <c r="N63" s="2"/>
      <c r="O63" s="2"/>
      <c r="P63" s="2"/>
      <c r="Q63" s="2"/>
      <c r="R63" s="2"/>
      <c r="S63" s="2"/>
    </row>
    <row r="64" spans="11:19" x14ac:dyDescent="0.25">
      <c r="K64" s="7">
        <v>45354</v>
      </c>
      <c r="L64" s="2"/>
      <c r="M64" s="2"/>
      <c r="N64" s="2"/>
      <c r="O64" s="2"/>
      <c r="P64" s="2"/>
      <c r="Q64" s="2"/>
      <c r="R64" s="2"/>
      <c r="S64" s="2"/>
    </row>
    <row r="65" spans="11:19" x14ac:dyDescent="0.25">
      <c r="K65" s="7">
        <v>45355</v>
      </c>
      <c r="L65" s="2"/>
      <c r="M65" s="2"/>
      <c r="N65" s="2"/>
      <c r="O65" s="2"/>
      <c r="P65" s="2"/>
      <c r="Q65" s="2"/>
      <c r="R65" s="2"/>
      <c r="S65" s="2"/>
    </row>
    <row r="66" spans="11:19" x14ac:dyDescent="0.25">
      <c r="K66" s="7">
        <v>45356</v>
      </c>
      <c r="L66" s="2"/>
      <c r="M66" s="2"/>
      <c r="N66" s="2"/>
      <c r="O66" s="2"/>
      <c r="P66" s="2"/>
      <c r="Q66" s="2"/>
      <c r="R66" s="2"/>
      <c r="S66" s="2"/>
    </row>
    <row r="67" spans="11:19" x14ac:dyDescent="0.25">
      <c r="K67" s="7">
        <v>45357</v>
      </c>
      <c r="L67" s="2"/>
      <c r="M67" s="2"/>
      <c r="N67" s="2"/>
      <c r="O67" s="2"/>
      <c r="P67" s="2"/>
      <c r="Q67" s="2"/>
      <c r="R67" s="2"/>
      <c r="S67" s="2"/>
    </row>
    <row r="68" spans="11:19" x14ac:dyDescent="0.25">
      <c r="K68" s="7">
        <v>45358</v>
      </c>
      <c r="L68" s="2"/>
      <c r="M68" s="2"/>
      <c r="N68" s="2"/>
      <c r="O68" s="2"/>
      <c r="P68" s="2"/>
      <c r="Q68" s="2"/>
      <c r="R68" s="2"/>
      <c r="S68" s="2"/>
    </row>
    <row r="69" spans="11:19" x14ac:dyDescent="0.25">
      <c r="K69" s="7">
        <v>45359</v>
      </c>
      <c r="L69" s="2"/>
      <c r="M69" s="2"/>
      <c r="N69" s="2"/>
      <c r="O69" s="2"/>
      <c r="P69" s="2"/>
      <c r="Q69" s="2"/>
      <c r="R69" s="2"/>
      <c r="S69" s="2"/>
    </row>
    <row r="70" spans="11:19" x14ac:dyDescent="0.25">
      <c r="K70" s="7">
        <v>45360</v>
      </c>
      <c r="L70" s="2"/>
      <c r="M70" s="2"/>
      <c r="N70" s="2"/>
      <c r="O70" s="2"/>
      <c r="P70" s="2"/>
      <c r="Q70" s="2"/>
      <c r="R70" s="2"/>
      <c r="S70" s="2"/>
    </row>
    <row r="71" spans="11:19" x14ac:dyDescent="0.25">
      <c r="K71" s="7">
        <v>45361</v>
      </c>
      <c r="L71" s="2"/>
      <c r="M71" s="2"/>
      <c r="N71" s="2"/>
      <c r="O71" s="2"/>
      <c r="P71" s="2"/>
      <c r="Q71" s="2"/>
      <c r="R71" s="2"/>
      <c r="S71" s="2"/>
    </row>
    <row r="72" spans="11:19" x14ac:dyDescent="0.25">
      <c r="K72" s="7">
        <v>45362</v>
      </c>
      <c r="L72" s="2"/>
      <c r="M72" s="2"/>
      <c r="N72" s="2"/>
      <c r="O72" s="2"/>
      <c r="P72" s="2"/>
      <c r="Q72" s="2"/>
      <c r="R72" s="2"/>
      <c r="S72" s="2"/>
    </row>
    <row r="73" spans="11:19" x14ac:dyDescent="0.25">
      <c r="K73" s="7">
        <v>45363</v>
      </c>
      <c r="L73" s="2"/>
      <c r="M73" s="2"/>
      <c r="N73" s="2"/>
      <c r="O73" s="2"/>
      <c r="P73" s="2"/>
      <c r="Q73" s="2"/>
      <c r="R73" s="2"/>
      <c r="S73" s="2"/>
    </row>
    <row r="74" spans="11:19" x14ac:dyDescent="0.25">
      <c r="K74" s="7">
        <v>45364</v>
      </c>
      <c r="L74" s="2"/>
      <c r="M74" s="2"/>
      <c r="N74" s="2"/>
      <c r="O74" s="2"/>
      <c r="P74" s="2"/>
      <c r="Q74" s="2"/>
      <c r="R74" s="2"/>
      <c r="S74" s="2"/>
    </row>
    <row r="75" spans="11:19" x14ac:dyDescent="0.25">
      <c r="K75" s="7">
        <v>45365</v>
      </c>
      <c r="L75" s="2"/>
      <c r="M75" s="2"/>
      <c r="N75" s="2"/>
      <c r="O75" s="2"/>
      <c r="P75" s="2"/>
      <c r="Q75" s="2"/>
      <c r="R75" s="2"/>
      <c r="S75" s="2"/>
    </row>
    <row r="76" spans="11:19" x14ac:dyDescent="0.25">
      <c r="K76" s="7">
        <v>45366</v>
      </c>
      <c r="L76" s="2"/>
      <c r="M76" s="2"/>
      <c r="N76" s="2"/>
      <c r="O76" s="2"/>
      <c r="P76" s="2"/>
      <c r="Q76" s="2"/>
      <c r="R76" s="2"/>
      <c r="S76" s="2"/>
    </row>
    <row r="77" spans="11:19" x14ac:dyDescent="0.25">
      <c r="K77" s="7">
        <v>45367</v>
      </c>
      <c r="L77" s="2"/>
      <c r="M77" s="2"/>
      <c r="N77" s="2"/>
      <c r="O77" s="2"/>
      <c r="P77" s="2"/>
      <c r="Q77" s="2"/>
      <c r="R77" s="2"/>
      <c r="S77" s="2"/>
    </row>
    <row r="78" spans="11:19" x14ac:dyDescent="0.25">
      <c r="K78" s="7">
        <v>45368</v>
      </c>
      <c r="L78" s="2"/>
      <c r="M78" s="2"/>
      <c r="N78" s="2"/>
      <c r="O78" s="2"/>
      <c r="P78" s="2"/>
      <c r="Q78" s="2"/>
      <c r="R78" s="2"/>
      <c r="S78" s="2"/>
    </row>
    <row r="79" spans="11:19" x14ac:dyDescent="0.25">
      <c r="K79" s="7">
        <v>45369</v>
      </c>
      <c r="L79" s="2"/>
      <c r="M79" s="2"/>
      <c r="N79" s="2"/>
      <c r="O79" s="2"/>
      <c r="P79" s="2"/>
      <c r="Q79" s="2"/>
      <c r="R79" s="2"/>
      <c r="S79" s="2"/>
    </row>
    <row r="80" spans="11:19" x14ac:dyDescent="0.25">
      <c r="K80" s="7">
        <v>45370</v>
      </c>
      <c r="L80" s="2"/>
      <c r="M80" s="2"/>
      <c r="N80" s="2"/>
      <c r="O80" s="2"/>
      <c r="P80" s="2"/>
      <c r="Q80" s="2"/>
      <c r="R80" s="2"/>
      <c r="S80" s="2"/>
    </row>
    <row r="81" spans="11:19" x14ac:dyDescent="0.25">
      <c r="K81" s="7">
        <v>45371</v>
      </c>
      <c r="L81" s="2"/>
      <c r="M81" s="2"/>
      <c r="N81" s="2"/>
      <c r="O81" s="2"/>
      <c r="P81" s="2"/>
      <c r="Q81" s="2"/>
      <c r="R81" s="2"/>
      <c r="S81" s="2"/>
    </row>
    <row r="82" spans="11:19" x14ac:dyDescent="0.25">
      <c r="K82" s="7">
        <v>45372</v>
      </c>
      <c r="L82" s="2"/>
      <c r="M82" s="2"/>
      <c r="N82" s="2"/>
      <c r="O82" s="2"/>
      <c r="P82" s="2"/>
      <c r="Q82" s="2"/>
      <c r="R82" s="2"/>
      <c r="S82" s="2"/>
    </row>
    <row r="83" spans="11:19" x14ac:dyDescent="0.25">
      <c r="K83" s="7">
        <v>45373</v>
      </c>
      <c r="L83" s="2"/>
      <c r="M83" s="2"/>
      <c r="N83" s="2"/>
      <c r="O83" s="2"/>
      <c r="P83" s="2"/>
      <c r="Q83" s="2"/>
      <c r="R83" s="2"/>
      <c r="S83" s="2"/>
    </row>
    <row r="84" spans="11:19" x14ac:dyDescent="0.25">
      <c r="K84" s="7">
        <v>45374</v>
      </c>
      <c r="L84" s="2"/>
      <c r="M84" s="2"/>
      <c r="N84" s="2"/>
      <c r="O84" s="2"/>
      <c r="P84" s="2"/>
      <c r="Q84" s="2"/>
      <c r="R84" s="2"/>
      <c r="S84" s="2"/>
    </row>
    <row r="85" spans="11:19" x14ac:dyDescent="0.25">
      <c r="K85" s="7">
        <v>45375</v>
      </c>
      <c r="L85" s="2"/>
      <c r="M85" s="2"/>
      <c r="N85" s="2"/>
      <c r="O85" s="2"/>
      <c r="P85" s="2"/>
      <c r="Q85" s="2"/>
      <c r="R85" s="2"/>
      <c r="S85" s="2"/>
    </row>
    <row r="86" spans="11:19" x14ac:dyDescent="0.25">
      <c r="K86" s="7">
        <v>45376</v>
      </c>
      <c r="L86" s="2"/>
      <c r="M86" s="2"/>
      <c r="N86" s="2"/>
      <c r="O86" s="2"/>
      <c r="P86" s="2"/>
      <c r="Q86" s="2"/>
      <c r="R86" s="2"/>
      <c r="S86" s="2"/>
    </row>
    <row r="87" spans="11:19" x14ac:dyDescent="0.25">
      <c r="K87" s="7">
        <v>45377</v>
      </c>
      <c r="L87" s="2"/>
      <c r="M87" s="2"/>
      <c r="N87" s="2"/>
      <c r="O87" s="2"/>
      <c r="P87" s="2"/>
      <c r="Q87" s="2"/>
      <c r="R87" s="2"/>
      <c r="S87" s="2"/>
    </row>
    <row r="88" spans="11:19" x14ac:dyDescent="0.25">
      <c r="K88" s="7">
        <v>45378</v>
      </c>
      <c r="L88" s="2"/>
      <c r="M88" s="2"/>
      <c r="N88" s="2"/>
      <c r="O88" s="2"/>
      <c r="P88" s="2"/>
      <c r="Q88" s="2"/>
      <c r="R88" s="2"/>
      <c r="S88" s="2"/>
    </row>
    <row r="89" spans="11:19" x14ac:dyDescent="0.25">
      <c r="K89" s="7">
        <v>45379</v>
      </c>
      <c r="L89" s="2"/>
      <c r="M89" s="2"/>
      <c r="N89" s="2"/>
      <c r="O89" s="2"/>
      <c r="P89" s="2"/>
      <c r="Q89" s="2"/>
      <c r="R89" s="2"/>
      <c r="S89" s="2"/>
    </row>
    <row r="90" spans="11:19" x14ac:dyDescent="0.25">
      <c r="K90" s="7">
        <v>45380</v>
      </c>
      <c r="L90" s="2"/>
      <c r="M90" s="2"/>
      <c r="N90" s="2"/>
      <c r="O90" s="2"/>
      <c r="P90" s="2"/>
      <c r="Q90" s="2"/>
      <c r="R90" s="2"/>
      <c r="S90" s="2"/>
    </row>
    <row r="91" spans="11:19" x14ac:dyDescent="0.25">
      <c r="K91" s="7">
        <v>45381</v>
      </c>
      <c r="L91" s="2"/>
      <c r="M91" s="2"/>
      <c r="N91" s="2"/>
      <c r="O91" s="2"/>
      <c r="P91" s="2"/>
      <c r="Q91" s="2"/>
      <c r="R91" s="2"/>
      <c r="S91" s="2"/>
    </row>
    <row r="92" spans="11:19" x14ac:dyDescent="0.25">
      <c r="K92" s="7">
        <v>45382</v>
      </c>
      <c r="L92" s="2"/>
      <c r="M92" s="2"/>
      <c r="N92" s="2"/>
      <c r="O92" s="2"/>
      <c r="P92" s="2"/>
      <c r="Q92" s="2"/>
      <c r="R92" s="2"/>
      <c r="S92" s="2"/>
    </row>
    <row r="93" spans="11:19" x14ac:dyDescent="0.25">
      <c r="K93" s="7">
        <v>45383</v>
      </c>
      <c r="L93" s="2"/>
      <c r="M93" s="2"/>
      <c r="N93" s="2"/>
      <c r="O93" s="2"/>
      <c r="P93" s="2"/>
      <c r="Q93" s="2"/>
      <c r="R93" s="2"/>
      <c r="S93" s="2"/>
    </row>
    <row r="94" spans="11:19" x14ac:dyDescent="0.25">
      <c r="K94" s="7">
        <v>45384</v>
      </c>
      <c r="L94" s="2"/>
      <c r="M94" s="2"/>
      <c r="N94" s="2"/>
      <c r="O94" s="2"/>
      <c r="P94" s="2"/>
      <c r="Q94" s="2"/>
      <c r="R94" s="2"/>
      <c r="S94" s="2"/>
    </row>
    <row r="95" spans="11:19" x14ac:dyDescent="0.25">
      <c r="K95" s="7">
        <v>45385</v>
      </c>
      <c r="L95" s="2"/>
      <c r="M95" s="2"/>
      <c r="N95" s="2"/>
      <c r="O95" s="2"/>
      <c r="P95" s="2"/>
      <c r="Q95" s="2"/>
      <c r="R95" s="2"/>
      <c r="S95" s="2"/>
    </row>
    <row r="96" spans="11:19" x14ac:dyDescent="0.25">
      <c r="K96" s="7">
        <v>45386</v>
      </c>
      <c r="L96" s="2"/>
      <c r="M96" s="2"/>
      <c r="N96" s="2"/>
      <c r="O96" s="2"/>
      <c r="P96" s="2"/>
      <c r="Q96" s="2"/>
      <c r="R96" s="2"/>
      <c r="S96" s="2"/>
    </row>
    <row r="97" spans="11:19" x14ac:dyDescent="0.25">
      <c r="K97" s="7">
        <v>45387</v>
      </c>
      <c r="L97" s="2"/>
      <c r="M97" s="2"/>
      <c r="N97" s="2"/>
      <c r="O97" s="2"/>
      <c r="P97" s="2"/>
      <c r="Q97" s="2"/>
      <c r="R97" s="2"/>
      <c r="S97" s="2"/>
    </row>
    <row r="98" spans="11:19" x14ac:dyDescent="0.25">
      <c r="K98" s="7">
        <v>45388</v>
      </c>
      <c r="L98" s="2"/>
      <c r="M98" s="2"/>
      <c r="N98" s="2"/>
      <c r="O98" s="2"/>
      <c r="P98" s="2"/>
      <c r="Q98" s="2"/>
      <c r="R98" s="2"/>
      <c r="S98" s="2"/>
    </row>
    <row r="99" spans="11:19" x14ac:dyDescent="0.25">
      <c r="K99" s="7">
        <v>45389</v>
      </c>
      <c r="L99" s="2"/>
      <c r="M99" s="2"/>
      <c r="N99" s="2"/>
      <c r="O99" s="2"/>
      <c r="P99" s="2"/>
      <c r="Q99" s="2"/>
      <c r="R99" s="2"/>
      <c r="S99" s="2"/>
    </row>
    <row r="100" spans="11:19" x14ac:dyDescent="0.25">
      <c r="K100" s="7">
        <v>45390</v>
      </c>
      <c r="L100" s="2"/>
      <c r="M100" s="2"/>
      <c r="N100" s="2"/>
      <c r="O100" s="2"/>
      <c r="P100" s="2"/>
      <c r="Q100" s="2"/>
      <c r="R100" s="2"/>
      <c r="S100" s="2"/>
    </row>
    <row r="101" spans="11:19" x14ac:dyDescent="0.25">
      <c r="K101" s="7">
        <v>45391</v>
      </c>
      <c r="L101" s="2"/>
      <c r="M101" s="2"/>
      <c r="N101" s="2"/>
      <c r="O101" s="2"/>
      <c r="P101" s="2"/>
      <c r="Q101" s="2"/>
      <c r="R101" s="2"/>
      <c r="S101" s="2"/>
    </row>
    <row r="102" spans="11:19" x14ac:dyDescent="0.25">
      <c r="K102" s="7">
        <v>45392</v>
      </c>
      <c r="L102" s="2"/>
      <c r="M102" s="2"/>
      <c r="N102" s="2"/>
      <c r="O102" s="2"/>
      <c r="P102" s="2"/>
      <c r="Q102" s="2"/>
      <c r="R102" s="2"/>
      <c r="S102" s="2"/>
    </row>
    <row r="103" spans="11:19" x14ac:dyDescent="0.25">
      <c r="K103" s="7">
        <v>45393</v>
      </c>
      <c r="L103" s="2"/>
      <c r="M103" s="2"/>
      <c r="N103" s="2"/>
      <c r="O103" s="2"/>
      <c r="P103" s="2"/>
      <c r="Q103" s="2"/>
      <c r="R103" s="2"/>
      <c r="S103" s="2"/>
    </row>
    <row r="104" spans="11:19" x14ac:dyDescent="0.25">
      <c r="K104" s="7">
        <v>45394</v>
      </c>
      <c r="L104" s="2"/>
      <c r="M104" s="2"/>
      <c r="N104" s="2"/>
      <c r="O104" s="2"/>
      <c r="P104" s="2"/>
      <c r="Q104" s="2"/>
      <c r="R104" s="2"/>
      <c r="S104" s="2"/>
    </row>
    <row r="105" spans="11:19" x14ac:dyDescent="0.25">
      <c r="K105" s="7">
        <v>45395</v>
      </c>
      <c r="L105" s="2"/>
      <c r="M105" s="2"/>
      <c r="N105" s="2"/>
      <c r="O105" s="2"/>
      <c r="P105" s="2"/>
      <c r="Q105" s="2"/>
      <c r="R105" s="2"/>
      <c r="S105" s="2"/>
    </row>
    <row r="106" spans="11:19" x14ac:dyDescent="0.25">
      <c r="K106" s="7">
        <v>45396</v>
      </c>
      <c r="L106" s="2"/>
      <c r="M106" s="2"/>
      <c r="N106" s="2"/>
      <c r="O106" s="2"/>
      <c r="P106" s="2"/>
      <c r="Q106" s="2"/>
      <c r="R106" s="2"/>
      <c r="S106" s="2"/>
    </row>
    <row r="107" spans="11:19" x14ac:dyDescent="0.25">
      <c r="K107" s="7">
        <v>45397</v>
      </c>
      <c r="L107" s="2"/>
      <c r="M107" s="2"/>
      <c r="N107" s="2"/>
      <c r="O107" s="2"/>
      <c r="P107" s="2"/>
      <c r="Q107" s="2"/>
      <c r="R107" s="2"/>
      <c r="S107" s="2"/>
    </row>
    <row r="108" spans="11:19" x14ac:dyDescent="0.25">
      <c r="K108" s="7">
        <v>45398</v>
      </c>
      <c r="L108" s="2"/>
      <c r="M108" s="2"/>
      <c r="N108" s="2"/>
      <c r="O108" s="2"/>
      <c r="P108" s="2"/>
      <c r="Q108" s="2"/>
      <c r="R108" s="2"/>
      <c r="S108" s="2"/>
    </row>
    <row r="109" spans="11:19" x14ac:dyDescent="0.25">
      <c r="K109" s="7">
        <v>45399</v>
      </c>
      <c r="L109" s="2"/>
      <c r="M109" s="2"/>
      <c r="N109" s="2"/>
      <c r="O109" s="2"/>
      <c r="P109" s="2"/>
      <c r="Q109" s="2"/>
      <c r="R109" s="2"/>
      <c r="S109" s="2"/>
    </row>
    <row r="110" spans="11:19" x14ac:dyDescent="0.25">
      <c r="K110" s="7">
        <v>45400</v>
      </c>
      <c r="L110" s="2"/>
      <c r="M110" s="2"/>
      <c r="N110" s="2"/>
      <c r="O110" s="2"/>
      <c r="P110" s="2"/>
      <c r="Q110" s="2"/>
      <c r="R110" s="2"/>
      <c r="S110" s="2"/>
    </row>
    <row r="111" spans="11:19" x14ac:dyDescent="0.25">
      <c r="K111" s="7">
        <v>45401</v>
      </c>
      <c r="L111" s="2"/>
      <c r="M111" s="2"/>
      <c r="N111" s="2"/>
      <c r="O111" s="2"/>
      <c r="P111" s="2"/>
      <c r="Q111" s="2"/>
      <c r="R111" s="2"/>
      <c r="S111" s="2"/>
    </row>
    <row r="112" spans="11:19" x14ac:dyDescent="0.25">
      <c r="K112" s="7">
        <v>45402</v>
      </c>
      <c r="L112" s="2"/>
      <c r="M112" s="2"/>
      <c r="N112" s="2"/>
      <c r="O112" s="2"/>
      <c r="P112" s="2"/>
      <c r="Q112" s="2"/>
      <c r="R112" s="2"/>
      <c r="S112" s="2"/>
    </row>
    <row r="113" spans="11:19" x14ac:dyDescent="0.25">
      <c r="K113" s="7">
        <v>45403</v>
      </c>
      <c r="L113" s="2"/>
      <c r="M113" s="2"/>
      <c r="N113" s="2"/>
      <c r="O113" s="2"/>
      <c r="P113" s="2"/>
      <c r="Q113" s="2"/>
      <c r="R113" s="2"/>
      <c r="S113" s="2"/>
    </row>
    <row r="114" spans="11:19" x14ac:dyDescent="0.25">
      <c r="K114" s="7">
        <v>45404</v>
      </c>
      <c r="L114" s="2"/>
      <c r="M114" s="2"/>
      <c r="N114" s="2"/>
      <c r="O114" s="2"/>
      <c r="P114" s="2"/>
      <c r="Q114" s="2"/>
      <c r="R114" s="2"/>
      <c r="S114" s="2"/>
    </row>
    <row r="115" spans="11:19" x14ac:dyDescent="0.25">
      <c r="K115" s="7">
        <v>45405</v>
      </c>
      <c r="L115" s="2"/>
      <c r="M115" s="2"/>
      <c r="N115" s="2"/>
      <c r="O115" s="2"/>
      <c r="P115" s="2"/>
      <c r="Q115" s="2"/>
      <c r="R115" s="2"/>
      <c r="S115" s="2"/>
    </row>
    <row r="116" spans="11:19" x14ac:dyDescent="0.25">
      <c r="K116" s="7">
        <v>45406</v>
      </c>
      <c r="L116" s="2"/>
      <c r="M116" s="2"/>
      <c r="N116" s="2"/>
      <c r="O116" s="2"/>
      <c r="P116" s="2"/>
      <c r="Q116" s="2"/>
      <c r="R116" s="2"/>
      <c r="S116" s="2"/>
    </row>
    <row r="117" spans="11:19" x14ac:dyDescent="0.25">
      <c r="K117" s="7">
        <v>45407</v>
      </c>
      <c r="L117" s="2"/>
      <c r="M117" s="2"/>
      <c r="N117" s="2"/>
      <c r="O117" s="2"/>
      <c r="P117" s="2"/>
      <c r="Q117" s="2"/>
      <c r="R117" s="2"/>
      <c r="S117" s="2"/>
    </row>
    <row r="118" spans="11:19" x14ac:dyDescent="0.25">
      <c r="K118" s="7">
        <v>45408</v>
      </c>
      <c r="L118" s="2"/>
      <c r="M118" s="2"/>
      <c r="N118" s="2"/>
      <c r="O118" s="2"/>
      <c r="P118" s="2"/>
      <c r="Q118" s="2"/>
      <c r="R118" s="2"/>
      <c r="S118" s="2"/>
    </row>
    <row r="119" spans="11:19" x14ac:dyDescent="0.25">
      <c r="K119" s="7">
        <v>45409</v>
      </c>
      <c r="L119" s="2"/>
      <c r="M119" s="2"/>
      <c r="N119" s="2"/>
      <c r="O119" s="2"/>
      <c r="P119" s="2"/>
      <c r="Q119" s="2"/>
      <c r="R119" s="2"/>
      <c r="S119" s="2"/>
    </row>
    <row r="120" spans="11:19" x14ac:dyDescent="0.25">
      <c r="K120" s="7">
        <v>45410</v>
      </c>
      <c r="L120" s="2"/>
      <c r="M120" s="2"/>
      <c r="N120" s="2"/>
      <c r="O120" s="2"/>
      <c r="P120" s="2"/>
      <c r="Q120" s="2"/>
      <c r="R120" s="2"/>
      <c r="S120" s="2"/>
    </row>
    <row r="121" spans="11:19" x14ac:dyDescent="0.25">
      <c r="K121" s="7">
        <v>45411</v>
      </c>
      <c r="L121" s="2"/>
      <c r="M121" s="2"/>
      <c r="N121" s="2"/>
      <c r="O121" s="2"/>
      <c r="P121" s="2"/>
      <c r="Q121" s="2"/>
      <c r="R121" s="2"/>
      <c r="S121" s="2"/>
    </row>
    <row r="122" spans="11:19" x14ac:dyDescent="0.25">
      <c r="K122" s="7">
        <v>45412</v>
      </c>
      <c r="L122" s="2"/>
      <c r="M122" s="2"/>
      <c r="N122" s="2"/>
      <c r="O122" s="2"/>
      <c r="P122" s="2"/>
      <c r="Q122" s="2"/>
      <c r="R122" s="2"/>
      <c r="S122" s="2"/>
    </row>
    <row r="123" spans="11:19" x14ac:dyDescent="0.25">
      <c r="K123" s="7">
        <v>45413</v>
      </c>
      <c r="L123" s="2"/>
      <c r="M123" s="2"/>
      <c r="N123" s="2"/>
      <c r="O123" s="2"/>
      <c r="P123" s="2"/>
      <c r="Q123" s="2"/>
      <c r="R123" s="2"/>
      <c r="S123" s="2"/>
    </row>
    <row r="124" spans="11:19" x14ac:dyDescent="0.25">
      <c r="K124" s="7">
        <v>45414</v>
      </c>
      <c r="L124" s="2"/>
      <c r="M124" s="2"/>
      <c r="N124" s="2"/>
      <c r="O124" s="2"/>
      <c r="P124" s="2"/>
      <c r="Q124" s="2"/>
      <c r="R124" s="2"/>
      <c r="S124" s="2"/>
    </row>
    <row r="125" spans="11:19" x14ac:dyDescent="0.25">
      <c r="K125" s="7">
        <v>45415</v>
      </c>
      <c r="L125" s="2"/>
      <c r="M125" s="2"/>
      <c r="N125" s="2"/>
      <c r="O125" s="2"/>
      <c r="P125" s="2"/>
      <c r="Q125" s="2"/>
      <c r="R125" s="2"/>
      <c r="S125" s="2"/>
    </row>
    <row r="126" spans="11:19" x14ac:dyDescent="0.25">
      <c r="K126" s="7">
        <v>45416</v>
      </c>
      <c r="L126" s="2"/>
      <c r="M126" s="2"/>
      <c r="N126" s="2"/>
      <c r="O126" s="2"/>
      <c r="P126" s="2"/>
      <c r="Q126" s="2"/>
      <c r="R126" s="2"/>
      <c r="S126" s="2"/>
    </row>
    <row r="127" spans="11:19" x14ac:dyDescent="0.25">
      <c r="K127" s="7">
        <v>45417</v>
      </c>
      <c r="L127" s="2"/>
      <c r="M127" s="2"/>
      <c r="N127" s="2"/>
      <c r="O127" s="2"/>
      <c r="P127" s="2"/>
      <c r="Q127" s="2"/>
      <c r="R127" s="2"/>
      <c r="S127" s="2"/>
    </row>
    <row r="128" spans="11:19" x14ac:dyDescent="0.25">
      <c r="K128" s="7">
        <v>45418</v>
      </c>
      <c r="L128" s="2"/>
      <c r="M128" s="2"/>
      <c r="N128" s="2"/>
      <c r="O128" s="2"/>
      <c r="P128" s="2"/>
      <c r="Q128" s="2"/>
      <c r="R128" s="2"/>
      <c r="S128" s="2"/>
    </row>
    <row r="129" spans="11:19" x14ac:dyDescent="0.25">
      <c r="K129" s="7">
        <v>45419</v>
      </c>
      <c r="L129" s="2"/>
      <c r="M129" s="2"/>
      <c r="N129" s="2"/>
      <c r="O129" s="2"/>
      <c r="P129" s="2"/>
      <c r="Q129" s="2"/>
      <c r="R129" s="2"/>
      <c r="S129" s="2"/>
    </row>
    <row r="130" spans="11:19" x14ac:dyDescent="0.25">
      <c r="K130" s="7">
        <v>45420</v>
      </c>
      <c r="L130" s="2"/>
      <c r="M130" s="2"/>
      <c r="N130" s="2"/>
      <c r="O130" s="2"/>
      <c r="P130" s="2"/>
      <c r="Q130" s="2"/>
      <c r="R130" s="2"/>
      <c r="S130" s="2"/>
    </row>
  </sheetData>
  <mergeCells count="2">
    <mergeCell ref="C4:D4"/>
    <mergeCell ref="F4:G4"/>
  </mergeCells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Q21"/>
  <sheetViews>
    <sheetView topLeftCell="E1" workbookViewId="0"/>
  </sheetViews>
  <sheetFormatPr defaultRowHeight="15" x14ac:dyDescent="0.25"/>
  <cols>
    <col min="6" max="6" width="12.140625" bestFit="1"/>
    <col min="7" max="7" width="19.7109375" bestFit="1"/>
    <col min="8" max="8" width="10.5703125" bestFit="1"/>
    <col min="9" max="9" width="10" bestFit="1"/>
    <col min="10" max="10" width="11" bestFit="1"/>
    <col min="11" max="11" width="12.5703125" bestFit="1"/>
    <col min="12" max="12" width="12.42578125" customWidth="1"/>
    <col min="13" max="13" width="15.140625" bestFit="1"/>
    <col min="14" max="16" width="12.42578125" bestFit="1"/>
  </cols>
  <sheetData>
    <row r="4" spans="6:17" x14ac:dyDescent="0.25">
      <c r="G4" s="3" t="s">
        <v>244</v>
      </c>
      <c r="H4" s="3">
        <v>72</v>
      </c>
      <c r="I4" s="3">
        <v>450</v>
      </c>
      <c r="J4" s="3">
        <f>I4/H4</f>
        <v>6.25</v>
      </c>
      <c r="K4" s="3">
        <f>J4*4</f>
        <v>25</v>
      </c>
    </row>
    <row r="6" spans="6:17" x14ac:dyDescent="0.25">
      <c r="F6" s="57" t="s">
        <v>245</v>
      </c>
      <c r="G6" s="57" t="s">
        <v>246</v>
      </c>
      <c r="H6" s="57" t="s">
        <v>247</v>
      </c>
      <c r="I6" s="57" t="s">
        <v>3</v>
      </c>
      <c r="J6" s="57" t="s">
        <v>248</v>
      </c>
      <c r="K6" s="57" t="s">
        <v>249</v>
      </c>
      <c r="L6" s="57" t="s">
        <v>250</v>
      </c>
      <c r="M6" s="3" t="s">
        <v>251</v>
      </c>
      <c r="N6" s="3" t="s">
        <v>252</v>
      </c>
      <c r="O6" s="3" t="s">
        <v>253</v>
      </c>
      <c r="P6" s="3" t="s">
        <v>254</v>
      </c>
      <c r="Q6" s="3" t="s">
        <v>255</v>
      </c>
    </row>
    <row r="7" spans="6:17" x14ac:dyDescent="0.25">
      <c r="F7" s="11">
        <v>1</v>
      </c>
      <c r="G7" s="11">
        <v>2</v>
      </c>
      <c r="H7" s="11">
        <v>3</v>
      </c>
      <c r="I7" s="11">
        <v>4</v>
      </c>
      <c r="J7" s="11">
        <v>5</v>
      </c>
      <c r="K7" s="11">
        <v>6</v>
      </c>
      <c r="L7" s="2">
        <v>7</v>
      </c>
      <c r="M7" s="2">
        <v>8</v>
      </c>
      <c r="N7" s="2">
        <v>9</v>
      </c>
      <c r="O7" s="2">
        <v>10</v>
      </c>
      <c r="P7" s="2">
        <v>11</v>
      </c>
      <c r="Q7" s="2">
        <v>12</v>
      </c>
    </row>
    <row r="8" spans="6:17" x14ac:dyDescent="0.25">
      <c r="F8" s="57" t="s">
        <v>256</v>
      </c>
      <c r="G8" s="58" t="s">
        <v>257</v>
      </c>
      <c r="H8" s="57">
        <v>120</v>
      </c>
      <c r="I8" s="57">
        <v>1550</v>
      </c>
      <c r="J8" s="59">
        <f t="shared" ref="J8:J9" si="0">I8/H8</f>
        <v>12.916666666666666</v>
      </c>
      <c r="K8" s="59">
        <f t="shared" ref="K8:K9" si="1">J8*20</f>
        <v>258.33333333333331</v>
      </c>
      <c r="L8" s="60">
        <v>45328</v>
      </c>
      <c r="M8" s="61" t="s">
        <v>258</v>
      </c>
      <c r="N8" s="62">
        <f t="shared" ref="N8:N9" si="2">20*J8+4*$J$4</f>
        <v>283.33333333333331</v>
      </c>
      <c r="O8" s="62">
        <f t="shared" ref="O8:O9" si="3">30*J8+9*$J$4</f>
        <v>443.75</v>
      </c>
      <c r="P8" s="62">
        <f t="shared" ref="P8:P9" si="4">O8/3</f>
        <v>147.91666666666666</v>
      </c>
      <c r="Q8" s="62">
        <f t="shared" ref="Q8:Q9" si="5">O8-N8</f>
        <v>160.41666666666669</v>
      </c>
    </row>
    <row r="9" spans="6:17" x14ac:dyDescent="0.25">
      <c r="F9" s="11"/>
      <c r="G9" s="63" t="s">
        <v>259</v>
      </c>
      <c r="H9" s="11">
        <v>200</v>
      </c>
      <c r="I9" s="11">
        <v>1300</v>
      </c>
      <c r="J9" s="64">
        <f t="shared" si="0"/>
        <v>6.5</v>
      </c>
      <c r="K9" s="64">
        <f t="shared" si="1"/>
        <v>130</v>
      </c>
      <c r="L9" s="7">
        <v>45328</v>
      </c>
      <c r="M9" s="65" t="s">
        <v>258</v>
      </c>
      <c r="N9" s="66">
        <f t="shared" si="2"/>
        <v>155</v>
      </c>
      <c r="O9" s="66">
        <f t="shared" si="3"/>
        <v>251.25</v>
      </c>
      <c r="P9" s="66">
        <f t="shared" si="4"/>
        <v>83.75</v>
      </c>
      <c r="Q9" s="66">
        <f t="shared" si="5"/>
        <v>96.25</v>
      </c>
    </row>
    <row r="10" spans="6:17" x14ac:dyDescent="0.25">
      <c r="F10" s="57"/>
      <c r="G10" s="58" t="s">
        <v>260</v>
      </c>
      <c r="H10" s="57">
        <v>200</v>
      </c>
      <c r="I10" s="57">
        <v>590</v>
      </c>
      <c r="J10" s="59">
        <f t="shared" ref="J10:J21" si="6">I10/H10</f>
        <v>2.95</v>
      </c>
      <c r="K10" s="59">
        <f t="shared" ref="K10:K21" si="7">J10*20</f>
        <v>59</v>
      </c>
      <c r="L10" s="60">
        <v>45328</v>
      </c>
      <c r="M10" s="61" t="s">
        <v>258</v>
      </c>
      <c r="N10" s="62">
        <f t="shared" ref="N10:N21" si="8">20*J10+4*$J$4</f>
        <v>84</v>
      </c>
      <c r="O10" s="62">
        <f t="shared" ref="O10:O21" si="9">30*J10+9*$J$4</f>
        <v>144.75</v>
      </c>
      <c r="P10" s="62">
        <f t="shared" ref="P10:P21" si="10">O10/3</f>
        <v>48.25</v>
      </c>
      <c r="Q10" s="62">
        <f t="shared" ref="Q10:Q21" si="11">O10-N10</f>
        <v>60.75</v>
      </c>
    </row>
    <row r="11" spans="6:17" x14ac:dyDescent="0.25">
      <c r="F11" s="11"/>
      <c r="G11" s="63" t="s">
        <v>261</v>
      </c>
      <c r="H11" s="11">
        <v>100</v>
      </c>
      <c r="I11" s="67">
        <v>785</v>
      </c>
      <c r="J11" s="64">
        <f t="shared" si="6"/>
        <v>7.85</v>
      </c>
      <c r="K11" s="64">
        <f t="shared" si="7"/>
        <v>157</v>
      </c>
      <c r="L11" s="7">
        <v>45328</v>
      </c>
      <c r="M11" s="65" t="s">
        <v>258</v>
      </c>
      <c r="N11" s="66">
        <f t="shared" si="8"/>
        <v>182</v>
      </c>
      <c r="O11" s="66">
        <f t="shared" si="9"/>
        <v>291.75</v>
      </c>
      <c r="P11" s="66">
        <f t="shared" si="10"/>
        <v>97.25</v>
      </c>
      <c r="Q11" s="66">
        <f t="shared" si="11"/>
        <v>109.75</v>
      </c>
    </row>
    <row r="12" spans="6:17" x14ac:dyDescent="0.25">
      <c r="F12" s="57"/>
      <c r="G12" s="58" t="s">
        <v>261</v>
      </c>
      <c r="H12" s="57">
        <v>200</v>
      </c>
      <c r="I12" s="68">
        <v>1760</v>
      </c>
      <c r="J12" s="59">
        <f t="shared" si="6"/>
        <v>8.8000000000000007</v>
      </c>
      <c r="K12" s="59">
        <f t="shared" si="7"/>
        <v>176</v>
      </c>
      <c r="L12" s="60">
        <v>45328</v>
      </c>
      <c r="M12" s="61" t="s">
        <v>258</v>
      </c>
      <c r="N12" s="62">
        <f t="shared" si="8"/>
        <v>201</v>
      </c>
      <c r="O12" s="62">
        <f t="shared" si="9"/>
        <v>320.25</v>
      </c>
      <c r="P12" s="62">
        <f t="shared" si="10"/>
        <v>106.75</v>
      </c>
      <c r="Q12" s="62">
        <f t="shared" si="11"/>
        <v>119.25</v>
      </c>
    </row>
    <row r="13" spans="6:17" x14ac:dyDescent="0.25">
      <c r="F13" s="11"/>
      <c r="G13" s="63" t="s">
        <v>262</v>
      </c>
      <c r="H13" s="11">
        <v>200</v>
      </c>
      <c r="I13" s="11">
        <v>850</v>
      </c>
      <c r="J13" s="64">
        <f t="shared" si="6"/>
        <v>4.25</v>
      </c>
      <c r="K13" s="64">
        <f t="shared" si="7"/>
        <v>85</v>
      </c>
      <c r="L13" s="7">
        <v>45328</v>
      </c>
      <c r="M13" s="65" t="s">
        <v>258</v>
      </c>
      <c r="N13" s="66">
        <f t="shared" si="8"/>
        <v>110</v>
      </c>
      <c r="O13" s="66">
        <f t="shared" si="9"/>
        <v>183.75</v>
      </c>
      <c r="P13" s="66">
        <f t="shared" si="10"/>
        <v>61.25</v>
      </c>
      <c r="Q13" s="66">
        <f t="shared" si="11"/>
        <v>73.75</v>
      </c>
    </row>
    <row r="14" spans="6:17" x14ac:dyDescent="0.25">
      <c r="F14" s="57"/>
      <c r="G14" s="69" t="s">
        <v>263</v>
      </c>
      <c r="H14" s="57">
        <v>200</v>
      </c>
      <c r="I14" s="57">
        <v>1070</v>
      </c>
      <c r="J14" s="59">
        <f t="shared" si="6"/>
        <v>5.35</v>
      </c>
      <c r="K14" s="59">
        <f t="shared" si="7"/>
        <v>107</v>
      </c>
      <c r="L14" s="60">
        <v>45328</v>
      </c>
      <c r="M14" s="61" t="s">
        <v>258</v>
      </c>
      <c r="N14" s="62">
        <f t="shared" si="8"/>
        <v>132</v>
      </c>
      <c r="O14" s="62">
        <f t="shared" si="9"/>
        <v>216.75</v>
      </c>
      <c r="P14" s="62">
        <f t="shared" si="10"/>
        <v>72.25</v>
      </c>
      <c r="Q14" s="62">
        <f t="shared" si="11"/>
        <v>84.75</v>
      </c>
    </row>
    <row r="15" spans="6:17" x14ac:dyDescent="0.25">
      <c r="F15" s="11"/>
      <c r="G15" s="70" t="s">
        <v>264</v>
      </c>
      <c r="H15" s="11">
        <v>200</v>
      </c>
      <c r="I15" s="11">
        <v>1070</v>
      </c>
      <c r="J15" s="64">
        <f t="shared" si="6"/>
        <v>5.35</v>
      </c>
      <c r="K15" s="64">
        <f t="shared" si="7"/>
        <v>107</v>
      </c>
      <c r="L15" s="7">
        <v>45328</v>
      </c>
      <c r="M15" s="65" t="s">
        <v>258</v>
      </c>
      <c r="N15" s="66">
        <f t="shared" si="8"/>
        <v>132</v>
      </c>
      <c r="O15" s="66">
        <f t="shared" si="9"/>
        <v>216.75</v>
      </c>
      <c r="P15" s="66">
        <f t="shared" si="10"/>
        <v>72.25</v>
      </c>
      <c r="Q15" s="66">
        <f t="shared" si="11"/>
        <v>84.75</v>
      </c>
    </row>
    <row r="16" spans="6:17" x14ac:dyDescent="0.25">
      <c r="F16" s="57"/>
      <c r="G16" s="71" t="s">
        <v>265</v>
      </c>
      <c r="H16" s="57">
        <v>200</v>
      </c>
      <c r="I16" s="57">
        <v>1250</v>
      </c>
      <c r="J16" s="59">
        <f t="shared" si="6"/>
        <v>6.25</v>
      </c>
      <c r="K16" s="59">
        <f t="shared" si="7"/>
        <v>125</v>
      </c>
      <c r="L16" s="60">
        <v>45328</v>
      </c>
      <c r="M16" s="61" t="s">
        <v>258</v>
      </c>
      <c r="N16" s="62">
        <f t="shared" si="8"/>
        <v>150</v>
      </c>
      <c r="O16" s="62">
        <f t="shared" si="9"/>
        <v>243.75</v>
      </c>
      <c r="P16" s="62">
        <f t="shared" si="10"/>
        <v>81.25</v>
      </c>
      <c r="Q16" s="62">
        <f t="shared" si="11"/>
        <v>93.75</v>
      </c>
    </row>
    <row r="17" spans="6:17" x14ac:dyDescent="0.25">
      <c r="F17" s="11"/>
      <c r="G17" s="70" t="s">
        <v>266</v>
      </c>
      <c r="H17" s="11">
        <v>250</v>
      </c>
      <c r="I17" s="11">
        <v>1290</v>
      </c>
      <c r="J17" s="64">
        <f t="shared" si="6"/>
        <v>5.16</v>
      </c>
      <c r="K17" s="64">
        <f t="shared" si="7"/>
        <v>103.2</v>
      </c>
      <c r="L17" s="7">
        <v>45328</v>
      </c>
      <c r="M17" s="65" t="s">
        <v>258</v>
      </c>
      <c r="N17" s="66">
        <f t="shared" si="8"/>
        <v>128.19999999999999</v>
      </c>
      <c r="O17" s="66">
        <f t="shared" si="9"/>
        <v>211.05</v>
      </c>
      <c r="P17" s="66">
        <f t="shared" si="10"/>
        <v>70.350000000000009</v>
      </c>
      <c r="Q17" s="66">
        <f t="shared" si="11"/>
        <v>82.850000000000023</v>
      </c>
    </row>
    <row r="18" spans="6:17" x14ac:dyDescent="0.25">
      <c r="F18" s="57"/>
      <c r="G18" s="69" t="s">
        <v>267</v>
      </c>
      <c r="H18" s="57">
        <v>200</v>
      </c>
      <c r="I18" s="57">
        <v>1520</v>
      </c>
      <c r="J18" s="59">
        <f t="shared" si="6"/>
        <v>7.6</v>
      </c>
      <c r="K18" s="59">
        <f t="shared" si="7"/>
        <v>152</v>
      </c>
      <c r="L18" s="60">
        <v>45328</v>
      </c>
      <c r="M18" s="61" t="s">
        <v>258</v>
      </c>
      <c r="N18" s="62">
        <f t="shared" si="8"/>
        <v>177</v>
      </c>
      <c r="O18" s="62">
        <f t="shared" si="9"/>
        <v>284.25</v>
      </c>
      <c r="P18" s="62">
        <f t="shared" si="10"/>
        <v>94.75</v>
      </c>
      <c r="Q18" s="62">
        <f t="shared" si="11"/>
        <v>107.25</v>
      </c>
    </row>
    <row r="19" spans="6:17" x14ac:dyDescent="0.25">
      <c r="F19" s="11"/>
      <c r="G19" s="72" t="s">
        <v>268</v>
      </c>
      <c r="H19" s="11">
        <v>100</v>
      </c>
      <c r="I19" s="11">
        <v>710</v>
      </c>
      <c r="J19" s="64">
        <f t="shared" si="6"/>
        <v>7.1</v>
      </c>
      <c r="K19" s="64">
        <f t="shared" si="7"/>
        <v>142</v>
      </c>
      <c r="L19" s="7">
        <v>45328</v>
      </c>
      <c r="M19" s="65" t="s">
        <v>258</v>
      </c>
      <c r="N19" s="66">
        <f t="shared" si="8"/>
        <v>167</v>
      </c>
      <c r="O19" s="66">
        <f t="shared" si="9"/>
        <v>269.25</v>
      </c>
      <c r="P19" s="66">
        <f t="shared" si="10"/>
        <v>89.75</v>
      </c>
      <c r="Q19" s="66">
        <f t="shared" si="11"/>
        <v>102.25</v>
      </c>
    </row>
    <row r="20" spans="6:17" x14ac:dyDescent="0.25">
      <c r="F20" s="57"/>
      <c r="G20" s="58" t="s">
        <v>269</v>
      </c>
      <c r="H20" s="57">
        <v>25</v>
      </c>
      <c r="I20" s="57">
        <v>165</v>
      </c>
      <c r="J20" s="59">
        <f t="shared" si="6"/>
        <v>6.6</v>
      </c>
      <c r="K20" s="59">
        <f t="shared" si="7"/>
        <v>132</v>
      </c>
      <c r="L20" s="60">
        <v>45328</v>
      </c>
      <c r="M20" s="61" t="s">
        <v>258</v>
      </c>
      <c r="N20" s="62">
        <f t="shared" si="8"/>
        <v>157</v>
      </c>
      <c r="O20" s="62">
        <f t="shared" si="9"/>
        <v>254.25</v>
      </c>
      <c r="P20" s="62">
        <f t="shared" si="10"/>
        <v>84.75</v>
      </c>
      <c r="Q20" s="62">
        <f t="shared" si="11"/>
        <v>97.25</v>
      </c>
    </row>
    <row r="21" spans="6:17" x14ac:dyDescent="0.25">
      <c r="F21" s="11"/>
      <c r="G21" s="72" t="s">
        <v>270</v>
      </c>
      <c r="H21" s="11">
        <v>200</v>
      </c>
      <c r="I21" s="11">
        <v>1150</v>
      </c>
      <c r="J21" s="64">
        <f t="shared" si="6"/>
        <v>5.75</v>
      </c>
      <c r="K21" s="64">
        <f t="shared" si="7"/>
        <v>115</v>
      </c>
      <c r="L21" s="7">
        <v>45328</v>
      </c>
      <c r="M21" s="65" t="s">
        <v>258</v>
      </c>
      <c r="N21" s="66">
        <f t="shared" si="8"/>
        <v>140</v>
      </c>
      <c r="O21" s="66">
        <f t="shared" si="9"/>
        <v>228.75</v>
      </c>
      <c r="P21" s="66">
        <f t="shared" si="10"/>
        <v>76.25</v>
      </c>
      <c r="Q21" s="66">
        <f t="shared" si="11"/>
        <v>88.75</v>
      </c>
    </row>
  </sheetData>
  <hyperlinks>
    <hyperlink ref="M8" r:id="rId1" tooltip="Оптовы прас в &quot;ПоставьУгли&quot;"/>
    <hyperlink ref="M9" r:id="rId2" tooltip="Оптовы прас в &quot;ПоставьУгли&quot;"/>
    <hyperlink ref="M10" r:id="rId3" tooltip="Оптовы прас в &quot;ПоставьУгли&quot;"/>
    <hyperlink ref="M11" r:id="rId4" tooltip="Оптовы прас в &quot;ПоставьУгли&quot;"/>
    <hyperlink ref="M12" r:id="rId5" tooltip="Оптовы прас в &quot;ПоставьУгли&quot;"/>
    <hyperlink ref="M13" r:id="rId6" tooltip="Оптовы прас в &quot;ПоставьУгли&quot;"/>
    <hyperlink ref="M14" r:id="rId7" tooltip="Оптовы прас в &quot;ПоставьУгли&quot;"/>
    <hyperlink ref="M15" r:id="rId8" tooltip="Оптовы прас в &quot;ПоставьУгли&quot;"/>
    <hyperlink ref="M16" r:id="rId9" tooltip="Оптовы прас в &quot;ПоставьУгли&quot;"/>
    <hyperlink ref="M17" r:id="rId10" tooltip="Оптовы прас в &quot;ПоставьУгли&quot;"/>
    <hyperlink ref="M18" r:id="rId11" tooltip="Оптовы прас в &quot;ПоставьУгли&quot;"/>
    <hyperlink ref="M19" r:id="rId12" tooltip="Оптовы прас в &quot;ПоставьУгли&quot;"/>
    <hyperlink ref="M20" r:id="rId13" tooltip="Оптовы прас в &quot;ПоставьУгли&quot;"/>
    <hyperlink ref="M21" r:id="rId14" tooltip="Оптовы прас в &quot;ПоставьУгли&quot;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стоимость грамма табака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Волков Роман Владимирович</cp:lastModifiedBy>
  <cp:revision>219</cp:revision>
  <dcterms:modified xsi:type="dcterms:W3CDTF">2024-09-11T02:20:22Z</dcterms:modified>
</cp:coreProperties>
</file>